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nformatiquelepage\Desktop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" i="1" l="1"/>
  <c r="M24" i="1"/>
  <c r="L24" i="1"/>
  <c r="M23" i="1"/>
  <c r="L23" i="1"/>
  <c r="M22" i="1"/>
  <c r="L22" i="1"/>
  <c r="M21" i="1"/>
  <c r="L21" i="1"/>
  <c r="M20" i="1"/>
  <c r="M25" i="1" s="1"/>
  <c r="L20" i="1"/>
  <c r="D45" i="1" l="1"/>
  <c r="H45" i="1"/>
  <c r="D46" i="1"/>
  <c r="H46" i="1"/>
  <c r="D47" i="1"/>
  <c r="H47" i="1"/>
  <c r="D48" i="1"/>
  <c r="H48" i="1"/>
  <c r="D49" i="1"/>
  <c r="H49" i="1"/>
  <c r="D50" i="1"/>
  <c r="H50" i="1"/>
  <c r="D51" i="1"/>
  <c r="H51" i="1"/>
  <c r="D52" i="1"/>
  <c r="H52" i="1"/>
  <c r="D53" i="1"/>
  <c r="H53" i="1"/>
  <c r="D54" i="1"/>
  <c r="H54" i="1"/>
  <c r="D55" i="1"/>
  <c r="H55" i="1"/>
  <c r="D56" i="1"/>
  <c r="H56" i="1"/>
  <c r="D57" i="1"/>
  <c r="H57" i="1"/>
  <c r="D58" i="1"/>
  <c r="H58" i="1"/>
  <c r="D59" i="1"/>
  <c r="H59" i="1"/>
  <c r="D60" i="1"/>
  <c r="H60" i="1"/>
  <c r="D61" i="1"/>
  <c r="H61" i="1"/>
  <c r="D62" i="1"/>
  <c r="H62" i="1"/>
  <c r="D63" i="1"/>
  <c r="H63" i="1"/>
  <c r="D64" i="1"/>
  <c r="H64" i="1"/>
  <c r="J64" i="1"/>
  <c r="A65" i="1" s="1"/>
  <c r="D65" i="1"/>
  <c r="H65" i="1"/>
  <c r="J65" i="1"/>
  <c r="A66" i="1" s="1"/>
  <c r="D66" i="1"/>
  <c r="H66" i="1"/>
  <c r="J66" i="1"/>
  <c r="M32" i="1"/>
  <c r="L32" i="1"/>
  <c r="M31" i="1"/>
  <c r="L31" i="1"/>
  <c r="M30" i="1"/>
  <c r="L30" i="1"/>
  <c r="M29" i="1"/>
  <c r="L29" i="1"/>
  <c r="M28" i="1"/>
  <c r="L28" i="1"/>
  <c r="M27" i="1"/>
  <c r="L27" i="1"/>
  <c r="D35" i="1"/>
  <c r="H35" i="1"/>
  <c r="D36" i="1"/>
  <c r="H36" i="1"/>
  <c r="D37" i="1"/>
  <c r="H37" i="1"/>
  <c r="D38" i="1"/>
  <c r="H38" i="1"/>
  <c r="D39" i="1"/>
  <c r="H39" i="1"/>
  <c r="D40" i="1"/>
  <c r="H40" i="1"/>
  <c r="D41" i="1"/>
  <c r="H41" i="1"/>
  <c r="D42" i="1"/>
  <c r="H42" i="1"/>
  <c r="D43" i="1"/>
  <c r="H43" i="1"/>
  <c r="D44" i="1"/>
  <c r="H44" i="1"/>
  <c r="H26" i="1" l="1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2" i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7" i="1"/>
  <c r="H28" i="1"/>
  <c r="H29" i="1"/>
  <c r="H30" i="1"/>
  <c r="H31" i="1"/>
  <c r="H32" i="1"/>
  <c r="H33" i="1"/>
  <c r="H34" i="1"/>
  <c r="A2" i="1"/>
  <c r="H2" i="1"/>
  <c r="J2" i="1" l="1"/>
  <c r="A3" i="1" s="1"/>
  <c r="J3" i="1" l="1"/>
  <c r="A4" i="1" s="1"/>
  <c r="J4" i="1" l="1"/>
  <c r="A5" i="1" s="1"/>
  <c r="J5" i="1" l="1"/>
  <c r="A6" i="1" s="1"/>
  <c r="J6" i="1" s="1"/>
  <c r="A7" i="1" s="1"/>
  <c r="J7" i="1" l="1"/>
  <c r="A8" i="1" s="1"/>
  <c r="J8" i="1" l="1"/>
  <c r="A9" i="1" s="1"/>
  <c r="J9" i="1" l="1"/>
  <c r="A10" i="1" s="1"/>
  <c r="J10" i="1" l="1"/>
  <c r="A11" i="1" s="1"/>
  <c r="J11" i="1" l="1"/>
  <c r="A12" i="1" s="1"/>
  <c r="J12" i="1" l="1"/>
  <c r="A13" i="1" s="1"/>
  <c r="J13" i="1" l="1"/>
  <c r="A14" i="1" s="1"/>
  <c r="J14" i="1" l="1"/>
  <c r="A15" i="1" s="1"/>
  <c r="J15" i="1" l="1"/>
  <c r="A16" i="1" s="1"/>
  <c r="J16" i="1" l="1"/>
  <c r="A17" i="1" s="1"/>
  <c r="J17" i="1" l="1"/>
  <c r="A18" i="1" s="1"/>
  <c r="J18" i="1" l="1"/>
  <c r="A19" i="1" s="1"/>
  <c r="J19" i="1" l="1"/>
  <c r="A20" i="1" s="1"/>
  <c r="J20" i="1" l="1"/>
  <c r="A21" i="1" s="1"/>
  <c r="J21" i="1" l="1"/>
  <c r="A22" i="1" s="1"/>
  <c r="J22" i="1" l="1"/>
  <c r="A23" i="1" s="1"/>
  <c r="J23" i="1" l="1"/>
  <c r="A24" i="1" s="1"/>
  <c r="J24" i="1" l="1"/>
  <c r="A25" i="1" s="1"/>
  <c r="J25" i="1" l="1"/>
  <c r="A26" i="1" s="1"/>
  <c r="J26" i="1" l="1"/>
  <c r="A27" i="1" s="1"/>
  <c r="J27" i="1" l="1"/>
  <c r="A28" i="1" s="1"/>
  <c r="J28" i="1" l="1"/>
  <c r="A29" i="1" s="1"/>
  <c r="J29" i="1" l="1"/>
  <c r="A30" i="1" s="1"/>
  <c r="J30" i="1" l="1"/>
  <c r="A31" i="1" s="1"/>
  <c r="J31" i="1" l="1"/>
  <c r="A32" i="1" s="1"/>
  <c r="J32" i="1" l="1"/>
  <c r="A33" i="1" s="1"/>
  <c r="J33" i="1" l="1"/>
  <c r="A34" i="1" s="1"/>
  <c r="J34" i="1" l="1"/>
  <c r="A35" i="1" l="1"/>
  <c r="J35" i="1" l="1"/>
  <c r="A36" i="1" s="1"/>
  <c r="J36" i="1" s="1"/>
  <c r="A37" i="1" s="1"/>
  <c r="J37" i="1" s="1"/>
  <c r="A38" i="1" s="1"/>
  <c r="J38" i="1" s="1"/>
  <c r="A39" i="1" s="1"/>
  <c r="J39" i="1" s="1"/>
  <c r="A40" i="1" s="1"/>
  <c r="J40" i="1" s="1"/>
  <c r="A41" i="1" s="1"/>
  <c r="J41" i="1" s="1"/>
  <c r="A42" i="1" s="1"/>
  <c r="J42" i="1" s="1"/>
  <c r="A43" i="1" s="1"/>
  <c r="J43" i="1" s="1"/>
  <c r="A44" i="1" s="1"/>
  <c r="J44" i="1" s="1"/>
  <c r="A45" i="1" s="1"/>
  <c r="J45" i="1" s="1"/>
  <c r="A46" i="1" s="1"/>
  <c r="J46" i="1" s="1"/>
  <c r="A47" i="1" s="1"/>
  <c r="J47" i="1" s="1"/>
  <c r="A48" i="1" s="1"/>
  <c r="J48" i="1" l="1"/>
  <c r="A49" i="1" s="1"/>
  <c r="J49" i="1" s="1"/>
  <c r="A50" i="1" s="1"/>
  <c r="J50" i="1" s="1"/>
  <c r="A51" i="1" s="1"/>
  <c r="J51" i="1" s="1"/>
  <c r="A52" i="1" s="1"/>
  <c r="J52" i="1" s="1"/>
  <c r="A53" i="1" s="1"/>
  <c r="J53" i="1" s="1"/>
  <c r="A54" i="1" s="1"/>
  <c r="J54" i="1" s="1"/>
  <c r="A55" i="1" s="1"/>
  <c r="J55" i="1" s="1"/>
  <c r="A56" i="1" s="1"/>
  <c r="J56" i="1" s="1"/>
  <c r="A57" i="1" s="1"/>
  <c r="J57" i="1" s="1"/>
  <c r="A58" i="1" s="1"/>
  <c r="J58" i="1" s="1"/>
  <c r="A59" i="1" s="1"/>
  <c r="J59" i="1" s="1"/>
  <c r="A60" i="1" s="1"/>
  <c r="J60" i="1" s="1"/>
  <c r="A61" i="1" s="1"/>
  <c r="J61" i="1" s="1"/>
  <c r="A62" i="1" s="1"/>
  <c r="J62" i="1" s="1"/>
  <c r="A63" i="1" s="1"/>
  <c r="J63" i="1" s="1"/>
  <c r="A64" i="1" s="1"/>
  <c r="K8" i="1" l="1"/>
  <c r="K16" i="1" s="1"/>
  <c r="K38" i="1"/>
  <c r="K46" i="1" s="1"/>
</calcChain>
</file>

<file path=xl/sharedStrings.xml><?xml version="1.0" encoding="utf-8"?>
<sst xmlns="http://schemas.openxmlformats.org/spreadsheetml/2006/main" count="145" uniqueCount="20">
  <si>
    <t>Capital</t>
  </si>
  <si>
    <t>Mise $</t>
  </si>
  <si>
    <t>Contrat</t>
  </si>
  <si>
    <t>Prix marché</t>
  </si>
  <si>
    <t>Chrono</t>
  </si>
  <si>
    <t>Prix final</t>
  </si>
  <si>
    <t>Capital final</t>
  </si>
  <si>
    <t>Capital Actuel</t>
  </si>
  <si>
    <t xml:space="preserve"> </t>
  </si>
  <si>
    <t xml:space="preserve">  </t>
  </si>
  <si>
    <t>Capital Au Début</t>
  </si>
  <si>
    <t>Profit Brut</t>
  </si>
  <si>
    <t>En dessou</t>
  </si>
  <si>
    <t>Au dessu</t>
  </si>
  <si>
    <t>Terminer</t>
  </si>
  <si>
    <t>Aide mise 2</t>
  </si>
  <si>
    <t>Aide mise 1</t>
  </si>
  <si>
    <t>Gain réel - %</t>
  </si>
  <si>
    <t xml:space="preserve">60 Seconde Option binaire </t>
  </si>
  <si>
    <t>Date/Heure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</si>
</sst>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$&quot;_);\(#,##0.00\ &quot;$&quot;\)"/>
    <numFmt numFmtId="44" formatCode="_ * #,##0.00_)\ &quot;$&quot;_ ;_ * \(#,##0.00\)\ &quot;$&quot;_ ;_ * &quot;-&quot;??_)\ &quot;$&quot;_ ;_ @_ "/>
    <numFmt numFmtId="164" formatCode="#,##0.00\ &quot;$&quot;"/>
    <numFmt numFmtId="165" formatCode="000"/>
  </numFmts>
  <fonts count="15">
    <font>
      <sz val="11"/>
      <color theme="1"/>
      <name val="Corbel"/>
      <family val="2"/>
      <scheme val="minor"/>
    </font>
    <font>
      <b/>
      <sz val="11"/>
      <color theme="1"/>
      <name val="Corbel"/>
      <family val="2"/>
      <scheme val="minor"/>
    </font>
    <font>
      <b/>
      <sz val="14"/>
      <color theme="1"/>
      <name val="Corbel"/>
      <family val="2"/>
      <scheme val="minor"/>
    </font>
    <font>
      <sz val="11"/>
      <color theme="1"/>
      <name val="Corbel"/>
      <family val="2"/>
      <scheme val="minor"/>
    </font>
    <font>
      <sz val="12"/>
      <color theme="1"/>
      <name val="Corbel"/>
      <family val="2"/>
      <scheme val="minor"/>
    </font>
    <font>
      <sz val="14"/>
      <color theme="1"/>
      <name val="Corbel"/>
      <family val="2"/>
      <scheme val="minor"/>
    </font>
    <font>
      <b/>
      <sz val="12"/>
      <color theme="1"/>
      <name val="Corbel"/>
      <family val="2"/>
      <scheme val="minor"/>
    </font>
    <font>
      <sz val="11"/>
      <color theme="0" tint="-0.14999847407452621"/>
      <name val="Corbel"/>
      <family val="2"/>
      <scheme val="minor"/>
    </font>
    <font>
      <b/>
      <sz val="16"/>
      <color theme="1"/>
      <name val="Corbel"/>
      <family val="2"/>
      <scheme val="minor"/>
    </font>
    <font>
      <b/>
      <sz val="28"/>
      <color theme="2" tint="-0.249977111117893"/>
      <name val="Corbel"/>
      <family val="2"/>
      <scheme val="minor"/>
    </font>
    <font>
      <b/>
      <sz val="28"/>
      <color rgb="FF92D050"/>
      <name val="Corbel"/>
      <family val="2"/>
      <scheme val="minor"/>
    </font>
    <font>
      <b/>
      <sz val="28"/>
      <color theme="1" tint="0.499984740745262"/>
      <name val="Corbel"/>
      <family val="2"/>
      <scheme val="minor"/>
    </font>
    <font>
      <b/>
      <sz val="14"/>
      <color theme="1"/>
      <name val="Corbel"/>
      <scheme val="minor"/>
    </font>
    <font>
      <sz val="11"/>
      <color theme="0" tint="-0.249977111117893"/>
      <name val="Corbel"/>
      <family val="2"/>
      <scheme val="minor"/>
    </font>
    <font>
      <b/>
      <sz val="11"/>
      <color theme="0" tint="-0.249977111117893"/>
      <name val="Corbe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60">
    <xf numFmtId="0" fontId="0" fillId="0" borderId="0" xfId="0"/>
    <xf numFmtId="0" fontId="0" fillId="2" borderId="0" xfId="0" applyFill="1"/>
    <xf numFmtId="0" fontId="1" fillId="0" borderId="0" xfId="0" applyFont="1"/>
    <xf numFmtId="0" fontId="7" fillId="2" borderId="0" xfId="0" applyFont="1" applyFill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164" fontId="6" fillId="0" borderId="9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/>
    <xf numFmtId="0" fontId="4" fillId="0" borderId="14" xfId="0" applyFont="1" applyBorder="1"/>
    <xf numFmtId="0" fontId="1" fillId="0" borderId="16" xfId="0" applyFont="1" applyBorder="1" applyAlignment="1">
      <alignment horizontal="center"/>
    </xf>
    <xf numFmtId="0" fontId="0" fillId="0" borderId="16" xfId="0" applyBorder="1"/>
    <xf numFmtId="0" fontId="4" fillId="0" borderId="15" xfId="0" applyFont="1" applyBorder="1" applyAlignment="1">
      <alignment horizontal="center"/>
    </xf>
    <xf numFmtId="164" fontId="8" fillId="0" borderId="17" xfId="0" applyNumberFormat="1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65" fontId="4" fillId="0" borderId="14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 vertical="center"/>
    </xf>
    <xf numFmtId="165" fontId="4" fillId="0" borderId="15" xfId="0" applyNumberFormat="1" applyFont="1" applyBorder="1" applyAlignment="1">
      <alignment horizontal="center" vertical="center"/>
    </xf>
    <xf numFmtId="7" fontId="10" fillId="0" borderId="1" xfId="1" applyNumberFormat="1" applyFont="1" applyBorder="1" applyAlignment="1">
      <alignment horizontal="center" vertical="center"/>
    </xf>
    <xf numFmtId="7" fontId="10" fillId="0" borderId="0" xfId="1" applyNumberFormat="1" applyFont="1" applyBorder="1" applyAlignment="1">
      <alignment horizontal="center" vertical="center"/>
    </xf>
    <xf numFmtId="7" fontId="10" fillId="0" borderId="2" xfId="1" applyNumberFormat="1" applyFont="1" applyBorder="1" applyAlignment="1">
      <alignment horizontal="center" vertical="center"/>
    </xf>
    <xf numFmtId="7" fontId="10" fillId="0" borderId="3" xfId="1" applyNumberFormat="1" applyFont="1" applyBorder="1" applyAlignment="1">
      <alignment horizontal="center" vertical="center"/>
    </xf>
    <xf numFmtId="7" fontId="10" fillId="0" borderId="4" xfId="1" applyNumberFormat="1" applyFont="1" applyBorder="1" applyAlignment="1">
      <alignment horizontal="center" vertical="center"/>
    </xf>
    <xf numFmtId="7" fontId="10" fillId="0" borderId="5" xfId="1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44" fontId="9" fillId="0" borderId="1" xfId="1" applyFont="1" applyBorder="1" applyAlignment="1">
      <alignment horizontal="center" vertical="center"/>
    </xf>
    <xf numFmtId="44" fontId="9" fillId="0" borderId="0" xfId="1" applyFont="1" applyBorder="1" applyAlignment="1">
      <alignment horizontal="center" vertical="center"/>
    </xf>
    <xf numFmtId="44" fontId="9" fillId="0" borderId="2" xfId="1" applyFont="1" applyBorder="1" applyAlignment="1">
      <alignment horizontal="center" vertical="center"/>
    </xf>
    <xf numFmtId="44" fontId="9" fillId="0" borderId="3" xfId="1" applyFont="1" applyBorder="1" applyAlignment="1">
      <alignment horizontal="center" vertical="center"/>
    </xf>
    <xf numFmtId="44" fontId="9" fillId="0" borderId="4" xfId="1" applyFont="1" applyBorder="1" applyAlignment="1">
      <alignment horizontal="center" vertical="center"/>
    </xf>
    <xf numFmtId="44" fontId="9" fillId="0" borderId="5" xfId="1" applyFont="1" applyBorder="1" applyAlignment="1">
      <alignment horizontal="center" vertical="center"/>
    </xf>
    <xf numFmtId="44" fontId="11" fillId="0" borderId="1" xfId="1" applyFont="1" applyBorder="1" applyAlignment="1">
      <alignment horizontal="center" vertical="center"/>
    </xf>
    <xf numFmtId="44" fontId="11" fillId="0" borderId="0" xfId="1" applyFont="1" applyBorder="1" applyAlignment="1">
      <alignment horizontal="center" vertical="center"/>
    </xf>
    <xf numFmtId="44" fontId="11" fillId="0" borderId="2" xfId="1" applyFont="1" applyBorder="1" applyAlignment="1">
      <alignment horizontal="center" vertical="center"/>
    </xf>
    <xf numFmtId="44" fontId="11" fillId="0" borderId="3" xfId="1" applyFont="1" applyBorder="1" applyAlignment="1">
      <alignment horizontal="center" vertical="center"/>
    </xf>
    <xf numFmtId="44" fontId="11" fillId="0" borderId="4" xfId="1" applyFont="1" applyBorder="1" applyAlignment="1">
      <alignment horizontal="center" vertical="center"/>
    </xf>
    <xf numFmtId="44" fontId="11" fillId="0" borderId="5" xfId="1" applyFont="1" applyBorder="1" applyAlignment="1">
      <alignment horizontal="center" vertical="center"/>
    </xf>
    <xf numFmtId="0" fontId="13" fillId="2" borderId="16" xfId="0" applyFont="1" applyFill="1" applyBorder="1"/>
    <xf numFmtId="0" fontId="13" fillId="2" borderId="18" xfId="0" applyFont="1" applyFill="1" applyBorder="1"/>
    <xf numFmtId="0" fontId="14" fillId="2" borderId="18" xfId="0" applyFont="1" applyFill="1" applyBorder="1"/>
    <xf numFmtId="0" fontId="13" fillId="2" borderId="13" xfId="0" applyFont="1" applyFill="1" applyBorder="1"/>
    <xf numFmtId="0" fontId="7" fillId="2" borderId="0" xfId="0" applyFont="1" applyFill="1" applyAlignment="1">
      <alignment horizontal="center"/>
    </xf>
    <xf numFmtId="0" fontId="6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22" fontId="4" fillId="0" borderId="18" xfId="0" applyNumberFormat="1" applyFont="1" applyBorder="1"/>
    <xf numFmtId="22" fontId="4" fillId="0" borderId="20" xfId="0" applyNumberFormat="1" applyFont="1" applyBorder="1"/>
    <xf numFmtId="0" fontId="4" fillId="0" borderId="20" xfId="0" applyFont="1" applyBorder="1"/>
    <xf numFmtId="0" fontId="4" fillId="0" borderId="18" xfId="0" applyFont="1" applyBorder="1"/>
  </cellXfs>
  <cellStyles count="2">
    <cellStyle name="Monétaire" xfId="1" builtinId="4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rbel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color rgb="FFFF0000"/>
      </font>
      <numFmt numFmtId="164" formatCode="#,##0.00\ &quot;$&quot;"/>
    </dxf>
    <dxf>
      <font>
        <color rgb="FFFF0000"/>
      </font>
      <numFmt numFmtId="164" formatCode="#,##0.00\ &quot;$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orbel"/>
        <scheme val="minor"/>
      </font>
      <numFmt numFmtId="164" formatCode="#,##0.00\ &quot;$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numFmt numFmtId="165" formatCode="000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orbel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numFmt numFmtId="165" formatCode="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theme="1"/>
        <name val="Corbel"/>
        <scheme val="minor"/>
      </font>
      <numFmt numFmtId="164" formatCode="#,##0.00\ &quot;$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  <numFmt numFmtId="164" formatCode="#,##0.00\ &quot;$&quot;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orbel"/>
        <scheme val="minor"/>
      </font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J66" totalsRowShown="0" headerRowDxfId="16" dataDxfId="14" headerRowBorderDxfId="15" tableBorderDxfId="13" totalsRowBorderDxfId="12">
  <tableColumns count="10">
    <tableColumn id="1" name="Capital" dataDxfId="11">
      <calculatedColumnFormula>IF(ISBLANK(J1),"",J1)</calculatedColumnFormula>
    </tableColumn>
    <tableColumn id="2" name="Mise $" dataDxfId="10"/>
    <tableColumn id="3" name="Contrat" dataDxfId="9"/>
    <tableColumn id="4" name=" " dataDxfId="8">
      <calculatedColumnFormula>IF(C2="Au dessu",1,IF(C2="En dessou",2,IF(ISBLANK(C2),0,"")))</calculatedColumnFormula>
    </tableColumn>
    <tableColumn id="5" name="Prix marché" dataDxfId="7"/>
    <tableColumn id="6" name="Chrono" dataDxfId="6"/>
    <tableColumn id="7" name="Prix final" dataDxfId="5"/>
    <tableColumn id="8" name="  " dataDxfId="4">
      <calculatedColumnFormula>IF(ISBLANK(G2),"",IF(C2="Au dessu",IF(G2&lt;E2,1,IF(G2=E2,3,2)),IF(G2&lt;E2,2,IF(G2=E2,3,1))))</calculatedColumnFormula>
    </tableColumn>
    <tableColumn id="10" name="Date/Heure" dataDxfId="0"/>
    <tableColumn id="9" name="Capital final" dataDxfId="3">
      <calculatedColumnFormula>IF(ISBLANK(G2),"",IF(H2=1,A2-B2,IF(H2=3,Tableau2[[#This Row],[Capital]],A2+(B2/100*70))))</calculatedColumnFormula>
    </tableColumn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Profondeur">
  <a:themeElements>
    <a:clrScheme name="Profondeur">
      <a:dk1>
        <a:sysClr val="windowText" lastClr="000000"/>
      </a:dk1>
      <a:lt1>
        <a:sysClr val="window" lastClr="FFFFFF"/>
      </a:lt1>
      <a:dk2>
        <a:srgbClr val="455F51"/>
      </a:dk2>
      <a:lt2>
        <a:srgbClr val="94D7E4"/>
      </a:lt2>
      <a:accent1>
        <a:srgbClr val="41AEBD"/>
      </a:accent1>
      <a:accent2>
        <a:srgbClr val="97E9D5"/>
      </a:accent2>
      <a:accent3>
        <a:srgbClr val="A2CF49"/>
      </a:accent3>
      <a:accent4>
        <a:srgbClr val="608F3D"/>
      </a:accent4>
      <a:accent5>
        <a:srgbClr val="F4DE3A"/>
      </a:accent5>
      <a:accent6>
        <a:srgbClr val="FCB11C"/>
      </a:accent6>
      <a:hlink>
        <a:srgbClr val="FBCA98"/>
      </a:hlink>
      <a:folHlink>
        <a:srgbClr val="D3B86D"/>
      </a:folHlink>
    </a:clrScheme>
    <a:fontScheme name="Profondeur">
      <a:maj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rofondeu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epth" id="{7BEAFC2A-325C-49C4-AC08-2B765DA903F9}" vid="{1735E755-43E6-43AA-ABA2-C989ECC79AF5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66"/>
  <sheetViews>
    <sheetView showGridLines="0" tabSelected="1" zoomScale="80" zoomScaleNormal="80" workbookViewId="0">
      <selection activeCell="I2" sqref="I2"/>
    </sheetView>
  </sheetViews>
  <sheetFormatPr baseColWidth="10" defaultRowHeight="18"/>
  <cols>
    <col min="2" max="2" width="20.875" style="2" customWidth="1"/>
    <col min="4" max="4" width="2.5" customWidth="1"/>
    <col min="5" max="5" width="11.25" customWidth="1"/>
    <col min="6" max="6" width="11.875" style="12" customWidth="1"/>
    <col min="7" max="7" width="9.625" customWidth="1"/>
    <col min="8" max="8" width="2.25" customWidth="1"/>
    <col min="9" max="9" width="15.625" customWidth="1"/>
    <col min="10" max="10" width="17.875" style="12" customWidth="1"/>
    <col min="16" max="16" width="11" style="1"/>
    <col min="17" max="18" width="11.25" style="1" customWidth="1"/>
    <col min="19" max="20" width="11" style="1"/>
  </cols>
  <sheetData>
    <row r="1" spans="1:24">
      <c r="A1" s="4" t="s">
        <v>0</v>
      </c>
      <c r="B1" s="5" t="s">
        <v>1</v>
      </c>
      <c r="C1" s="14" t="s">
        <v>2</v>
      </c>
      <c r="D1" s="15" t="s">
        <v>8</v>
      </c>
      <c r="E1" s="6" t="s">
        <v>3</v>
      </c>
      <c r="F1" s="11" t="s">
        <v>4</v>
      </c>
      <c r="G1" s="19" t="s">
        <v>5</v>
      </c>
      <c r="H1" s="20" t="s">
        <v>9</v>
      </c>
      <c r="I1" s="55" t="s">
        <v>19</v>
      </c>
      <c r="J1" s="54" t="s">
        <v>6</v>
      </c>
      <c r="K1" s="53" t="s">
        <v>18</v>
      </c>
      <c r="L1" s="53"/>
      <c r="M1" s="53"/>
      <c r="U1" s="1"/>
      <c r="V1" s="1"/>
      <c r="W1" s="1"/>
      <c r="X1" s="1"/>
    </row>
    <row r="2" spans="1:24" ht="17.25" customHeight="1">
      <c r="A2" s="7">
        <f>SUM(K12)</f>
        <v>1200</v>
      </c>
      <c r="B2" s="9">
        <v>30</v>
      </c>
      <c r="C2" s="16" t="s">
        <v>13</v>
      </c>
      <c r="D2" s="13">
        <f t="shared" ref="D2:D34" si="0">IF(C2="Au dessu",1,IF(C2="En dessou",2,IF(ISBLANK(C2),0,"")))</f>
        <v>1</v>
      </c>
      <c r="E2" s="25">
        <v>305</v>
      </c>
      <c r="F2" s="24" t="s">
        <v>14</v>
      </c>
      <c r="G2" s="27">
        <v>322</v>
      </c>
      <c r="H2" s="13">
        <f t="shared" ref="H2:H34" si="1">IF(ISBLANK(G2),"",IF(C2="Au dessu",IF(G2&lt;E2,1,IF(G2=E2,3,2)),IF(G2&lt;E2,2,IF(G2=E2,3,1))))</f>
        <v>2</v>
      </c>
      <c r="I2" s="56"/>
      <c r="J2" s="17">
        <f>IF(ISBLANK(G2),"",IF(H2=1,A2-B2,IF(H2=3,Tableau2[[#This Row],[Capital]],A2+(B2/100*70))))</f>
        <v>1221</v>
      </c>
      <c r="K2" s="3"/>
      <c r="L2" s="1"/>
      <c r="M2" s="1"/>
      <c r="N2" s="1"/>
      <c r="U2" s="1"/>
      <c r="V2" s="1"/>
      <c r="W2" s="1"/>
      <c r="X2" s="1"/>
    </row>
    <row r="3" spans="1:24" ht="17.25" customHeight="1">
      <c r="A3" s="7">
        <f>IF(ISBLANK(J2),"",J2)</f>
        <v>1221</v>
      </c>
      <c r="B3" s="9">
        <v>30</v>
      </c>
      <c r="C3" s="16" t="s">
        <v>12</v>
      </c>
      <c r="D3" s="13">
        <f t="shared" si="0"/>
        <v>2</v>
      </c>
      <c r="E3" s="25">
        <v>322</v>
      </c>
      <c r="F3" s="21" t="s">
        <v>14</v>
      </c>
      <c r="G3" s="27">
        <v>319</v>
      </c>
      <c r="H3" s="13">
        <f t="shared" si="1"/>
        <v>2</v>
      </c>
      <c r="I3" s="56"/>
      <c r="J3" s="17">
        <f>IF(ISBLANK(G3),"",IF(H3=1,A3-B3,IF(H3=3,Tableau2[[#This Row],[Capital]],A3+(B3/100*70))))</f>
        <v>1242</v>
      </c>
      <c r="K3" s="3"/>
      <c r="L3" s="1"/>
      <c r="M3" s="1"/>
      <c r="N3" s="1"/>
      <c r="U3" s="1"/>
      <c r="V3" s="1"/>
      <c r="W3" s="1"/>
      <c r="X3" s="1"/>
    </row>
    <row r="4" spans="1:24" ht="17.25" customHeight="1">
      <c r="A4" s="7">
        <f t="shared" ref="A4:A34" si="2">IF(ISBLANK(J3),"",J3)</f>
        <v>1242</v>
      </c>
      <c r="B4" s="9">
        <v>30</v>
      </c>
      <c r="C4" s="16" t="s">
        <v>13</v>
      </c>
      <c r="D4" s="13">
        <f t="shared" si="0"/>
        <v>1</v>
      </c>
      <c r="E4" s="25">
        <v>313</v>
      </c>
      <c r="F4" s="21" t="s">
        <v>14</v>
      </c>
      <c r="G4" s="27">
        <v>308</v>
      </c>
      <c r="H4" s="13">
        <f t="shared" si="1"/>
        <v>1</v>
      </c>
      <c r="I4" s="56"/>
      <c r="J4" s="17">
        <f>IF(ISBLANK(G4),"",IF(H4=1,A4-B4,IF(H4=3,Tableau2[[#This Row],[Capital]],A4+(B4/100*70))))</f>
        <v>1212</v>
      </c>
      <c r="K4" s="3"/>
      <c r="L4" s="1"/>
      <c r="M4" s="1"/>
      <c r="N4" s="1"/>
      <c r="U4" s="1"/>
      <c r="V4" s="1"/>
      <c r="W4" s="1"/>
      <c r="X4" s="1"/>
    </row>
    <row r="5" spans="1:24" ht="17.25" customHeight="1">
      <c r="A5" s="7">
        <f t="shared" si="2"/>
        <v>1212</v>
      </c>
      <c r="B5" s="9">
        <v>75</v>
      </c>
      <c r="C5" s="16" t="s">
        <v>12</v>
      </c>
      <c r="D5" s="13">
        <f t="shared" si="0"/>
        <v>2</v>
      </c>
      <c r="E5" s="25">
        <v>311</v>
      </c>
      <c r="F5" s="22" t="s">
        <v>14</v>
      </c>
      <c r="G5" s="27">
        <v>312</v>
      </c>
      <c r="H5" s="13">
        <f t="shared" si="1"/>
        <v>1</v>
      </c>
      <c r="I5" s="56"/>
      <c r="J5" s="17">
        <f>IF(ISBLANK(G5),"",IF(H5=1,A5-B5,IF(H5=3,Tableau2[[#This Row],[Capital]],A5+(B5/100*70))))</f>
        <v>1137</v>
      </c>
      <c r="K5" s="3"/>
      <c r="L5" s="1"/>
      <c r="M5" s="1"/>
      <c r="N5" s="1"/>
      <c r="U5" s="1"/>
      <c r="V5" s="1"/>
      <c r="W5" s="1"/>
      <c r="X5" s="1"/>
    </row>
    <row r="6" spans="1:24" ht="17.25" customHeight="1" thickBot="1">
      <c r="A6" s="7">
        <f t="shared" si="2"/>
        <v>1137</v>
      </c>
      <c r="B6" s="9">
        <v>185</v>
      </c>
      <c r="C6" s="16" t="s">
        <v>13</v>
      </c>
      <c r="D6" s="13">
        <f t="shared" si="0"/>
        <v>1</v>
      </c>
      <c r="E6" s="25">
        <v>312</v>
      </c>
      <c r="F6" s="21" t="s">
        <v>14</v>
      </c>
      <c r="G6" s="27">
        <v>312</v>
      </c>
      <c r="H6" s="13">
        <f t="shared" si="1"/>
        <v>3</v>
      </c>
      <c r="I6" s="56"/>
      <c r="J6" s="17">
        <f>IF(ISBLANK(G6),"",IF(H6=1,A6-B6,IF(H6=3,Tableau2[[#This Row],[Capital]],A6+(B6/100*70))))</f>
        <v>1137</v>
      </c>
      <c r="K6" s="3"/>
      <c r="L6" s="1"/>
      <c r="M6" s="1"/>
      <c r="N6" s="1"/>
      <c r="U6" s="1"/>
      <c r="V6" s="1"/>
      <c r="W6" s="1"/>
      <c r="X6" s="1"/>
    </row>
    <row r="7" spans="1:24" ht="17.25" customHeight="1" thickBot="1">
      <c r="A7" s="7">
        <f t="shared" si="2"/>
        <v>1137</v>
      </c>
      <c r="B7" s="9">
        <v>185</v>
      </c>
      <c r="C7" s="16" t="s">
        <v>13</v>
      </c>
      <c r="D7" s="13">
        <f t="shared" si="0"/>
        <v>1</v>
      </c>
      <c r="E7" s="25">
        <v>304</v>
      </c>
      <c r="F7" s="21" t="s">
        <v>14</v>
      </c>
      <c r="G7" s="27">
        <v>314</v>
      </c>
      <c r="H7" s="13">
        <f t="shared" si="1"/>
        <v>2</v>
      </c>
      <c r="I7" s="56"/>
      <c r="J7" s="17">
        <f>IF(ISBLANK(G7),"",IF(H7=1,A7-B7,IF(H7=3,Tableau2[[#This Row],[Capital]],A7+(B7/100*70))))</f>
        <v>1266.5</v>
      </c>
      <c r="K7" s="34" t="s">
        <v>7</v>
      </c>
      <c r="L7" s="35"/>
      <c r="M7" s="36"/>
      <c r="U7" s="1"/>
      <c r="V7" s="1"/>
      <c r="W7" s="1"/>
      <c r="X7" s="1"/>
    </row>
    <row r="8" spans="1:24" ht="17.25" customHeight="1">
      <c r="A8" s="7">
        <f t="shared" si="2"/>
        <v>1266.5</v>
      </c>
      <c r="B8" s="9">
        <v>30</v>
      </c>
      <c r="C8" s="16" t="s">
        <v>13</v>
      </c>
      <c r="D8" s="13">
        <f t="shared" si="0"/>
        <v>1</v>
      </c>
      <c r="E8" s="25">
        <v>322</v>
      </c>
      <c r="F8" s="21" t="s">
        <v>14</v>
      </c>
      <c r="G8" s="27">
        <v>323</v>
      </c>
      <c r="H8" s="13">
        <f t="shared" si="1"/>
        <v>2</v>
      </c>
      <c r="I8" s="56"/>
      <c r="J8" s="17">
        <f>IF(ISBLANK(G8),"",IF(H8=1,A8-B8,IF(H8=3,Tableau2[[#This Row],[Capital]],A8+(B8/100*70))))</f>
        <v>1287.5</v>
      </c>
      <c r="K8" s="37">
        <f>LOOKUP(9^9,A:A)</f>
        <v>1904</v>
      </c>
      <c r="L8" s="38"/>
      <c r="M8" s="39"/>
      <c r="U8" s="1"/>
      <c r="V8" s="1"/>
      <c r="W8" s="1"/>
      <c r="X8" s="1"/>
    </row>
    <row r="9" spans="1:24" ht="17.25" customHeight="1">
      <c r="A9" s="7">
        <f t="shared" si="2"/>
        <v>1287.5</v>
      </c>
      <c r="B9" s="9">
        <v>30</v>
      </c>
      <c r="C9" s="16" t="s">
        <v>12</v>
      </c>
      <c r="D9" s="13">
        <f t="shared" si="0"/>
        <v>2</v>
      </c>
      <c r="E9" s="25">
        <v>315</v>
      </c>
      <c r="F9" s="21" t="s">
        <v>14</v>
      </c>
      <c r="G9" s="27">
        <v>337</v>
      </c>
      <c r="H9" s="13">
        <f t="shared" si="1"/>
        <v>1</v>
      </c>
      <c r="I9" s="56"/>
      <c r="J9" s="17">
        <f>IF(ISBLANK(G9),"",IF(H9=1,A9-B9,IF(H9=3,Tableau2[[#This Row],[Capital]],A9+(B9/100*70))))</f>
        <v>1257.5</v>
      </c>
      <c r="K9" s="37"/>
      <c r="L9" s="38"/>
      <c r="M9" s="39"/>
      <c r="U9" s="1"/>
      <c r="V9" s="1"/>
      <c r="W9" s="1"/>
      <c r="X9" s="1"/>
    </row>
    <row r="10" spans="1:24" ht="17.25" customHeight="1" thickBot="1">
      <c r="A10" s="7">
        <f t="shared" si="2"/>
        <v>1257.5</v>
      </c>
      <c r="B10" s="9">
        <v>75</v>
      </c>
      <c r="C10" s="16" t="s">
        <v>13</v>
      </c>
      <c r="D10" s="13">
        <f t="shared" si="0"/>
        <v>1</v>
      </c>
      <c r="E10" s="25">
        <v>333</v>
      </c>
      <c r="F10" s="21" t="s">
        <v>14</v>
      </c>
      <c r="G10" s="27">
        <v>334</v>
      </c>
      <c r="H10" s="13">
        <f t="shared" si="1"/>
        <v>2</v>
      </c>
      <c r="I10" s="56"/>
      <c r="J10" s="17">
        <f>IF(ISBLANK(G10),"",IF(H10=1,A10-B10,IF(H10=3,Tableau2[[#This Row],[Capital]],A10+(B10/100*70))))</f>
        <v>1310</v>
      </c>
      <c r="K10" s="40"/>
      <c r="L10" s="41"/>
      <c r="M10" s="42"/>
      <c r="U10" s="1"/>
      <c r="V10" s="1"/>
      <c r="W10" s="1"/>
      <c r="X10" s="1"/>
    </row>
    <row r="11" spans="1:24" ht="17.25" customHeight="1" thickBot="1">
      <c r="A11" s="7">
        <f t="shared" si="2"/>
        <v>1310</v>
      </c>
      <c r="B11" s="9">
        <v>30</v>
      </c>
      <c r="C11" s="16" t="s">
        <v>13</v>
      </c>
      <c r="D11" s="13">
        <f t="shared" si="0"/>
        <v>1</v>
      </c>
      <c r="E11" s="25">
        <v>334</v>
      </c>
      <c r="F11" s="21" t="s">
        <v>14</v>
      </c>
      <c r="G11" s="27">
        <v>334</v>
      </c>
      <c r="H11" s="13">
        <f t="shared" si="1"/>
        <v>3</v>
      </c>
      <c r="I11" s="56"/>
      <c r="J11" s="17">
        <f>IF(ISBLANK(G11),"",IF(H11=1,A11-B11,IF(H11=3,Tableau2[[#This Row],[Capital]],A11+(B11/100*70))))</f>
        <v>1310</v>
      </c>
      <c r="K11" s="34" t="s">
        <v>10</v>
      </c>
      <c r="L11" s="35"/>
      <c r="M11" s="36"/>
      <c r="U11" s="1"/>
      <c r="V11" s="1"/>
      <c r="W11" s="1"/>
      <c r="X11" s="1"/>
    </row>
    <row r="12" spans="1:24" ht="17.25" customHeight="1">
      <c r="A12" s="7">
        <f t="shared" si="2"/>
        <v>1310</v>
      </c>
      <c r="B12" s="9">
        <v>30</v>
      </c>
      <c r="C12" s="16" t="s">
        <v>13</v>
      </c>
      <c r="D12" s="13">
        <f t="shared" si="0"/>
        <v>1</v>
      </c>
      <c r="E12" s="25">
        <v>324</v>
      </c>
      <c r="F12" s="21" t="s">
        <v>14</v>
      </c>
      <c r="G12" s="27">
        <v>316</v>
      </c>
      <c r="H12" s="13">
        <f t="shared" si="1"/>
        <v>1</v>
      </c>
      <c r="I12" s="56"/>
      <c r="J12" s="17">
        <f>IF(ISBLANK(G12),"",IF(H12=1,A12-B12,IF(H12=3,Tableau2[[#This Row],[Capital]],A12+(B12/100*70))))</f>
        <v>1280</v>
      </c>
      <c r="K12" s="43">
        <v>1200</v>
      </c>
      <c r="L12" s="44"/>
      <c r="M12" s="45"/>
      <c r="U12" s="1"/>
      <c r="V12" s="1"/>
      <c r="W12" s="1"/>
      <c r="X12" s="1"/>
    </row>
    <row r="13" spans="1:24" ht="17.25" customHeight="1">
      <c r="A13" s="7">
        <f t="shared" si="2"/>
        <v>1280</v>
      </c>
      <c r="B13" s="9">
        <v>75</v>
      </c>
      <c r="C13" s="16" t="s">
        <v>13</v>
      </c>
      <c r="D13" s="13">
        <f t="shared" si="0"/>
        <v>1</v>
      </c>
      <c r="E13" s="25">
        <v>320</v>
      </c>
      <c r="F13" s="21" t="s">
        <v>14</v>
      </c>
      <c r="G13" s="27">
        <v>322</v>
      </c>
      <c r="H13" s="13">
        <f t="shared" si="1"/>
        <v>2</v>
      </c>
      <c r="I13" s="56"/>
      <c r="J13" s="17">
        <f>IF(ISBLANK(G13),"",IF(H13=1,A13-B13,IF(H13=3,Tableau2[[#This Row],[Capital]],A13+(B13/100*70))))</f>
        <v>1332.5</v>
      </c>
      <c r="K13" s="43"/>
      <c r="L13" s="44"/>
      <c r="M13" s="45"/>
      <c r="N13" s="1"/>
      <c r="O13" s="1"/>
      <c r="U13" s="1"/>
      <c r="V13" s="1"/>
      <c r="W13" s="1"/>
      <c r="X13" s="1"/>
    </row>
    <row r="14" spans="1:24" ht="17.25" customHeight="1" thickBot="1">
      <c r="A14" s="7">
        <f t="shared" si="2"/>
        <v>1332.5</v>
      </c>
      <c r="B14" s="9">
        <v>30</v>
      </c>
      <c r="C14" s="16" t="s">
        <v>12</v>
      </c>
      <c r="D14" s="13">
        <f t="shared" si="0"/>
        <v>2</v>
      </c>
      <c r="E14" s="25">
        <v>321</v>
      </c>
      <c r="F14" s="21" t="s">
        <v>14</v>
      </c>
      <c r="G14" s="27">
        <v>307</v>
      </c>
      <c r="H14" s="13">
        <f t="shared" si="1"/>
        <v>2</v>
      </c>
      <c r="I14" s="56"/>
      <c r="J14" s="17">
        <f>IF(ISBLANK(G14),"",IF(H14=1,A14-B14,IF(H14=3,Tableau2[[#This Row],[Capital]],A14+(B14/100*70))))</f>
        <v>1353.5</v>
      </c>
      <c r="K14" s="46"/>
      <c r="L14" s="47"/>
      <c r="M14" s="48"/>
      <c r="N14" s="1"/>
      <c r="O14" s="1"/>
      <c r="U14" s="1"/>
      <c r="V14" s="1"/>
      <c r="W14" s="1"/>
      <c r="X14" s="1"/>
    </row>
    <row r="15" spans="1:24" ht="17.25" customHeight="1" thickBot="1">
      <c r="A15" s="7">
        <f t="shared" si="2"/>
        <v>1353.5</v>
      </c>
      <c r="B15" s="9">
        <v>30</v>
      </c>
      <c r="C15" s="16" t="s">
        <v>12</v>
      </c>
      <c r="D15" s="13">
        <f t="shared" si="0"/>
        <v>2</v>
      </c>
      <c r="E15" s="25">
        <v>313</v>
      </c>
      <c r="F15" s="21" t="s">
        <v>14</v>
      </c>
      <c r="G15" s="27">
        <v>311</v>
      </c>
      <c r="H15" s="13">
        <f t="shared" si="1"/>
        <v>2</v>
      </c>
      <c r="I15" s="56"/>
      <c r="J15" s="17">
        <f>IF(ISBLANK(G15),"",IF(H15=1,A15-B15,IF(H15=3,Tableau2[[#This Row],[Capital]],A15+(B15/100*70))))</f>
        <v>1374.5</v>
      </c>
      <c r="K15" s="34" t="s">
        <v>11</v>
      </c>
      <c r="L15" s="35"/>
      <c r="M15" s="36"/>
      <c r="N15" s="1"/>
      <c r="O15" s="1"/>
      <c r="U15" s="1"/>
      <c r="V15" s="1"/>
      <c r="W15" s="1"/>
      <c r="X15" s="1"/>
    </row>
    <row r="16" spans="1:24" ht="17.25" customHeight="1">
      <c r="A16" s="7">
        <f t="shared" si="2"/>
        <v>1374.5</v>
      </c>
      <c r="B16" s="9">
        <v>30</v>
      </c>
      <c r="C16" s="16" t="s">
        <v>13</v>
      </c>
      <c r="D16" s="13">
        <f t="shared" si="0"/>
        <v>1</v>
      </c>
      <c r="E16" s="25">
        <v>701</v>
      </c>
      <c r="F16" s="21" t="s">
        <v>14</v>
      </c>
      <c r="G16" s="27">
        <v>716</v>
      </c>
      <c r="H16" s="13">
        <f t="shared" si="1"/>
        <v>2</v>
      </c>
      <c r="I16" s="56"/>
      <c r="J16" s="17">
        <f>IF(ISBLANK(G16),"",IF(H16=1,A16-B16,IF(H16=3,Tableau2[[#This Row],[Capital]],A16+(B16/100*70))))</f>
        <v>1395.5</v>
      </c>
      <c r="K16" s="28">
        <f>SUM(K8-K12)</f>
        <v>704</v>
      </c>
      <c r="L16" s="29"/>
      <c r="M16" s="30"/>
      <c r="N16" s="1"/>
      <c r="O16" s="1"/>
      <c r="U16" s="1"/>
      <c r="V16" s="1"/>
      <c r="W16" s="1"/>
      <c r="X16" s="1"/>
    </row>
    <row r="17" spans="1:24" ht="17.25" customHeight="1">
      <c r="A17" s="7">
        <f t="shared" si="2"/>
        <v>1395.5</v>
      </c>
      <c r="B17" s="9">
        <v>30</v>
      </c>
      <c r="C17" s="16" t="s">
        <v>12</v>
      </c>
      <c r="D17" s="13">
        <f t="shared" si="0"/>
        <v>2</v>
      </c>
      <c r="E17" s="25">
        <v>710</v>
      </c>
      <c r="F17" s="21" t="s">
        <v>14</v>
      </c>
      <c r="G17" s="27">
        <v>727</v>
      </c>
      <c r="H17" s="13">
        <f t="shared" si="1"/>
        <v>1</v>
      </c>
      <c r="I17" s="56"/>
      <c r="J17" s="17">
        <f>IF(ISBLANK(G17),"",IF(H17=1,A17-B17,IF(H17=3,Tableau2[[#This Row],[Capital]],A17+(B17/100*70))))</f>
        <v>1365.5</v>
      </c>
      <c r="K17" s="28"/>
      <c r="L17" s="29"/>
      <c r="M17" s="30"/>
      <c r="N17" s="1"/>
      <c r="O17" s="1"/>
      <c r="U17" s="1"/>
      <c r="V17" s="1"/>
      <c r="W17" s="1"/>
      <c r="X17" s="1"/>
    </row>
    <row r="18" spans="1:24" ht="17.25" customHeight="1">
      <c r="A18" s="7">
        <f t="shared" si="2"/>
        <v>1365.5</v>
      </c>
      <c r="B18" s="9">
        <v>75</v>
      </c>
      <c r="C18" s="16" t="s">
        <v>12</v>
      </c>
      <c r="D18" s="13">
        <f t="shared" si="0"/>
        <v>2</v>
      </c>
      <c r="E18" s="25">
        <v>725</v>
      </c>
      <c r="F18" s="21" t="s">
        <v>14</v>
      </c>
      <c r="G18" s="27">
        <v>718</v>
      </c>
      <c r="H18" s="13">
        <f t="shared" si="1"/>
        <v>2</v>
      </c>
      <c r="I18" s="56"/>
      <c r="J18" s="17">
        <f>IF(ISBLANK(G18),"",IF(H18=1,A18-B18,IF(H18=3,Tableau2[[#This Row],[Capital]],A18+(B18/100*70))))</f>
        <v>1418</v>
      </c>
      <c r="K18" s="28"/>
      <c r="L18" s="29"/>
      <c r="M18" s="30"/>
      <c r="N18" s="1"/>
      <c r="O18" s="1"/>
      <c r="U18" s="1"/>
      <c r="V18" s="1"/>
      <c r="W18" s="1"/>
      <c r="X18" s="1"/>
    </row>
    <row r="19" spans="1:24" ht="17.25" customHeight="1">
      <c r="A19" s="7">
        <f t="shared" si="2"/>
        <v>1418</v>
      </c>
      <c r="B19" s="9">
        <v>30</v>
      </c>
      <c r="C19" s="16" t="s">
        <v>12</v>
      </c>
      <c r="D19" s="13">
        <f t="shared" si="0"/>
        <v>2</v>
      </c>
      <c r="E19" s="25">
        <v>725</v>
      </c>
      <c r="F19" s="21" t="s">
        <v>14</v>
      </c>
      <c r="G19" s="27">
        <v>726</v>
      </c>
      <c r="H19" s="13">
        <f t="shared" si="1"/>
        <v>1</v>
      </c>
      <c r="I19" s="56"/>
      <c r="J19" s="17">
        <f>IF(ISBLANK(G19),"",IF(H19=1,A19-B19,IF(H19=3,Tableau2[[#This Row],[Capital]],A19+(B19/100*70))))</f>
        <v>1388</v>
      </c>
      <c r="K19" s="50" t="s">
        <v>16</v>
      </c>
      <c r="L19" s="51" t="s">
        <v>17</v>
      </c>
      <c r="M19" s="50"/>
      <c r="N19" s="1"/>
      <c r="O19" s="1"/>
    </row>
    <row r="20" spans="1:24" ht="17.25" customHeight="1">
      <c r="A20" s="7">
        <f t="shared" si="2"/>
        <v>1388</v>
      </c>
      <c r="B20" s="9">
        <v>75</v>
      </c>
      <c r="C20" s="16" t="s">
        <v>13</v>
      </c>
      <c r="D20" s="13">
        <f t="shared" si="0"/>
        <v>1</v>
      </c>
      <c r="E20" s="25">
        <v>725</v>
      </c>
      <c r="F20" s="21" t="s">
        <v>14</v>
      </c>
      <c r="G20" s="27">
        <v>725</v>
      </c>
      <c r="H20" s="13">
        <f t="shared" si="1"/>
        <v>3</v>
      </c>
      <c r="I20" s="56"/>
      <c r="J20" s="17">
        <f>IF(ISBLANK(G20),"",IF(H20=1,A20-B20,IF(H20=3,Tableau2[[#This Row],[Capital]],A20+(B20/100*70))))</f>
        <v>1388</v>
      </c>
      <c r="K20" s="49">
        <v>25</v>
      </c>
      <c r="L20" s="49">
        <f>SUM(K20)*70%</f>
        <v>17.5</v>
      </c>
      <c r="M20" s="49">
        <f>SUM(M19-K20)</f>
        <v>-25</v>
      </c>
      <c r="N20" s="1"/>
      <c r="O20" s="1"/>
    </row>
    <row r="21" spans="1:24" ht="17.25" customHeight="1">
      <c r="A21" s="7">
        <f t="shared" si="2"/>
        <v>1388</v>
      </c>
      <c r="B21" s="9">
        <v>75</v>
      </c>
      <c r="C21" s="16" t="s">
        <v>13</v>
      </c>
      <c r="D21" s="13">
        <f t="shared" si="0"/>
        <v>1</v>
      </c>
      <c r="E21" s="25">
        <v>725</v>
      </c>
      <c r="F21" s="21" t="s">
        <v>14</v>
      </c>
      <c r="G21" s="27">
        <v>726</v>
      </c>
      <c r="H21" s="13">
        <f t="shared" si="1"/>
        <v>2</v>
      </c>
      <c r="I21" s="56"/>
      <c r="J21" s="17">
        <f>IF(ISBLANK(G21),"",IF(H21=1,A21-B21,IF(H21=3,Tableau2[[#This Row],[Capital]],A21+(B21/100*70))))</f>
        <v>1440.5</v>
      </c>
      <c r="K21" s="49">
        <v>62</v>
      </c>
      <c r="L21" s="49">
        <f>SUM(K21)*70%-K20</f>
        <v>18.399999999999999</v>
      </c>
      <c r="M21" s="49">
        <f>SUM(M19-K20-K21)</f>
        <v>-87</v>
      </c>
      <c r="N21" s="1"/>
      <c r="O21" s="1"/>
    </row>
    <row r="22" spans="1:24" ht="17.25" customHeight="1">
      <c r="A22" s="7">
        <f t="shared" si="2"/>
        <v>1440.5</v>
      </c>
      <c r="B22" s="9">
        <v>30</v>
      </c>
      <c r="C22" s="16" t="s">
        <v>13</v>
      </c>
      <c r="D22" s="13">
        <f t="shared" si="0"/>
        <v>1</v>
      </c>
      <c r="E22" s="25">
        <v>719</v>
      </c>
      <c r="F22" s="21" t="s">
        <v>14</v>
      </c>
      <c r="G22" s="27">
        <v>718</v>
      </c>
      <c r="H22" s="13">
        <f t="shared" si="1"/>
        <v>1</v>
      </c>
      <c r="I22" s="56"/>
      <c r="J22" s="17">
        <f>IF(ISBLANK(G22),"",IF(H22=1,A22-B22,IF(H22=3,Tableau2[[#This Row],[Capital]],A22+(B22/100*70))))</f>
        <v>1410.5</v>
      </c>
      <c r="K22" s="49">
        <v>153</v>
      </c>
      <c r="L22" s="49">
        <f>SUM(K22)*70%-K21-K20</f>
        <v>20.099999999999994</v>
      </c>
      <c r="M22" s="49">
        <f>SUM(M19-K20-K21-K22)</f>
        <v>-240</v>
      </c>
      <c r="N22" s="1"/>
      <c r="O22" s="1"/>
    </row>
    <row r="23" spans="1:24" ht="17.25" customHeight="1">
      <c r="A23" s="7">
        <f t="shared" si="2"/>
        <v>1410.5</v>
      </c>
      <c r="B23" s="9">
        <v>75</v>
      </c>
      <c r="C23" s="16" t="s">
        <v>12</v>
      </c>
      <c r="D23" s="13">
        <f t="shared" si="0"/>
        <v>2</v>
      </c>
      <c r="E23" s="25">
        <v>727</v>
      </c>
      <c r="F23" s="21" t="s">
        <v>14</v>
      </c>
      <c r="G23" s="27">
        <v>720</v>
      </c>
      <c r="H23" s="13">
        <f t="shared" si="1"/>
        <v>2</v>
      </c>
      <c r="I23" s="56"/>
      <c r="J23" s="17">
        <f>IF(ISBLANK(G23),"",IF(H23=1,A23-B23,IF(H23=3,Tableau2[[#This Row],[Capital]],A23+(B23/100*70))))</f>
        <v>1463</v>
      </c>
      <c r="K23" s="49">
        <v>380</v>
      </c>
      <c r="L23" s="49">
        <f>SUM(K23)*70%-K22-K20-K21</f>
        <v>26</v>
      </c>
      <c r="M23" s="49">
        <f>SUM(M19-K20-K21-K22-K23)</f>
        <v>-620</v>
      </c>
      <c r="N23" s="1"/>
      <c r="O23" s="1"/>
    </row>
    <row r="24" spans="1:24" ht="17.25" customHeight="1">
      <c r="A24" s="7">
        <f t="shared" si="2"/>
        <v>1463</v>
      </c>
      <c r="B24" s="9">
        <v>30</v>
      </c>
      <c r="C24" s="16" t="s">
        <v>13</v>
      </c>
      <c r="D24" s="13">
        <f t="shared" si="0"/>
        <v>1</v>
      </c>
      <c r="E24" s="25">
        <v>718</v>
      </c>
      <c r="F24" s="21" t="s">
        <v>14</v>
      </c>
      <c r="G24" s="27">
        <v>709</v>
      </c>
      <c r="H24" s="13">
        <f t="shared" si="1"/>
        <v>1</v>
      </c>
      <c r="I24" s="56"/>
      <c r="J24" s="17">
        <f>IF(ISBLANK(G24),"",IF(H24=1,A24-B24,IF(H24=3,Tableau2[[#This Row],[Capital]],A24+(B24/100*70))))</f>
        <v>1433</v>
      </c>
      <c r="K24" s="49">
        <v>1100</v>
      </c>
      <c r="L24" s="49">
        <f>SUM(K24)*70%-K20-K21-K22-K23</f>
        <v>150</v>
      </c>
      <c r="M24" s="49">
        <f>SUM(M19-K20-K21-K22-K23-K24)</f>
        <v>-1720</v>
      </c>
      <c r="N24" s="1"/>
      <c r="O24" s="1"/>
    </row>
    <row r="25" spans="1:24" ht="17.25" customHeight="1">
      <c r="A25" s="7">
        <f t="shared" si="2"/>
        <v>1433</v>
      </c>
      <c r="B25" s="9">
        <v>75</v>
      </c>
      <c r="C25" s="16" t="s">
        <v>13</v>
      </c>
      <c r="D25" s="13">
        <f t="shared" si="0"/>
        <v>1</v>
      </c>
      <c r="E25" s="25">
        <v>713</v>
      </c>
      <c r="F25" s="21" t="s">
        <v>14</v>
      </c>
      <c r="G25" s="27">
        <v>706</v>
      </c>
      <c r="H25" s="13">
        <f t="shared" si="1"/>
        <v>1</v>
      </c>
      <c r="I25" s="56"/>
      <c r="J25" s="17">
        <f>IF(ISBLANK(G25),"",IF(H25=1,A25-B25,IF(H25=3,Tableau2[[#This Row],[Capital]],A25+(B25/100*70))))</f>
        <v>1358</v>
      </c>
      <c r="K25" s="49">
        <v>2700</v>
      </c>
      <c r="L25" s="49">
        <f>SUM(K25)*70%-K21-K22-K23-K24</f>
        <v>194.99999999999977</v>
      </c>
      <c r="M25" s="49">
        <f>SUM(M20-K21-K22-K23-K24-K25)</f>
        <v>-4420</v>
      </c>
      <c r="N25" s="1"/>
      <c r="O25" s="1"/>
    </row>
    <row r="26" spans="1:24" ht="17.25" customHeight="1">
      <c r="A26" s="7">
        <f t="shared" si="2"/>
        <v>1358</v>
      </c>
      <c r="B26" s="9">
        <v>185</v>
      </c>
      <c r="C26" s="16" t="s">
        <v>12</v>
      </c>
      <c r="D26" s="13">
        <f t="shared" si="0"/>
        <v>2</v>
      </c>
      <c r="E26" s="25">
        <v>707</v>
      </c>
      <c r="F26" s="21" t="s">
        <v>14</v>
      </c>
      <c r="G26" s="27">
        <v>703</v>
      </c>
      <c r="H26" s="13">
        <f t="shared" si="1"/>
        <v>2</v>
      </c>
      <c r="I26" s="56"/>
      <c r="J26" s="17">
        <f>IF(ISBLANK(G26),"",IF(H26=1,A26-B26,IF(H26=3,Tableau2[[#This Row],[Capital]],A26+(B26/100*70))))</f>
        <v>1487.5</v>
      </c>
      <c r="K26" s="50" t="s">
        <v>15</v>
      </c>
      <c r="L26" s="51" t="s">
        <v>17</v>
      </c>
      <c r="M26" s="50"/>
      <c r="N26" s="1"/>
      <c r="O26" s="1"/>
      <c r="U26" s="1"/>
      <c r="V26" s="1"/>
      <c r="W26" s="1"/>
      <c r="X26" s="1"/>
    </row>
    <row r="27" spans="1:24" ht="17.25" customHeight="1">
      <c r="A27" s="7">
        <f t="shared" si="2"/>
        <v>1487.5</v>
      </c>
      <c r="B27" s="9">
        <v>30</v>
      </c>
      <c r="C27" s="16" t="s">
        <v>13</v>
      </c>
      <c r="D27" s="13">
        <f t="shared" si="0"/>
        <v>1</v>
      </c>
      <c r="E27" s="25">
        <v>707</v>
      </c>
      <c r="F27" s="21" t="s">
        <v>14</v>
      </c>
      <c r="G27" s="27">
        <v>704</v>
      </c>
      <c r="H27" s="13">
        <f t="shared" si="1"/>
        <v>1</v>
      </c>
      <c r="I27" s="56"/>
      <c r="J27" s="17">
        <f>IF(ISBLANK(G27),"",IF(H27=1,A27-B27,IF(H27=3,Tableau2[[#This Row],[Capital]],A27+(B27/100*70))))</f>
        <v>1457.5</v>
      </c>
      <c r="K27" s="49">
        <v>30</v>
      </c>
      <c r="L27" s="49">
        <f>SUM(K27)*70%</f>
        <v>21</v>
      </c>
      <c r="M27" s="49">
        <f>SUM(M26-K27)</f>
        <v>-30</v>
      </c>
      <c r="N27" s="1"/>
      <c r="O27" s="1"/>
      <c r="U27" s="1"/>
      <c r="V27" s="1"/>
      <c r="W27" s="1"/>
      <c r="X27" s="1"/>
    </row>
    <row r="28" spans="1:24" ht="17.25" customHeight="1">
      <c r="A28" s="7">
        <f t="shared" si="2"/>
        <v>1457.5</v>
      </c>
      <c r="B28" s="9">
        <v>75</v>
      </c>
      <c r="C28" s="16" t="s">
        <v>12</v>
      </c>
      <c r="D28" s="13">
        <f t="shared" si="0"/>
        <v>2</v>
      </c>
      <c r="E28" s="25">
        <v>702</v>
      </c>
      <c r="F28" s="21" t="s">
        <v>14</v>
      </c>
      <c r="G28" s="27">
        <v>717</v>
      </c>
      <c r="H28" s="13">
        <f t="shared" si="1"/>
        <v>1</v>
      </c>
      <c r="I28" s="56"/>
      <c r="J28" s="17">
        <f>IF(ISBLANK(G28),"",IF(H28=1,A28-B28,IF(H28=3,Tableau2[[#This Row],[Capital]],A28+(B28/100*70))))</f>
        <v>1382.5</v>
      </c>
      <c r="K28" s="49">
        <v>75</v>
      </c>
      <c r="L28" s="49">
        <f>SUM(K28)*70%-K27</f>
        <v>22.5</v>
      </c>
      <c r="M28" s="49">
        <f>SUM(M26-K27-K28)</f>
        <v>-105</v>
      </c>
      <c r="N28" s="1"/>
      <c r="O28" s="1"/>
      <c r="U28" s="1"/>
      <c r="V28" s="1"/>
      <c r="W28" s="1"/>
      <c r="X28" s="1"/>
    </row>
    <row r="29" spans="1:24" ht="17.25" customHeight="1">
      <c r="A29" s="7">
        <f t="shared" si="2"/>
        <v>1382.5</v>
      </c>
      <c r="B29" s="9">
        <v>185</v>
      </c>
      <c r="C29" s="16" t="s">
        <v>13</v>
      </c>
      <c r="D29" s="13">
        <f t="shared" si="0"/>
        <v>1</v>
      </c>
      <c r="E29" s="25">
        <v>723</v>
      </c>
      <c r="F29" s="21" t="s">
        <v>14</v>
      </c>
      <c r="G29" s="27">
        <v>721</v>
      </c>
      <c r="H29" s="13">
        <f t="shared" si="1"/>
        <v>1</v>
      </c>
      <c r="I29" s="56"/>
      <c r="J29" s="17">
        <f>IF(ISBLANK(G29),"",IF(H29=1,A29-B29,IF(H29=3,Tableau2[[#This Row],[Capital]],A29+(B29/100*70))))</f>
        <v>1197.5</v>
      </c>
      <c r="K29" s="49">
        <v>185</v>
      </c>
      <c r="L29" s="49">
        <f>SUM(K29)*70%-K28-K27</f>
        <v>24.5</v>
      </c>
      <c r="M29" s="49">
        <f>SUM(M26-K27-K28-K29)</f>
        <v>-290</v>
      </c>
      <c r="N29" s="1"/>
      <c r="O29" s="1"/>
      <c r="U29" s="1"/>
      <c r="V29" s="1"/>
      <c r="W29" s="1"/>
      <c r="X29" s="1"/>
    </row>
    <row r="30" spans="1:24" ht="17.25" customHeight="1">
      <c r="A30" s="7">
        <f t="shared" si="2"/>
        <v>1197.5</v>
      </c>
      <c r="B30" s="9">
        <v>450</v>
      </c>
      <c r="C30" s="16" t="s">
        <v>12</v>
      </c>
      <c r="D30" s="13">
        <f t="shared" si="0"/>
        <v>2</v>
      </c>
      <c r="E30" s="25">
        <v>717</v>
      </c>
      <c r="F30" s="21" t="s">
        <v>14</v>
      </c>
      <c r="G30" s="27">
        <v>716</v>
      </c>
      <c r="H30" s="13">
        <f t="shared" si="1"/>
        <v>2</v>
      </c>
      <c r="I30" s="56"/>
      <c r="J30" s="17">
        <f>IF(ISBLANK(G30),"",IF(H30=1,A30-B30,IF(H30=3,Tableau2[[#This Row],[Capital]],A30+(B30/100*70))))</f>
        <v>1512.5</v>
      </c>
      <c r="K30" s="49">
        <v>450</v>
      </c>
      <c r="L30" s="49">
        <f>SUM(K30)*70%-K29-K27-K28</f>
        <v>25</v>
      </c>
      <c r="M30" s="49">
        <f>SUM(M26-K27-K28-K29-K30)</f>
        <v>-740</v>
      </c>
      <c r="N30" s="1"/>
      <c r="O30" s="1"/>
      <c r="U30" s="1"/>
      <c r="V30" s="1"/>
      <c r="W30" s="1"/>
      <c r="X30" s="1"/>
    </row>
    <row r="31" spans="1:24" ht="17.25" customHeight="1">
      <c r="A31" s="7">
        <f t="shared" si="2"/>
        <v>1512.5</v>
      </c>
      <c r="B31" s="9">
        <v>30</v>
      </c>
      <c r="C31" s="16" t="s">
        <v>12</v>
      </c>
      <c r="D31" s="13">
        <f t="shared" si="0"/>
        <v>2</v>
      </c>
      <c r="E31" s="25">
        <v>719</v>
      </c>
      <c r="F31" s="21" t="s">
        <v>14</v>
      </c>
      <c r="G31" s="27">
        <v>726</v>
      </c>
      <c r="H31" s="13">
        <f t="shared" si="1"/>
        <v>1</v>
      </c>
      <c r="I31" s="56"/>
      <c r="J31" s="17">
        <f>IF(ISBLANK(G31),"",IF(H31=1,A31-B31,IF(H31=3,Tableau2[[#This Row],[Capital]],A31+(B31/100*70))))</f>
        <v>1482.5</v>
      </c>
      <c r="K31" s="49">
        <v>1200</v>
      </c>
      <c r="L31" s="49">
        <f>SUM(K31)*70%-K27-K28-K29-K30</f>
        <v>100</v>
      </c>
      <c r="M31" s="49">
        <f>SUM(M26-K27-K28-K29-K30-K31)</f>
        <v>-1940</v>
      </c>
      <c r="N31" s="1"/>
      <c r="O31" s="1"/>
      <c r="U31" s="1"/>
      <c r="V31" s="1"/>
      <c r="W31" s="1"/>
      <c r="X31" s="1"/>
    </row>
    <row r="32" spans="1:24" ht="17.25" customHeight="1">
      <c r="A32" s="7">
        <f t="shared" si="2"/>
        <v>1482.5</v>
      </c>
      <c r="B32" s="9">
        <v>75</v>
      </c>
      <c r="C32" s="16" t="s">
        <v>13</v>
      </c>
      <c r="D32" s="13">
        <f t="shared" si="0"/>
        <v>1</v>
      </c>
      <c r="E32" s="25">
        <v>726</v>
      </c>
      <c r="F32" s="21" t="s">
        <v>14</v>
      </c>
      <c r="G32" s="27">
        <v>725</v>
      </c>
      <c r="H32" s="13">
        <f t="shared" si="1"/>
        <v>1</v>
      </c>
      <c r="I32" s="56"/>
      <c r="J32" s="17">
        <f>IF(ISBLANK(G32),"",IF(H32=1,A32-B32,IF(H32=3,Tableau2[[#This Row],[Capital]],A32+(B32/100*70))))</f>
        <v>1407.5</v>
      </c>
      <c r="K32" s="52">
        <v>3000</v>
      </c>
      <c r="L32" s="52">
        <f>SUM(K32)*70%-K28-K29-K30-K31</f>
        <v>190</v>
      </c>
      <c r="M32" s="52">
        <f>SUM(M27-K28-K29-K30-K31-K32)</f>
        <v>-4940</v>
      </c>
      <c r="N32" s="1"/>
      <c r="O32" s="1"/>
      <c r="U32" s="1"/>
      <c r="V32" s="1"/>
      <c r="W32" s="1"/>
      <c r="X32" s="1"/>
    </row>
    <row r="33" spans="1:24" ht="17.25" customHeight="1">
      <c r="A33" s="7">
        <f t="shared" si="2"/>
        <v>1407.5</v>
      </c>
      <c r="B33" s="9">
        <v>185</v>
      </c>
      <c r="C33" s="16" t="s">
        <v>13</v>
      </c>
      <c r="D33" s="13">
        <f t="shared" si="0"/>
        <v>1</v>
      </c>
      <c r="E33" s="25">
        <v>725</v>
      </c>
      <c r="F33" s="21" t="s">
        <v>14</v>
      </c>
      <c r="G33" s="27">
        <v>726</v>
      </c>
      <c r="H33" s="13">
        <f t="shared" si="1"/>
        <v>2</v>
      </c>
      <c r="I33" s="56"/>
      <c r="J33" s="17">
        <f>IF(ISBLANK(G33),"",IF(H33=1,A33-B33,IF(H33=3,Tableau2[[#This Row],[Capital]],A33+(B33/100*70))))</f>
        <v>1537</v>
      </c>
      <c r="K33" s="3"/>
      <c r="L33" s="1"/>
      <c r="M33" s="1"/>
      <c r="N33" s="1"/>
      <c r="O33" s="1"/>
      <c r="U33" s="1"/>
      <c r="V33" s="1"/>
      <c r="W33" s="1"/>
      <c r="X33" s="1"/>
    </row>
    <row r="34" spans="1:24" ht="17.25" customHeight="1">
      <c r="A34" s="8">
        <f t="shared" si="2"/>
        <v>1537</v>
      </c>
      <c r="B34" s="10">
        <v>30</v>
      </c>
      <c r="C34" s="16" t="s">
        <v>13</v>
      </c>
      <c r="D34" s="13">
        <f t="shared" si="0"/>
        <v>1</v>
      </c>
      <c r="E34" s="26">
        <v>727</v>
      </c>
      <c r="F34" s="23" t="s">
        <v>14</v>
      </c>
      <c r="G34" s="27">
        <v>735</v>
      </c>
      <c r="H34" s="13">
        <f t="shared" si="1"/>
        <v>2</v>
      </c>
      <c r="I34" s="57"/>
      <c r="J34" s="18">
        <f>IF(ISBLANK(G34),"",IF(H34=1,A34-B34,IF(H34=3,Tableau2[[#This Row],[Capital]],A34+(B34/100*70))))</f>
        <v>1558</v>
      </c>
      <c r="K34" s="3"/>
      <c r="L34" s="1"/>
      <c r="M34" s="1"/>
      <c r="N34" s="1"/>
      <c r="O34" s="1"/>
      <c r="U34" s="1"/>
      <c r="V34" s="1"/>
      <c r="W34" s="1"/>
      <c r="X34" s="1"/>
    </row>
    <row r="35" spans="1:24" ht="20.25">
      <c r="A35" s="7">
        <f t="shared" ref="A35:A44" si="3">IF(ISBLANK(J34),"",J34)</f>
        <v>1558</v>
      </c>
      <c r="B35" s="9">
        <v>30</v>
      </c>
      <c r="C35" s="16" t="s">
        <v>13</v>
      </c>
      <c r="D35" s="13">
        <f t="shared" ref="D35:D44" si="4">IF(C35="Au dessu",1,IF(C35="En dessou",2,IF(ISBLANK(C35),0,"")))</f>
        <v>1</v>
      </c>
      <c r="E35" s="25">
        <v>735</v>
      </c>
      <c r="F35" s="21" t="s">
        <v>14</v>
      </c>
      <c r="G35" s="27">
        <v>724</v>
      </c>
      <c r="H35" s="13">
        <f t="shared" ref="H35:H44" si="5">IF(ISBLANK(G35),"",IF(C35="Au dessu",IF(G35&lt;E35,1,IF(G35=E35,3,2)),IF(G35&lt;E35,2,IF(G35=E35,3,1))))</f>
        <v>1</v>
      </c>
      <c r="I35" s="56"/>
      <c r="J35" s="17">
        <f>IF(ISBLANK(G35),"",IF(H35=1,A35-B35,IF(H35=3,Tableau2[[#This Row],[Capital]],A35+(B35/100*70))))</f>
        <v>1528</v>
      </c>
      <c r="K35" s="1"/>
      <c r="L35" s="1"/>
      <c r="M35" s="1"/>
      <c r="N35" s="1"/>
      <c r="O35" s="1"/>
      <c r="U35" s="1"/>
      <c r="V35" s="1"/>
      <c r="W35" s="1"/>
      <c r="X35" s="1"/>
    </row>
    <row r="36" spans="1:24" ht="21" thickBot="1">
      <c r="A36" s="8">
        <f t="shared" si="3"/>
        <v>1528</v>
      </c>
      <c r="B36" s="10">
        <v>75</v>
      </c>
      <c r="C36" s="16" t="s">
        <v>13</v>
      </c>
      <c r="D36" s="13">
        <f t="shared" si="4"/>
        <v>1</v>
      </c>
      <c r="E36" s="26">
        <v>723</v>
      </c>
      <c r="F36" s="23" t="s">
        <v>14</v>
      </c>
      <c r="G36" s="27">
        <v>716</v>
      </c>
      <c r="H36" s="13">
        <f t="shared" si="5"/>
        <v>1</v>
      </c>
      <c r="I36" s="57"/>
      <c r="J36" s="18">
        <f>IF(ISBLANK(G36),"",IF(H36=1,A36-B36,IF(H36=3,Tableau2[[#This Row],[Capital]],A36+(B36/100*70))))</f>
        <v>1453</v>
      </c>
      <c r="K36" s="1"/>
      <c r="L36" s="1"/>
      <c r="M36" s="1"/>
      <c r="N36" s="1"/>
      <c r="O36" s="1"/>
      <c r="U36" s="1"/>
      <c r="V36" s="1"/>
      <c r="W36" s="1"/>
      <c r="X36" s="1"/>
    </row>
    <row r="37" spans="1:24" ht="21" thickBot="1">
      <c r="A37" s="7">
        <f t="shared" si="3"/>
        <v>1453</v>
      </c>
      <c r="B37" s="9">
        <v>185</v>
      </c>
      <c r="C37" s="16" t="s">
        <v>12</v>
      </c>
      <c r="D37" s="13">
        <f t="shared" si="4"/>
        <v>2</v>
      </c>
      <c r="E37" s="25">
        <v>715</v>
      </c>
      <c r="F37" s="21" t="s">
        <v>14</v>
      </c>
      <c r="G37" s="27">
        <v>723</v>
      </c>
      <c r="H37" s="13">
        <f t="shared" si="5"/>
        <v>1</v>
      </c>
      <c r="I37" s="56"/>
      <c r="J37" s="17">
        <f>IF(ISBLANK(G37),"",IF(H37=1,A37-B37,IF(H37=3,Tableau2[[#This Row],[Capital]],A37+(B37/100*70))))</f>
        <v>1268</v>
      </c>
      <c r="K37" s="34" t="s">
        <v>7</v>
      </c>
      <c r="L37" s="35"/>
      <c r="M37" s="36"/>
      <c r="N37" s="1"/>
      <c r="O37" s="1"/>
      <c r="U37" s="1"/>
      <c r="V37" s="1"/>
      <c r="W37" s="1"/>
      <c r="X37" s="1"/>
    </row>
    <row r="38" spans="1:24" ht="20.25">
      <c r="A38" s="8">
        <f t="shared" si="3"/>
        <v>1268</v>
      </c>
      <c r="B38" s="10">
        <v>450</v>
      </c>
      <c r="C38" s="16" t="s">
        <v>12</v>
      </c>
      <c r="D38" s="13">
        <f t="shared" si="4"/>
        <v>2</v>
      </c>
      <c r="E38" s="26">
        <v>722</v>
      </c>
      <c r="F38" s="23" t="s">
        <v>14</v>
      </c>
      <c r="G38" s="27">
        <v>665</v>
      </c>
      <c r="H38" s="13">
        <f t="shared" si="5"/>
        <v>2</v>
      </c>
      <c r="I38" s="57"/>
      <c r="J38" s="18">
        <f>IF(ISBLANK(G38),"",IF(H38=1,A38-B38,IF(H38=3,Tableau2[[#This Row],[Capital]],A38+(B38/100*70))))</f>
        <v>1583</v>
      </c>
      <c r="K38" s="37">
        <f>LOOKUP(9^9,A:A)</f>
        <v>1904</v>
      </c>
      <c r="L38" s="38"/>
      <c r="M38" s="39"/>
      <c r="N38" s="1"/>
      <c r="O38" s="1"/>
      <c r="U38" s="1"/>
      <c r="V38" s="1"/>
      <c r="W38" s="1"/>
      <c r="X38" s="1"/>
    </row>
    <row r="39" spans="1:24" ht="20.25">
      <c r="A39" s="7">
        <f t="shared" si="3"/>
        <v>1583</v>
      </c>
      <c r="B39" s="9">
        <v>30</v>
      </c>
      <c r="C39" s="16" t="s">
        <v>13</v>
      </c>
      <c r="D39" s="13">
        <f t="shared" si="4"/>
        <v>1</v>
      </c>
      <c r="E39" s="25">
        <v>695</v>
      </c>
      <c r="F39" s="21" t="s">
        <v>14</v>
      </c>
      <c r="G39" s="27">
        <v>694</v>
      </c>
      <c r="H39" s="13">
        <f t="shared" si="5"/>
        <v>1</v>
      </c>
      <c r="I39" s="56"/>
      <c r="J39" s="17">
        <f>IF(ISBLANK(G39),"",IF(H39=1,A39-B39,IF(H39=3,Tableau2[[#This Row],[Capital]],A39+(B39/100*70))))</f>
        <v>1553</v>
      </c>
      <c r="K39" s="37"/>
      <c r="L39" s="38"/>
      <c r="M39" s="39"/>
      <c r="N39" s="1"/>
      <c r="O39" s="1"/>
      <c r="U39" s="1"/>
      <c r="V39" s="1"/>
      <c r="W39" s="1"/>
      <c r="X39" s="1"/>
    </row>
    <row r="40" spans="1:24" ht="20.25" customHeight="1" thickBot="1">
      <c r="A40" s="8">
        <f t="shared" si="3"/>
        <v>1553</v>
      </c>
      <c r="B40" s="10">
        <v>75</v>
      </c>
      <c r="C40" s="16" t="s">
        <v>12</v>
      </c>
      <c r="D40" s="13">
        <f t="shared" si="4"/>
        <v>2</v>
      </c>
      <c r="E40" s="26">
        <v>685</v>
      </c>
      <c r="F40" s="23" t="s">
        <v>14</v>
      </c>
      <c r="G40" s="27">
        <v>671</v>
      </c>
      <c r="H40" s="13">
        <f t="shared" si="5"/>
        <v>2</v>
      </c>
      <c r="I40" s="57"/>
      <c r="J40" s="18">
        <f>IF(ISBLANK(G40),"",IF(H40=1,A40-B40,IF(H40=3,Tableau2[[#This Row],[Capital]],A40+(B40/100*70))))</f>
        <v>1605.5</v>
      </c>
      <c r="K40" s="40"/>
      <c r="L40" s="41"/>
      <c r="M40" s="42"/>
      <c r="N40" s="1"/>
      <c r="O40" s="1"/>
      <c r="U40" s="1"/>
      <c r="V40" s="1"/>
      <c r="W40" s="1"/>
      <c r="X40" s="1"/>
    </row>
    <row r="41" spans="1:24" ht="20.25" customHeight="1" thickBot="1">
      <c r="A41" s="7">
        <f t="shared" si="3"/>
        <v>1605.5</v>
      </c>
      <c r="B41" s="9">
        <v>30</v>
      </c>
      <c r="C41" s="16" t="s">
        <v>13</v>
      </c>
      <c r="D41" s="13">
        <f t="shared" si="4"/>
        <v>1</v>
      </c>
      <c r="E41" s="25">
        <v>703</v>
      </c>
      <c r="F41" s="21" t="s">
        <v>14</v>
      </c>
      <c r="G41" s="27">
        <v>705</v>
      </c>
      <c r="H41" s="13">
        <f t="shared" si="5"/>
        <v>2</v>
      </c>
      <c r="I41" s="56"/>
      <c r="J41" s="17">
        <f>IF(ISBLANK(G41),"",IF(H41=1,A41-B41,IF(H41=3,Tableau2[[#This Row],[Capital]],A41+(B41/100*70))))</f>
        <v>1626.5</v>
      </c>
      <c r="K41" s="34" t="s">
        <v>10</v>
      </c>
      <c r="L41" s="35"/>
      <c r="M41" s="36"/>
      <c r="N41" s="1"/>
      <c r="O41" s="1"/>
      <c r="U41" s="1"/>
      <c r="V41" s="1"/>
      <c r="W41" s="1"/>
      <c r="X41" s="1"/>
    </row>
    <row r="42" spans="1:24" ht="21" customHeight="1">
      <c r="A42" s="8">
        <f t="shared" si="3"/>
        <v>1626.5</v>
      </c>
      <c r="B42" s="10">
        <v>30</v>
      </c>
      <c r="C42" s="16" t="s">
        <v>12</v>
      </c>
      <c r="D42" s="13">
        <f t="shared" si="4"/>
        <v>2</v>
      </c>
      <c r="E42" s="26">
        <v>706</v>
      </c>
      <c r="F42" s="23" t="s">
        <v>14</v>
      </c>
      <c r="G42" s="27">
        <v>708</v>
      </c>
      <c r="H42" s="13">
        <f t="shared" si="5"/>
        <v>1</v>
      </c>
      <c r="I42" s="57"/>
      <c r="J42" s="18">
        <f>IF(ISBLANK(G42),"",IF(H42=1,A42-B42,IF(H42=3,Tableau2[[#This Row],[Capital]],A42+(B42/100*70))))</f>
        <v>1596.5</v>
      </c>
      <c r="K42" s="43">
        <v>1200</v>
      </c>
      <c r="L42" s="44"/>
      <c r="M42" s="45"/>
      <c r="N42" s="1"/>
      <c r="O42" s="1"/>
      <c r="U42" s="1"/>
      <c r="V42" s="1"/>
      <c r="W42" s="1"/>
      <c r="X42" s="1"/>
    </row>
    <row r="43" spans="1:24" ht="20.25">
      <c r="A43" s="7">
        <f t="shared" si="3"/>
        <v>1596.5</v>
      </c>
      <c r="B43" s="9">
        <v>75</v>
      </c>
      <c r="C43" s="16" t="s">
        <v>12</v>
      </c>
      <c r="D43" s="13">
        <f t="shared" si="4"/>
        <v>2</v>
      </c>
      <c r="E43" s="25">
        <v>709</v>
      </c>
      <c r="F43" s="21" t="s">
        <v>14</v>
      </c>
      <c r="G43" s="27">
        <v>715</v>
      </c>
      <c r="H43" s="13">
        <f t="shared" si="5"/>
        <v>1</v>
      </c>
      <c r="I43" s="56"/>
      <c r="J43" s="17">
        <f>IF(ISBLANK(G43),"",IF(H43=1,A43-B43,IF(H43=3,Tableau2[[#This Row],[Capital]],A43+(B43/100*70))))</f>
        <v>1521.5</v>
      </c>
      <c r="K43" s="43"/>
      <c r="L43" s="44"/>
      <c r="M43" s="45"/>
      <c r="N43" s="1"/>
      <c r="O43" s="1"/>
      <c r="U43" s="1"/>
      <c r="V43" s="1"/>
      <c r="W43" s="1"/>
      <c r="X43" s="1"/>
    </row>
    <row r="44" spans="1:24" ht="20.25" customHeight="1" thickBot="1">
      <c r="A44" s="8">
        <f t="shared" si="3"/>
        <v>1521.5</v>
      </c>
      <c r="B44" s="10">
        <v>185</v>
      </c>
      <c r="C44" s="16" t="s">
        <v>12</v>
      </c>
      <c r="D44" s="13">
        <f t="shared" si="4"/>
        <v>2</v>
      </c>
      <c r="E44" s="26">
        <v>714</v>
      </c>
      <c r="F44" s="23" t="s">
        <v>14</v>
      </c>
      <c r="G44" s="27">
        <v>704</v>
      </c>
      <c r="H44" s="13">
        <f t="shared" si="5"/>
        <v>2</v>
      </c>
      <c r="I44" s="57"/>
      <c r="J44" s="18">
        <f>IF(ISBLANK(G44),"",IF(H44=1,A44-B44,IF(H44=3,Tableau2[[#This Row],[Capital]],A44+(B44/100*70))))</f>
        <v>1651</v>
      </c>
      <c r="K44" s="46"/>
      <c r="L44" s="47"/>
      <c r="M44" s="48"/>
      <c r="N44" s="1"/>
      <c r="O44" s="1"/>
      <c r="U44" s="1"/>
      <c r="V44" s="1"/>
      <c r="W44" s="1"/>
      <c r="X44" s="1"/>
    </row>
    <row r="45" spans="1:24" ht="20.25" customHeight="1" thickBot="1">
      <c r="A45" s="7">
        <f t="shared" ref="A45:A66" si="6">IF(ISBLANK(J44),"",J44)</f>
        <v>1651</v>
      </c>
      <c r="B45" s="9">
        <v>30</v>
      </c>
      <c r="C45" s="16" t="s">
        <v>13</v>
      </c>
      <c r="D45" s="13">
        <f t="shared" ref="D45:D66" si="7">IF(C45="Au dessu",1,IF(C45="En dessou",2,IF(ISBLANK(C45),0,"")))</f>
        <v>1</v>
      </c>
      <c r="E45" s="25">
        <v>694</v>
      </c>
      <c r="F45" s="21" t="s">
        <v>14</v>
      </c>
      <c r="G45" s="27">
        <v>697</v>
      </c>
      <c r="H45" s="13">
        <f t="shared" ref="H45:H66" si="8">IF(ISBLANK(G45),"",IF(C45="Au dessu",IF(G45&lt;E45,1,IF(G45=E45,3,2)),IF(G45&lt;E45,2,IF(G45=E45,3,1))))</f>
        <v>2</v>
      </c>
      <c r="I45" s="56"/>
      <c r="J45" s="17">
        <f>IF(ISBLANK(G45),"",IF(H45=1,A45-B45,IF(H45=3,Tableau2[[#This Row],[Capital]],A45+(B45/100*70))))</f>
        <v>1672</v>
      </c>
      <c r="K45" s="34" t="s">
        <v>11</v>
      </c>
      <c r="L45" s="35"/>
      <c r="M45" s="36"/>
      <c r="N45" s="1"/>
      <c r="O45" s="1"/>
      <c r="U45" s="1"/>
      <c r="V45" s="1"/>
      <c r="W45" s="1"/>
      <c r="X45" s="1"/>
    </row>
    <row r="46" spans="1:24" ht="21" customHeight="1">
      <c r="A46" s="8">
        <f t="shared" si="6"/>
        <v>1672</v>
      </c>
      <c r="B46" s="10">
        <v>30</v>
      </c>
      <c r="C46" s="16" t="s">
        <v>13</v>
      </c>
      <c r="D46" s="13">
        <f t="shared" si="7"/>
        <v>1</v>
      </c>
      <c r="E46" s="26">
        <v>695</v>
      </c>
      <c r="F46" s="23" t="s">
        <v>14</v>
      </c>
      <c r="G46" s="27">
        <v>695</v>
      </c>
      <c r="H46" s="13">
        <f t="shared" si="8"/>
        <v>3</v>
      </c>
      <c r="I46" s="57"/>
      <c r="J46" s="18">
        <f>IF(ISBLANK(G46),"",IF(H46=1,A46-B46,IF(H46=3,Tableau2[[#This Row],[Capital]],A46+(B46/100*70))))</f>
        <v>1672</v>
      </c>
      <c r="K46" s="28">
        <f>SUM(K38-K42)</f>
        <v>704</v>
      </c>
      <c r="L46" s="29"/>
      <c r="M46" s="30"/>
      <c r="N46" s="1"/>
      <c r="O46" s="1"/>
      <c r="U46" s="1"/>
      <c r="V46" s="1"/>
      <c r="W46" s="1"/>
      <c r="X46" s="1"/>
    </row>
    <row r="47" spans="1:24" ht="20.25">
      <c r="A47" s="7">
        <f t="shared" si="6"/>
        <v>1672</v>
      </c>
      <c r="B47" s="9">
        <v>30</v>
      </c>
      <c r="C47" s="16" t="s">
        <v>13</v>
      </c>
      <c r="D47" s="13">
        <f t="shared" si="7"/>
        <v>1</v>
      </c>
      <c r="E47" s="25">
        <v>692</v>
      </c>
      <c r="F47" s="21" t="s">
        <v>14</v>
      </c>
      <c r="G47" s="27">
        <v>689</v>
      </c>
      <c r="H47" s="13">
        <f t="shared" si="8"/>
        <v>1</v>
      </c>
      <c r="I47" s="56"/>
      <c r="J47" s="17">
        <f>IF(ISBLANK(G47),"",IF(H47=1,A47-B47,IF(H47=3,Tableau2[[#This Row],[Capital]],A47+(B47/100*70))))</f>
        <v>1642</v>
      </c>
      <c r="K47" s="28"/>
      <c r="L47" s="29"/>
      <c r="M47" s="30"/>
      <c r="N47" s="1"/>
      <c r="O47" s="1"/>
      <c r="U47" s="1"/>
      <c r="V47" s="1"/>
      <c r="W47" s="1"/>
      <c r="X47" s="1"/>
    </row>
    <row r="48" spans="1:24" ht="20.25" customHeight="1" thickBot="1">
      <c r="A48" s="8">
        <f t="shared" si="6"/>
        <v>1642</v>
      </c>
      <c r="B48" s="10">
        <v>75</v>
      </c>
      <c r="C48" s="16" t="s">
        <v>13</v>
      </c>
      <c r="D48" s="13">
        <f t="shared" si="7"/>
        <v>1</v>
      </c>
      <c r="E48" s="26">
        <v>689</v>
      </c>
      <c r="F48" s="23" t="s">
        <v>14</v>
      </c>
      <c r="G48" s="27">
        <v>695</v>
      </c>
      <c r="H48" s="13">
        <f t="shared" si="8"/>
        <v>2</v>
      </c>
      <c r="I48" s="57"/>
      <c r="J48" s="18">
        <f>IF(ISBLANK(G48),"",IF(H48=1,A48-B48,IF(H48=3,Tableau2[[#This Row],[Capital]],A48+(B48/100*70))))</f>
        <v>1694.5</v>
      </c>
      <c r="K48" s="31"/>
      <c r="L48" s="32"/>
      <c r="M48" s="33"/>
      <c r="N48" s="1"/>
      <c r="O48" s="1"/>
      <c r="U48" s="1"/>
      <c r="V48" s="1"/>
      <c r="W48" s="1"/>
      <c r="X48" s="1"/>
    </row>
    <row r="49" spans="1:24" ht="20.25" customHeight="1">
      <c r="A49" s="7">
        <f t="shared" si="6"/>
        <v>1694.5</v>
      </c>
      <c r="B49" s="9">
        <v>30</v>
      </c>
      <c r="C49" s="16" t="s">
        <v>12</v>
      </c>
      <c r="D49" s="13">
        <f t="shared" si="7"/>
        <v>2</v>
      </c>
      <c r="E49" s="25">
        <v>752</v>
      </c>
      <c r="F49" s="21" t="s">
        <v>14</v>
      </c>
      <c r="G49" s="27">
        <v>753</v>
      </c>
      <c r="H49" s="13">
        <f t="shared" si="8"/>
        <v>1</v>
      </c>
      <c r="I49" s="56"/>
      <c r="J49" s="17">
        <f>IF(ISBLANK(G49),"",IF(H49=1,A49-B49,IF(H49=3,Tableau2[[#This Row],[Capital]],A49+(B49/100*70))))</f>
        <v>1664.5</v>
      </c>
      <c r="N49" s="1"/>
      <c r="O49" s="1"/>
      <c r="U49" s="1"/>
      <c r="V49" s="1"/>
      <c r="W49" s="1"/>
      <c r="X49" s="1"/>
    </row>
    <row r="50" spans="1:24" ht="21" customHeight="1">
      <c r="A50" s="8">
        <f t="shared" si="6"/>
        <v>1664.5</v>
      </c>
      <c r="B50" s="10">
        <v>75</v>
      </c>
      <c r="C50" s="16" t="s">
        <v>12</v>
      </c>
      <c r="D50" s="13">
        <f t="shared" si="7"/>
        <v>2</v>
      </c>
      <c r="E50" s="26">
        <v>753</v>
      </c>
      <c r="F50" s="23" t="s">
        <v>14</v>
      </c>
      <c r="G50" s="27">
        <v>746</v>
      </c>
      <c r="H50" s="13">
        <f t="shared" si="8"/>
        <v>2</v>
      </c>
      <c r="I50" s="57"/>
      <c r="J50" s="18">
        <f>IF(ISBLANK(G50),"",IF(H50=1,A50-B50,IF(H50=3,Tableau2[[#This Row],[Capital]],A50+(B50/100*70))))</f>
        <v>1717</v>
      </c>
      <c r="N50" s="1"/>
      <c r="O50" s="1"/>
      <c r="U50" s="1"/>
      <c r="V50" s="1"/>
      <c r="W50" s="1"/>
      <c r="X50" s="1"/>
    </row>
    <row r="51" spans="1:24" ht="20.25">
      <c r="A51" s="7">
        <f t="shared" si="6"/>
        <v>1717</v>
      </c>
      <c r="B51" s="9">
        <v>30</v>
      </c>
      <c r="C51" s="16" t="s">
        <v>13</v>
      </c>
      <c r="D51" s="13">
        <f t="shared" si="7"/>
        <v>1</v>
      </c>
      <c r="E51" s="25">
        <v>751</v>
      </c>
      <c r="F51" s="21" t="s">
        <v>14</v>
      </c>
      <c r="G51" s="27">
        <v>756</v>
      </c>
      <c r="H51" s="13">
        <f t="shared" si="8"/>
        <v>2</v>
      </c>
      <c r="I51" s="56"/>
      <c r="J51" s="17">
        <f>IF(ISBLANK(G51),"",IF(H51=1,A51-B51,IF(H51=3,Tableau2[[#This Row],[Capital]],A51+(B51/100*70))))</f>
        <v>1738</v>
      </c>
      <c r="N51" s="1"/>
      <c r="O51" s="1"/>
      <c r="U51" s="1"/>
      <c r="V51" s="1"/>
      <c r="W51" s="1"/>
      <c r="X51" s="1"/>
    </row>
    <row r="52" spans="1:24" ht="20.25">
      <c r="A52" s="8">
        <f t="shared" si="6"/>
        <v>1738</v>
      </c>
      <c r="B52" s="10">
        <v>30</v>
      </c>
      <c r="C52" s="16" t="s">
        <v>13</v>
      </c>
      <c r="D52" s="13">
        <f t="shared" si="7"/>
        <v>1</v>
      </c>
      <c r="E52" s="26">
        <v>753</v>
      </c>
      <c r="F52" s="23" t="s">
        <v>14</v>
      </c>
      <c r="G52" s="27">
        <v>751</v>
      </c>
      <c r="H52" s="13">
        <f t="shared" si="8"/>
        <v>1</v>
      </c>
      <c r="I52" s="57"/>
      <c r="J52" s="18">
        <f>IF(ISBLANK(G52),"",IF(H52=1,A52-B52,IF(H52=3,Tableau2[[#This Row],[Capital]],A52+(B52/100*70))))</f>
        <v>1708</v>
      </c>
      <c r="N52" s="1"/>
      <c r="O52" s="1"/>
      <c r="U52" s="1"/>
      <c r="V52" s="1"/>
      <c r="W52" s="1"/>
      <c r="X52" s="1"/>
    </row>
    <row r="53" spans="1:24" ht="20.25">
      <c r="A53" s="7">
        <f t="shared" si="6"/>
        <v>1708</v>
      </c>
      <c r="B53" s="9">
        <v>75</v>
      </c>
      <c r="C53" s="16" t="s">
        <v>12</v>
      </c>
      <c r="D53" s="13">
        <f t="shared" si="7"/>
        <v>2</v>
      </c>
      <c r="E53" s="25">
        <v>751</v>
      </c>
      <c r="F53" s="21" t="s">
        <v>14</v>
      </c>
      <c r="G53" s="27">
        <v>751</v>
      </c>
      <c r="H53" s="13">
        <f t="shared" si="8"/>
        <v>3</v>
      </c>
      <c r="I53" s="56"/>
      <c r="J53" s="17">
        <f>IF(ISBLANK(G53),"",IF(H53=1,A53-B53,IF(H53=3,Tableau2[[#This Row],[Capital]],A53+(B53/100*70))))</f>
        <v>1708</v>
      </c>
      <c r="K53" s="1"/>
      <c r="L53" s="1"/>
      <c r="M53" s="1"/>
      <c r="N53" s="1"/>
      <c r="O53" s="1"/>
      <c r="U53" s="1"/>
      <c r="V53" s="1"/>
      <c r="W53" s="1"/>
      <c r="X53" s="1"/>
    </row>
    <row r="54" spans="1:24" ht="20.25">
      <c r="A54" s="8">
        <f t="shared" si="6"/>
        <v>1708</v>
      </c>
      <c r="B54" s="10">
        <v>75</v>
      </c>
      <c r="C54" s="16" t="s">
        <v>13</v>
      </c>
      <c r="D54" s="13">
        <f t="shared" si="7"/>
        <v>1</v>
      </c>
      <c r="E54" s="26">
        <v>751</v>
      </c>
      <c r="F54" s="23" t="s">
        <v>14</v>
      </c>
      <c r="G54" s="27">
        <v>734</v>
      </c>
      <c r="H54" s="13">
        <f t="shared" si="8"/>
        <v>1</v>
      </c>
      <c r="I54" s="57"/>
      <c r="J54" s="18">
        <f>IF(ISBLANK(G54),"",IF(H54=1,A54-B54,IF(H54=3,Tableau2[[#This Row],[Capital]],A54+(B54/100*70))))</f>
        <v>1633</v>
      </c>
    </row>
    <row r="55" spans="1:24" ht="20.25">
      <c r="A55" s="7">
        <f t="shared" si="6"/>
        <v>1633</v>
      </c>
      <c r="B55" s="9">
        <v>185</v>
      </c>
      <c r="C55" s="16" t="s">
        <v>13</v>
      </c>
      <c r="D55" s="13">
        <f t="shared" si="7"/>
        <v>1</v>
      </c>
      <c r="E55" s="25">
        <v>742</v>
      </c>
      <c r="F55" s="21" t="s">
        <v>14</v>
      </c>
      <c r="G55" s="27">
        <v>741</v>
      </c>
      <c r="H55" s="13">
        <f t="shared" si="8"/>
        <v>1</v>
      </c>
      <c r="I55" s="56"/>
      <c r="J55" s="17">
        <f>IF(ISBLANK(G55),"",IF(H55=1,A55-B55,IF(H55=3,Tableau2[[#This Row],[Capital]],A55+(B55/100*70))))</f>
        <v>1448</v>
      </c>
    </row>
    <row r="56" spans="1:24" ht="20.25">
      <c r="A56" s="8">
        <f t="shared" si="6"/>
        <v>1448</v>
      </c>
      <c r="B56" s="10">
        <v>450</v>
      </c>
      <c r="C56" s="16" t="s">
        <v>12</v>
      </c>
      <c r="D56" s="13">
        <f t="shared" si="7"/>
        <v>2</v>
      </c>
      <c r="E56" s="26">
        <v>744</v>
      </c>
      <c r="F56" s="23" t="s">
        <v>14</v>
      </c>
      <c r="G56" s="27">
        <v>753</v>
      </c>
      <c r="H56" s="13">
        <f t="shared" si="8"/>
        <v>1</v>
      </c>
      <c r="I56" s="57"/>
      <c r="J56" s="18">
        <f>IF(ISBLANK(G56),"",IF(H56=1,A56-B56,IF(H56=3,Tableau2[[#This Row],[Capital]],A56+(B56/100*70))))</f>
        <v>998</v>
      </c>
    </row>
    <row r="57" spans="1:24" ht="20.25">
      <c r="A57" s="7">
        <f t="shared" si="6"/>
        <v>998</v>
      </c>
      <c r="B57" s="9">
        <v>1200</v>
      </c>
      <c r="C57" s="16" t="s">
        <v>12</v>
      </c>
      <c r="D57" s="13">
        <f t="shared" si="7"/>
        <v>2</v>
      </c>
      <c r="E57" s="25">
        <v>754</v>
      </c>
      <c r="F57" s="21" t="s">
        <v>14</v>
      </c>
      <c r="G57" s="27">
        <v>754</v>
      </c>
      <c r="H57" s="13">
        <f t="shared" si="8"/>
        <v>3</v>
      </c>
      <c r="I57" s="56"/>
      <c r="J57" s="17">
        <f>IF(ISBLANK(G57),"",IF(H57=1,A57-B57,IF(H57=3,Tableau2[[#This Row],[Capital]],A57+(B57/100*70))))</f>
        <v>998</v>
      </c>
    </row>
    <row r="58" spans="1:24" ht="20.25">
      <c r="A58" s="8">
        <f t="shared" si="6"/>
        <v>998</v>
      </c>
      <c r="B58" s="10">
        <v>1200</v>
      </c>
      <c r="C58" s="16" t="s">
        <v>12</v>
      </c>
      <c r="D58" s="13">
        <f t="shared" si="7"/>
        <v>2</v>
      </c>
      <c r="E58" s="26">
        <v>755</v>
      </c>
      <c r="F58" s="23" t="s">
        <v>14</v>
      </c>
      <c r="G58" s="27">
        <v>751</v>
      </c>
      <c r="H58" s="13">
        <f t="shared" si="8"/>
        <v>2</v>
      </c>
      <c r="I58" s="57"/>
      <c r="J58" s="18">
        <f>IF(ISBLANK(G58),"",IF(H58=1,A58-B58,IF(H58=3,Tableau2[[#This Row],[Capital]],A58+(B58/100*70))))</f>
        <v>1838</v>
      </c>
    </row>
    <row r="59" spans="1:24" ht="20.25">
      <c r="A59" s="7">
        <f t="shared" si="6"/>
        <v>1838</v>
      </c>
      <c r="B59" s="9">
        <v>30</v>
      </c>
      <c r="C59" s="16" t="s">
        <v>12</v>
      </c>
      <c r="D59" s="13">
        <f t="shared" si="7"/>
        <v>2</v>
      </c>
      <c r="E59" s="25">
        <v>789</v>
      </c>
      <c r="F59" s="21" t="s">
        <v>14</v>
      </c>
      <c r="G59" s="27">
        <v>791</v>
      </c>
      <c r="H59" s="13">
        <f t="shared" si="8"/>
        <v>1</v>
      </c>
      <c r="I59" s="56"/>
      <c r="J59" s="17">
        <f>IF(ISBLANK(G59),"",IF(H59=1,A59-B59,IF(H59=3,Tableau2[[#This Row],[Capital]],A59+(B59/100*70))))</f>
        <v>1808</v>
      </c>
    </row>
    <row r="60" spans="1:24" ht="20.25">
      <c r="A60" s="8">
        <f t="shared" si="6"/>
        <v>1808</v>
      </c>
      <c r="B60" s="10">
        <v>75</v>
      </c>
      <c r="C60" s="16" t="s">
        <v>13</v>
      </c>
      <c r="D60" s="13">
        <f t="shared" si="7"/>
        <v>1</v>
      </c>
      <c r="E60" s="26">
        <v>790</v>
      </c>
      <c r="F60" s="23" t="s">
        <v>14</v>
      </c>
      <c r="G60" s="27">
        <v>810</v>
      </c>
      <c r="H60" s="13">
        <f t="shared" si="8"/>
        <v>2</v>
      </c>
      <c r="I60" s="57"/>
      <c r="J60" s="18">
        <f>IF(ISBLANK(G60),"",IF(H60=1,A60-B60,IF(H60=3,Tableau2[[#This Row],[Capital]],A60+(B60/100*70))))</f>
        <v>1860.5</v>
      </c>
    </row>
    <row r="61" spans="1:24" ht="20.25">
      <c r="A61" s="7">
        <f t="shared" si="6"/>
        <v>1860.5</v>
      </c>
      <c r="B61" s="9">
        <v>30</v>
      </c>
      <c r="C61" s="16" t="s">
        <v>12</v>
      </c>
      <c r="D61" s="13">
        <f t="shared" si="7"/>
        <v>2</v>
      </c>
      <c r="E61" s="25">
        <v>814</v>
      </c>
      <c r="F61" s="21" t="s">
        <v>14</v>
      </c>
      <c r="G61" s="27">
        <v>782</v>
      </c>
      <c r="H61" s="13">
        <f t="shared" si="8"/>
        <v>2</v>
      </c>
      <c r="I61" s="56"/>
      <c r="J61" s="17">
        <f>IF(ISBLANK(G61),"",IF(H61=1,A61-B61,IF(H61=3,Tableau2[[#This Row],[Capital]],A61+(B61/100*70))))</f>
        <v>1881.5</v>
      </c>
    </row>
    <row r="62" spans="1:24" ht="20.25">
      <c r="A62" s="8">
        <f t="shared" si="6"/>
        <v>1881.5</v>
      </c>
      <c r="B62" s="10">
        <v>30</v>
      </c>
      <c r="C62" s="16" t="s">
        <v>12</v>
      </c>
      <c r="D62" s="13">
        <f t="shared" si="7"/>
        <v>2</v>
      </c>
      <c r="E62" s="26">
        <v>789</v>
      </c>
      <c r="F62" s="23" t="s">
        <v>14</v>
      </c>
      <c r="G62" s="27">
        <v>807</v>
      </c>
      <c r="H62" s="13">
        <f t="shared" si="8"/>
        <v>1</v>
      </c>
      <c r="I62" s="57"/>
      <c r="J62" s="18">
        <f>IF(ISBLANK(G62),"",IF(H62=1,A62-B62,IF(H62=3,Tableau2[[#This Row],[Capital]],A62+(B62/100*70))))</f>
        <v>1851.5</v>
      </c>
    </row>
    <row r="63" spans="1:24" ht="20.25">
      <c r="A63" s="7">
        <f t="shared" si="6"/>
        <v>1851.5</v>
      </c>
      <c r="B63" s="9">
        <v>75</v>
      </c>
      <c r="C63" s="16" t="s">
        <v>12</v>
      </c>
      <c r="D63" s="13">
        <f t="shared" si="7"/>
        <v>2</v>
      </c>
      <c r="E63" s="25">
        <v>808</v>
      </c>
      <c r="F63" s="21" t="s">
        <v>14</v>
      </c>
      <c r="G63" s="27">
        <v>789</v>
      </c>
      <c r="H63" s="13">
        <f t="shared" si="8"/>
        <v>2</v>
      </c>
      <c r="I63" s="56"/>
      <c r="J63" s="17">
        <f>IF(ISBLANK(G63),"",IF(H63=1,A63-B63,IF(H63=3,Tableau2[[#This Row],[Capital]],A63+(B63/100*70))))</f>
        <v>1904</v>
      </c>
    </row>
    <row r="64" spans="1:24" ht="20.25">
      <c r="A64" s="8">
        <f t="shared" si="6"/>
        <v>1904</v>
      </c>
      <c r="B64" s="10"/>
      <c r="C64" s="16"/>
      <c r="D64" s="13">
        <f t="shared" si="7"/>
        <v>0</v>
      </c>
      <c r="E64" s="26"/>
      <c r="F64" s="23"/>
      <c r="G64" s="27"/>
      <c r="H64" s="13" t="str">
        <f t="shared" si="8"/>
        <v/>
      </c>
      <c r="I64" s="58"/>
      <c r="J64" s="18" t="str">
        <f>IF(ISBLANK(G64),"",IF(H64=1,A64-B64,IF(H64=3,Tableau2[[#This Row],[Capital]],A64+(B64/100*70))))</f>
        <v/>
      </c>
    </row>
    <row r="65" spans="1:10" ht="20.25">
      <c r="A65" s="7" t="str">
        <f t="shared" si="6"/>
        <v/>
      </c>
      <c r="B65" s="9"/>
      <c r="C65" s="16"/>
      <c r="D65" s="13">
        <f t="shared" si="7"/>
        <v>0</v>
      </c>
      <c r="E65" s="25"/>
      <c r="F65" s="21"/>
      <c r="G65" s="27"/>
      <c r="H65" s="13" t="str">
        <f t="shared" si="8"/>
        <v/>
      </c>
      <c r="I65" s="59"/>
      <c r="J65" s="17" t="str">
        <f>IF(ISBLANK(G65),"",IF(H65=1,A65-B65,IF(H65=3,Tableau2[[#This Row],[Capital]],A65+(B65/100*70))))</f>
        <v/>
      </c>
    </row>
    <row r="66" spans="1:10" ht="20.25">
      <c r="A66" s="8" t="str">
        <f t="shared" si="6"/>
        <v/>
      </c>
      <c r="B66" s="10"/>
      <c r="C66" s="16"/>
      <c r="D66" s="13">
        <f t="shared" si="7"/>
        <v>0</v>
      </c>
      <c r="E66" s="26"/>
      <c r="F66" s="23"/>
      <c r="G66" s="27"/>
      <c r="H66" s="13" t="str">
        <f t="shared" si="8"/>
        <v/>
      </c>
      <c r="I66" s="59"/>
      <c r="J66" s="18" t="str">
        <f>IF(ISBLANK(G66),"",IF(H66=1,A66-B66,IF(H66=3,Tableau2[[#This Row],[Capital]],A66+(B66/100*70))))</f>
        <v/>
      </c>
    </row>
  </sheetData>
  <mergeCells count="13">
    <mergeCell ref="K1:M1"/>
    <mergeCell ref="K46:M48"/>
    <mergeCell ref="K16:M18"/>
    <mergeCell ref="K7:M7"/>
    <mergeCell ref="K8:M10"/>
    <mergeCell ref="K11:M11"/>
    <mergeCell ref="K12:M14"/>
    <mergeCell ref="K15:M15"/>
    <mergeCell ref="K37:M37"/>
    <mergeCell ref="K38:M40"/>
    <mergeCell ref="K41:M41"/>
    <mergeCell ref="K42:M44"/>
    <mergeCell ref="K45:M45"/>
  </mergeCells>
  <conditionalFormatting sqref="B2:B66">
    <cfRule type="dataBar" priority="8">
      <dataBar>
        <cfvo type="num" val="0"/>
        <cfvo type="num" val="$K$8"/>
        <color rgb="FF638EC6"/>
      </dataBar>
      <extLst>
        <ext xmlns:x14="http://schemas.microsoft.com/office/spreadsheetml/2009/9/main" uri="{B025F937-C7B1-47D3-B67F-A62EFF666E3E}">
          <x14:id>{EE0DB45D-0B74-4C0D-8ADF-61557BDF1BF7}</x14:id>
        </ext>
      </extLst>
    </cfRule>
  </conditionalFormatting>
  <conditionalFormatting sqref="K16:M18">
    <cfRule type="cellIs" dxfId="2" priority="2" operator="lessThan">
      <formula>0</formula>
    </cfRule>
  </conditionalFormatting>
  <conditionalFormatting sqref="K46:M48">
    <cfRule type="cellIs" dxfId="1" priority="1" operator="lessThan">
      <formula>0</formula>
    </cfRule>
  </conditionalFormatting>
  <dataValidations count="2">
    <dataValidation type="list" allowBlank="1" showInputMessage="1" showErrorMessage="1" sqref="F5">
      <formula1>"oui,non"</formula1>
    </dataValidation>
    <dataValidation type="list" allowBlank="1" showInputMessage="1" showErrorMessage="1" sqref="C2:C66">
      <formula1>"Au dessu,En dessou"</formula1>
    </dataValidation>
  </dataValidations>
  <pageMargins left="0.7" right="0.7" top="0.75" bottom="0.75" header="0.3" footer="0.3"/>
  <pageSetup orientation="portrait" verticalDpi="30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E0DB45D-0B74-4C0D-8ADF-61557BDF1BF7}">
            <x14:dataBar minLength="0" maxLength="100" gradient="0">
              <x14:cfvo type="num">
                <xm:f>0</xm:f>
              </x14:cfvo>
              <x14:cfvo type="num">
                <xm:f>$K$8</xm:f>
              </x14:cfvo>
              <x14:negativeFillColor rgb="FFFF0000"/>
              <x14:axisColor rgb="FF000000"/>
            </x14:dataBar>
          </x14:cfRule>
          <xm:sqref>B2:B66</xm:sqref>
        </x14:conditionalFormatting>
        <x14:conditionalFormatting xmlns:xm="http://schemas.microsoft.com/office/excel/2006/main">
          <x14:cfRule type="iconSet" priority="6" id="{B8FAFF32-718D-40BB-BC96-E8FF779CF18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NoIcons" iconId="0"/>
              <x14:cfIcon iconSet="3Arrows" iconId="2"/>
              <x14:cfIcon iconSet="3Arrows" iconId="0"/>
            </x14:iconSet>
          </x14:cfRule>
          <xm:sqref>D2:D66</xm:sqref>
        </x14:conditionalFormatting>
        <x14:conditionalFormatting xmlns:xm="http://schemas.microsoft.com/office/excel/2006/main">
          <x14:cfRule type="iconSet" priority="4" id="{C95F9B38-7BAB-4C09-9475-8AEFBF90C3FE}">
            <x14:iconSet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0"/>
              <x14:cfIcon iconSet="3Symbols2" iconId="2"/>
              <x14:cfIcon iconSet="3Symbols" iconId="1"/>
            </x14:iconSet>
          </x14:cfRule>
          <xm:sqref>H2:I66</xm:sqref>
        </x14:conditionalFormatting>
        <x14:conditionalFormatting xmlns:xm="http://schemas.microsoft.com/office/excel/2006/main">
          <x14:cfRule type="iconSet" priority="5" id="{F908E4E9-A9B5-4317-8B38-10C4418B6796}">
            <x14:iconSet custom="1">
              <x14:cfvo type="percent">
                <xm:f>0</xm:f>
              </x14:cfvo>
              <x14:cfvo type="num">
                <xm:f>-1</xm:f>
              </x14:cfvo>
              <x14:cfvo type="num" gte="0">
                <xm:f>-1</xm:f>
              </x14:cfvo>
              <x14:cfIcon iconSet="NoIcons" iconId="0"/>
              <x14:cfIcon iconSet="NoIcons" iconId="0"/>
              <x14:cfIcon iconSet="NoIcons" iconId="0"/>
            </x14:iconSet>
          </x14:cfRule>
          <xm:sqref>H2:I66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l</dc:creator>
  <cp:lastModifiedBy>jon l</cp:lastModifiedBy>
  <dcterms:created xsi:type="dcterms:W3CDTF">2013-09-25T00:30:57Z</dcterms:created>
  <dcterms:modified xsi:type="dcterms:W3CDTF">2013-10-29T15:50:22Z</dcterms:modified>
</cp:coreProperties>
</file>