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13_ncr:1_{D9FED229-3841-9243-B2FC-EC11C9F2EABA}" xr6:coauthVersionLast="47" xr6:coauthVersionMax="47" xr10:uidLastSave="{00000000-0000-0000-0000-000000000000}"/>
  <bookViews>
    <workbookView xWindow="3860" yWindow="2400" windowWidth="29740" windowHeight="18600" xr2:uid="{00000000-000D-0000-FFFF-FFFF00000000}"/>
  </bookViews>
  <sheets>
    <sheet name="Saisie" sheetId="8" r:id="rId1"/>
    <sheet name="Base" sheetId="12" r:id="rId2"/>
    <sheet name="Listes" sheetId="3" r:id="rId3"/>
    <sheet name="Leurres" sheetId="7" r:id="rId4"/>
    <sheet name="Meteo" sheetId="13" r:id="rId5"/>
  </sheets>
  <functionGroups builtInGroupCount="19"/>
  <definedNames>
    <definedName name="Date">Saisie!$B$4</definedName>
    <definedName name="Heure_debut">Saisie!$C$4</definedName>
    <definedName name="Heure_fin">Saisie!$D$4</definedName>
    <definedName name="Leurre_categorie">Saisie!$I$4</definedName>
    <definedName name="Leurre_couleur">Saisie!$J$4</definedName>
    <definedName name="Leurre_type">Saisie!$H$4</definedName>
    <definedName name="Meteo">Saisie!$E$4</definedName>
    <definedName name="pl_categorieLeurre">Leurres!$A$4:$A$24</definedName>
    <definedName name="pl_couleurLeurre">Leurres!$J$4:$J$24</definedName>
    <definedName name="pl_leurres">Leurres!$F$4:$F$24</definedName>
    <definedName name="pl_riviere">Listes!$A$2:$A$23</definedName>
    <definedName name="pl_secteur">Listes!$E$2:$E$23</definedName>
    <definedName name="pl_test">#REF!</definedName>
    <definedName name="Remarque">Saisie!$K$4</definedName>
    <definedName name="Riviere">Saisie!$F$4</definedName>
    <definedName name="Secteur">Saisie!$G$4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2" l="1"/>
  <c r="L4" i="12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L39" i="12"/>
  <c r="L40" i="12"/>
  <c r="L41" i="12"/>
  <c r="L42" i="12"/>
  <c r="L43" i="12"/>
  <c r="L44" i="12"/>
  <c r="L45" i="12"/>
  <c r="L46" i="12"/>
  <c r="L47" i="12"/>
  <c r="L48" i="12"/>
  <c r="L49" i="12"/>
  <c r="L50" i="12"/>
  <c r="L51" i="12"/>
  <c r="L52" i="12"/>
  <c r="L53" i="12"/>
  <c r="L54" i="12"/>
  <c r="L55" i="12"/>
  <c r="L56" i="12"/>
  <c r="L57" i="12"/>
  <c r="L58" i="12"/>
  <c r="L59" i="12"/>
  <c r="L60" i="12"/>
  <c r="L61" i="12"/>
  <c r="L62" i="12"/>
  <c r="L63" i="12"/>
  <c r="L64" i="12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L65" i="12"/>
  <c r="N65" i="12"/>
  <c r="O65" i="12"/>
  <c r="P65" i="12"/>
  <c r="Q65" i="12"/>
  <c r="R65" i="12"/>
  <c r="S65" i="12"/>
  <c r="T65" i="12"/>
  <c r="U65" i="12"/>
  <c r="V65" i="12"/>
  <c r="W65" i="12"/>
  <c r="X65" i="12"/>
  <c r="Y65" i="12"/>
  <c r="Z65" i="12"/>
  <c r="AA65" i="12"/>
  <c r="AB65" i="12"/>
  <c r="AC65" i="12"/>
  <c r="AD65" i="12"/>
  <c r="AE65" i="12"/>
  <c r="AF65" i="12"/>
  <c r="AG65" i="12"/>
  <c r="AH65" i="12"/>
  <c r="AI65" i="12"/>
  <c r="AJ65" i="12"/>
  <c r="AK65" i="12"/>
  <c r="D34" i="8"/>
  <c r="E34" i="8"/>
  <c r="F34" i="8"/>
  <c r="G34" i="8"/>
  <c r="H34" i="8"/>
  <c r="I34" i="8"/>
  <c r="J34" i="8"/>
  <c r="K34" i="8"/>
</calcChain>
</file>

<file path=xl/sharedStrings.xml><?xml version="1.0" encoding="utf-8"?>
<sst xmlns="http://schemas.openxmlformats.org/spreadsheetml/2006/main" count="704" uniqueCount="255">
  <si>
    <t>Date</t>
  </si>
  <si>
    <t>pluie</t>
  </si>
  <si>
    <t>froid</t>
  </si>
  <si>
    <t>bon</t>
  </si>
  <si>
    <t>chaud</t>
  </si>
  <si>
    <t>St Pierre du moulin d'Hardray au pont romain</t>
  </si>
  <si>
    <t>Saint jean sur Erve</t>
  </si>
  <si>
    <t>Neau</t>
  </si>
  <si>
    <t>Blandouet</t>
  </si>
  <si>
    <t>Terrain et alentours</t>
  </si>
  <si>
    <t>Eychargelat au pont de pierre</t>
  </si>
  <si>
    <t>Au dessus du pont de pierre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</si>
  <si>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</si>
  <si>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</si>
  <si>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</si>
  <si>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</si>
  <si>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</si>
  <si>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</si>
  <si>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</si>
  <si>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</si>
  <si>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Vaiges</t>
  </si>
  <si>
    <t>cuiller n°0</t>
  </si>
  <si>
    <t>cranck</t>
  </si>
  <si>
    <t>souple à palette</t>
  </si>
  <si>
    <t>asticot</t>
  </si>
  <si>
    <t>cuiller n°1</t>
  </si>
  <si>
    <t>minow</t>
  </si>
  <si>
    <t>popper</t>
  </si>
  <si>
    <t>jig</t>
  </si>
  <si>
    <t>verre de terre</t>
  </si>
  <si>
    <t>cuiller n°2</t>
  </si>
  <si>
    <t>jerk</t>
  </si>
  <si>
    <t>chatter</t>
  </si>
  <si>
    <t>teigne</t>
  </si>
  <si>
    <t>cuiller n°3</t>
  </si>
  <si>
    <t>whopper plopper</t>
  </si>
  <si>
    <t>spiner</t>
  </si>
  <si>
    <t>mouche</t>
  </si>
  <si>
    <t>cuiller n°4</t>
  </si>
  <si>
    <t>pimkie</t>
  </si>
  <si>
    <t>cuiller n°5</t>
  </si>
  <si>
    <t>cuiller ondulante</t>
  </si>
  <si>
    <t>Rivière</t>
  </si>
  <si>
    <t>Météo</t>
  </si>
  <si>
    <t>Secteur</t>
  </si>
  <si>
    <t>Remarque</t>
  </si>
  <si>
    <t>Autre</t>
  </si>
  <si>
    <t>Riviere</t>
  </si>
  <si>
    <t>Meteo</t>
  </si>
  <si>
    <t>Vegre</t>
  </si>
  <si>
    <t>Arriege</t>
  </si>
  <si>
    <t>Montee vers gourbit</t>
  </si>
  <si>
    <t>etang d'Artax</t>
  </si>
  <si>
    <t>Argentre</t>
  </si>
  <si>
    <t>Moulin de pre</t>
  </si>
  <si>
    <t>tres chaud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</si>
  <si>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</si>
  <si>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</si>
  <si>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</si>
  <si>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</si>
  <si>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</si>
  <si>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</si>
  <si>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</si>
  <si>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</si>
  <si>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</si>
  <si>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</si>
  <si>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</si>
  <si>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</si>
  <si>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</si>
  <si>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</si>
  <si>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Chevesne</t>
  </si>
  <si>
    <t>Total</t>
  </si>
  <si>
    <t>Espece</t>
  </si>
  <si>
    <t>Id</t>
  </si>
  <si>
    <t>Total_espece</t>
  </si>
  <si>
    <t>Conditions de pêche</t>
  </si>
  <si>
    <t>Résultats</t>
  </si>
  <si>
    <t>Totaux</t>
  </si>
  <si>
    <t>Heure début</t>
  </si>
  <si>
    <t>Heure fin</t>
  </si>
  <si>
    <t>Heure_debut</t>
  </si>
  <si>
    <t>Heure_fin</t>
  </si>
  <si>
    <t>0 - 19 cm</t>
  </si>
  <si>
    <t>20 - 29 cm</t>
  </si>
  <si>
    <t>30 - 39 cm</t>
  </si>
  <si>
    <t>40 - 49 cm</t>
  </si>
  <si>
    <t>50 - 59 cm</t>
  </si>
  <si>
    <t>60 - 69 cm</t>
  </si>
  <si>
    <t>70 - 79 cm</t>
  </si>
  <si>
    <t>80 - 89 cm</t>
  </si>
  <si>
    <t>90 - 99 cm</t>
  </si>
  <si>
    <t>100 - 109 cm</t>
  </si>
  <si>
    <t>110 - 119 cm</t>
  </si>
  <si>
    <t>120 - 129 cm</t>
  </si>
  <si>
    <t>130 - 139 cm</t>
  </si>
  <si>
    <t>140 - 149 cm</t>
  </si>
  <si>
    <t>150 - 159 cm</t>
  </si>
  <si>
    <t>160 - 169 cm</t>
  </si>
  <si>
    <t>170 - 179 cm</t>
  </si>
  <si>
    <t>180 - 189 cm</t>
  </si>
  <si>
    <t>190 - 199 cm</t>
  </si>
  <si>
    <t>200 - 209 cm</t>
  </si>
  <si>
    <t>210 - 219 cm</t>
  </si>
  <si>
    <t>220 - 229 cm</t>
  </si>
  <si>
    <t>230 - 239 cm</t>
  </si>
  <si>
    <t>240 - 249 cm</t>
  </si>
  <si>
    <t>Etang</t>
  </si>
  <si>
    <t>Leurre_couleur</t>
  </si>
  <si>
    <t>jaune</t>
  </si>
  <si>
    <t>vert</t>
  </si>
  <si>
    <t>bleu</t>
  </si>
  <si>
    <t>Leurre couleur</t>
  </si>
  <si>
    <t>Fonctionnement identique à la feuille "Listes"</t>
  </si>
  <si>
    <t>vent</t>
  </si>
  <si>
    <t>rouge</t>
  </si>
  <si>
    <t>blanc</t>
  </si>
  <si>
    <t>argent</t>
  </si>
  <si>
    <t>rose</t>
  </si>
  <si>
    <t>violet</t>
  </si>
  <si>
    <t>Seiche</t>
  </si>
  <si>
    <t>Truite arc en ciel</t>
  </si>
  <si>
    <t>Truite Fario</t>
  </si>
  <si>
    <t>Silure</t>
  </si>
  <si>
    <t>Carpe</t>
  </si>
  <si>
    <t>X</t>
  </si>
  <si>
    <t>naturel</t>
  </si>
  <si>
    <t>fire tiger</t>
  </si>
  <si>
    <t>chartreuse</t>
  </si>
  <si>
    <t>gudgeon</t>
  </si>
  <si>
    <t>DuckFin shad 3 pouces</t>
  </si>
  <si>
    <t>shad 3 pouces</t>
  </si>
  <si>
    <t>transparent</t>
  </si>
  <si>
    <t>truitelle 5 pouces</t>
  </si>
  <si>
    <t>truite</t>
  </si>
  <si>
    <t>créature</t>
  </si>
  <si>
    <t>écrevisse</t>
  </si>
  <si>
    <t>worm</t>
  </si>
  <si>
    <t>marron</t>
  </si>
  <si>
    <t>notobeug 2cm</t>
  </si>
  <si>
    <t>notobeug 3cm</t>
  </si>
  <si>
    <t>stickbait WXM STK 70</t>
  </si>
  <si>
    <t>noir à point jaune</t>
  </si>
  <si>
    <t>argent à point rouge</t>
  </si>
  <si>
    <t>easy shinner 2+ pouces</t>
  </si>
  <si>
    <t>rockvibe 2+ pouces</t>
  </si>
  <si>
    <t>shad 2+ pouces</t>
  </si>
  <si>
    <t>Duree</t>
  </si>
  <si>
    <t>43053|Etang|Plan d'eau fede Bonchamp les Laval|froid|X|X|X</t>
  </si>
  <si>
    <t>43187|Etang|Mezangers le Gue de sel|froid|Souple|DuckFin shad 3 pouces|gudgeon</t>
  </si>
  <si>
    <t>43774|Etang|La Fenderie|bon|X|X|X</t>
  </si>
  <si>
    <t>43775|Etang|Saint jean sur Erve|froid|X|X|X</t>
  </si>
  <si>
    <t>44099|Jouanne|Moulin de Pochard amont|bon|Souple|shad 3 pouces|rouge</t>
  </si>
  <si>
    <t>44137|Erve|En face de l'etang de St Jean|froid|Souple|shad 3 pouces|rouge</t>
  </si>
  <si>
    <t>44166|Jouanne|Moulin de Porchard aval|froid|Souple|truitelle 5 pouces|truite</t>
  </si>
  <si>
    <t>44310|Erve|St Pierre du moulin d'Hardray à la Roche Brault|froid|X|X|X</t>
  </si>
  <si>
    <t>44312|Jouanne|Moulin de Porchard aval|bon|X|X|X</t>
  </si>
  <si>
    <t>44338|Jouanne|Argentre en face du plan d'eau|bon|créature|écrevisse|marron</t>
  </si>
  <si>
    <t>44362|Erve|Oratoire aval|bon|Souple|shad 2+ pouces|X</t>
  </si>
  <si>
    <t>44363|Erve|Oratoire aval|bon|X|X|X</t>
  </si>
  <si>
    <t>44403|Jouanne|Moulin de Porchard aval|chaud|X|X|X</t>
  </si>
  <si>
    <t>44442|Erve|Moulin de pre|bon|X|X|X</t>
  </si>
  <si>
    <t>44446|Erve|Moulin de pre|bon|Surface|notobeug 2cm|marron</t>
  </si>
  <si>
    <t>44446|Erve|Moulin de pre|bon|X|X|X</t>
  </si>
  <si>
    <t>44451|Erve|Moulin de pré à Moulin de Thévales|bon|Surface|stickbait WXM STK 70|blanc</t>
  </si>
  <si>
    <t>44451|Erve|Moulin de pre|bon|Surface|stickbait WXM STK 70|blanc</t>
  </si>
  <si>
    <t>44451|Erve|Moulin de pre|bon|Souple|easy shinner 2+ pouces|blanc</t>
  </si>
  <si>
    <t>44467|Vaige|Entre Beauomon pied de Bouef et val du Maine|bon|Surface|notobeug 2cm|jaune</t>
  </si>
  <si>
    <t>44467|Vaige|Entre Beauomon pied de Bouef et val du Maine|bon|Cuiller|cuiller n°2|noir à point jaune</t>
  </si>
  <si>
    <t>44484|Erve|Moulin de pre|bon|X|X|X</t>
  </si>
  <si>
    <t>44487|Erve|St Pierre du pont romain au moulin de Go|froid|Surface|notobeug 2cm|vert</t>
  </si>
  <si>
    <t>44487|Erve|St Pierre du pont romain au moulin de Go|froid|Cuiller|cuiller n°2|argent à point rouge</t>
  </si>
  <si>
    <t>44487|Erve|St Pierre du pont romain au moulin de Go|froid|Souple|rockvibe 2+ pouces|chartreuse</t>
  </si>
  <si>
    <t>44495|Erve|St Pierre du moulin d'Hardray au pont romain|froid|Cuiller|cuiller n°2|X</t>
  </si>
  <si>
    <t>44498|Erve|St Pierre du pont romain au moulin de Go|bon|Cuiller|cuiller n°2|jaune</t>
  </si>
  <si>
    <t>44513|Erve|Moulin de pre|froid|Cuiller|cuiller n°2|noir à point jaune</t>
  </si>
  <si>
    <t>44513|Erve|St Pierre du moulin d'Hardray au pont romain|froid|Cuiller|cuiller n°2|noir à point jaune</t>
  </si>
  <si>
    <t>44514|Taude|Sauvigne sur Sarthe aval|froid|Cuiller|cuiller n°2|noir à point jaune</t>
  </si>
  <si>
    <t>44507|froid|Erve|St Pierre du pont romain au moulin de Go|Souple|DuckFin shad 3 pouces|gudgeon</t>
  </si>
  <si>
    <t>44451|bon|Erve|Moulin de pre|Surface|stickbait WXM STK 70|blanc</t>
  </si>
  <si>
    <t>leurre dur</t>
  </si>
  <si>
    <t>real hot perch</t>
  </si>
  <si>
    <t>or à point jaune</t>
  </si>
  <si>
    <t>jaune à point noir</t>
  </si>
  <si>
    <t>salmo slider 7cm</t>
  </si>
  <si>
    <t>44591|froid|Erve|Oratoire amont|leurre dur|salmo slider 7cm|real hot perch</t>
  </si>
  <si>
    <t>44621|froid|Etang|Saint jean sur Erve|||</t>
  </si>
  <si>
    <t>44623|froid|Etang|Saint jean sur Erve|Cuiller|cuiller n°2|jaune à point noir</t>
  </si>
  <si>
    <t>44625|froid|Etang|Saint jean sur Erve|||</t>
  </si>
  <si>
    <t>44626|froid|Etang|Saint jean sur Erve|||</t>
  </si>
  <si>
    <t>44640|froid|Etang|Saint jean sur Erve|||</t>
  </si>
  <si>
    <t>44650|froid|Etang|Saint jean sur Erve|||</t>
  </si>
  <si>
    <t>44651|froid|Etang|Saint jean sur Erve|||</t>
  </si>
  <si>
    <t>44654|bon|Etang|Saint jean sur Erve|Cuiller|cuiller n°2|jaune à point noir</t>
  </si>
  <si>
    <t>44654|bon|Etang|Saint jean sur Erve|||</t>
  </si>
  <si>
    <t>44670|bon|Etang|Saint jean sur Erve|||</t>
  </si>
  <si>
    <t>44671|bon|Etang|Saint jean sur Erve|||</t>
  </si>
  <si>
    <t>44672|bon|Etang|Saint jean sur Erve|||</t>
  </si>
  <si>
    <t>44681|bon|Erve|St Pierre du pont romain au moulin de Go|||</t>
  </si>
  <si>
    <t>44681|bon|Erve|Oratoire amont|leurre dur|salmo slider 7cm|real hot perch</t>
  </si>
  <si>
    <t>44683|bon|Jouanne|Moulin de Porchard aval|Cuiller|cuiller n°2|real hot perch</t>
  </si>
  <si>
    <t>44683|bon|Jouanne|Moulin de Porchard aval|Cuiller|cuiller n°2|</t>
  </si>
  <si>
    <t>44683|bon|Jouanne|Moulin de Porchard aval|leurre dur|salmo slider 7cm|real hot perch</t>
  </si>
  <si>
    <t>44684|bon|Etang|Olivet|leurre dur|salmo slider 7cm|real hot perch</t>
  </si>
  <si>
    <t>44689|bon|Erve|Moulin de pre|Palette|spiner|fire tiger</t>
  </si>
  <si>
    <t>Noyal Chatillon - zone de loisirs</t>
  </si>
  <si>
    <t>pluie et vent</t>
  </si>
  <si>
    <t>Chammes - entre eglise et route de Blanoudet</t>
  </si>
  <si>
    <t>Chammes - entre 4X4 et forges</t>
  </si>
  <si>
    <t>St Jean - terrain 4X4</t>
  </si>
  <si>
    <t>St Jean - entre autoroute et Davier</t>
  </si>
  <si>
    <t>St Jean - champ maison</t>
  </si>
  <si>
    <t>St Jean - nationale à maison</t>
  </si>
  <si>
    <t>St Jean - en face de l'etang</t>
  </si>
  <si>
    <t>St Jean - la riviere Amont</t>
  </si>
  <si>
    <t>St Jean - entre moulin aux moines et la riviere</t>
  </si>
  <si>
    <t>St Pierre - entre moulin de Go et moulin aux moines</t>
  </si>
  <si>
    <t>St Pierre - entre pont romain et moulin de Go</t>
  </si>
  <si>
    <t>St Pierre - entre moulin d'Hardray et la Roche Brault</t>
  </si>
  <si>
    <t>Saulges - No kill</t>
  </si>
  <si>
    <t>Saulges - oratoire amont</t>
  </si>
  <si>
    <t>Saulges - oratoire aval</t>
  </si>
  <si>
    <t>Saulges - entre moulin de pre et oratoire</t>
  </si>
  <si>
    <t>Saulges - moulin de pre</t>
  </si>
  <si>
    <t>Chemere le roi - moulin de Thevales</t>
  </si>
  <si>
    <t>Auvers le Hamon - Les roches</t>
  </si>
  <si>
    <t>Auvers le Hamon - la jeune panne</t>
  </si>
  <si>
    <t>Neau - en face du plan d'eau</t>
  </si>
  <si>
    <t>Montsurs - amont du pont du centre ville</t>
  </si>
  <si>
    <t>Montsurs - aval du pont du centre ville</t>
  </si>
  <si>
    <t>Montsurs - les petits ifs amont</t>
  </si>
  <si>
    <t>Montsurs - les petits ifs aval</t>
  </si>
  <si>
    <t>St Cenere - entre le lavoir et la riviere</t>
  </si>
  <si>
    <t>St Cenere - la riviere amont</t>
  </si>
  <si>
    <t>St Cenere - lavoir aval</t>
  </si>
  <si>
    <t>Argentre - la courbe</t>
  </si>
  <si>
    <t>Argentre - amont du plan d'eau</t>
  </si>
  <si>
    <t>Argentre - en face du plan d'eau</t>
  </si>
  <si>
    <t>Argentre - aval du plan d'eau</t>
  </si>
  <si>
    <t>Bonchamp - moulin de Pochard amont</t>
  </si>
  <si>
    <t>Bonchamp - moulin de Porchard aval</t>
  </si>
  <si>
    <t>Entrammes - Carriere</t>
  </si>
  <si>
    <t>Alexain - No Kill Montgiroux</t>
  </si>
  <si>
    <t>Alexain - Le port</t>
  </si>
  <si>
    <t>Origne - la courbe</t>
  </si>
  <si>
    <t>Deux Evailles - la Fenderie</t>
  </si>
  <si>
    <t>Bonchamp - plan de la fede</t>
  </si>
  <si>
    <t>Mezangers - le Gue de sel</t>
  </si>
  <si>
    <t>Olivet - No Kill</t>
  </si>
  <si>
    <t>Brûlon - moulin du pont</t>
  </si>
  <si>
    <t>Beaumont pied de Bœuf - Moulins aval</t>
  </si>
  <si>
    <t>Tarascon - parcours famillial</t>
  </si>
  <si>
    <t>Entrammes - la malabriere</t>
  </si>
  <si>
    <t>Sauvigne sur Sarthe - sud de la departmentale</t>
  </si>
  <si>
    <t>Saulges - Moulin de pré à Moulin de Thévales</t>
  </si>
  <si>
    <t>St Pierre - entre moulin d'Hardray et pont romain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</si>
</sst>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1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0" fontId="0" fillId="3" borderId="4" xfId="0" applyFill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20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164" fontId="1" fillId="0" borderId="3" xfId="0" applyNumberFormat="1" applyFont="1" applyFill="1" applyBorder="1" applyAlignment="1">
      <alignment horizontal="center"/>
    </xf>
    <xf numFmtId="2" fontId="0" fillId="0" borderId="0" xfId="0" applyNumberFormat="1"/>
    <xf numFmtId="2" fontId="1" fillId="0" borderId="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8" xfId="0" applyFont="1" applyBorder="1"/>
    <xf numFmtId="0" fontId="1" fillId="2" borderId="0" xfId="0" applyFont="1" applyFill="1" applyBorder="1"/>
    <xf numFmtId="0" fontId="4" fillId="0" borderId="0" xfId="0" applyFont="1"/>
    <xf numFmtId="0" fontId="0" fillId="0" borderId="0" xfId="0" applyBorder="1"/>
    <xf numFmtId="14" fontId="0" fillId="0" borderId="0" xfId="0" applyNumberFormat="1" applyBorder="1"/>
    <xf numFmtId="0" fontId="1" fillId="0" borderId="9" xfId="0" applyFont="1" applyFill="1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</cellXfs>
  <cellStyles count="1">
    <cellStyle name="Normal" xfId="0" builtinId="0"/>
  </cellStyles>
  <dxfs count="10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"/>
    </dxf>
    <dxf>
      <alignment horizontal="center" vertical="center" textRotation="0" wrapText="0" indent="0" justifyLastLine="0" shrinkToFit="0" readingOrder="0"/>
    </dxf>
    <dxf>
      <numFmt numFmtId="165" formatCode="m/d/yy"/>
    </dxf>
    <dxf>
      <alignment horizontal="center" vertical="center" textRotation="0" wrapText="0" indent="0" justifyLastLine="0" shrinkToFit="0" readingOrder="0"/>
    </dxf>
    <dxf>
      <numFmt numFmtId="165" formatCode="m/d/yy"/>
    </dxf>
    <dxf>
      <alignment horizontal="center" vertical="center" textRotation="0" wrapText="0" indent="0" justifyLastLine="0" shrinkToFit="0" readingOrder="0"/>
    </dxf>
    <dxf>
      <numFmt numFmtId="165" formatCode="m/d/yy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</dxf>
    <dxf>
      <numFmt numFmtId="164" formatCode="h:mm;@"/>
      <alignment horizontal="center" vertical="center" textRotation="0" wrapText="0" indent="0" justifyLastLine="0" shrinkToFit="0" readingOrder="0"/>
    </dxf>
    <dxf>
      <numFmt numFmtId="164" formatCode="h:mm;@"/>
    </dxf>
    <dxf>
      <numFmt numFmtId="164" formatCode="h:mm;@"/>
      <alignment horizontal="center" vertical="center" textRotation="0" wrapText="0" indent="0" justifyLastLine="0" shrinkToFit="0" readingOrder="0"/>
    </dxf>
    <dxf>
      <numFmt numFmtId="164" formatCode="h:mm;@"/>
    </dxf>
    <dxf>
      <alignment horizontal="center" vertical="center" textRotation="0" wrapText="0" indent="0" justifyLastLine="0" shrinkToFit="0" readingOrder="0"/>
    </dxf>
    <dxf>
      <numFmt numFmtId="165" formatCode="m/d/yy"/>
    </dxf>
    <dxf>
      <alignment horizontal="center" vertical="center" textRotation="0" wrapText="0" indent="0" justifyLastLine="0" shrinkToFit="0" readingOrder="0"/>
    </dxf>
    <dxf>
      <numFmt numFmtId="165" formatCode="m/d/yy"/>
    </dxf>
    <dxf>
      <alignment horizontal="center" vertical="center" textRotation="0" wrapText="0" indent="0" justifyLastLine="0" shrinkToFit="0" readingOrder="0"/>
    </dxf>
    <dxf>
      <numFmt numFmtId="165" formatCode="m/d/yy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520700</xdr:colOff>
          <xdr:row>0</xdr:row>
          <xdr:rowOff>330200</xdr:rowOff>
        </xdr:from>
        <xdr:to>
          <xdr:col>2</xdr:col>
          <xdr:colOff>952500</xdr:colOff>
          <xdr:row>1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6</xdr:row>
          <xdr:rowOff>38100</xdr:rowOff>
        </xdr:from>
        <xdr:to>
          <xdr:col>2</xdr:col>
          <xdr:colOff>304800</xdr:colOff>
          <xdr:row>7</xdr:row>
          <xdr:rowOff>127000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Raz pêche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b_Peche" displayName="tb_Peche" ref="C9:K34" totalsRowCount="1" headerRowDxfId="102" dataDxfId="101">
  <tableColumns count="9">
    <tableColumn id="1" xr3:uid="{00000000-0010-0000-0000-000001000000}" name="Afficher tout" totalsRowLabel="Total"/>
    <tableColumn id="2" xr3:uid="{00000000-0010-0000-0000-000002000000}" name="Brochet" totalsRowFunction="sum" dataDxfId="100" totalsRowDxfId="99"/>
    <tableColumn id="3" xr3:uid="{00000000-0010-0000-0000-000003000000}" name="Perche" totalsRowFunction="sum" dataDxfId="98" totalsRowDxfId="97"/>
    <tableColumn id="4" xr3:uid="{00000000-0010-0000-0000-000004000000}" name="Sandre" totalsRowFunction="sum" dataDxfId="96" totalsRowDxfId="95"/>
    <tableColumn id="5" xr3:uid="{00000000-0010-0000-0000-000005000000}" name="Truite Fario" totalsRowFunction="sum" dataDxfId="94" totalsRowDxfId="93"/>
    <tableColumn id="9" xr3:uid="{00000000-0010-0000-0000-000009000000}" name="Chevesne" totalsRowFunction="sum" dataDxfId="92" totalsRowDxfId="91"/>
    <tableColumn id="6" xr3:uid="{00000000-0010-0000-0000-000006000000}" name="Truite arc en ciel" totalsRowFunction="sum" dataDxfId="90" totalsRowDxfId="89"/>
    <tableColumn id="7" xr3:uid="{00000000-0010-0000-0000-000007000000}" name="Silure" totalsRowFunction="sum" dataDxfId="88" totalsRowDxfId="87"/>
    <tableColumn id="8" xr3:uid="{00000000-0010-0000-0000-000008000000}" name="Carpe" totalsRowFunction="sum" dataDxfId="86" totalsRowDxfId="85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b_Base" displayName="tb_Base" ref="A2:AL65" totalsRowCount="1" headerRowDxfId="84" totalsRowDxfId="83">
  <autoFilter ref="A2:AL64" xr:uid="{00000000-0009-0000-0100-000007000000}"/>
  <sortState xmlns:xlrd2="http://schemas.microsoft.com/office/spreadsheetml/2017/richdata2" ref="A3:AL64">
    <sortCondition ref="B2:B65"/>
  </sortState>
  <tableColumns count="38">
    <tableColumn id="15" xr3:uid="{00000000-0010-0000-0100-00000F000000}" name="Id" dataDxfId="82" totalsRowDxfId="81"/>
    <tableColumn id="1" xr3:uid="{00000000-0010-0000-0100-000001000000}" name="Date" totalsRowLabel="Totaux" dataDxfId="80" totalsRowDxfId="79"/>
    <tableColumn id="2" xr3:uid="{00000000-0010-0000-0100-000002000000}" name="Riviere" dataDxfId="78" totalsRowDxfId="77"/>
    <tableColumn id="18" xr3:uid="{00000000-0010-0000-0100-000012000000}" name="Secteur" dataDxfId="76" totalsRowDxfId="75"/>
    <tableColumn id="25" xr3:uid="{00000000-0010-0000-0100-000019000000}" name="Heure_debut" dataDxfId="74" totalsRowDxfId="73"/>
    <tableColumn id="21" xr3:uid="{00000000-0010-0000-0100-000015000000}" name="Heure_fin" dataDxfId="72" totalsRowDxfId="71"/>
    <tableColumn id="38" xr3:uid="{00000000-0010-0000-0100-000026000000}" name="Duree" totalsRowFunction="sum" dataDxfId="70" totalsRowDxfId="69">
      <calculatedColumnFormula>(tb_Base[[#This Row],[Heure_fin]]-tb_Base[[#This Row],[Heure_debut]])*24</calculatedColumnFormula>
    </tableColumn>
    <tableColumn id="16" xr3:uid="{00000000-0010-0000-0100-000010000000}" name="Meteo" dataDxfId="68" totalsRowDxfId="67"/>
    <tableColumn id="17" xr3:uid="{00000000-0010-0000-0100-000011000000}" name="Leurre_type" dataDxfId="66" totalsRowDxfId="65"/>
    <tableColumn id="22" xr3:uid="{00000000-0010-0000-0100-000016000000}" name="Leurre_categorie" dataDxfId="64" totalsRowDxfId="63"/>
    <tableColumn id="37" xr3:uid="{00000000-0010-0000-0100-000025000000}" name="Leurre_couleur" dataDxfId="62" totalsRowDxfId="61"/>
    <tableColumn id="39" xr3:uid="{00000000-0010-0000-0100-000027000000}" name="Total_espece" totalsRowFunction="sum" dataDxfId="60" totalsRowDxfId="59">
      <calculatedColumnFormula>SUM(tb_Base[[#This Row],[0 - 19 cm]:[240 - 249 cm]])</calculatedColumnFormula>
    </tableColumn>
    <tableColumn id="3" xr3:uid="{00000000-0010-0000-0100-000003000000}" name="Espece" dataDxfId="58" totalsRowDxfId="57"/>
    <tableColumn id="20" xr3:uid="{00000000-0010-0000-0100-000014000000}" name="0 - 19 cm" totalsRowFunction="sum" totalsRowDxfId="56"/>
    <tableColumn id="26" xr3:uid="{00000000-0010-0000-0100-00001A000000}" name="20 - 29 cm" totalsRowFunction="sum" totalsRowDxfId="55"/>
    <tableColumn id="27" xr3:uid="{00000000-0010-0000-0100-00001B000000}" name="30 - 39 cm" totalsRowFunction="sum" totalsRowDxfId="54"/>
    <tableColumn id="28" xr3:uid="{00000000-0010-0000-0100-00001C000000}" name="40 - 49 cm" totalsRowFunction="sum" totalsRowDxfId="53"/>
    <tableColumn id="29" xr3:uid="{00000000-0010-0000-0100-00001D000000}" name="50 - 59 cm" totalsRowFunction="sum" totalsRowDxfId="52"/>
    <tableColumn id="30" xr3:uid="{00000000-0010-0000-0100-00001E000000}" name="60 - 69 cm" totalsRowFunction="sum" totalsRowDxfId="51"/>
    <tableColumn id="31" xr3:uid="{00000000-0010-0000-0100-00001F000000}" name="70 - 79 cm" totalsRowFunction="sum" totalsRowDxfId="50"/>
    <tableColumn id="32" xr3:uid="{00000000-0010-0000-0100-000020000000}" name="80 - 89 cm" totalsRowFunction="sum" totalsRowDxfId="49"/>
    <tableColumn id="33" xr3:uid="{00000000-0010-0000-0100-000021000000}" name="90 - 99 cm" totalsRowFunction="sum" totalsRowDxfId="48"/>
    <tableColumn id="34" xr3:uid="{00000000-0010-0000-0100-000022000000}" name="100 - 109 cm" totalsRowFunction="sum" totalsRowDxfId="47"/>
    <tableColumn id="35" xr3:uid="{00000000-0010-0000-0100-000023000000}" name="110 - 119 cm" totalsRowFunction="sum" totalsRowDxfId="46"/>
    <tableColumn id="36" xr3:uid="{00000000-0010-0000-0100-000024000000}" name="120 - 129 cm" totalsRowFunction="sum" totalsRowDxfId="45"/>
    <tableColumn id="4" xr3:uid="{00000000-0010-0000-0100-000004000000}" name="130 - 139 cm" totalsRowFunction="sum" dataDxfId="44" totalsRowDxfId="43"/>
    <tableColumn id="5" xr3:uid="{00000000-0010-0000-0100-000005000000}" name="140 - 149 cm" totalsRowFunction="sum" dataDxfId="42" totalsRowDxfId="41"/>
    <tableColumn id="6" xr3:uid="{00000000-0010-0000-0100-000006000000}" name="150 - 159 cm" totalsRowFunction="sum" dataDxfId="40" totalsRowDxfId="39"/>
    <tableColumn id="7" xr3:uid="{00000000-0010-0000-0100-000007000000}" name="160 - 169 cm" totalsRowFunction="sum" dataDxfId="38" totalsRowDxfId="37"/>
    <tableColumn id="8" xr3:uid="{00000000-0010-0000-0100-000008000000}" name="170 - 179 cm" totalsRowFunction="sum" dataDxfId="36" totalsRowDxfId="35"/>
    <tableColumn id="9" xr3:uid="{00000000-0010-0000-0100-000009000000}" name="180 - 189 cm" totalsRowFunction="sum" dataDxfId="34" totalsRowDxfId="33"/>
    <tableColumn id="10" xr3:uid="{00000000-0010-0000-0100-00000A000000}" name="190 - 199 cm" totalsRowFunction="sum" dataDxfId="32" totalsRowDxfId="31"/>
    <tableColumn id="11" xr3:uid="{00000000-0010-0000-0100-00000B000000}" name="200 - 209 cm" totalsRowFunction="sum" dataDxfId="30" totalsRowDxfId="29"/>
    <tableColumn id="12" xr3:uid="{00000000-0010-0000-0100-00000C000000}" name="210 - 219 cm" totalsRowFunction="sum" dataDxfId="28" totalsRowDxfId="27"/>
    <tableColumn id="13" xr3:uid="{00000000-0010-0000-0100-00000D000000}" name="220 - 229 cm" totalsRowFunction="sum" dataDxfId="26" totalsRowDxfId="25"/>
    <tableColumn id="14" xr3:uid="{00000000-0010-0000-0100-00000E000000}" name="230 - 239 cm" totalsRowFunction="sum" dataDxfId="24" totalsRowDxfId="23"/>
    <tableColumn id="19" xr3:uid="{00000000-0010-0000-0100-000013000000}" name="240 - 249 cm" totalsRowFunction="sum" dataDxfId="22" totalsRowDxfId="21"/>
    <tableColumn id="24" xr3:uid="{00000000-0010-0000-0100-000018000000}" name="Remarque" dataDxfId="20" totalsRowDxfId="19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b_listes" displayName="tb_listes" ref="A1:L23" totalsRowShown="0" headerRowDxfId="18" headerRowBorderDxfId="17" tableBorderDxfId="16">
  <autoFilter ref="A1:L23" xr:uid="{00000000-0009-0000-0100-000001000000}"/>
  <tableColumns count="12">
    <tableColumn id="3" xr3:uid="{00000000-0010-0000-0200-000003000000}" name="Riviere" dataDxfId="15"/>
    <tableColumn id="1" xr3:uid="{00000000-0010-0000-0200-000001000000}" name="Seiche" dataDxfId="14"/>
    <tableColumn id="4" xr3:uid="{00000000-0010-0000-0200-000004000000}" name="Erve" dataDxfId="13"/>
    <tableColumn id="5" xr3:uid="{00000000-0010-0000-0200-000005000000}" name="Jouanne" dataDxfId="12"/>
    <tableColumn id="6" xr3:uid="{00000000-0010-0000-0200-000006000000}" name="Mayenne" dataDxfId="11"/>
    <tableColumn id="7" xr3:uid="{00000000-0010-0000-0200-000007000000}" name="Etang" dataDxfId="10"/>
    <tableColumn id="8" xr3:uid="{00000000-0010-0000-0200-000008000000}" name="Vegre" dataDxfId="9"/>
    <tableColumn id="9" xr3:uid="{00000000-0010-0000-0200-000009000000}" name="Vaige" dataDxfId="8"/>
    <tableColumn id="10" xr3:uid="{00000000-0010-0000-0200-00000A000000}" name="Artax" dataDxfId="7"/>
    <tableColumn id="11" xr3:uid="{00000000-0010-0000-0200-00000B000000}" name="Arriege" dataDxfId="6"/>
    <tableColumn id="12" xr3:uid="{00000000-0010-0000-0200-00000C000000}" name="Ouette" dataDxfId="5"/>
    <tableColumn id="13" xr3:uid="{00000000-0010-0000-0200-00000D000000}" name="Taude" dataDxfId="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b_leurres" displayName="tb_leurres" ref="A3:J24" totalsRowShown="0">
  <autoFilter ref="A3:J24" xr:uid="{00000000-0009-0000-0100-000003000000}"/>
  <tableColumns count="10">
    <tableColumn id="1" xr3:uid="{00000000-0010-0000-0300-000001000000}" name="Leurre_type"/>
    <tableColumn id="11" xr3:uid="{06367289-5AB1-5D48-8BD1-C4397D5DD947}" name="leurre dur"/>
    <tableColumn id="9" xr3:uid="{00000000-0010-0000-0300-000009000000}" name="créature"/>
    <tableColumn id="2" xr3:uid="{00000000-0010-0000-0300-000002000000}" name="Cuiller"/>
    <tableColumn id="3" xr3:uid="{00000000-0010-0000-0300-000003000000}" name="Souple"/>
    <tableColumn id="4" xr3:uid="{00000000-0010-0000-0300-000004000000}" name="Poisson Nageur"/>
    <tableColumn id="5" xr3:uid="{00000000-0010-0000-0300-000005000000}" name="Surface"/>
    <tableColumn id="6" xr3:uid="{00000000-0010-0000-0300-000006000000}" name="Palette"/>
    <tableColumn id="7" xr3:uid="{00000000-0010-0000-0300-000007000000}" name="Appat Naturel"/>
    <tableColumn id="10" xr3:uid="{00000000-0010-0000-0300-00000A000000}" name="Leurre_couleur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b_meteo" displayName="tb_meteo" ref="A1:A9" totalsRowShown="0" headerRowDxfId="3" dataDxfId="2" tableBorderDxfId="1">
  <autoFilter ref="A1:A9" xr:uid="{00000000-0009-0000-0100-000002000000}"/>
  <tableColumns count="1">
    <tableColumn id="1" xr3:uid="{00000000-0010-0000-0400-000001000000}" name="Meteo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B1:N35"/>
  <sheetViews>
    <sheetView showGridLines="0" tabSelected="1" workbookViewId="0">
      <selection activeCell="E6" sqref="E6"/>
    </sheetView>
  </sheetViews>
  <sheetFormatPr baseColWidth="10" defaultRowHeight="16" x14ac:dyDescent="0.2"/>
  <cols>
    <col min="2" max="2" width="12" style="2" customWidth="1"/>
    <col min="3" max="5" width="14.6640625" style="2" customWidth="1"/>
    <col min="6" max="6" width="14.6640625" customWidth="1"/>
    <col min="7" max="7" width="23.6640625" customWidth="1"/>
    <col min="8" max="9" width="14.6640625" customWidth="1"/>
    <col min="10" max="10" width="15.1640625" customWidth="1"/>
    <col min="11" max="11" width="9.1640625" customWidth="1"/>
    <col min="12" max="12" width="9.1640625" bestFit="1" customWidth="1"/>
    <col min="13" max="13" width="8" customWidth="1"/>
  </cols>
  <sheetData>
    <row r="1" spans="2:14" ht="50.25" customHeight="1" x14ac:dyDescent="0.2">
      <c r="J1" s="22"/>
    </row>
    <row r="2" spans="2:14" ht="24.75" customHeight="1" x14ac:dyDescent="0.2">
      <c r="B2" s="13" t="s">
        <v>75</v>
      </c>
      <c r="C2" s="12"/>
      <c r="D2" s="12"/>
      <c r="E2" s="12"/>
      <c r="F2" s="12"/>
      <c r="G2" s="12"/>
      <c r="H2" s="12"/>
      <c r="I2" s="12"/>
    </row>
    <row r="3" spans="2:14" s="2" customFormat="1" x14ac:dyDescent="0.2">
      <c r="B3" s="15" t="s">
        <v>0</v>
      </c>
      <c r="C3" s="15" t="s">
        <v>78</v>
      </c>
      <c r="D3" s="15" t="s">
        <v>79</v>
      </c>
      <c r="E3" s="15" t="s">
        <v>43</v>
      </c>
      <c r="F3" s="15" t="s">
        <v>42</v>
      </c>
      <c r="G3" s="15" t="s">
        <v>44</v>
      </c>
      <c r="H3" s="15" t="s">
        <v>64</v>
      </c>
      <c r="I3" s="15" t="s">
        <v>65</v>
      </c>
      <c r="J3" s="15" t="s">
        <v>111</v>
      </c>
      <c r="K3" s="15" t="s">
        <v>45</v>
      </c>
    </row>
    <row r="4" spans="2:14" x14ac:dyDescent="0.2">
      <c r="B4" s="16">
        <v>44878</v>
      </c>
      <c r="C4" s="17">
        <v>0.70833333333333337</v>
      </c>
      <c r="D4" s="17">
        <v>0.75</v>
      </c>
      <c r="E4" s="18" t="s">
        <v>3</v>
      </c>
      <c r="F4" s="18" t="s">
        <v>12</v>
      </c>
      <c r="G4" s="19" t="s">
        <v>54</v>
      </c>
      <c r="H4" s="18" t="s">
        <v>60</v>
      </c>
      <c r="I4" s="18" t="s">
        <v>36</v>
      </c>
      <c r="J4" s="18" t="s">
        <v>126</v>
      </c>
      <c r="K4" s="20"/>
    </row>
    <row r="5" spans="2:14" x14ac:dyDescent="0.2">
      <c r="B5" s="23"/>
      <c r="E5" s="8"/>
      <c r="F5" s="2"/>
      <c r="G5" s="2"/>
      <c r="H5" s="2"/>
      <c r="I5" s="2"/>
      <c r="J5" s="2"/>
    </row>
    <row r="6" spans="2:14" s="2" customFormat="1" x14ac:dyDescent="0.2">
      <c r="J6"/>
    </row>
    <row r="7" spans="2:14" x14ac:dyDescent="0.2">
      <c r="D7" s="14"/>
      <c r="I7" s="2"/>
    </row>
    <row r="8" spans="2:14" ht="19" x14ac:dyDescent="0.2">
      <c r="C8" s="13" t="s">
        <v>76</v>
      </c>
      <c r="D8" s="12"/>
      <c r="E8" s="12"/>
      <c r="F8" s="12"/>
      <c r="G8" s="12"/>
      <c r="H8" s="12"/>
      <c r="I8" s="12"/>
    </row>
    <row r="9" spans="2:14" x14ac:dyDescent="0.2">
      <c r="C9" s="6" t="s">
        <v>66</v>
      </c>
      <c r="D9" s="6" t="s">
        <v>67</v>
      </c>
      <c r="E9" s="6" t="s">
        <v>68</v>
      </c>
      <c r="F9" s="6" t="s">
        <v>69</v>
      </c>
      <c r="G9" s="6" t="s">
        <v>121</v>
      </c>
      <c r="H9" s="6" t="s">
        <v>70</v>
      </c>
      <c r="I9" s="6" t="s">
        <v>120</v>
      </c>
      <c r="J9" s="6" t="s">
        <v>122</v>
      </c>
      <c r="K9" s="6" t="s">
        <v>123</v>
      </c>
      <c r="N9" s="31"/>
    </row>
    <row r="10" spans="2:14" x14ac:dyDescent="0.2">
      <c r="C10" t="s">
        <v>82</v>
      </c>
      <c r="F10" s="2"/>
      <c r="G10" s="2"/>
      <c r="H10" s="2"/>
      <c r="I10" s="2"/>
      <c r="J10" s="2"/>
      <c r="K10" s="2"/>
    </row>
    <row r="11" spans="2:14" x14ac:dyDescent="0.2">
      <c r="C11" t="s">
        <v>83</v>
      </c>
      <c r="F11" s="2"/>
      <c r="G11" s="2"/>
      <c r="H11" s="2"/>
      <c r="I11" s="2"/>
      <c r="J11" s="2"/>
      <c r="K11" s="2"/>
    </row>
    <row r="12" spans="2:14" x14ac:dyDescent="0.2">
      <c r="C12" t="s">
        <v>84</v>
      </c>
      <c r="F12" s="2"/>
      <c r="G12" s="2"/>
      <c r="H12" s="2"/>
      <c r="I12" s="2"/>
      <c r="J12" s="2"/>
      <c r="K12" s="2"/>
    </row>
    <row r="13" spans="2:14" x14ac:dyDescent="0.2">
      <c r="C13" t="s">
        <v>85</v>
      </c>
      <c r="F13" s="2"/>
      <c r="G13" s="2"/>
      <c r="H13" s="2"/>
      <c r="I13" s="2"/>
      <c r="J13" s="2"/>
      <c r="K13" s="2"/>
    </row>
    <row r="14" spans="2:14" x14ac:dyDescent="0.2">
      <c r="C14" t="s">
        <v>86</v>
      </c>
      <c r="F14" s="2"/>
      <c r="G14" s="2"/>
      <c r="H14" s="2"/>
      <c r="I14" s="2"/>
      <c r="J14" s="2"/>
      <c r="K14" s="2"/>
    </row>
    <row r="15" spans="2:14" x14ac:dyDescent="0.2">
      <c r="C15" t="s">
        <v>87</v>
      </c>
      <c r="F15" s="2"/>
      <c r="G15" s="2"/>
      <c r="H15" s="2"/>
      <c r="I15" s="2"/>
      <c r="J15" s="2"/>
      <c r="K15" s="2"/>
    </row>
    <row r="16" spans="2:14" x14ac:dyDescent="0.2">
      <c r="C16" t="s">
        <v>88</v>
      </c>
      <c r="F16" s="2"/>
      <c r="G16" s="2"/>
      <c r="H16" s="2"/>
      <c r="I16" s="2"/>
      <c r="J16" s="2"/>
      <c r="K16" s="2"/>
    </row>
    <row r="17" spans="3:11" x14ac:dyDescent="0.2">
      <c r="C17" t="s">
        <v>89</v>
      </c>
      <c r="F17" s="2"/>
      <c r="G17" s="2"/>
      <c r="H17" s="2"/>
      <c r="I17" s="2"/>
      <c r="J17" s="2"/>
      <c r="K17" s="2"/>
    </row>
    <row r="18" spans="3:11" x14ac:dyDescent="0.2">
      <c r="C18" t="s">
        <v>90</v>
      </c>
      <c r="F18" s="2"/>
      <c r="G18" s="2"/>
      <c r="H18" s="2"/>
      <c r="I18" s="2"/>
      <c r="J18" s="2"/>
      <c r="K18" s="2"/>
    </row>
    <row r="19" spans="3:11" x14ac:dyDescent="0.2">
      <c r="C19" t="s">
        <v>91</v>
      </c>
      <c r="F19" s="2"/>
      <c r="G19" s="2"/>
      <c r="H19" s="2"/>
      <c r="I19" s="2"/>
      <c r="J19" s="2"/>
      <c r="K19" s="2"/>
    </row>
    <row r="20" spans="3:11" x14ac:dyDescent="0.2">
      <c r="C20" t="s">
        <v>92</v>
      </c>
      <c r="F20" s="2"/>
      <c r="G20" s="2"/>
      <c r="H20" s="2"/>
      <c r="I20" s="2"/>
      <c r="J20" s="2"/>
      <c r="K20" s="2"/>
    </row>
    <row r="21" spans="3:11" x14ac:dyDescent="0.2">
      <c r="C21" t="s">
        <v>93</v>
      </c>
      <c r="F21" s="2"/>
      <c r="G21" s="2"/>
      <c r="H21" s="2"/>
      <c r="I21" s="2"/>
      <c r="J21" s="2"/>
      <c r="K21" s="2"/>
    </row>
    <row r="22" spans="3:11" x14ac:dyDescent="0.2">
      <c r="C22" t="s">
        <v>94</v>
      </c>
      <c r="F22" s="2"/>
      <c r="G22" s="2"/>
      <c r="H22" s="2"/>
      <c r="I22" s="2"/>
      <c r="J22" s="2"/>
      <c r="K22" s="2"/>
    </row>
    <row r="23" spans="3:11" x14ac:dyDescent="0.2">
      <c r="C23" t="s">
        <v>95</v>
      </c>
      <c r="F23" s="2"/>
      <c r="G23" s="2"/>
      <c r="H23" s="2"/>
      <c r="I23" s="2"/>
      <c r="J23" s="2"/>
      <c r="K23" s="2"/>
    </row>
    <row r="24" spans="3:11" x14ac:dyDescent="0.2">
      <c r="C24" t="s">
        <v>96</v>
      </c>
      <c r="F24" s="2"/>
      <c r="G24" s="2"/>
      <c r="H24" s="2"/>
      <c r="I24" s="2"/>
      <c r="J24" s="2"/>
      <c r="K24" s="2"/>
    </row>
    <row r="25" spans="3:11" x14ac:dyDescent="0.2">
      <c r="C25" t="s">
        <v>97</v>
      </c>
      <c r="F25" s="2"/>
      <c r="G25" s="2"/>
      <c r="H25" s="2"/>
      <c r="I25" s="2"/>
      <c r="J25" s="2"/>
      <c r="K25" s="2"/>
    </row>
    <row r="26" spans="3:11" x14ac:dyDescent="0.2">
      <c r="C26" t="s">
        <v>98</v>
      </c>
      <c r="F26" s="2"/>
      <c r="G26" s="2"/>
      <c r="H26" s="2"/>
      <c r="I26" s="2"/>
      <c r="J26" s="2"/>
      <c r="K26" s="2"/>
    </row>
    <row r="27" spans="3:11" x14ac:dyDescent="0.2">
      <c r="C27" t="s">
        <v>99</v>
      </c>
      <c r="F27" s="2"/>
      <c r="G27" s="2"/>
      <c r="H27" s="2"/>
      <c r="I27" s="2"/>
      <c r="J27" s="2"/>
      <c r="K27" s="2"/>
    </row>
    <row r="28" spans="3:11" x14ac:dyDescent="0.2">
      <c r="C28" t="s">
        <v>100</v>
      </c>
      <c r="F28" s="2"/>
      <c r="G28" s="2"/>
      <c r="H28" s="2"/>
      <c r="I28" s="2"/>
      <c r="J28" s="2"/>
      <c r="K28" s="2"/>
    </row>
    <row r="29" spans="3:11" x14ac:dyDescent="0.2">
      <c r="C29" t="s">
        <v>101</v>
      </c>
      <c r="F29" s="2"/>
      <c r="G29" s="2"/>
      <c r="H29" s="2"/>
      <c r="I29" s="2"/>
      <c r="J29" s="2"/>
      <c r="K29" s="2"/>
    </row>
    <row r="30" spans="3:11" x14ac:dyDescent="0.2">
      <c r="C30" t="s">
        <v>102</v>
      </c>
      <c r="F30" s="2"/>
      <c r="G30" s="2"/>
      <c r="H30" s="2"/>
      <c r="I30" s="2"/>
      <c r="J30" s="2"/>
      <c r="K30" s="2"/>
    </row>
    <row r="31" spans="3:11" x14ac:dyDescent="0.2">
      <c r="C31" t="s">
        <v>103</v>
      </c>
      <c r="F31" s="2"/>
      <c r="G31" s="2"/>
      <c r="H31" s="2"/>
      <c r="I31" s="2"/>
      <c r="J31" s="2"/>
      <c r="K31" s="2"/>
    </row>
    <row r="32" spans="3:11" x14ac:dyDescent="0.2">
      <c r="C32" t="s">
        <v>104</v>
      </c>
      <c r="F32" s="2"/>
      <c r="G32" s="2"/>
      <c r="H32" s="2"/>
      <c r="I32" s="2"/>
      <c r="J32" s="2"/>
      <c r="K32" s="2"/>
    </row>
    <row r="33" spans="3:11" x14ac:dyDescent="0.2">
      <c r="C33" t="s">
        <v>105</v>
      </c>
      <c r="F33" s="2"/>
      <c r="G33" s="2"/>
      <c r="H33" s="2"/>
      <c r="I33" s="2"/>
      <c r="J33" s="2"/>
      <c r="K33" s="2"/>
    </row>
    <row r="34" spans="3:11" x14ac:dyDescent="0.2">
      <c r="C34" t="s">
        <v>71</v>
      </c>
      <c r="D34" s="2">
        <f>SUBTOTAL(109,tb_Peche[Brochet])</f>
        <v>0</v>
      </c>
      <c r="E34" s="2">
        <f>SUBTOTAL(109,tb_Peche[Perche])</f>
        <v>0</v>
      </c>
      <c r="F34" s="2">
        <f>SUBTOTAL(109,tb_Peche[Sandre])</f>
        <v>0</v>
      </c>
      <c r="G34" s="2">
        <f>SUBTOTAL(109,tb_Peche[Truite Fario])</f>
        <v>0</v>
      </c>
      <c r="H34" s="2">
        <f>SUBTOTAL(109,tb_Peche[Chevesne])</f>
        <v>0</v>
      </c>
      <c r="I34" s="2">
        <f>SUBTOTAL(109,tb_Peche[Truite arc en ciel])</f>
        <v>0</v>
      </c>
      <c r="J34" s="2">
        <f>SUBTOTAL(109,tb_Peche[Silure])</f>
        <v>0</v>
      </c>
      <c r="K34" s="2">
        <f>SUBTOTAL(109,tb_Peche[Carpe])</f>
        <v>0</v>
      </c>
    </row>
    <row r="35" spans="3:11" x14ac:dyDescent="0.2">
      <c r="C35"/>
      <c r="D35"/>
      <c r="E35"/>
    </row>
  </sheetData>
  <dataConsolidate/>
  <dataValidations count="1">
    <dataValidation type="list" allowBlank="1" showInputMessage="1" showErrorMessage="1" sqref="E4" xr:uid="{00000000-0002-0000-0000-000000000000}">
      <formula1>INDIRECT("tb_meteo[Meteo]")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jBase">
                <anchor>
                  <from>
                    <xdr:col>1</xdr:col>
                    <xdr:colOff>520700</xdr:colOff>
                    <xdr:row>0</xdr:row>
                    <xdr:rowOff>330200</xdr:rowOff>
                  </from>
                  <to>
                    <xdr:col>2</xdr:col>
                    <xdr:colOff>952500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azTbPeche">
                <anchor>
                  <from>
                    <xdr:col>1</xdr:col>
                    <xdr:colOff>0</xdr:colOff>
                    <xdr:row>6</xdr:row>
                    <xdr:rowOff>38100</xdr:rowOff>
                  </from>
                  <to>
                    <xdr:col>2</xdr:col>
                    <xdr:colOff>304800</xdr:colOff>
                    <xdr:row>7</xdr:row>
                    <xdr:rowOff>127000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000-000001000000}">
          <x14:formula1>
            <xm:f>Leurres!$A$4:$A$11</xm:f>
          </x14:formula1>
          <xm:sqref>H4</xm:sqref>
        </x14:dataValidation>
        <x14:dataValidation type="list" allowBlank="1" showInputMessage="1" showErrorMessage="1" xr:uid="{00000000-0002-0000-0000-000003000000}">
          <x14:formula1>
            <xm:f>Listes!$A$2:$A$12</xm:f>
          </x14:formula1>
          <xm:sqref>F4</xm:sqref>
        </x14:dataValidation>
        <x14:dataValidation type="list" allowBlank="1" showInputMessage="1" showErrorMessage="1" xr:uid="{2BDF3A8E-207D-2F43-AAE6-90E741735798}">
          <x14:formula1>
            <xm:f>Leurres!$J$4:$J$24</xm:f>
          </x14:formula1>
          <xm:sqref>J4</xm:sqref>
        </x14:dataValidation>
        <x14:dataValidation type="list" allowBlank="1" showInputMessage="1" showErrorMessage="1" xr:uid="{CA196FBB-8C4C-9A4D-954F-E512A5FFD380}">
          <x14:formula1>
            <xm:f>Listes!$C$2:$C$23</xm:f>
          </x14:formula1>
          <xm:sqref>G4</xm:sqref>
        </x14:dataValidation>
        <x14:dataValidation type="list" allowBlank="1" showInputMessage="1" showErrorMessage="1" xr:uid="{FDFA8612-0CBE-E44D-9B94-CC565D389DBD}">
          <x14:formula1>
            <xm:f>Leurres!$H$4:$H$7</xm:f>
          </x14:formula1>
          <xm:sqref>I4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L65"/>
  <sheetViews>
    <sheetView showGridLines="0" topLeftCell="B30" workbookViewId="0">
      <selection activeCell="E30" sqref="E30"/>
    </sheetView>
  </sheetViews>
  <sheetFormatPr baseColWidth="10" defaultColWidth="11" defaultRowHeight="16" x14ac:dyDescent="0.2"/>
  <cols>
    <col min="1" max="1" width="12.83203125" hidden="1" customWidth="1"/>
    <col min="2" max="2" width="11.6640625" customWidth="1"/>
    <col min="3" max="3" width="9" bestFit="1" customWidth="1"/>
    <col min="4" max="4" width="43.33203125" customWidth="1"/>
    <col min="5" max="5" width="16.1640625" style="24" bestFit="1" customWidth="1"/>
    <col min="6" max="6" width="13.1640625" style="24" bestFit="1" customWidth="1"/>
    <col min="7" max="7" width="10" style="26" bestFit="1" customWidth="1"/>
    <col min="8" max="8" width="10.5" bestFit="1" customWidth="1"/>
    <col min="9" max="9" width="15.1640625" bestFit="1" customWidth="1"/>
    <col min="10" max="10" width="24" customWidth="1"/>
    <col min="11" max="11" width="17.83203125" bestFit="1" customWidth="1"/>
    <col min="12" max="12" width="15.6640625" style="2" customWidth="1"/>
    <col min="13" max="14" width="11" style="2" bestFit="1" customWidth="1"/>
    <col min="15" max="22" width="16.5" style="2" bestFit="1" customWidth="1"/>
    <col min="23" max="23" width="14.83203125" style="2" bestFit="1" customWidth="1"/>
    <col min="24" max="24" width="16" style="2" bestFit="1" customWidth="1"/>
    <col min="25" max="26" width="17.33203125" bestFit="1" customWidth="1"/>
  </cols>
  <sheetData>
    <row r="1" spans="1:38" x14ac:dyDescent="0.2">
      <c r="M1"/>
      <c r="N1"/>
      <c r="O1"/>
      <c r="P1"/>
      <c r="Q1"/>
      <c r="R1"/>
      <c r="S1"/>
      <c r="T1"/>
      <c r="U1"/>
      <c r="V1"/>
      <c r="W1"/>
      <c r="X1"/>
    </row>
    <row r="2" spans="1:38" x14ac:dyDescent="0.2">
      <c r="A2" s="6" t="s">
        <v>73</v>
      </c>
      <c r="B2" s="21" t="s">
        <v>0</v>
      </c>
      <c r="C2" s="21" t="s">
        <v>47</v>
      </c>
      <c r="D2" s="34" t="s">
        <v>44</v>
      </c>
      <c r="E2" s="25" t="s">
        <v>80</v>
      </c>
      <c r="F2" s="25" t="s">
        <v>81</v>
      </c>
      <c r="G2" s="27" t="s">
        <v>146</v>
      </c>
      <c r="H2" s="21" t="s">
        <v>48</v>
      </c>
      <c r="I2" s="9" t="s">
        <v>62</v>
      </c>
      <c r="J2" s="9" t="s">
        <v>63</v>
      </c>
      <c r="K2" s="10" t="s">
        <v>107</v>
      </c>
      <c r="L2" s="10" t="s">
        <v>74</v>
      </c>
      <c r="M2" s="6" t="s">
        <v>72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  <c r="S2" t="s">
        <v>87</v>
      </c>
      <c r="T2" t="s">
        <v>88</v>
      </c>
      <c r="U2" t="s">
        <v>89</v>
      </c>
      <c r="V2" t="s">
        <v>90</v>
      </c>
      <c r="W2" t="s">
        <v>91</v>
      </c>
      <c r="X2" t="s">
        <v>92</v>
      </c>
      <c r="Y2" t="s">
        <v>93</v>
      </c>
      <c r="Z2" t="s">
        <v>94</v>
      </c>
      <c r="AA2" t="s">
        <v>95</v>
      </c>
      <c r="AB2" t="s">
        <v>96</v>
      </c>
      <c r="AC2" t="s">
        <v>97</v>
      </c>
      <c r="AD2" t="s">
        <v>98</v>
      </c>
      <c r="AE2" t="s">
        <v>99</v>
      </c>
      <c r="AF2" t="s">
        <v>100</v>
      </c>
      <c r="AG2" t="s">
        <v>101</v>
      </c>
      <c r="AH2" t="s">
        <v>102</v>
      </c>
      <c r="AI2" t="s">
        <v>103</v>
      </c>
      <c r="AJ2" t="s">
        <v>104</v>
      </c>
      <c r="AK2" t="s">
        <v>105</v>
      </c>
      <c r="AL2" s="11" t="s">
        <v>45</v>
      </c>
    </row>
    <row r="3" spans="1:38" ht="16" customHeight="1" x14ac:dyDescent="0.2">
      <c r="A3" s="14" t="s">
        <v>147</v>
      </c>
      <c r="B3" s="7">
        <v>43053</v>
      </c>
      <c r="C3" s="7" t="s">
        <v>106</v>
      </c>
      <c r="D3" s="32" t="s">
        <v>245</v>
      </c>
      <c r="E3" s="24">
        <v>0.41666666666666669</v>
      </c>
      <c r="F3" s="24">
        <v>0.5</v>
      </c>
      <c r="G3" s="26">
        <f>(tb_Base[[#This Row],[Heure_fin]]-tb_Base[[#This Row],[Heure_debut]])*24</f>
        <v>1.9999999999999996</v>
      </c>
      <c r="H3" s="7" t="s">
        <v>2</v>
      </c>
      <c r="I3" s="7" t="s">
        <v>124</v>
      </c>
      <c r="J3" s="7" t="s">
        <v>124</v>
      </c>
      <c r="K3" s="7" t="s">
        <v>124</v>
      </c>
      <c r="L3" s="28">
        <f>SUM(tb_Base[[#This Row],[0 - 19 cm]:[240 - 249 cm]])</f>
        <v>1</v>
      </c>
      <c r="M3" s="2" t="s">
        <v>67</v>
      </c>
      <c r="N3"/>
      <c r="O3"/>
      <c r="P3"/>
      <c r="Q3"/>
      <c r="R3">
        <v>1</v>
      </c>
      <c r="S3"/>
      <c r="T3"/>
      <c r="U3"/>
      <c r="V3"/>
      <c r="W3"/>
      <c r="X3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14"/>
    </row>
    <row r="4" spans="1:38" ht="16" customHeight="1" x14ac:dyDescent="0.2">
      <c r="A4" s="14" t="s">
        <v>148</v>
      </c>
      <c r="B4" s="7">
        <v>43187</v>
      </c>
      <c r="C4" s="7" t="s">
        <v>106</v>
      </c>
      <c r="D4" s="32" t="s">
        <v>246</v>
      </c>
      <c r="E4" s="24">
        <v>0.66666666666666663</v>
      </c>
      <c r="F4" s="24">
        <v>0.75</v>
      </c>
      <c r="G4" s="26">
        <f>(tb_Base[[#This Row],[Heure_fin]]-tb_Base[[#This Row],[Heure_debut]])*24</f>
        <v>2.0000000000000009</v>
      </c>
      <c r="H4" s="7" t="s">
        <v>2</v>
      </c>
      <c r="I4" s="7" t="s">
        <v>57</v>
      </c>
      <c r="J4" s="7" t="s">
        <v>129</v>
      </c>
      <c r="K4" s="7" t="s">
        <v>128</v>
      </c>
      <c r="L4" s="28">
        <f>SUM(tb_Base[[#This Row],[0 - 19 cm]:[240 - 249 cm]])</f>
        <v>1</v>
      </c>
      <c r="M4" s="2" t="s">
        <v>67</v>
      </c>
      <c r="T4" s="2">
        <v>1</v>
      </c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14"/>
    </row>
    <row r="5" spans="1:38" ht="16" customHeight="1" x14ac:dyDescent="0.2">
      <c r="A5" s="14" t="s">
        <v>149</v>
      </c>
      <c r="B5" s="7">
        <v>43774</v>
      </c>
      <c r="C5" s="7" t="s">
        <v>106</v>
      </c>
      <c r="D5" s="32" t="s">
        <v>244</v>
      </c>
      <c r="E5" s="24">
        <v>0.625</v>
      </c>
      <c r="F5" s="24">
        <v>0.70833333333333337</v>
      </c>
      <c r="G5" s="26">
        <f>(tb_Base[[#This Row],[Heure_fin]]-tb_Base[[#This Row],[Heure_debut]])*24</f>
        <v>2.0000000000000009</v>
      </c>
      <c r="H5" s="7" t="s">
        <v>3</v>
      </c>
      <c r="I5" s="7" t="s">
        <v>124</v>
      </c>
      <c r="J5" s="7" t="s">
        <v>124</v>
      </c>
      <c r="K5" s="7" t="s">
        <v>124</v>
      </c>
      <c r="L5" s="28">
        <f>SUM(tb_Base[[#This Row],[0 - 19 cm]:[240 - 249 cm]])</f>
        <v>1</v>
      </c>
      <c r="M5" s="2" t="s">
        <v>67</v>
      </c>
      <c r="Q5" s="2">
        <v>1</v>
      </c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14"/>
    </row>
    <row r="6" spans="1:38" ht="16" customHeight="1" x14ac:dyDescent="0.2">
      <c r="A6" s="14" t="s">
        <v>150</v>
      </c>
      <c r="B6" s="7">
        <v>43775</v>
      </c>
      <c r="C6" s="7" t="s">
        <v>106</v>
      </c>
      <c r="D6" s="32" t="s">
        <v>6</v>
      </c>
      <c r="E6" s="24">
        <v>0.58333333333333337</v>
      </c>
      <c r="F6" s="24">
        <v>0.66666666666666663</v>
      </c>
      <c r="G6" s="26">
        <f>(tb_Base[[#This Row],[Heure_fin]]-tb_Base[[#This Row],[Heure_debut]])*24</f>
        <v>1.9999999999999982</v>
      </c>
      <c r="H6" s="7" t="s">
        <v>2</v>
      </c>
      <c r="I6" s="7" t="s">
        <v>124</v>
      </c>
      <c r="J6" s="7" t="s">
        <v>124</v>
      </c>
      <c r="K6" s="7" t="s">
        <v>124</v>
      </c>
      <c r="L6" s="28">
        <f>SUM(tb_Base[[#This Row],[0 - 19 cm]:[240 - 249 cm]])</f>
        <v>1</v>
      </c>
      <c r="M6" s="2" t="s">
        <v>69</v>
      </c>
      <c r="N6" s="2">
        <v>1</v>
      </c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14"/>
    </row>
    <row r="7" spans="1:38" ht="16" customHeight="1" x14ac:dyDescent="0.2">
      <c r="A7" s="14" t="s">
        <v>151</v>
      </c>
      <c r="B7" s="7">
        <v>44099</v>
      </c>
      <c r="C7" s="7" t="s">
        <v>13</v>
      </c>
      <c r="D7" s="32" t="s">
        <v>238</v>
      </c>
      <c r="E7" s="24">
        <v>0.58333333333333337</v>
      </c>
      <c r="F7" s="24">
        <v>0.70833333333333337</v>
      </c>
      <c r="G7" s="26">
        <f>(tb_Base[[#This Row],[Heure_fin]]-tb_Base[[#This Row],[Heure_debut]])*24</f>
        <v>3</v>
      </c>
      <c r="H7" s="7" t="s">
        <v>3</v>
      </c>
      <c r="I7" s="7" t="s">
        <v>57</v>
      </c>
      <c r="J7" s="7" t="s">
        <v>130</v>
      </c>
      <c r="K7" s="7" t="s">
        <v>114</v>
      </c>
      <c r="L7" s="28">
        <f>SUM(tb_Base[[#This Row],[0 - 19 cm]:[240 - 249 cm]])</f>
        <v>2</v>
      </c>
      <c r="M7" s="2" t="s">
        <v>67</v>
      </c>
      <c r="Q7" s="2">
        <v>1</v>
      </c>
      <c r="R7" s="2">
        <v>1</v>
      </c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14"/>
    </row>
    <row r="8" spans="1:38" ht="16" customHeight="1" x14ac:dyDescent="0.2">
      <c r="A8" s="14" t="s">
        <v>152</v>
      </c>
      <c r="B8" s="7">
        <v>44137</v>
      </c>
      <c r="C8" s="7" t="s">
        <v>12</v>
      </c>
      <c r="D8" s="7" t="s">
        <v>212</v>
      </c>
      <c r="E8" s="24">
        <v>0.58333333333333337</v>
      </c>
      <c r="F8" s="24">
        <v>0.625</v>
      </c>
      <c r="G8" s="26">
        <f>(tb_Base[[#This Row],[Heure_fin]]-tb_Base[[#This Row],[Heure_debut]])*24</f>
        <v>0.99999999999999911</v>
      </c>
      <c r="H8" s="7" t="s">
        <v>2</v>
      </c>
      <c r="I8" s="7" t="s">
        <v>57</v>
      </c>
      <c r="J8" s="7" t="s">
        <v>130</v>
      </c>
      <c r="K8" s="7" t="s">
        <v>114</v>
      </c>
      <c r="L8" s="28">
        <f>SUM(tb_Base[[#This Row],[0 - 19 cm]:[240 - 249 cm]])</f>
        <v>1</v>
      </c>
      <c r="M8" s="2" t="s">
        <v>67</v>
      </c>
      <c r="Q8" s="2">
        <v>1</v>
      </c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14"/>
    </row>
    <row r="9" spans="1:38" ht="16" customHeight="1" x14ac:dyDescent="0.2">
      <c r="A9" s="14" t="s">
        <v>153</v>
      </c>
      <c r="B9" s="7">
        <v>44166</v>
      </c>
      <c r="C9" s="7" t="s">
        <v>13</v>
      </c>
      <c r="D9" s="32" t="s">
        <v>239</v>
      </c>
      <c r="E9" s="24">
        <v>0.45833333333333331</v>
      </c>
      <c r="F9" s="24">
        <v>0.58333333333333337</v>
      </c>
      <c r="G9" s="26">
        <f>(tb_Base[[#This Row],[Heure_fin]]-tb_Base[[#This Row],[Heure_debut]])*24</f>
        <v>3.0000000000000013</v>
      </c>
      <c r="H9" s="7" t="s">
        <v>2</v>
      </c>
      <c r="I9" s="7" t="s">
        <v>57</v>
      </c>
      <c r="J9" s="7" t="s">
        <v>132</v>
      </c>
      <c r="K9" s="7" t="s">
        <v>133</v>
      </c>
      <c r="L9" s="28">
        <f>SUM(tb_Base[[#This Row],[0 - 19 cm]:[240 - 249 cm]])</f>
        <v>3</v>
      </c>
      <c r="M9" s="2" t="s">
        <v>67</v>
      </c>
      <c r="Q9" s="2">
        <v>1</v>
      </c>
      <c r="R9" s="2">
        <v>1</v>
      </c>
      <c r="S9" s="2">
        <v>1</v>
      </c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14"/>
    </row>
    <row r="10" spans="1:38" ht="16" customHeight="1" x14ac:dyDescent="0.2">
      <c r="A10" s="14" t="s">
        <v>154</v>
      </c>
      <c r="B10" s="7">
        <v>44310</v>
      </c>
      <c r="C10" s="7" t="s">
        <v>12</v>
      </c>
      <c r="D10" s="7" t="s">
        <v>217</v>
      </c>
      <c r="E10" s="24">
        <v>0.33333333333333331</v>
      </c>
      <c r="F10" s="24">
        <v>0.41666666666666669</v>
      </c>
      <c r="G10" s="26">
        <f>(tb_Base[[#This Row],[Heure_fin]]-tb_Base[[#This Row],[Heure_debut]])*24</f>
        <v>2.0000000000000009</v>
      </c>
      <c r="H10" s="7" t="s">
        <v>2</v>
      </c>
      <c r="I10" s="7" t="s">
        <v>124</v>
      </c>
      <c r="J10" s="7" t="s">
        <v>124</v>
      </c>
      <c r="K10" s="7" t="s">
        <v>124</v>
      </c>
      <c r="L10" s="28">
        <f>SUM(tb_Base[[#This Row],[0 - 19 cm]:[240 - 249 cm]])</f>
        <v>1</v>
      </c>
      <c r="M10" s="2" t="s">
        <v>67</v>
      </c>
      <c r="Q10" s="2">
        <v>1</v>
      </c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14"/>
    </row>
    <row r="11" spans="1:38" ht="16" customHeight="1" x14ac:dyDescent="0.2">
      <c r="A11" s="14" t="s">
        <v>155</v>
      </c>
      <c r="B11" s="7">
        <v>44312</v>
      </c>
      <c r="C11" s="7" t="s">
        <v>13</v>
      </c>
      <c r="D11" s="32" t="s">
        <v>239</v>
      </c>
      <c r="E11" s="24">
        <v>0.39583333333333331</v>
      </c>
      <c r="F11" s="24">
        <v>0.5625</v>
      </c>
      <c r="G11" s="26">
        <f>(tb_Base[[#This Row],[Heure_fin]]-tb_Base[[#This Row],[Heure_debut]])*24</f>
        <v>4</v>
      </c>
      <c r="H11" s="7" t="s">
        <v>3</v>
      </c>
      <c r="I11" s="7" t="s">
        <v>124</v>
      </c>
      <c r="J11" s="7" t="s">
        <v>124</v>
      </c>
      <c r="K11" s="7" t="s">
        <v>124</v>
      </c>
      <c r="L11" s="28">
        <f>SUM(tb_Base[[#This Row],[0 - 19 cm]:[240 - 249 cm]])</f>
        <v>1</v>
      </c>
      <c r="M11" s="2" t="s">
        <v>67</v>
      </c>
      <c r="S11" s="2">
        <v>1</v>
      </c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14"/>
    </row>
    <row r="12" spans="1:38" ht="16" customHeight="1" x14ac:dyDescent="0.2">
      <c r="A12" s="14" t="s">
        <v>156</v>
      </c>
      <c r="B12" s="7">
        <v>44338</v>
      </c>
      <c r="C12" s="7" t="s">
        <v>13</v>
      </c>
      <c r="D12" s="32" t="s">
        <v>236</v>
      </c>
      <c r="E12" s="24">
        <v>0.45833333333333331</v>
      </c>
      <c r="F12" s="24">
        <v>0.54166666666666663</v>
      </c>
      <c r="G12" s="26">
        <f>(tb_Base[[#This Row],[Heure_fin]]-tb_Base[[#This Row],[Heure_debut]])*24</f>
        <v>1.9999999999999996</v>
      </c>
      <c r="H12" s="7" t="s">
        <v>3</v>
      </c>
      <c r="I12" s="7" t="s">
        <v>134</v>
      </c>
      <c r="J12" s="7" t="s">
        <v>135</v>
      </c>
      <c r="K12" s="7" t="s">
        <v>137</v>
      </c>
      <c r="L12" s="28">
        <f>SUM(tb_Base[[#This Row],[0 - 19 cm]:[240 - 249 cm]])</f>
        <v>1</v>
      </c>
      <c r="M12" s="2" t="s">
        <v>67</v>
      </c>
      <c r="Q12" s="2">
        <v>1</v>
      </c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14"/>
    </row>
    <row r="13" spans="1:38" ht="16" customHeight="1" x14ac:dyDescent="0.2">
      <c r="A13" s="14" t="s">
        <v>157</v>
      </c>
      <c r="B13" s="7">
        <v>44362</v>
      </c>
      <c r="C13" s="7" t="s">
        <v>12</v>
      </c>
      <c r="D13" s="7" t="s">
        <v>220</v>
      </c>
      <c r="E13" s="24">
        <v>0.375</v>
      </c>
      <c r="F13" s="24">
        <v>0.45833333333333331</v>
      </c>
      <c r="G13" s="26">
        <f>(tb_Base[[#This Row],[Heure_fin]]-tb_Base[[#This Row],[Heure_debut]])*24</f>
        <v>1.9999999999999996</v>
      </c>
      <c r="H13" s="7" t="s">
        <v>3</v>
      </c>
      <c r="I13" s="7" t="s">
        <v>57</v>
      </c>
      <c r="J13" t="s">
        <v>145</v>
      </c>
      <c r="K13" s="7" t="s">
        <v>124</v>
      </c>
      <c r="L13" s="28">
        <f>SUM(tb_Base[[#This Row],[0 - 19 cm]:[240 - 249 cm]])</f>
        <v>1</v>
      </c>
      <c r="M13" s="2" t="s">
        <v>67</v>
      </c>
      <c r="O13" s="2">
        <v>1</v>
      </c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14"/>
    </row>
    <row r="14" spans="1:38" ht="16" customHeight="1" x14ac:dyDescent="0.2">
      <c r="A14" s="14" t="s">
        <v>158</v>
      </c>
      <c r="B14" s="7">
        <v>44363</v>
      </c>
      <c r="C14" s="7" t="s">
        <v>12</v>
      </c>
      <c r="D14" s="7" t="s">
        <v>220</v>
      </c>
      <c r="E14" s="24">
        <v>0.60416666666666663</v>
      </c>
      <c r="F14" s="24">
        <v>0.6875</v>
      </c>
      <c r="G14" s="26">
        <f>(tb_Base[[#This Row],[Heure_fin]]-tb_Base[[#This Row],[Heure_debut]])*24</f>
        <v>2.0000000000000009</v>
      </c>
      <c r="H14" s="7" t="s">
        <v>3</v>
      </c>
      <c r="I14" s="7" t="s">
        <v>124</v>
      </c>
      <c r="J14" s="7" t="s">
        <v>124</v>
      </c>
      <c r="K14" s="7" t="s">
        <v>124</v>
      </c>
      <c r="L14" s="28">
        <f>SUM(tb_Base[[#This Row],[0 - 19 cm]:[240 - 249 cm]])</f>
        <v>1</v>
      </c>
      <c r="M14" s="2" t="s">
        <v>67</v>
      </c>
      <c r="O14" s="2">
        <v>1</v>
      </c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14"/>
    </row>
    <row r="15" spans="1:38" ht="16" customHeight="1" x14ac:dyDescent="0.2">
      <c r="A15" s="14" t="s">
        <v>159</v>
      </c>
      <c r="B15" s="7">
        <v>44403</v>
      </c>
      <c r="C15" s="7" t="s">
        <v>13</v>
      </c>
      <c r="D15" s="32" t="s">
        <v>239</v>
      </c>
      <c r="E15" s="24">
        <v>0.66666666666666663</v>
      </c>
      <c r="F15" s="24">
        <v>0.79166666666666663</v>
      </c>
      <c r="G15" s="26">
        <f>(tb_Base[[#This Row],[Heure_fin]]-tb_Base[[#This Row],[Heure_debut]])*24</f>
        <v>3</v>
      </c>
      <c r="H15" s="7" t="s">
        <v>4</v>
      </c>
      <c r="I15" s="7" t="s">
        <v>124</v>
      </c>
      <c r="J15" s="7" t="s">
        <v>124</v>
      </c>
      <c r="K15" s="7" t="s">
        <v>124</v>
      </c>
      <c r="L15" s="28">
        <f>SUM(tb_Base[[#This Row],[0 - 19 cm]:[240 - 249 cm]])</f>
        <v>3</v>
      </c>
      <c r="M15" s="2" t="s">
        <v>67</v>
      </c>
      <c r="Q15" s="2">
        <v>3</v>
      </c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14"/>
    </row>
    <row r="16" spans="1:38" ht="16" customHeight="1" x14ac:dyDescent="0.2">
      <c r="A16" s="14" t="s">
        <v>160</v>
      </c>
      <c r="B16" s="7">
        <v>44442</v>
      </c>
      <c r="C16" s="7" t="s">
        <v>12</v>
      </c>
      <c r="D16" s="7" t="s">
        <v>222</v>
      </c>
      <c r="E16" s="24">
        <v>0.5</v>
      </c>
      <c r="F16" s="24">
        <v>0.66666666666666663</v>
      </c>
      <c r="G16" s="26">
        <f>(tb_Base[[#This Row],[Heure_fin]]-tb_Base[[#This Row],[Heure_debut]])*24</f>
        <v>3.9999999999999991</v>
      </c>
      <c r="H16" s="7" t="s">
        <v>3</v>
      </c>
      <c r="I16" s="7" t="s">
        <v>124</v>
      </c>
      <c r="J16" s="7" t="s">
        <v>124</v>
      </c>
      <c r="K16" s="7" t="s">
        <v>124</v>
      </c>
      <c r="L16" s="28">
        <f>SUM(tb_Base[[#This Row],[0 - 19 cm]:[240 - 249 cm]])</f>
        <v>1</v>
      </c>
      <c r="M16" s="2" t="s">
        <v>67</v>
      </c>
      <c r="Q16" s="2">
        <v>1</v>
      </c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14"/>
    </row>
    <row r="17" spans="1:38" ht="16" customHeight="1" x14ac:dyDescent="0.2">
      <c r="A17" s="14" t="s">
        <v>161</v>
      </c>
      <c r="B17" s="7">
        <v>44446</v>
      </c>
      <c r="C17" s="7" t="s">
        <v>12</v>
      </c>
      <c r="D17" s="7" t="s">
        <v>222</v>
      </c>
      <c r="E17" s="24">
        <v>0.5</v>
      </c>
      <c r="F17" s="24">
        <v>0.66666666666666663</v>
      </c>
      <c r="G17" s="26">
        <f>(tb_Base[[#This Row],[Heure_fin]]-tb_Base[[#This Row],[Heure_debut]])*24</f>
        <v>3.9999999999999991</v>
      </c>
      <c r="H17" s="7" t="s">
        <v>3</v>
      </c>
      <c r="I17" s="7" t="s">
        <v>59</v>
      </c>
      <c r="J17" s="7" t="s">
        <v>138</v>
      </c>
      <c r="K17" s="7" t="s">
        <v>137</v>
      </c>
      <c r="L17" s="28">
        <f>SUM(tb_Base[[#This Row],[0 - 19 cm]:[240 - 249 cm]])</f>
        <v>1</v>
      </c>
      <c r="M17" s="2" t="s">
        <v>70</v>
      </c>
      <c r="P17" s="2">
        <v>1</v>
      </c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14"/>
    </row>
    <row r="18" spans="1:38" ht="16" customHeight="1" x14ac:dyDescent="0.2">
      <c r="A18" s="14" t="s">
        <v>162</v>
      </c>
      <c r="B18" s="7">
        <v>44446</v>
      </c>
      <c r="C18" s="7" t="s">
        <v>12</v>
      </c>
      <c r="D18" s="7" t="s">
        <v>222</v>
      </c>
      <c r="E18" s="24">
        <v>0.5</v>
      </c>
      <c r="F18" s="24">
        <v>0.66666666666666663</v>
      </c>
      <c r="G18" s="26">
        <f>(tb_Base[[#This Row],[Heure_fin]]-tb_Base[[#This Row],[Heure_debut]])*24</f>
        <v>3.9999999999999991</v>
      </c>
      <c r="H18" s="7" t="s">
        <v>3</v>
      </c>
      <c r="I18" s="7" t="s">
        <v>124</v>
      </c>
      <c r="J18" s="7" t="s">
        <v>124</v>
      </c>
      <c r="K18" s="7" t="s">
        <v>124</v>
      </c>
      <c r="L18" s="28">
        <f>SUM(tb_Base[[#This Row],[0 - 19 cm]:[240 - 249 cm]])</f>
        <v>1</v>
      </c>
      <c r="M18" s="2" t="s">
        <v>67</v>
      </c>
      <c r="Q18" s="2">
        <v>1</v>
      </c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14"/>
    </row>
    <row r="19" spans="1:38" ht="16" customHeight="1" x14ac:dyDescent="0.2">
      <c r="A19" s="14" t="s">
        <v>163</v>
      </c>
      <c r="B19" s="7">
        <v>44451</v>
      </c>
      <c r="C19" s="7" t="s">
        <v>12</v>
      </c>
      <c r="D19" s="7" t="s">
        <v>253</v>
      </c>
      <c r="E19" s="24">
        <v>0.33333333333333331</v>
      </c>
      <c r="F19" s="24">
        <v>0.35416666666666669</v>
      </c>
      <c r="G19" s="26">
        <f>(tb_Base[[#This Row],[Heure_fin]]-tb_Base[[#This Row],[Heure_debut]])*24</f>
        <v>0.50000000000000089</v>
      </c>
      <c r="H19" s="7" t="s">
        <v>3</v>
      </c>
      <c r="I19" s="7" t="s">
        <v>59</v>
      </c>
      <c r="J19" s="7" t="s">
        <v>140</v>
      </c>
      <c r="K19" s="7" t="s">
        <v>115</v>
      </c>
      <c r="L19" s="28">
        <f>SUM(tb_Base[[#This Row],[0 - 19 cm]:[240 - 249 cm]])</f>
        <v>2</v>
      </c>
      <c r="M19" s="2" t="s">
        <v>68</v>
      </c>
      <c r="N19" s="2">
        <v>2</v>
      </c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14"/>
    </row>
    <row r="20" spans="1:38" ht="16" customHeight="1" x14ac:dyDescent="0.2">
      <c r="A20" s="14" t="s">
        <v>164</v>
      </c>
      <c r="B20" s="7">
        <v>44451</v>
      </c>
      <c r="C20" s="7" t="s">
        <v>12</v>
      </c>
      <c r="D20" s="7" t="s">
        <v>222</v>
      </c>
      <c r="E20" s="24">
        <v>0.35416666666666669</v>
      </c>
      <c r="F20" s="24">
        <v>0.41666666666666669</v>
      </c>
      <c r="G20" s="26">
        <f>(tb_Base[[#This Row],[Heure_fin]]-tb_Base[[#This Row],[Heure_debut]])*24</f>
        <v>1.5</v>
      </c>
      <c r="H20" s="7" t="s">
        <v>3</v>
      </c>
      <c r="I20" s="7" t="s">
        <v>59</v>
      </c>
      <c r="J20" s="7" t="s">
        <v>140</v>
      </c>
      <c r="K20" s="7" t="s">
        <v>115</v>
      </c>
      <c r="L20" s="28">
        <f>SUM(tb_Base[[#This Row],[0 - 19 cm]:[240 - 249 cm]])</f>
        <v>1</v>
      </c>
      <c r="M20" s="2" t="s">
        <v>67</v>
      </c>
      <c r="Q20" s="2">
        <v>1</v>
      </c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14"/>
    </row>
    <row r="21" spans="1:38" ht="16" customHeight="1" x14ac:dyDescent="0.2">
      <c r="A21" s="14" t="s">
        <v>164</v>
      </c>
      <c r="B21" s="7">
        <v>44451</v>
      </c>
      <c r="C21" s="7" t="s">
        <v>12</v>
      </c>
      <c r="D21" s="7" t="s">
        <v>222</v>
      </c>
      <c r="E21" s="24">
        <v>0.35416666666666669</v>
      </c>
      <c r="F21" s="24">
        <v>0.41666666666666669</v>
      </c>
      <c r="G21" s="26">
        <f>(tb_Base[[#This Row],[Heure_fin]]-tb_Base[[#This Row],[Heure_debut]])*24</f>
        <v>1.5</v>
      </c>
      <c r="H21" s="7" t="s">
        <v>3</v>
      </c>
      <c r="I21" s="7" t="s">
        <v>59</v>
      </c>
      <c r="J21" s="7" t="s">
        <v>140</v>
      </c>
      <c r="K21" s="7" t="s">
        <v>115</v>
      </c>
      <c r="L21" s="28">
        <f>SUM(tb_Base[[#This Row],[0 - 19 cm]:[240 - 249 cm]])</f>
        <v>1</v>
      </c>
      <c r="M21" s="2" t="s">
        <v>68</v>
      </c>
      <c r="O21" s="2">
        <v>1</v>
      </c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14"/>
    </row>
    <row r="22" spans="1:38" ht="16" customHeight="1" x14ac:dyDescent="0.2">
      <c r="A22" s="14" t="s">
        <v>165</v>
      </c>
      <c r="B22" s="7">
        <v>44451</v>
      </c>
      <c r="C22" s="7" t="s">
        <v>12</v>
      </c>
      <c r="D22" s="7" t="s">
        <v>222</v>
      </c>
      <c r="E22" s="24">
        <v>0.35416666666666669</v>
      </c>
      <c r="F22" s="24">
        <v>0.41666666666666669</v>
      </c>
      <c r="G22" s="26">
        <f>(tb_Base[[#This Row],[Heure_fin]]-tb_Base[[#This Row],[Heure_debut]])*24</f>
        <v>1.5</v>
      </c>
      <c r="H22" s="7" t="s">
        <v>3</v>
      </c>
      <c r="I22" s="7" t="s">
        <v>57</v>
      </c>
      <c r="J22" t="s">
        <v>143</v>
      </c>
      <c r="K22" s="7" t="s">
        <v>115</v>
      </c>
      <c r="L22" s="28">
        <f>SUM(tb_Base[[#This Row],[0 - 19 cm]:[240 - 249 cm]])</f>
        <v>1</v>
      </c>
      <c r="M22" s="2" t="s">
        <v>68</v>
      </c>
      <c r="O22" s="2">
        <v>1</v>
      </c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14"/>
    </row>
    <row r="23" spans="1:38" ht="16" customHeight="1" x14ac:dyDescent="0.2">
      <c r="A23" s="14" t="s">
        <v>178</v>
      </c>
      <c r="B23" s="7">
        <v>44451</v>
      </c>
      <c r="C23" s="7" t="s">
        <v>12</v>
      </c>
      <c r="D23" s="7" t="s">
        <v>222</v>
      </c>
      <c r="E23" s="24">
        <v>0.35416666666666669</v>
      </c>
      <c r="F23" s="24">
        <v>0.41666666666666669</v>
      </c>
      <c r="G23" s="26">
        <f>(tb_Base[[#This Row],[Heure_fin]]-tb_Base[[#This Row],[Heure_debut]])*24</f>
        <v>1.5</v>
      </c>
      <c r="H23" s="7" t="s">
        <v>3</v>
      </c>
      <c r="I23" s="7" t="s">
        <v>59</v>
      </c>
      <c r="J23" s="7" t="s">
        <v>140</v>
      </c>
      <c r="K23" s="7" t="s">
        <v>115</v>
      </c>
      <c r="L23" s="28">
        <f>SUM(tb_Base[[#This Row],[0 - 19 cm]:[240 - 249 cm]])</f>
        <v>1</v>
      </c>
      <c r="M23" s="2" t="s">
        <v>67</v>
      </c>
      <c r="Q23" s="2">
        <v>1</v>
      </c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14"/>
    </row>
    <row r="24" spans="1:38" ht="16" customHeight="1" x14ac:dyDescent="0.2">
      <c r="A24" s="14" t="s">
        <v>178</v>
      </c>
      <c r="B24" s="7">
        <v>44451</v>
      </c>
      <c r="C24" s="7" t="s">
        <v>12</v>
      </c>
      <c r="D24" s="7" t="s">
        <v>222</v>
      </c>
      <c r="E24" s="24">
        <v>0.35416666666666669</v>
      </c>
      <c r="F24" s="24">
        <v>0.41666666666666669</v>
      </c>
      <c r="G24" s="26">
        <f>(tb_Base[[#This Row],[Heure_fin]]-tb_Base[[#This Row],[Heure_debut]])*24</f>
        <v>1.5</v>
      </c>
      <c r="H24" s="7" t="s">
        <v>3</v>
      </c>
      <c r="I24" s="7" t="s">
        <v>59</v>
      </c>
      <c r="J24" s="7" t="s">
        <v>140</v>
      </c>
      <c r="K24" s="7" t="s">
        <v>115</v>
      </c>
      <c r="L24" s="28">
        <f>SUM(tb_Base[[#This Row],[0 - 19 cm]:[240 - 249 cm]])</f>
        <v>1</v>
      </c>
      <c r="M24" s="2" t="s">
        <v>68</v>
      </c>
      <c r="O24" s="2">
        <v>1</v>
      </c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14"/>
    </row>
    <row r="25" spans="1:38" ht="16" customHeight="1" x14ac:dyDescent="0.2">
      <c r="A25" s="14" t="s">
        <v>166</v>
      </c>
      <c r="B25" s="7">
        <v>44467</v>
      </c>
      <c r="C25" s="7" t="s">
        <v>15</v>
      </c>
      <c r="D25" s="32" t="s">
        <v>249</v>
      </c>
      <c r="E25" s="24">
        <v>0.5625</v>
      </c>
      <c r="F25" s="24">
        <v>0.66666666666666663</v>
      </c>
      <c r="G25" s="26">
        <f>(tb_Base[[#This Row],[Heure_fin]]-tb_Base[[#This Row],[Heure_debut]])*24</f>
        <v>2.4999999999999991</v>
      </c>
      <c r="H25" s="7" t="s">
        <v>3</v>
      </c>
      <c r="I25" s="7" t="s">
        <v>59</v>
      </c>
      <c r="J25" s="7" t="s">
        <v>138</v>
      </c>
      <c r="K25" s="7" t="s">
        <v>108</v>
      </c>
      <c r="L25" s="28">
        <f>SUM(tb_Base[[#This Row],[0 - 19 cm]:[240 - 249 cm]])</f>
        <v>1</v>
      </c>
      <c r="M25" s="2" t="s">
        <v>67</v>
      </c>
      <c r="S25" s="2">
        <v>1</v>
      </c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14"/>
    </row>
    <row r="26" spans="1:38" ht="16" customHeight="1" x14ac:dyDescent="0.2">
      <c r="A26" s="14" t="s">
        <v>167</v>
      </c>
      <c r="B26" s="7">
        <v>44467</v>
      </c>
      <c r="C26" s="7" t="s">
        <v>15</v>
      </c>
      <c r="D26" s="32" t="s">
        <v>249</v>
      </c>
      <c r="E26" s="24">
        <v>0.5625</v>
      </c>
      <c r="F26" s="24">
        <v>0.66666666666666663</v>
      </c>
      <c r="G26" s="26">
        <f>(tb_Base[[#This Row],[Heure_fin]]-tb_Base[[#This Row],[Heure_debut]])*24</f>
        <v>2.4999999999999991</v>
      </c>
      <c r="H26" s="7" t="s">
        <v>3</v>
      </c>
      <c r="I26" s="7" t="s">
        <v>56</v>
      </c>
      <c r="J26" s="7" t="s">
        <v>30</v>
      </c>
      <c r="K26" s="7" t="s">
        <v>141</v>
      </c>
      <c r="L26" s="28">
        <f>SUM(tb_Base[[#This Row],[0 - 19 cm]:[240 - 249 cm]])</f>
        <v>2</v>
      </c>
      <c r="M26" s="2" t="s">
        <v>67</v>
      </c>
      <c r="O26" s="2">
        <v>1</v>
      </c>
      <c r="R26" s="2">
        <v>1</v>
      </c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14"/>
    </row>
    <row r="27" spans="1:38" ht="16" customHeight="1" x14ac:dyDescent="0.2">
      <c r="A27" s="14" t="s">
        <v>168</v>
      </c>
      <c r="B27" s="7">
        <v>44484</v>
      </c>
      <c r="C27" s="7" t="s">
        <v>12</v>
      </c>
      <c r="D27" s="7" t="s">
        <v>222</v>
      </c>
      <c r="E27" s="24">
        <v>0.70833333333333337</v>
      </c>
      <c r="F27" s="24">
        <v>0.79166666666666663</v>
      </c>
      <c r="G27" s="26">
        <f>(tb_Base[[#This Row],[Heure_fin]]-tb_Base[[#This Row],[Heure_debut]])*24</f>
        <v>1.9999999999999982</v>
      </c>
      <c r="H27" s="7" t="s">
        <v>3</v>
      </c>
      <c r="I27" s="7" t="s">
        <v>124</v>
      </c>
      <c r="J27" s="7" t="s">
        <v>124</v>
      </c>
      <c r="K27" s="7" t="s">
        <v>124</v>
      </c>
      <c r="L27" s="28">
        <f>SUM(tb_Base[[#This Row],[0 - 19 cm]:[240 - 249 cm]])</f>
        <v>1</v>
      </c>
      <c r="M27" s="2" t="s">
        <v>67</v>
      </c>
      <c r="O27" s="2">
        <v>1</v>
      </c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14"/>
    </row>
    <row r="28" spans="1:38" ht="16" customHeight="1" x14ac:dyDescent="0.2">
      <c r="A28" s="14" t="s">
        <v>168</v>
      </c>
      <c r="B28" s="7">
        <v>44484</v>
      </c>
      <c r="C28" s="7" t="s">
        <v>12</v>
      </c>
      <c r="D28" s="7" t="s">
        <v>222</v>
      </c>
      <c r="E28" s="24">
        <v>0.70833333333333337</v>
      </c>
      <c r="F28" s="24">
        <v>0.79166666666666663</v>
      </c>
      <c r="G28" s="26">
        <f>(tb_Base[[#This Row],[Heure_fin]]-tb_Base[[#This Row],[Heure_debut]])*24</f>
        <v>1.9999999999999982</v>
      </c>
      <c r="H28" s="7" t="s">
        <v>3</v>
      </c>
      <c r="I28" s="7" t="s">
        <v>124</v>
      </c>
      <c r="J28" s="7" t="s">
        <v>124</v>
      </c>
      <c r="K28" s="7" t="s">
        <v>124</v>
      </c>
      <c r="L28" s="28">
        <f>SUM(tb_Base[[#This Row],[0 - 19 cm]:[240 - 249 cm]])</f>
        <v>1</v>
      </c>
      <c r="M28" s="2" t="s">
        <v>68</v>
      </c>
      <c r="O28" s="2">
        <v>1</v>
      </c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14"/>
    </row>
    <row r="29" spans="1:38" ht="16" customHeight="1" x14ac:dyDescent="0.2">
      <c r="A29" s="14" t="s">
        <v>169</v>
      </c>
      <c r="B29" s="7">
        <v>44487</v>
      </c>
      <c r="C29" s="7" t="s">
        <v>12</v>
      </c>
      <c r="D29" s="7" t="s">
        <v>216</v>
      </c>
      <c r="E29" s="24">
        <v>0.52083333333333337</v>
      </c>
      <c r="F29" s="24">
        <v>0.60416666666666663</v>
      </c>
      <c r="G29" s="26">
        <f>(tb_Base[[#This Row],[Heure_fin]]-tb_Base[[#This Row],[Heure_debut]])*24</f>
        <v>1.9999999999999982</v>
      </c>
      <c r="H29" s="7" t="s">
        <v>2</v>
      </c>
      <c r="I29" s="7" t="s">
        <v>59</v>
      </c>
      <c r="J29" s="7" t="s">
        <v>138</v>
      </c>
      <c r="K29" s="7" t="s">
        <v>109</v>
      </c>
      <c r="L29" s="28">
        <f>SUM(tb_Base[[#This Row],[0 - 19 cm]:[240 - 249 cm]])</f>
        <v>1</v>
      </c>
      <c r="M29" s="2" t="s">
        <v>70</v>
      </c>
      <c r="P29" s="2">
        <v>1</v>
      </c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14"/>
    </row>
    <row r="30" spans="1:38" ht="16" customHeight="1" x14ac:dyDescent="0.2">
      <c r="A30" s="14" t="s">
        <v>170</v>
      </c>
      <c r="B30" s="7">
        <v>44487</v>
      </c>
      <c r="C30" s="7" t="s">
        <v>12</v>
      </c>
      <c r="D30" s="7" t="s">
        <v>216</v>
      </c>
      <c r="E30" s="24">
        <v>0.52083333333333337</v>
      </c>
      <c r="F30" s="24">
        <v>0.60416666666666663</v>
      </c>
      <c r="G30" s="26">
        <f>(tb_Base[[#This Row],[Heure_fin]]-tb_Base[[#This Row],[Heure_debut]])*24</f>
        <v>1.9999999999999982</v>
      </c>
      <c r="H30" s="7" t="s">
        <v>2</v>
      </c>
      <c r="I30" s="7" t="s">
        <v>56</v>
      </c>
      <c r="J30" s="7" t="s">
        <v>30</v>
      </c>
      <c r="K30" s="7" t="s">
        <v>142</v>
      </c>
      <c r="L30" s="28">
        <f>SUM(tb_Base[[#This Row],[0 - 19 cm]:[240 - 249 cm]])</f>
        <v>1</v>
      </c>
      <c r="M30" s="2" t="s">
        <v>68</v>
      </c>
      <c r="O30" s="2">
        <v>1</v>
      </c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14"/>
    </row>
    <row r="31" spans="1:38" ht="16" customHeight="1" x14ac:dyDescent="0.2">
      <c r="A31" s="14" t="s">
        <v>171</v>
      </c>
      <c r="B31" s="7">
        <v>44487</v>
      </c>
      <c r="C31" s="7" t="s">
        <v>12</v>
      </c>
      <c r="D31" s="7" t="s">
        <v>216</v>
      </c>
      <c r="E31" s="24">
        <v>0.52083333333333337</v>
      </c>
      <c r="F31" s="24">
        <v>0.60416666666666663</v>
      </c>
      <c r="G31" s="26">
        <f>(tb_Base[[#This Row],[Heure_fin]]-tb_Base[[#This Row],[Heure_debut]])*24</f>
        <v>1.9999999999999982</v>
      </c>
      <c r="H31" s="7" t="s">
        <v>2</v>
      </c>
      <c r="I31" s="7" t="s">
        <v>57</v>
      </c>
      <c r="J31" s="7" t="s">
        <v>144</v>
      </c>
      <c r="K31" s="7" t="s">
        <v>127</v>
      </c>
      <c r="L31" s="28">
        <f>SUM(tb_Base[[#This Row],[0 - 19 cm]:[240 - 249 cm]])</f>
        <v>1</v>
      </c>
      <c r="M31" s="2" t="s">
        <v>123</v>
      </c>
      <c r="S31" s="2">
        <v>1</v>
      </c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14"/>
    </row>
    <row r="32" spans="1:38" ht="16" customHeight="1" x14ac:dyDescent="0.2">
      <c r="A32" s="14" t="s">
        <v>172</v>
      </c>
      <c r="B32" s="7">
        <v>44495</v>
      </c>
      <c r="C32" s="7" t="s">
        <v>12</v>
      </c>
      <c r="D32" s="7" t="s">
        <v>5</v>
      </c>
      <c r="E32" s="24">
        <v>0.375</v>
      </c>
      <c r="F32" s="24">
        <v>0.41666666666666669</v>
      </c>
      <c r="G32" s="26">
        <f>(tb_Base[[#This Row],[Heure_fin]]-tb_Base[[#This Row],[Heure_debut]])*24</f>
        <v>1.0000000000000004</v>
      </c>
      <c r="H32" s="7" t="s">
        <v>2</v>
      </c>
      <c r="I32" s="7" t="s">
        <v>56</v>
      </c>
      <c r="J32" s="7" t="s">
        <v>30</v>
      </c>
      <c r="K32" s="7" t="s">
        <v>124</v>
      </c>
      <c r="L32" s="28">
        <f>SUM(tb_Base[[#This Row],[0 - 19 cm]:[240 - 249 cm]])</f>
        <v>3</v>
      </c>
      <c r="M32" s="2" t="s">
        <v>68</v>
      </c>
      <c r="N32" s="2">
        <v>1</v>
      </c>
      <c r="O32" s="2">
        <v>2</v>
      </c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14"/>
    </row>
    <row r="33" spans="1:38" ht="16" customHeight="1" x14ac:dyDescent="0.2">
      <c r="A33" s="14" t="s">
        <v>173</v>
      </c>
      <c r="B33" s="7">
        <v>44498</v>
      </c>
      <c r="C33" s="7" t="s">
        <v>12</v>
      </c>
      <c r="D33" s="7" t="s">
        <v>216</v>
      </c>
      <c r="E33" s="24">
        <v>0.64583333333333337</v>
      </c>
      <c r="F33" s="24">
        <v>0.77083333333333337</v>
      </c>
      <c r="G33" s="26">
        <f>(tb_Base[[#This Row],[Heure_fin]]-tb_Base[[#This Row],[Heure_debut]])*24</f>
        <v>3</v>
      </c>
      <c r="H33" s="7" t="s">
        <v>3</v>
      </c>
      <c r="I33" s="7" t="s">
        <v>56</v>
      </c>
      <c r="J33" s="7" t="s">
        <v>30</v>
      </c>
      <c r="K33" s="7" t="s">
        <v>108</v>
      </c>
      <c r="L33" s="28">
        <f>SUM(tb_Base[[#This Row],[0 - 19 cm]:[240 - 249 cm]])</f>
        <v>1</v>
      </c>
      <c r="M33" s="2" t="s">
        <v>67</v>
      </c>
      <c r="R33" s="2">
        <v>1</v>
      </c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14"/>
    </row>
    <row r="34" spans="1:38" ht="16" customHeight="1" x14ac:dyDescent="0.2">
      <c r="A34" s="14" t="s">
        <v>173</v>
      </c>
      <c r="B34" s="7">
        <v>44498</v>
      </c>
      <c r="C34" s="7" t="s">
        <v>12</v>
      </c>
      <c r="D34" s="7" t="s">
        <v>216</v>
      </c>
      <c r="E34" s="24">
        <v>0.64583333333333337</v>
      </c>
      <c r="F34" s="24">
        <v>0.77083333333333337</v>
      </c>
      <c r="G34" s="26">
        <f>(tb_Base[[#This Row],[Heure_fin]]-tb_Base[[#This Row],[Heure_debut]])*24</f>
        <v>3</v>
      </c>
      <c r="H34" s="7" t="s">
        <v>3</v>
      </c>
      <c r="I34" s="7" t="s">
        <v>56</v>
      </c>
      <c r="J34" s="7" t="s">
        <v>30</v>
      </c>
      <c r="K34" s="7" t="s">
        <v>108</v>
      </c>
      <c r="L34" s="28">
        <f>SUM(tb_Base[[#This Row],[0 - 19 cm]:[240 - 249 cm]])</f>
        <v>1</v>
      </c>
      <c r="M34" s="2" t="s">
        <v>68</v>
      </c>
      <c r="O34" s="2">
        <v>1</v>
      </c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14"/>
    </row>
    <row r="35" spans="1:38" ht="16" customHeight="1" x14ac:dyDescent="0.2">
      <c r="A35" s="14" t="s">
        <v>177</v>
      </c>
      <c r="B35" s="7">
        <v>44507</v>
      </c>
      <c r="C35" s="7" t="s">
        <v>12</v>
      </c>
      <c r="D35" s="7" t="s">
        <v>216</v>
      </c>
      <c r="E35" s="24">
        <v>0.35416666666666669</v>
      </c>
      <c r="F35" s="24">
        <v>0.4375</v>
      </c>
      <c r="G35" s="26">
        <f>(tb_Base[[#This Row],[Heure_fin]]-tb_Base[[#This Row],[Heure_debut]])*24</f>
        <v>1.9999999999999996</v>
      </c>
      <c r="H35" s="7" t="s">
        <v>2</v>
      </c>
      <c r="I35" s="7" t="s">
        <v>57</v>
      </c>
      <c r="J35" s="7" t="s">
        <v>129</v>
      </c>
      <c r="K35" s="7" t="s">
        <v>128</v>
      </c>
      <c r="L35" s="28">
        <f>SUM(tb_Base[[#This Row],[0 - 19 cm]:[240 - 249 cm]])</f>
        <v>1</v>
      </c>
      <c r="M35" s="2" t="s">
        <v>67</v>
      </c>
      <c r="Q35" s="2">
        <v>1</v>
      </c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14"/>
    </row>
    <row r="36" spans="1:38" ht="16" customHeight="1" x14ac:dyDescent="0.2">
      <c r="A36" s="14" t="s">
        <v>177</v>
      </c>
      <c r="B36" s="7">
        <v>44507</v>
      </c>
      <c r="C36" s="7" t="s">
        <v>12</v>
      </c>
      <c r="D36" s="7" t="s">
        <v>216</v>
      </c>
      <c r="E36" s="24">
        <v>0.35416666666666669</v>
      </c>
      <c r="F36" s="24">
        <v>0.4375</v>
      </c>
      <c r="G36" s="26">
        <f>(tb_Base[[#This Row],[Heure_fin]]-tb_Base[[#This Row],[Heure_debut]])*24</f>
        <v>1.9999999999999996</v>
      </c>
      <c r="H36" s="7" t="s">
        <v>2</v>
      </c>
      <c r="I36" s="7" t="s">
        <v>57</v>
      </c>
      <c r="J36" s="7" t="s">
        <v>129</v>
      </c>
      <c r="K36" s="7" t="s">
        <v>128</v>
      </c>
      <c r="L36" s="28">
        <f>SUM(tb_Base[[#This Row],[0 - 19 cm]:[240 - 249 cm]])</f>
        <v>1</v>
      </c>
      <c r="M36" s="2" t="s">
        <v>70</v>
      </c>
      <c r="Q36" s="2">
        <v>1</v>
      </c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14"/>
    </row>
    <row r="37" spans="1:38" ht="16" customHeight="1" x14ac:dyDescent="0.2">
      <c r="A37" s="14" t="s">
        <v>174</v>
      </c>
      <c r="B37" s="7">
        <v>44513</v>
      </c>
      <c r="C37" s="7" t="s">
        <v>12</v>
      </c>
      <c r="D37" s="7" t="s">
        <v>222</v>
      </c>
      <c r="E37" s="24">
        <v>0.33333333333333331</v>
      </c>
      <c r="F37" s="24">
        <v>0.375</v>
      </c>
      <c r="G37" s="26">
        <f>(tb_Base[[#This Row],[Heure_fin]]-tb_Base[[#This Row],[Heure_debut]])*24</f>
        <v>1.0000000000000004</v>
      </c>
      <c r="H37" s="7" t="s">
        <v>2</v>
      </c>
      <c r="I37" s="7" t="s">
        <v>56</v>
      </c>
      <c r="J37" s="7" t="s">
        <v>30</v>
      </c>
      <c r="K37" s="7" t="s">
        <v>141</v>
      </c>
      <c r="L37" s="28">
        <f>SUM(tb_Base[[#This Row],[0 - 19 cm]:[240 - 249 cm]])</f>
        <v>1</v>
      </c>
      <c r="M37" s="2" t="s">
        <v>67</v>
      </c>
      <c r="Q37" s="2">
        <v>1</v>
      </c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14"/>
    </row>
    <row r="38" spans="1:38" ht="16" customHeight="1" x14ac:dyDescent="0.2">
      <c r="A38" s="14" t="s">
        <v>175</v>
      </c>
      <c r="B38" s="7">
        <v>44513</v>
      </c>
      <c r="C38" s="7" t="s">
        <v>12</v>
      </c>
      <c r="D38" s="32" t="s">
        <v>254</v>
      </c>
      <c r="E38" s="24">
        <v>0.47916666666666669</v>
      </c>
      <c r="F38" s="24">
        <v>0.52083333333333337</v>
      </c>
      <c r="G38" s="26">
        <f>(tb_Base[[#This Row],[Heure_fin]]-tb_Base[[#This Row],[Heure_debut]])*24</f>
        <v>1.0000000000000004</v>
      </c>
      <c r="H38" s="7" t="s">
        <v>2</v>
      </c>
      <c r="I38" s="7" t="s">
        <v>56</v>
      </c>
      <c r="J38" s="7" t="s">
        <v>30</v>
      </c>
      <c r="K38" s="7" t="s">
        <v>141</v>
      </c>
      <c r="L38" s="28">
        <f>SUM(tb_Base[[#This Row],[0 - 19 cm]:[240 - 249 cm]])</f>
        <v>1</v>
      </c>
      <c r="M38" s="2" t="s">
        <v>67</v>
      </c>
      <c r="P38" s="2">
        <v>1</v>
      </c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14"/>
    </row>
    <row r="39" spans="1:38" ht="16" customHeight="1" x14ac:dyDescent="0.2">
      <c r="A39" s="14" t="s">
        <v>176</v>
      </c>
      <c r="B39" s="7">
        <v>44514</v>
      </c>
      <c r="C39" s="33" t="s">
        <v>18</v>
      </c>
      <c r="D39" s="32" t="s">
        <v>252</v>
      </c>
      <c r="E39" s="24">
        <v>0.35416666666666669</v>
      </c>
      <c r="F39" s="24">
        <v>0.47916666666666669</v>
      </c>
      <c r="G39" s="26">
        <f>(tb_Base[[#This Row],[Heure_fin]]-tb_Base[[#This Row],[Heure_debut]])*24</f>
        <v>3</v>
      </c>
      <c r="H39" s="7" t="s">
        <v>2</v>
      </c>
      <c r="I39" s="7" t="s">
        <v>56</v>
      </c>
      <c r="J39" s="7" t="s">
        <v>30</v>
      </c>
      <c r="K39" s="7" t="s">
        <v>141</v>
      </c>
      <c r="L39" s="28">
        <f>SUM(tb_Base[[#This Row],[0 - 19 cm]:[240 - 249 cm]])</f>
        <v>1</v>
      </c>
      <c r="M39" s="2" t="s">
        <v>67</v>
      </c>
      <c r="P39" s="2">
        <v>1</v>
      </c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14"/>
    </row>
    <row r="40" spans="1:38" ht="16" customHeight="1" x14ac:dyDescent="0.2">
      <c r="A40" s="14" t="s">
        <v>184</v>
      </c>
      <c r="B40" s="7">
        <v>44591</v>
      </c>
      <c r="C40" s="7" t="s">
        <v>12</v>
      </c>
      <c r="D40" s="33" t="s">
        <v>220</v>
      </c>
      <c r="E40" s="24">
        <v>0.6875</v>
      </c>
      <c r="F40" s="24">
        <v>0.75</v>
      </c>
      <c r="G40" s="26">
        <f>(tb_Base[[#This Row],[Heure_fin]]-tb_Base[[#This Row],[Heure_debut]])*24</f>
        <v>1.5</v>
      </c>
      <c r="H40" s="7" t="s">
        <v>2</v>
      </c>
      <c r="I40" s="7" t="s">
        <v>179</v>
      </c>
      <c r="J40" s="7" t="s">
        <v>183</v>
      </c>
      <c r="K40" s="7" t="s">
        <v>180</v>
      </c>
      <c r="L40" s="28">
        <f>SUM(tb_Base[[#This Row],[0 - 19 cm]:[240 - 249 cm]])</f>
        <v>1</v>
      </c>
      <c r="M40" s="2" t="s">
        <v>67</v>
      </c>
      <c r="Q40" s="2">
        <v>1</v>
      </c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14"/>
    </row>
    <row r="41" spans="1:38" ht="16" customHeight="1" x14ac:dyDescent="0.2">
      <c r="A41" s="14" t="s">
        <v>185</v>
      </c>
      <c r="B41" s="7">
        <v>44621</v>
      </c>
      <c r="C41" s="7" t="s">
        <v>106</v>
      </c>
      <c r="D41" s="33" t="s">
        <v>6</v>
      </c>
      <c r="E41" s="24">
        <v>0.41666666666666669</v>
      </c>
      <c r="F41" s="24">
        <v>0.52083333333333337</v>
      </c>
      <c r="G41" s="26">
        <f>(tb_Base[[#This Row],[Heure_fin]]-tb_Base[[#This Row],[Heure_debut]])*24</f>
        <v>2.5000000000000004</v>
      </c>
      <c r="H41" s="7" t="s">
        <v>2</v>
      </c>
      <c r="I41" s="7"/>
      <c r="J41" s="7"/>
      <c r="K41" s="7"/>
      <c r="L41" s="28">
        <f>SUM(tb_Base[[#This Row],[0 - 19 cm]:[240 - 249 cm]])</f>
        <v>1</v>
      </c>
      <c r="M41" s="2" t="s">
        <v>67</v>
      </c>
      <c r="P41" s="2">
        <v>1</v>
      </c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14"/>
    </row>
    <row r="42" spans="1:38" ht="16" customHeight="1" x14ac:dyDescent="0.2">
      <c r="A42" s="14" t="s">
        <v>185</v>
      </c>
      <c r="B42" s="7">
        <v>44621</v>
      </c>
      <c r="C42" s="7" t="s">
        <v>106</v>
      </c>
      <c r="D42" s="33" t="s">
        <v>6</v>
      </c>
      <c r="E42" s="24">
        <v>0.41666666666666669</v>
      </c>
      <c r="F42" s="24">
        <v>0.52083333333333337</v>
      </c>
      <c r="G42" s="26">
        <f>(tb_Base[[#This Row],[Heure_fin]]-tb_Base[[#This Row],[Heure_debut]])*24</f>
        <v>2.5000000000000004</v>
      </c>
      <c r="H42" s="7" t="s">
        <v>2</v>
      </c>
      <c r="I42" s="7"/>
      <c r="J42" s="7"/>
      <c r="K42" s="7"/>
      <c r="L42" s="28">
        <f>SUM(tb_Base[[#This Row],[0 - 19 cm]:[240 - 249 cm]])</f>
        <v>9</v>
      </c>
      <c r="M42" s="2" t="s">
        <v>68</v>
      </c>
      <c r="N42" s="2">
        <v>3</v>
      </c>
      <c r="O42" s="2">
        <v>5</v>
      </c>
      <c r="P42" s="2">
        <v>1</v>
      </c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14"/>
    </row>
    <row r="43" spans="1:38" ht="16" customHeight="1" x14ac:dyDescent="0.2">
      <c r="A43" s="14" t="s">
        <v>186</v>
      </c>
      <c r="B43" s="7">
        <v>44623</v>
      </c>
      <c r="C43" s="7" t="s">
        <v>106</v>
      </c>
      <c r="D43" s="33" t="s">
        <v>6</v>
      </c>
      <c r="E43" s="24">
        <v>0.70833333333333337</v>
      </c>
      <c r="F43" s="24">
        <v>0.75</v>
      </c>
      <c r="G43" s="26">
        <f>(tb_Base[[#This Row],[Heure_fin]]-tb_Base[[#This Row],[Heure_debut]])*24</f>
        <v>0.99999999999999911</v>
      </c>
      <c r="H43" s="7" t="s">
        <v>2</v>
      </c>
      <c r="I43" s="7" t="s">
        <v>56</v>
      </c>
      <c r="J43" s="7" t="s">
        <v>30</v>
      </c>
      <c r="K43" s="7" t="s">
        <v>182</v>
      </c>
      <c r="L43" s="28">
        <f>SUM(tb_Base[[#This Row],[0 - 19 cm]:[240 - 249 cm]])</f>
        <v>2</v>
      </c>
      <c r="M43" s="2" t="s">
        <v>67</v>
      </c>
      <c r="P43" s="2">
        <v>2</v>
      </c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14"/>
    </row>
    <row r="44" spans="1:38" ht="16" customHeight="1" x14ac:dyDescent="0.2">
      <c r="A44" s="14" t="s">
        <v>187</v>
      </c>
      <c r="B44" s="7">
        <v>44625</v>
      </c>
      <c r="C44" s="7" t="s">
        <v>106</v>
      </c>
      <c r="D44" s="33" t="s">
        <v>6</v>
      </c>
      <c r="E44" s="24">
        <v>0.75</v>
      </c>
      <c r="F44" s="24">
        <v>0.79166666666666663</v>
      </c>
      <c r="G44" s="26">
        <f>(tb_Base[[#This Row],[Heure_fin]]-tb_Base[[#This Row],[Heure_debut]])*24</f>
        <v>0.99999999999999911</v>
      </c>
      <c r="H44" s="7" t="s">
        <v>2</v>
      </c>
      <c r="I44" s="7"/>
      <c r="J44" s="7"/>
      <c r="K44" s="7"/>
      <c r="L44" s="28">
        <f>SUM(tb_Base[[#This Row],[0 - 19 cm]:[240 - 249 cm]])</f>
        <v>1</v>
      </c>
      <c r="M44" s="2" t="s">
        <v>67</v>
      </c>
      <c r="P44" s="2">
        <v>1</v>
      </c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14"/>
    </row>
    <row r="45" spans="1:38" ht="16" customHeight="1" x14ac:dyDescent="0.2">
      <c r="A45" s="14" t="s">
        <v>188</v>
      </c>
      <c r="B45" s="7">
        <v>44626</v>
      </c>
      <c r="C45" s="7" t="s">
        <v>106</v>
      </c>
      <c r="D45" s="33" t="s">
        <v>6</v>
      </c>
      <c r="E45" s="24">
        <v>0.39583333333333331</v>
      </c>
      <c r="F45" s="24">
        <v>0.52083333333333337</v>
      </c>
      <c r="G45" s="26">
        <f>(tb_Base[[#This Row],[Heure_fin]]-tb_Base[[#This Row],[Heure_debut]])*24</f>
        <v>3.0000000000000013</v>
      </c>
      <c r="H45" s="7" t="s">
        <v>2</v>
      </c>
      <c r="I45" s="7"/>
      <c r="J45" s="7"/>
      <c r="K45" s="7"/>
      <c r="L45" s="28">
        <f>SUM(tb_Base[[#This Row],[0 - 19 cm]:[240 - 249 cm]])</f>
        <v>2</v>
      </c>
      <c r="M45" s="2" t="s">
        <v>67</v>
      </c>
      <c r="P45" s="2">
        <v>2</v>
      </c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14"/>
    </row>
    <row r="46" spans="1:38" ht="16" customHeight="1" x14ac:dyDescent="0.2">
      <c r="A46" s="14" t="s">
        <v>189</v>
      </c>
      <c r="B46" s="7">
        <v>44640</v>
      </c>
      <c r="C46" s="7" t="s">
        <v>106</v>
      </c>
      <c r="D46" s="33" t="s">
        <v>6</v>
      </c>
      <c r="E46" s="24">
        <v>0.33333333333333331</v>
      </c>
      <c r="F46" s="24">
        <v>0.5</v>
      </c>
      <c r="G46" s="26">
        <f>(tb_Base[[#This Row],[Heure_fin]]-tb_Base[[#This Row],[Heure_debut]])*24</f>
        <v>4</v>
      </c>
      <c r="H46" s="7" t="s">
        <v>2</v>
      </c>
      <c r="I46" s="7"/>
      <c r="J46" s="7"/>
      <c r="K46" s="7"/>
      <c r="L46" s="28">
        <f>SUM(tb_Base[[#This Row],[0 - 19 cm]:[240 - 249 cm]])</f>
        <v>1</v>
      </c>
      <c r="M46" s="2" t="s">
        <v>67</v>
      </c>
      <c r="O46" s="2">
        <v>1</v>
      </c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14"/>
    </row>
    <row r="47" spans="1:38" ht="16" customHeight="1" x14ac:dyDescent="0.2">
      <c r="A47" s="14" t="s">
        <v>189</v>
      </c>
      <c r="B47" s="7">
        <v>44640</v>
      </c>
      <c r="C47" s="7" t="s">
        <v>106</v>
      </c>
      <c r="D47" s="33" t="s">
        <v>6</v>
      </c>
      <c r="E47" s="24">
        <v>0.33333333333333331</v>
      </c>
      <c r="F47" s="24">
        <v>0.5</v>
      </c>
      <c r="G47" s="26">
        <f>(tb_Base[[#This Row],[Heure_fin]]-tb_Base[[#This Row],[Heure_debut]])*24</f>
        <v>4</v>
      </c>
      <c r="H47" s="7" t="s">
        <v>2</v>
      </c>
      <c r="I47" s="7"/>
      <c r="J47" s="7"/>
      <c r="K47" s="7"/>
      <c r="L47" s="28">
        <f>SUM(tb_Base[[#This Row],[0 - 19 cm]:[240 - 249 cm]])</f>
        <v>3</v>
      </c>
      <c r="M47" s="2" t="s">
        <v>68</v>
      </c>
      <c r="O47" s="2">
        <v>2</v>
      </c>
      <c r="P47" s="2">
        <v>1</v>
      </c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14"/>
    </row>
    <row r="48" spans="1:38" ht="16" customHeight="1" x14ac:dyDescent="0.2">
      <c r="A48" s="14" t="s">
        <v>190</v>
      </c>
      <c r="B48" s="7">
        <v>44650</v>
      </c>
      <c r="C48" s="7" t="s">
        <v>106</v>
      </c>
      <c r="D48" s="33" t="s">
        <v>6</v>
      </c>
      <c r="E48" s="24">
        <v>0.33333333333333331</v>
      </c>
      <c r="F48" s="24">
        <v>0.5</v>
      </c>
      <c r="G48" s="26">
        <f>(tb_Base[[#This Row],[Heure_fin]]-tb_Base[[#This Row],[Heure_debut]])*24</f>
        <v>4</v>
      </c>
      <c r="H48" s="7" t="s">
        <v>2</v>
      </c>
      <c r="I48" s="7"/>
      <c r="J48" s="7"/>
      <c r="K48" s="7"/>
      <c r="L48" s="28">
        <f>SUM(tb_Base[[#This Row],[0 - 19 cm]:[240 - 249 cm]])</f>
        <v>1</v>
      </c>
      <c r="M48" s="2" t="s">
        <v>67</v>
      </c>
      <c r="P48" s="2">
        <v>1</v>
      </c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14"/>
    </row>
    <row r="49" spans="1:38" ht="16" customHeight="1" x14ac:dyDescent="0.2">
      <c r="A49" s="14" t="s">
        <v>190</v>
      </c>
      <c r="B49" s="7">
        <v>44650</v>
      </c>
      <c r="C49" s="7" t="s">
        <v>106</v>
      </c>
      <c r="D49" s="33" t="s">
        <v>6</v>
      </c>
      <c r="E49" s="24">
        <v>0.33333333333333331</v>
      </c>
      <c r="F49" s="24">
        <v>0.5</v>
      </c>
      <c r="G49" s="26">
        <f>(tb_Base[[#This Row],[Heure_fin]]-tb_Base[[#This Row],[Heure_debut]])*24</f>
        <v>4</v>
      </c>
      <c r="H49" s="7" t="s">
        <v>2</v>
      </c>
      <c r="I49" s="7"/>
      <c r="J49" s="7"/>
      <c r="K49" s="7"/>
      <c r="L49" s="28">
        <f>SUM(tb_Base[[#This Row],[0 - 19 cm]:[240 - 249 cm]])</f>
        <v>4</v>
      </c>
      <c r="M49" s="2" t="s">
        <v>68</v>
      </c>
      <c r="N49" s="2">
        <v>2</v>
      </c>
      <c r="O49" s="2">
        <v>2</v>
      </c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14"/>
    </row>
    <row r="50" spans="1:38" ht="16" customHeight="1" x14ac:dyDescent="0.2">
      <c r="A50" s="14" t="s">
        <v>191</v>
      </c>
      <c r="B50" s="7">
        <v>44651</v>
      </c>
      <c r="C50" s="7" t="s">
        <v>106</v>
      </c>
      <c r="D50" s="33" t="s">
        <v>6</v>
      </c>
      <c r="E50" s="24">
        <v>0.39583333333333331</v>
      </c>
      <c r="F50" s="24">
        <v>0.4375</v>
      </c>
      <c r="G50" s="26">
        <f>(tb_Base[[#This Row],[Heure_fin]]-tb_Base[[#This Row],[Heure_debut]])*24</f>
        <v>1.0000000000000004</v>
      </c>
      <c r="H50" s="7" t="s">
        <v>2</v>
      </c>
      <c r="I50" s="7"/>
      <c r="J50" s="7"/>
      <c r="K50" s="7"/>
      <c r="L50" s="28">
        <f>SUM(tb_Base[[#This Row],[0 - 19 cm]:[240 - 249 cm]])</f>
        <v>1</v>
      </c>
      <c r="M50" s="2" t="s">
        <v>67</v>
      </c>
      <c r="P50" s="2">
        <v>1</v>
      </c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14"/>
    </row>
    <row r="51" spans="1:38" ht="16" customHeight="1" x14ac:dyDescent="0.2">
      <c r="A51" s="14" t="s">
        <v>191</v>
      </c>
      <c r="B51" s="7">
        <v>44651</v>
      </c>
      <c r="C51" s="7" t="s">
        <v>106</v>
      </c>
      <c r="D51" s="33" t="s">
        <v>6</v>
      </c>
      <c r="E51" s="24">
        <v>0.39583333333333331</v>
      </c>
      <c r="F51" s="24">
        <v>0.4375</v>
      </c>
      <c r="G51" s="26">
        <f>(tb_Base[[#This Row],[Heure_fin]]-tb_Base[[#This Row],[Heure_debut]])*24</f>
        <v>1.0000000000000004</v>
      </c>
      <c r="H51" s="7" t="s">
        <v>2</v>
      </c>
      <c r="I51" s="7"/>
      <c r="J51" s="7"/>
      <c r="K51" s="7"/>
      <c r="L51" s="28">
        <f>SUM(tb_Base[[#This Row],[0 - 19 cm]:[240 - 249 cm]])</f>
        <v>3</v>
      </c>
      <c r="M51" s="2" t="s">
        <v>68</v>
      </c>
      <c r="N51" s="2">
        <v>3</v>
      </c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14"/>
    </row>
    <row r="52" spans="1:38" ht="16" customHeight="1" x14ac:dyDescent="0.2">
      <c r="A52" s="14" t="s">
        <v>192</v>
      </c>
      <c r="B52" s="7">
        <v>44654</v>
      </c>
      <c r="C52" s="7" t="s">
        <v>106</v>
      </c>
      <c r="D52" s="33" t="s">
        <v>6</v>
      </c>
      <c r="E52" s="24">
        <v>0.4375</v>
      </c>
      <c r="F52" s="24">
        <v>0.47916666666666669</v>
      </c>
      <c r="G52" s="26">
        <f>(tb_Base[[#This Row],[Heure_fin]]-tb_Base[[#This Row],[Heure_debut]])*24</f>
        <v>1.0000000000000004</v>
      </c>
      <c r="H52" s="7" t="s">
        <v>3</v>
      </c>
      <c r="I52" s="7" t="s">
        <v>56</v>
      </c>
      <c r="J52" s="7" t="s">
        <v>30</v>
      </c>
      <c r="K52" s="7" t="s">
        <v>182</v>
      </c>
      <c r="L52" s="28">
        <f>SUM(tb_Base[[#This Row],[0 - 19 cm]:[240 - 249 cm]])</f>
        <v>1</v>
      </c>
      <c r="M52" s="2" t="s">
        <v>68</v>
      </c>
      <c r="N52" s="2">
        <v>1</v>
      </c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14"/>
    </row>
    <row r="53" spans="1:38" ht="16" customHeight="1" x14ac:dyDescent="0.2">
      <c r="A53" s="14" t="s">
        <v>193</v>
      </c>
      <c r="B53" s="7">
        <v>44654</v>
      </c>
      <c r="C53" s="7" t="s">
        <v>106</v>
      </c>
      <c r="D53" s="33" t="s">
        <v>6</v>
      </c>
      <c r="E53" s="24">
        <v>0.4375</v>
      </c>
      <c r="F53" s="24">
        <v>0.47916666666666669</v>
      </c>
      <c r="G53" s="26">
        <f>(tb_Base[[#This Row],[Heure_fin]]-tb_Base[[#This Row],[Heure_debut]])*24</f>
        <v>1.0000000000000004</v>
      </c>
      <c r="H53" s="7" t="s">
        <v>3</v>
      </c>
      <c r="I53" s="7"/>
      <c r="J53" s="7"/>
      <c r="K53" s="7"/>
      <c r="L53" s="28">
        <f>SUM(tb_Base[[#This Row],[0 - 19 cm]:[240 - 249 cm]])</f>
        <v>2</v>
      </c>
      <c r="M53" s="2" t="s">
        <v>67</v>
      </c>
      <c r="O53" s="2">
        <v>1</v>
      </c>
      <c r="P53" s="2">
        <v>1</v>
      </c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14"/>
    </row>
    <row r="54" spans="1:38" ht="16" customHeight="1" x14ac:dyDescent="0.2">
      <c r="A54" s="14" t="s">
        <v>194</v>
      </c>
      <c r="B54" s="7">
        <v>44670</v>
      </c>
      <c r="C54" s="7" t="s">
        <v>106</v>
      </c>
      <c r="D54" s="33" t="s">
        <v>6</v>
      </c>
      <c r="E54" s="24">
        <v>0.72916666666666663</v>
      </c>
      <c r="F54" s="24">
        <v>0.8125</v>
      </c>
      <c r="G54" s="26">
        <f>(tb_Base[[#This Row],[Heure_fin]]-tb_Base[[#This Row],[Heure_debut]])*24</f>
        <v>2.0000000000000009</v>
      </c>
      <c r="H54" s="7" t="s">
        <v>3</v>
      </c>
      <c r="I54" s="7"/>
      <c r="J54" s="7"/>
      <c r="K54" s="7"/>
      <c r="L54" s="28">
        <f>SUM(tb_Base[[#This Row],[0 - 19 cm]:[240 - 249 cm]])</f>
        <v>1</v>
      </c>
      <c r="M54" s="2" t="s">
        <v>67</v>
      </c>
      <c r="P54" s="2">
        <v>1</v>
      </c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14"/>
    </row>
    <row r="55" spans="1:38" ht="16" customHeight="1" x14ac:dyDescent="0.2">
      <c r="A55" s="14" t="s">
        <v>194</v>
      </c>
      <c r="B55" s="7">
        <v>44670</v>
      </c>
      <c r="C55" s="7" t="s">
        <v>106</v>
      </c>
      <c r="D55" s="33" t="s">
        <v>6</v>
      </c>
      <c r="E55" s="24">
        <v>0.72916666666666663</v>
      </c>
      <c r="F55" s="24">
        <v>0.8125</v>
      </c>
      <c r="G55" s="26">
        <f>(tb_Base[[#This Row],[Heure_fin]]-tb_Base[[#This Row],[Heure_debut]])*24</f>
        <v>2.0000000000000009</v>
      </c>
      <c r="H55" s="7" t="s">
        <v>3</v>
      </c>
      <c r="I55" s="7"/>
      <c r="J55" s="7"/>
      <c r="K55" s="7"/>
      <c r="L55" s="28">
        <f>SUM(tb_Base[[#This Row],[0 - 19 cm]:[240 - 249 cm]])</f>
        <v>1</v>
      </c>
      <c r="M55" s="2" t="s">
        <v>68</v>
      </c>
      <c r="N55" s="2">
        <v>1</v>
      </c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14"/>
    </row>
    <row r="56" spans="1:38" ht="16" customHeight="1" x14ac:dyDescent="0.2">
      <c r="A56" s="14" t="s">
        <v>195</v>
      </c>
      <c r="B56" s="7">
        <v>44671</v>
      </c>
      <c r="C56" s="7" t="s">
        <v>106</v>
      </c>
      <c r="D56" s="33" t="s">
        <v>6</v>
      </c>
      <c r="E56" s="24">
        <v>0.83333333333333337</v>
      </c>
      <c r="F56" s="24">
        <v>0.875</v>
      </c>
      <c r="G56" s="26">
        <f>(tb_Base[[#This Row],[Heure_fin]]-tb_Base[[#This Row],[Heure_debut]])*24</f>
        <v>0.99999999999999911</v>
      </c>
      <c r="H56" s="7" t="s">
        <v>3</v>
      </c>
      <c r="I56" s="7"/>
      <c r="J56" s="7"/>
      <c r="K56" s="7"/>
      <c r="L56" s="28">
        <f>SUM(tb_Base[[#This Row],[0 - 19 cm]:[240 - 249 cm]])</f>
        <v>3</v>
      </c>
      <c r="M56" s="2" t="s">
        <v>67</v>
      </c>
      <c r="O56" s="2">
        <v>3</v>
      </c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14"/>
    </row>
    <row r="57" spans="1:38" ht="16" customHeight="1" x14ac:dyDescent="0.2">
      <c r="A57" s="14" t="s">
        <v>196</v>
      </c>
      <c r="B57" s="7">
        <v>44672</v>
      </c>
      <c r="C57" s="7" t="s">
        <v>106</v>
      </c>
      <c r="D57" s="33" t="s">
        <v>6</v>
      </c>
      <c r="E57" s="24">
        <v>0.83333333333333337</v>
      </c>
      <c r="F57" s="24">
        <v>0.875</v>
      </c>
      <c r="G57" s="26">
        <f>(tb_Base[[#This Row],[Heure_fin]]-tb_Base[[#This Row],[Heure_debut]])*24</f>
        <v>0.99999999999999911</v>
      </c>
      <c r="H57" s="7" t="s">
        <v>3</v>
      </c>
      <c r="I57" s="7"/>
      <c r="J57" s="7"/>
      <c r="K57" s="7"/>
      <c r="L57" s="28">
        <f>SUM(tb_Base[[#This Row],[0 - 19 cm]:[240 - 249 cm]])</f>
        <v>4</v>
      </c>
      <c r="M57" s="2" t="s">
        <v>68</v>
      </c>
      <c r="N57" s="2">
        <v>1</v>
      </c>
      <c r="O57" s="2">
        <v>3</v>
      </c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14"/>
    </row>
    <row r="58" spans="1:38" ht="16" customHeight="1" x14ac:dyDescent="0.2">
      <c r="A58" s="14" t="s">
        <v>197</v>
      </c>
      <c r="B58" s="7">
        <v>44681</v>
      </c>
      <c r="C58" s="7" t="s">
        <v>12</v>
      </c>
      <c r="D58" s="32" t="s">
        <v>216</v>
      </c>
      <c r="E58" s="24">
        <v>0.35416666666666669</v>
      </c>
      <c r="F58" s="24">
        <v>0.39583333333333331</v>
      </c>
      <c r="G58" s="26">
        <f>(tb_Base[[#This Row],[Heure_fin]]-tb_Base[[#This Row],[Heure_debut]])*24</f>
        <v>0.99999999999999911</v>
      </c>
      <c r="H58" s="7" t="s">
        <v>3</v>
      </c>
      <c r="I58" s="7"/>
      <c r="J58" s="7"/>
      <c r="K58" s="7"/>
      <c r="L58" s="28">
        <f>SUM(tb_Base[[#This Row],[0 - 19 cm]:[240 - 249 cm]])</f>
        <v>0</v>
      </c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14"/>
    </row>
    <row r="59" spans="1:38" ht="16" customHeight="1" x14ac:dyDescent="0.2">
      <c r="A59" s="14" t="s">
        <v>198</v>
      </c>
      <c r="B59" s="7">
        <v>44681</v>
      </c>
      <c r="C59" s="7" t="s">
        <v>12</v>
      </c>
      <c r="D59" s="7" t="s">
        <v>220</v>
      </c>
      <c r="E59" s="24">
        <v>0.39583333333333331</v>
      </c>
      <c r="F59" s="24">
        <v>0.4375</v>
      </c>
      <c r="G59" s="26">
        <f>(tb_Base[[#This Row],[Heure_fin]]-tb_Base[[#This Row],[Heure_debut]])*24</f>
        <v>1.0000000000000004</v>
      </c>
      <c r="H59" s="7" t="s">
        <v>3</v>
      </c>
      <c r="I59" s="7" t="s">
        <v>179</v>
      </c>
      <c r="J59" s="7" t="s">
        <v>183</v>
      </c>
      <c r="K59" s="7" t="s">
        <v>180</v>
      </c>
      <c r="L59" s="28">
        <f>SUM(tb_Base[[#This Row],[0 - 19 cm]:[240 - 249 cm]])</f>
        <v>1</v>
      </c>
      <c r="M59" s="2" t="s">
        <v>67</v>
      </c>
      <c r="Q59" s="2">
        <v>1</v>
      </c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14"/>
    </row>
    <row r="60" spans="1:38" ht="16" customHeight="1" x14ac:dyDescent="0.2">
      <c r="A60" s="14" t="s">
        <v>199</v>
      </c>
      <c r="B60" s="7">
        <v>44683</v>
      </c>
      <c r="C60" s="7" t="s">
        <v>13</v>
      </c>
      <c r="D60" s="32" t="s">
        <v>239</v>
      </c>
      <c r="E60" s="24">
        <v>0.45833333333333331</v>
      </c>
      <c r="F60" s="24">
        <v>0.58333333333333337</v>
      </c>
      <c r="G60" s="26">
        <f>(tb_Base[[#This Row],[Heure_fin]]-tb_Base[[#This Row],[Heure_debut]])*24</f>
        <v>3.0000000000000013</v>
      </c>
      <c r="H60" s="7" t="s">
        <v>3</v>
      </c>
      <c r="I60" s="7" t="s">
        <v>56</v>
      </c>
      <c r="J60" s="7" t="s">
        <v>30</v>
      </c>
      <c r="K60" s="7"/>
      <c r="L60" s="28">
        <f>SUM(tb_Base[[#This Row],[0 - 19 cm]:[240 - 249 cm]])</f>
        <v>1</v>
      </c>
      <c r="M60" s="2" t="s">
        <v>68</v>
      </c>
      <c r="N60" s="2">
        <v>1</v>
      </c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14"/>
    </row>
    <row r="61" spans="1:38" ht="16" customHeight="1" x14ac:dyDescent="0.2">
      <c r="A61" s="14" t="s">
        <v>200</v>
      </c>
      <c r="B61" s="7">
        <v>44683</v>
      </c>
      <c r="C61" s="7" t="s">
        <v>13</v>
      </c>
      <c r="D61" s="32" t="s">
        <v>239</v>
      </c>
      <c r="E61" s="24">
        <v>0.45833333333333331</v>
      </c>
      <c r="F61" s="24">
        <v>0.58333333333333337</v>
      </c>
      <c r="G61" s="26">
        <f>(tb_Base[[#This Row],[Heure_fin]]-tb_Base[[#This Row],[Heure_debut]])*24</f>
        <v>3.0000000000000013</v>
      </c>
      <c r="H61" s="7" t="s">
        <v>3</v>
      </c>
      <c r="I61" s="7" t="s">
        <v>56</v>
      </c>
      <c r="J61" s="7" t="s">
        <v>30</v>
      </c>
      <c r="K61" s="7"/>
      <c r="L61" s="28">
        <f>SUM(tb_Base[[#This Row],[0 - 19 cm]:[240 - 249 cm]])</f>
        <v>1</v>
      </c>
      <c r="M61" s="2" t="s">
        <v>67</v>
      </c>
      <c r="P61" s="2">
        <v>1</v>
      </c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14"/>
    </row>
    <row r="62" spans="1:38" ht="16" customHeight="1" x14ac:dyDescent="0.2">
      <c r="A62" s="14" t="s">
        <v>201</v>
      </c>
      <c r="B62" s="7">
        <v>44683</v>
      </c>
      <c r="C62" s="7" t="s">
        <v>13</v>
      </c>
      <c r="D62" s="32" t="s">
        <v>239</v>
      </c>
      <c r="E62" s="24">
        <v>0.45833333333333331</v>
      </c>
      <c r="F62" s="24">
        <v>0.58333333333333337</v>
      </c>
      <c r="G62" s="26">
        <f>(tb_Base[[#This Row],[Heure_fin]]-tb_Base[[#This Row],[Heure_debut]])*24</f>
        <v>3.0000000000000013</v>
      </c>
      <c r="H62" s="7" t="s">
        <v>3</v>
      </c>
      <c r="I62" s="7" t="s">
        <v>179</v>
      </c>
      <c r="J62" s="7" t="s">
        <v>183</v>
      </c>
      <c r="K62" s="7" t="s">
        <v>180</v>
      </c>
      <c r="L62" s="28">
        <f>SUM(tb_Base[[#This Row],[0 - 19 cm]:[240 - 249 cm]])</f>
        <v>1</v>
      </c>
      <c r="M62" s="2" t="s">
        <v>67</v>
      </c>
      <c r="P62" s="2">
        <v>1</v>
      </c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14"/>
    </row>
    <row r="63" spans="1:38" ht="16" customHeight="1" x14ac:dyDescent="0.2">
      <c r="A63" s="14" t="s">
        <v>202</v>
      </c>
      <c r="B63" s="7">
        <v>44684</v>
      </c>
      <c r="C63" s="7" t="s">
        <v>106</v>
      </c>
      <c r="D63" s="32" t="s">
        <v>247</v>
      </c>
      <c r="E63" s="24">
        <v>0.4375</v>
      </c>
      <c r="F63" s="24">
        <v>0.66666666666666663</v>
      </c>
      <c r="G63" s="26">
        <f>(tb_Base[[#This Row],[Heure_fin]]-tb_Base[[#This Row],[Heure_debut]])*24</f>
        <v>5.4999999999999991</v>
      </c>
      <c r="H63" s="7" t="s">
        <v>3</v>
      </c>
      <c r="I63" s="7" t="s">
        <v>179</v>
      </c>
      <c r="J63" s="7" t="s">
        <v>183</v>
      </c>
      <c r="K63" s="7" t="s">
        <v>180</v>
      </c>
      <c r="L63" s="28">
        <f>SUM(tb_Base[[#This Row],[0 - 19 cm]:[240 - 249 cm]])</f>
        <v>2</v>
      </c>
      <c r="M63" s="2" t="s">
        <v>67</v>
      </c>
      <c r="R63" s="2">
        <v>2</v>
      </c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14"/>
    </row>
    <row r="64" spans="1:38" ht="16" customHeight="1" x14ac:dyDescent="0.2">
      <c r="A64" s="14" t="s">
        <v>203</v>
      </c>
      <c r="B64" s="7">
        <v>44689</v>
      </c>
      <c r="C64" s="7" t="s">
        <v>12</v>
      </c>
      <c r="D64" s="7" t="s">
        <v>222</v>
      </c>
      <c r="E64" s="24">
        <v>0.70833333333333337</v>
      </c>
      <c r="F64" s="24">
        <v>0.75</v>
      </c>
      <c r="G64" s="26">
        <f>(tb_Base[[#This Row],[Heure_fin]]-tb_Base[[#This Row],[Heure_debut]])*24</f>
        <v>0.99999999999999911</v>
      </c>
      <c r="H64" s="7" t="s">
        <v>3</v>
      </c>
      <c r="I64" s="7" t="s">
        <v>60</v>
      </c>
      <c r="J64" s="7" t="s">
        <v>36</v>
      </c>
      <c r="K64" s="7" t="s">
        <v>126</v>
      </c>
      <c r="L64" s="28">
        <f>SUM(tb_Base[[#This Row],[0 - 19 cm]:[240 - 249 cm]])</f>
        <v>1</v>
      </c>
      <c r="M64" s="2" t="s">
        <v>67</v>
      </c>
      <c r="Q64" s="2">
        <v>1</v>
      </c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14"/>
    </row>
    <row r="65" spans="2:37" s="8" customFormat="1" x14ac:dyDescent="0.2">
      <c r="B65" s="8" t="s">
        <v>77</v>
      </c>
      <c r="E65" s="35"/>
      <c r="F65" s="35"/>
      <c r="G65" s="36">
        <f>SUBTOTAL(109,tb_Base[Duree])</f>
        <v>136</v>
      </c>
      <c r="L65" s="8">
        <f>SUBTOTAL(109,tb_Base[Total_espece])</f>
        <v>94</v>
      </c>
      <c r="N65" s="8">
        <f>SUBTOTAL(109,tb_Base[0 - 19 cm])</f>
        <v>16</v>
      </c>
      <c r="O65" s="8">
        <f>SUBTOTAL(109,tb_Base[20 - 29 cm])</f>
        <v>29</v>
      </c>
      <c r="P65" s="8">
        <f>SUBTOTAL(109,tb_Base[30 - 39 cm])</f>
        <v>18</v>
      </c>
      <c r="Q65" s="8">
        <f>SUBTOTAL(109,tb_Base[40 - 49 cm])</f>
        <v>19</v>
      </c>
      <c r="R65" s="8">
        <f>SUBTOTAL(109,tb_Base[50 - 59 cm])</f>
        <v>7</v>
      </c>
      <c r="S65" s="8">
        <f>SUBTOTAL(109,tb_Base[60 - 69 cm])</f>
        <v>4</v>
      </c>
      <c r="T65" s="8">
        <f>SUBTOTAL(109,tb_Base[70 - 79 cm])</f>
        <v>1</v>
      </c>
      <c r="U65" s="8">
        <f>SUBTOTAL(109,tb_Base[80 - 89 cm])</f>
        <v>0</v>
      </c>
      <c r="V65" s="8">
        <f>SUBTOTAL(109,tb_Base[90 - 99 cm])</f>
        <v>0</v>
      </c>
      <c r="W65" s="8">
        <f>SUBTOTAL(109,tb_Base[100 - 109 cm])</f>
        <v>0</v>
      </c>
      <c r="X65" s="8">
        <f>SUBTOTAL(109,tb_Base[110 - 119 cm])</f>
        <v>0</v>
      </c>
      <c r="Y65" s="8">
        <f>SUBTOTAL(109,tb_Base[120 - 129 cm])</f>
        <v>0</v>
      </c>
      <c r="Z65" s="8">
        <f>SUBTOTAL(109,tb_Base[130 - 139 cm])</f>
        <v>0</v>
      </c>
      <c r="AA65" s="8">
        <f>SUBTOTAL(109,tb_Base[140 - 149 cm])</f>
        <v>0</v>
      </c>
      <c r="AB65" s="8">
        <f>SUBTOTAL(109,tb_Base[150 - 159 cm])</f>
        <v>0</v>
      </c>
      <c r="AC65" s="8">
        <f>SUBTOTAL(109,tb_Base[160 - 169 cm])</f>
        <v>0</v>
      </c>
      <c r="AD65" s="8">
        <f>SUBTOTAL(109,tb_Base[170 - 179 cm])</f>
        <v>0</v>
      </c>
      <c r="AE65" s="8">
        <f>SUBTOTAL(109,tb_Base[180 - 189 cm])</f>
        <v>0</v>
      </c>
      <c r="AF65" s="8">
        <f>SUBTOTAL(109,tb_Base[190 - 199 cm])</f>
        <v>0</v>
      </c>
      <c r="AG65" s="8">
        <f>SUBTOTAL(109,tb_Base[200 - 209 cm])</f>
        <v>0</v>
      </c>
      <c r="AH65" s="8">
        <f>SUBTOTAL(109,tb_Base[210 - 219 cm])</f>
        <v>0</v>
      </c>
      <c r="AI65" s="8">
        <f>SUBTOTAL(109,tb_Base[220 - 229 cm])</f>
        <v>0</v>
      </c>
      <c r="AJ65" s="8">
        <f>SUBTOTAL(109,tb_Base[230 - 239 cm])</f>
        <v>0</v>
      </c>
      <c r="AK65" s="8">
        <f>SUBTOTAL(109,tb_Base[240 - 249 cm])</f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L23"/>
  <sheetViews>
    <sheetView showGridLines="0" topLeftCell="F1" workbookViewId="0">
      <selection activeCell="H2" sqref="H2"/>
    </sheetView>
  </sheetViews>
  <sheetFormatPr baseColWidth="10" defaultRowHeight="16" x14ac:dyDescent="0.2"/>
  <cols>
    <col min="1" max="1" width="8.6640625" bestFit="1" customWidth="1"/>
    <col min="2" max="2" width="41.5" customWidth="1"/>
    <col min="3" max="3" width="42.6640625" customWidth="1"/>
    <col min="4" max="4" width="42.83203125" bestFit="1" customWidth="1"/>
    <col min="5" max="5" width="33.1640625" bestFit="1" customWidth="1"/>
    <col min="6" max="6" width="23.5" bestFit="1" customWidth="1"/>
    <col min="7" max="7" width="30.5" bestFit="1" customWidth="1"/>
    <col min="8" max="8" width="18.83203125" bestFit="1" customWidth="1"/>
    <col min="9" max="9" width="39.6640625" bestFit="1" customWidth="1"/>
    <col min="10" max="10" width="25" bestFit="1" customWidth="1"/>
    <col min="11" max="11" width="23.1640625" bestFit="1" customWidth="1"/>
    <col min="12" max="12" width="49.1640625" bestFit="1" customWidth="1"/>
    <col min="13" max="13" width="20.6640625" bestFit="1" customWidth="1"/>
    <col min="14" max="14" width="17.1640625" bestFit="1" customWidth="1"/>
    <col min="15" max="15" width="14.6640625" bestFit="1" customWidth="1"/>
  </cols>
  <sheetData>
    <row r="1" spans="1:12" x14ac:dyDescent="0.2">
      <c r="A1" s="4" t="s">
        <v>47</v>
      </c>
      <c r="B1" s="4" t="s">
        <v>119</v>
      </c>
      <c r="C1" s="4" t="s">
        <v>12</v>
      </c>
      <c r="D1" s="4" t="s">
        <v>13</v>
      </c>
      <c r="E1" s="4" t="s">
        <v>14</v>
      </c>
      <c r="F1" s="4" t="s">
        <v>106</v>
      </c>
      <c r="G1" s="4" t="s">
        <v>49</v>
      </c>
      <c r="H1" s="4" t="s">
        <v>15</v>
      </c>
      <c r="I1" s="4" t="s">
        <v>16</v>
      </c>
      <c r="J1" s="4" t="s">
        <v>50</v>
      </c>
      <c r="K1" s="4" t="s">
        <v>17</v>
      </c>
      <c r="L1" s="5" t="s">
        <v>18</v>
      </c>
    </row>
    <row r="2" spans="1:12" x14ac:dyDescent="0.2">
      <c r="A2" s="1" t="s">
        <v>12</v>
      </c>
      <c r="B2" s="1" t="s">
        <v>204</v>
      </c>
      <c r="C2" s="1" t="s">
        <v>206</v>
      </c>
      <c r="D2" s="1" t="s">
        <v>226</v>
      </c>
      <c r="E2" s="1" t="s">
        <v>241</v>
      </c>
      <c r="F2" s="1" t="s">
        <v>6</v>
      </c>
      <c r="G2" s="1" t="s">
        <v>248</v>
      </c>
      <c r="H2" s="1" t="s">
        <v>249</v>
      </c>
      <c r="I2" s="1" t="s">
        <v>51</v>
      </c>
      <c r="J2" s="1" t="s">
        <v>250</v>
      </c>
      <c r="K2" s="1" t="s">
        <v>251</v>
      </c>
      <c r="L2" s="3" t="s">
        <v>252</v>
      </c>
    </row>
    <row r="3" spans="1:12" x14ac:dyDescent="0.2">
      <c r="A3" s="1" t="s">
        <v>13</v>
      </c>
      <c r="B3" s="1"/>
      <c r="C3" s="1" t="s">
        <v>207</v>
      </c>
      <c r="D3" s="1" t="s">
        <v>227</v>
      </c>
      <c r="E3" s="1" t="s">
        <v>242</v>
      </c>
      <c r="F3" s="1" t="s">
        <v>243</v>
      </c>
      <c r="G3" s="1"/>
      <c r="H3" s="1"/>
      <c r="I3" s="1" t="s">
        <v>9</v>
      </c>
      <c r="J3" s="1"/>
      <c r="K3" s="1"/>
      <c r="L3" s="1"/>
    </row>
    <row r="4" spans="1:12" x14ac:dyDescent="0.2">
      <c r="A4" s="1" t="s">
        <v>14</v>
      </c>
      <c r="B4" s="1"/>
      <c r="C4" s="1" t="s">
        <v>208</v>
      </c>
      <c r="D4" s="1" t="s">
        <v>228</v>
      </c>
      <c r="E4" s="1"/>
      <c r="F4" s="1" t="s">
        <v>244</v>
      </c>
      <c r="G4" s="1"/>
      <c r="H4" s="1"/>
      <c r="I4" s="1" t="s">
        <v>10</v>
      </c>
      <c r="J4" s="1"/>
      <c r="K4" s="1"/>
      <c r="L4" s="3"/>
    </row>
    <row r="5" spans="1:12" x14ac:dyDescent="0.2">
      <c r="A5" s="1" t="s">
        <v>17</v>
      </c>
      <c r="B5" s="1"/>
      <c r="C5" s="1" t="s">
        <v>209</v>
      </c>
      <c r="D5" s="1" t="s">
        <v>229</v>
      </c>
      <c r="E5" s="1"/>
      <c r="F5" s="1" t="s">
        <v>7</v>
      </c>
      <c r="G5" s="1"/>
      <c r="H5" s="1"/>
      <c r="I5" s="1" t="s">
        <v>11</v>
      </c>
      <c r="J5" s="1"/>
      <c r="K5" s="1"/>
      <c r="L5" s="3"/>
    </row>
    <row r="6" spans="1:12" x14ac:dyDescent="0.2">
      <c r="A6" s="1" t="s">
        <v>49</v>
      </c>
      <c r="B6" s="1"/>
      <c r="C6" s="1" t="s">
        <v>210</v>
      </c>
      <c r="D6" s="1" t="s">
        <v>230</v>
      </c>
      <c r="E6" s="1"/>
      <c r="F6" s="1" t="s">
        <v>8</v>
      </c>
      <c r="G6" s="1"/>
      <c r="H6" s="1"/>
      <c r="I6" s="1" t="s">
        <v>52</v>
      </c>
      <c r="J6" s="1"/>
      <c r="K6" s="1"/>
      <c r="L6" s="3"/>
    </row>
    <row r="7" spans="1:12" x14ac:dyDescent="0.2">
      <c r="A7" s="1" t="s">
        <v>15</v>
      </c>
      <c r="B7" s="1"/>
      <c r="C7" s="1" t="s">
        <v>211</v>
      </c>
      <c r="D7" s="1" t="s">
        <v>231</v>
      </c>
      <c r="E7" s="1"/>
      <c r="F7" s="1" t="s">
        <v>53</v>
      </c>
      <c r="G7" s="1"/>
      <c r="H7" s="1"/>
      <c r="I7" s="1" t="s">
        <v>46</v>
      </c>
      <c r="J7" s="1"/>
      <c r="K7" s="1"/>
      <c r="L7" s="3"/>
    </row>
    <row r="8" spans="1:12" x14ac:dyDescent="0.2">
      <c r="A8" s="1" t="s">
        <v>18</v>
      </c>
      <c r="B8" s="1"/>
      <c r="C8" s="1" t="s">
        <v>212</v>
      </c>
      <c r="D8" s="1" t="s">
        <v>232</v>
      </c>
      <c r="E8" s="1"/>
      <c r="F8" s="1" t="s">
        <v>245</v>
      </c>
      <c r="G8" s="1"/>
      <c r="H8" s="1"/>
      <c r="I8" s="1"/>
      <c r="J8" s="1"/>
      <c r="K8" s="1"/>
      <c r="L8" s="3"/>
    </row>
    <row r="9" spans="1:12" x14ac:dyDescent="0.2">
      <c r="A9" s="1" t="s">
        <v>106</v>
      </c>
      <c r="B9" s="1"/>
      <c r="C9" s="1" t="s">
        <v>213</v>
      </c>
      <c r="D9" s="1" t="s">
        <v>233</v>
      </c>
      <c r="E9" s="1"/>
      <c r="F9" s="1" t="s">
        <v>246</v>
      </c>
      <c r="G9" s="1"/>
      <c r="H9" s="1"/>
      <c r="I9" s="1"/>
      <c r="J9" s="1"/>
      <c r="K9" s="1"/>
      <c r="L9" s="3"/>
    </row>
    <row r="10" spans="1:12" x14ac:dyDescent="0.2">
      <c r="A10" s="1" t="s">
        <v>16</v>
      </c>
      <c r="B10" s="1"/>
      <c r="C10" s="1" t="s">
        <v>214</v>
      </c>
      <c r="D10" s="1" t="s">
        <v>234</v>
      </c>
      <c r="E10" s="1"/>
      <c r="F10" s="1" t="s">
        <v>20</v>
      </c>
      <c r="G10" s="1"/>
      <c r="H10" s="1"/>
      <c r="I10" s="1"/>
      <c r="J10" s="1"/>
      <c r="K10" s="1"/>
      <c r="L10" s="3"/>
    </row>
    <row r="11" spans="1:12" x14ac:dyDescent="0.2">
      <c r="A11" s="1" t="s">
        <v>50</v>
      </c>
      <c r="B11" s="1"/>
      <c r="C11" s="1" t="s">
        <v>215</v>
      </c>
      <c r="D11" s="1" t="s">
        <v>235</v>
      </c>
      <c r="E11" s="1"/>
      <c r="F11" s="1" t="s">
        <v>247</v>
      </c>
      <c r="G11" s="1"/>
      <c r="H11" s="1"/>
      <c r="I11" s="1"/>
      <c r="J11" s="1"/>
      <c r="K11" s="1"/>
      <c r="L11" s="3"/>
    </row>
    <row r="12" spans="1:12" x14ac:dyDescent="0.2">
      <c r="A12" s="1" t="s">
        <v>119</v>
      </c>
      <c r="B12" s="1"/>
      <c r="C12" s="1" t="s">
        <v>216</v>
      </c>
      <c r="D12" s="1" t="s">
        <v>236</v>
      </c>
      <c r="E12" s="1"/>
      <c r="F12" s="1"/>
      <c r="G12" s="1"/>
      <c r="H12" s="1"/>
      <c r="I12" s="1"/>
      <c r="J12" s="1"/>
      <c r="K12" s="1"/>
      <c r="L12" s="3"/>
    </row>
    <row r="13" spans="1:12" x14ac:dyDescent="0.2">
      <c r="A13" s="1"/>
      <c r="B13" s="1"/>
      <c r="C13" s="1" t="s">
        <v>217</v>
      </c>
      <c r="D13" s="1" t="s">
        <v>237</v>
      </c>
      <c r="E13" s="1"/>
      <c r="F13" s="1"/>
      <c r="G13" s="1"/>
      <c r="H13" s="1"/>
      <c r="I13" s="1"/>
      <c r="J13" s="1"/>
      <c r="K13" s="1"/>
      <c r="L13" s="3"/>
    </row>
    <row r="14" spans="1:12" x14ac:dyDescent="0.2">
      <c r="A14" s="1"/>
      <c r="B14" s="1"/>
      <c r="C14" s="1" t="s">
        <v>218</v>
      </c>
      <c r="D14" s="1" t="s">
        <v>238</v>
      </c>
      <c r="E14" s="1"/>
      <c r="F14" s="1"/>
      <c r="G14" s="1"/>
      <c r="H14" s="1"/>
      <c r="I14" s="1"/>
      <c r="J14" s="1"/>
      <c r="K14" s="1"/>
      <c r="L14" s="3"/>
    </row>
    <row r="15" spans="1:12" x14ac:dyDescent="0.2">
      <c r="A15" s="1"/>
      <c r="B15" s="1"/>
      <c r="C15" s="1" t="s">
        <v>219</v>
      </c>
      <c r="D15" s="1" t="s">
        <v>239</v>
      </c>
      <c r="E15" s="1"/>
      <c r="F15" s="1"/>
      <c r="G15" s="1"/>
      <c r="H15" s="1"/>
      <c r="I15" s="1"/>
      <c r="J15" s="1"/>
      <c r="K15" s="1"/>
      <c r="L15" s="3"/>
    </row>
    <row r="16" spans="1:12" x14ac:dyDescent="0.2">
      <c r="A16" s="1"/>
      <c r="B16" s="1"/>
      <c r="C16" s="1" t="s">
        <v>220</v>
      </c>
      <c r="D16" s="1" t="s">
        <v>240</v>
      </c>
      <c r="E16" s="1"/>
      <c r="F16" s="1"/>
      <c r="G16" s="1"/>
      <c r="H16" s="1"/>
      <c r="I16" s="1"/>
      <c r="J16" s="1"/>
      <c r="K16" s="1"/>
      <c r="L16" s="3"/>
    </row>
    <row r="17" spans="1:12" x14ac:dyDescent="0.2">
      <c r="A17" s="1"/>
      <c r="B17" s="1"/>
      <c r="C17" s="1" t="s">
        <v>221</v>
      </c>
      <c r="D17" s="1"/>
      <c r="E17" s="1"/>
      <c r="F17" s="1"/>
      <c r="G17" s="1"/>
      <c r="H17" s="1"/>
      <c r="I17" s="1"/>
      <c r="J17" s="1"/>
      <c r="K17" s="1"/>
      <c r="L17" s="3"/>
    </row>
    <row r="18" spans="1:12" x14ac:dyDescent="0.2">
      <c r="A18" s="1"/>
      <c r="B18" s="1"/>
      <c r="C18" s="1" t="s">
        <v>222</v>
      </c>
      <c r="D18" s="1"/>
      <c r="E18" s="1"/>
      <c r="F18" s="1"/>
      <c r="G18" s="1"/>
      <c r="H18" s="1"/>
      <c r="I18" s="1"/>
      <c r="J18" s="1"/>
      <c r="K18" s="1"/>
      <c r="L18" s="3"/>
    </row>
    <row r="19" spans="1:12" x14ac:dyDescent="0.2">
      <c r="A19" s="1"/>
      <c r="B19" s="1"/>
      <c r="C19" s="1" t="s">
        <v>253</v>
      </c>
      <c r="D19" s="1"/>
      <c r="E19" s="1"/>
      <c r="F19" s="1"/>
      <c r="G19" s="1"/>
      <c r="H19" s="1"/>
      <c r="I19" s="1"/>
      <c r="J19" s="1"/>
      <c r="K19" s="1"/>
      <c r="L19" s="3"/>
    </row>
    <row r="20" spans="1:12" x14ac:dyDescent="0.2">
      <c r="A20" s="1"/>
      <c r="B20" s="1"/>
      <c r="C20" s="1" t="s">
        <v>223</v>
      </c>
      <c r="D20" s="1"/>
      <c r="E20" s="1"/>
      <c r="F20" s="1"/>
      <c r="G20" s="1"/>
      <c r="H20" s="1"/>
      <c r="I20" s="1"/>
      <c r="J20" s="1"/>
      <c r="K20" s="1"/>
      <c r="L20" s="3"/>
    </row>
    <row r="21" spans="1:12" x14ac:dyDescent="0.2">
      <c r="A21" s="1"/>
      <c r="B21" s="1"/>
      <c r="C21" s="1" t="s">
        <v>224</v>
      </c>
      <c r="D21" s="1"/>
      <c r="E21" s="1"/>
      <c r="F21" s="1"/>
      <c r="G21" s="1"/>
      <c r="H21" s="1"/>
      <c r="I21" s="1"/>
      <c r="J21" s="1"/>
      <c r="K21" s="1"/>
      <c r="L21" s="3"/>
    </row>
    <row r="22" spans="1:12" x14ac:dyDescent="0.2">
      <c r="A22" s="1"/>
      <c r="B22" s="1"/>
      <c r="C22" s="1" t="s">
        <v>225</v>
      </c>
      <c r="D22" s="1"/>
      <c r="E22" s="1"/>
      <c r="F22" s="1"/>
      <c r="G22" s="1"/>
      <c r="H22" s="1"/>
      <c r="I22" s="1"/>
      <c r="J22" s="1"/>
      <c r="K22" s="1"/>
      <c r="L22" s="1"/>
    </row>
    <row r="23" spans="1:12" x14ac:dyDescent="0.2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3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J24"/>
  <sheetViews>
    <sheetView showGridLines="0" workbookViewId="0">
      <selection activeCell="B5" sqref="B5"/>
    </sheetView>
  </sheetViews>
  <sheetFormatPr baseColWidth="10" defaultRowHeight="16" x14ac:dyDescent="0.2"/>
  <cols>
    <col min="1" max="1" width="39" bestFit="1" customWidth="1"/>
    <col min="2" max="2" width="17.5" customWidth="1"/>
    <col min="3" max="3" width="10.6640625" bestFit="1" customWidth="1"/>
    <col min="4" max="4" width="14.83203125" bestFit="1" customWidth="1"/>
    <col min="5" max="5" width="20.1640625" bestFit="1" customWidth="1"/>
    <col min="6" max="6" width="16.33203125" bestFit="1" customWidth="1"/>
    <col min="7" max="7" width="19.1640625" bestFit="1" customWidth="1"/>
    <col min="8" max="8" width="14.1640625" bestFit="1" customWidth="1"/>
    <col min="9" max="9" width="15.1640625" bestFit="1" customWidth="1"/>
    <col min="10" max="10" width="18" bestFit="1" customWidth="1"/>
  </cols>
  <sheetData>
    <row r="1" spans="1:10" x14ac:dyDescent="0.2">
      <c r="A1" t="s">
        <v>112</v>
      </c>
    </row>
    <row r="3" spans="1:10" x14ac:dyDescent="0.2">
      <c r="A3" t="s">
        <v>62</v>
      </c>
      <c r="B3" t="s">
        <v>179</v>
      </c>
      <c r="C3" t="s">
        <v>134</v>
      </c>
      <c r="D3" t="s">
        <v>56</v>
      </c>
      <c r="E3" t="s">
        <v>57</v>
      </c>
      <c r="F3" t="s">
        <v>58</v>
      </c>
      <c r="G3" t="s">
        <v>59</v>
      </c>
      <c r="H3" t="s">
        <v>60</v>
      </c>
      <c r="I3" t="s">
        <v>61</v>
      </c>
      <c r="J3" t="s">
        <v>107</v>
      </c>
    </row>
    <row r="4" spans="1:10" x14ac:dyDescent="0.2">
      <c r="A4" t="s">
        <v>56</v>
      </c>
      <c r="B4" t="s">
        <v>183</v>
      </c>
      <c r="C4" t="s">
        <v>135</v>
      </c>
      <c r="D4" t="s">
        <v>21</v>
      </c>
      <c r="E4" t="s">
        <v>129</v>
      </c>
      <c r="F4" t="s">
        <v>22</v>
      </c>
      <c r="G4" t="s">
        <v>140</v>
      </c>
      <c r="H4" t="s">
        <v>23</v>
      </c>
      <c r="I4" t="s">
        <v>24</v>
      </c>
      <c r="J4" t="s">
        <v>108</v>
      </c>
    </row>
    <row r="5" spans="1:10" x14ac:dyDescent="0.2">
      <c r="A5" t="s">
        <v>57</v>
      </c>
      <c r="C5" t="s">
        <v>136</v>
      </c>
      <c r="D5" t="s">
        <v>25</v>
      </c>
      <c r="E5" t="s">
        <v>130</v>
      </c>
      <c r="F5" t="s">
        <v>26</v>
      </c>
      <c r="G5" t="s">
        <v>27</v>
      </c>
      <c r="H5" t="s">
        <v>28</v>
      </c>
      <c r="I5" t="s">
        <v>29</v>
      </c>
      <c r="J5" t="s">
        <v>109</v>
      </c>
    </row>
    <row r="6" spans="1:10" x14ac:dyDescent="0.2">
      <c r="A6" t="s">
        <v>58</v>
      </c>
      <c r="D6" t="s">
        <v>30</v>
      </c>
      <c r="E6" t="s">
        <v>132</v>
      </c>
      <c r="F6" t="s">
        <v>31</v>
      </c>
      <c r="G6" t="s">
        <v>138</v>
      </c>
      <c r="H6" t="s">
        <v>32</v>
      </c>
      <c r="I6" t="s">
        <v>33</v>
      </c>
      <c r="J6" t="s">
        <v>110</v>
      </c>
    </row>
    <row r="7" spans="1:10" x14ac:dyDescent="0.2">
      <c r="A7" t="s">
        <v>59</v>
      </c>
      <c r="D7" t="s">
        <v>34</v>
      </c>
      <c r="E7" t="s">
        <v>145</v>
      </c>
      <c r="F7" t="s">
        <v>46</v>
      </c>
      <c r="G7" t="s">
        <v>35</v>
      </c>
      <c r="H7" t="s">
        <v>36</v>
      </c>
      <c r="I7" t="s">
        <v>37</v>
      </c>
      <c r="J7" t="s">
        <v>114</v>
      </c>
    </row>
    <row r="8" spans="1:10" x14ac:dyDescent="0.2">
      <c r="A8" t="s">
        <v>60</v>
      </c>
      <c r="D8" t="s">
        <v>38</v>
      </c>
      <c r="E8" t="s">
        <v>143</v>
      </c>
      <c r="G8" t="s">
        <v>46</v>
      </c>
      <c r="I8" t="s">
        <v>39</v>
      </c>
      <c r="J8" t="s">
        <v>115</v>
      </c>
    </row>
    <row r="9" spans="1:10" x14ac:dyDescent="0.2">
      <c r="A9" t="s">
        <v>61</v>
      </c>
      <c r="D9" t="s">
        <v>40</v>
      </c>
      <c r="E9" t="s">
        <v>144</v>
      </c>
      <c r="G9" t="s">
        <v>139</v>
      </c>
      <c r="J9" t="s">
        <v>116</v>
      </c>
    </row>
    <row r="10" spans="1:10" x14ac:dyDescent="0.2">
      <c r="A10" t="s">
        <v>134</v>
      </c>
      <c r="D10" t="s">
        <v>41</v>
      </c>
      <c r="J10" t="s">
        <v>117</v>
      </c>
    </row>
    <row r="11" spans="1:10" x14ac:dyDescent="0.2">
      <c r="A11" t="s">
        <v>179</v>
      </c>
      <c r="D11" t="s">
        <v>46</v>
      </c>
      <c r="J11" t="s">
        <v>118</v>
      </c>
    </row>
    <row r="12" spans="1:10" x14ac:dyDescent="0.2">
      <c r="J12" t="s">
        <v>19</v>
      </c>
    </row>
    <row r="13" spans="1:10" x14ac:dyDescent="0.2">
      <c r="J13" t="s">
        <v>125</v>
      </c>
    </row>
    <row r="14" spans="1:10" x14ac:dyDescent="0.2">
      <c r="J14" t="s">
        <v>126</v>
      </c>
    </row>
    <row r="15" spans="1:10" x14ac:dyDescent="0.2">
      <c r="J15" t="s">
        <v>127</v>
      </c>
    </row>
    <row r="16" spans="1:10" x14ac:dyDescent="0.2">
      <c r="J16" t="s">
        <v>128</v>
      </c>
    </row>
    <row r="17" spans="10:10" x14ac:dyDescent="0.2">
      <c r="J17" t="s">
        <v>180</v>
      </c>
    </row>
    <row r="18" spans="10:10" x14ac:dyDescent="0.2">
      <c r="J18" t="s">
        <v>131</v>
      </c>
    </row>
    <row r="19" spans="10:10" x14ac:dyDescent="0.2">
      <c r="J19" t="s">
        <v>133</v>
      </c>
    </row>
    <row r="20" spans="10:10" x14ac:dyDescent="0.2">
      <c r="J20" t="s">
        <v>137</v>
      </c>
    </row>
    <row r="21" spans="10:10" x14ac:dyDescent="0.2">
      <c r="J21" t="s">
        <v>141</v>
      </c>
    </row>
    <row r="22" spans="10:10" x14ac:dyDescent="0.2">
      <c r="J22" t="s">
        <v>142</v>
      </c>
    </row>
    <row r="23" spans="10:10" x14ac:dyDescent="0.2">
      <c r="J23" t="s">
        <v>181</v>
      </c>
    </row>
    <row r="24" spans="10:10" x14ac:dyDescent="0.2">
      <c r="J24" t="s">
        <v>182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/>
  <dimension ref="A1:A9"/>
  <sheetViews>
    <sheetView workbookViewId="0">
      <selection activeCell="A10" sqref="A10"/>
    </sheetView>
  </sheetViews>
  <sheetFormatPr baseColWidth="10" defaultRowHeight="16" x14ac:dyDescent="0.2"/>
  <sheetData>
    <row r="1" spans="1:1" x14ac:dyDescent="0.2">
      <c r="A1" s="30" t="s">
        <v>48</v>
      </c>
    </row>
    <row r="2" spans="1:1" x14ac:dyDescent="0.2">
      <c r="A2" s="29" t="s">
        <v>2</v>
      </c>
    </row>
    <row r="3" spans="1:1" x14ac:dyDescent="0.2">
      <c r="A3" s="29" t="s">
        <v>1</v>
      </c>
    </row>
    <row r="4" spans="1:1" x14ac:dyDescent="0.2">
      <c r="A4" s="29" t="s">
        <v>19</v>
      </c>
    </row>
    <row r="5" spans="1:1" x14ac:dyDescent="0.2">
      <c r="A5" s="29" t="s">
        <v>3</v>
      </c>
    </row>
    <row r="6" spans="1:1" x14ac:dyDescent="0.2">
      <c r="A6" s="29" t="s">
        <v>4</v>
      </c>
    </row>
    <row r="7" spans="1:1" x14ac:dyDescent="0.2">
      <c r="A7" s="29" t="s">
        <v>55</v>
      </c>
    </row>
    <row r="8" spans="1:1" x14ac:dyDescent="0.2">
      <c r="A8" s="29" t="s">
        <v>113</v>
      </c>
    </row>
    <row r="9" spans="1:1" x14ac:dyDescent="0.2">
      <c r="A9" s="29" t="s">
        <v>205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15</vt:i4>
      </vt:variant>
    </vt:vector>
  </HeadingPairs>
  <TitlesOfParts>
    <vt:vector size="20" baseType="lpstr">
      <vt:lpstr>Saisie</vt:lpstr>
      <vt:lpstr>Base</vt:lpstr>
      <vt:lpstr>Listes</vt:lpstr>
      <vt:lpstr>Leurres</vt:lpstr>
      <vt:lpstr>Meteo</vt:lpstr>
      <vt:lpstr>Date</vt:lpstr>
      <vt:lpstr>Heure_debut</vt:lpstr>
      <vt:lpstr>Heure_fin</vt:lpstr>
      <vt:lpstr>Leurre_categorie</vt:lpstr>
      <vt:lpstr>Leurre_couleur</vt:lpstr>
      <vt:lpstr>Leurre_type</vt:lpstr>
      <vt:lpstr>Meteo</vt:lpstr>
      <vt:lpstr>pl_categorieLeurre</vt:lpstr>
      <vt:lpstr>pl_couleurLeurre</vt:lpstr>
      <vt:lpstr>pl_leurres</vt:lpstr>
      <vt:lpstr>pl_riviere</vt:lpstr>
      <vt:lpstr>pl_secteur</vt:lpstr>
      <vt:lpstr>Remarque</vt:lpstr>
      <vt:lpstr>Riviere</vt:lpstr>
      <vt:lpstr>Secteur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Yves-Alban Lehaire</dc:creator>
  <dc:description>à garder</dc:description>
  <cp:lastModifiedBy>Light</cp:lastModifiedBy>
  <dcterms:created xsi:type="dcterms:W3CDTF">2022-09-26T04:59:44Z</dcterms:created>
  <dcterms:modified xsi:type="dcterms:W3CDTF">2022-11-13T17:40:31Z</dcterms:modified>
</cp:coreProperties>
</file>