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09" codeName="{51196F13-6AD0-C1B8-E2B4-A1F9AE17003E}"/>
  <workbookPr codeName="ThisWorkbook" defaultThemeVersion="166925"/>
  <mc:AlternateContent xmlns:mc="http://schemas.openxmlformats.org/markup-compatibility/2006">
    <mc:Choice Requires="x15">
      <x15ac:absPath xmlns:x15ac="http://schemas.microsoft.com/office/spreadsheetml/2010/11/ac" url="/Users/francoischenot/Desktop/"/>
    </mc:Choice>
  </mc:AlternateContent>
  <xr:revisionPtr revIDLastSave="0" documentId="13_ncr:1_{6DAAEF2E-7539-6D45-9AA5-6C261858C80D}" xr6:coauthVersionLast="40" xr6:coauthVersionMax="40" xr10:uidLastSave="{00000000-0000-0000-0000-000000000000}"/>
  <bookViews>
    <workbookView xWindow="3600" yWindow="460" windowWidth="30000" windowHeight="15720" xr2:uid="{00000000-000D-0000-FFFF-FFFF00000000}"/>
  </bookViews>
  <sheets>
    <sheet name="Saisie" sheetId="8" r:id="rId1"/>
    <sheet name="Base" sheetId="12" r:id="rId2"/>
    <sheet name="Listes" sheetId="3" r:id="rId3"/>
    <sheet name="Leurres" sheetId="7" r:id="rId4"/>
    <sheet name="Meteo" sheetId="13" r:id="rId5"/>
  </sheets>
  <functionGroups builtInGroupCount="19"/>
  <definedNames>
    <definedName name="Date">Saisie!$B$4</definedName>
    <definedName name="Heure_debut">Saisie!$C$4</definedName>
    <definedName name="Heure_fin">Saisie!$D$4</definedName>
    <definedName name="Leurre_categorie">Saisie!$I$4</definedName>
    <definedName name="Leurre_couleur">Saisie!$J$4</definedName>
    <definedName name="Leurre_type">Saisie!$H$4</definedName>
    <definedName name="Meteo">Saisie!$E$4</definedName>
    <definedName name="Remarque">Saisie!$K$4</definedName>
    <definedName name="Riviere">Saisie!$F$4</definedName>
    <definedName name="Secteur">Saisie!$G$4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3" i="12" l="1"/>
  <c r="L4" i="12"/>
  <c r="L5" i="12"/>
  <c r="L6" i="12"/>
  <c r="L7" i="12"/>
  <c r="L8" i="12"/>
  <c r="L9" i="12"/>
  <c r="L10" i="12"/>
  <c r="L11" i="12"/>
  <c r="L12" i="12"/>
  <c r="L13" i="12"/>
  <c r="L14" i="12"/>
  <c r="L15" i="12"/>
  <c r="L16" i="12"/>
  <c r="L17" i="12"/>
  <c r="L18" i="12"/>
  <c r="L19" i="12"/>
  <c r="L20" i="12"/>
  <c r="L21" i="12"/>
  <c r="L22" i="12"/>
  <c r="L23" i="12"/>
  <c r="L24" i="12"/>
  <c r="L25" i="12"/>
  <c r="L26" i="12"/>
  <c r="L27" i="12"/>
  <c r="L28" i="12"/>
  <c r="L29" i="12"/>
  <c r="L30" i="12"/>
  <c r="L31" i="12"/>
  <c r="L32" i="12"/>
  <c r="L33" i="12"/>
  <c r="L34" i="12"/>
  <c r="L35" i="12"/>
  <c r="L36" i="12"/>
  <c r="L37" i="12"/>
  <c r="L38" i="12"/>
  <c r="L39" i="12"/>
  <c r="L40" i="12"/>
  <c r="L41" i="12"/>
  <c r="L42" i="12"/>
  <c r="L43" i="12"/>
  <c r="L44" i="12"/>
  <c r="L45" i="12"/>
  <c r="L46" i="12"/>
  <c r="L47" i="12"/>
  <c r="L48" i="12"/>
  <c r="L49" i="12"/>
  <c r="L50" i="12"/>
  <c r="L51" i="12"/>
  <c r="L52" i="12"/>
  <c r="L53" i="12"/>
  <c r="L54" i="12"/>
  <c r="L55" i="12"/>
  <c r="L56" i="12"/>
  <c r="L57" i="12"/>
  <c r="L58" i="12"/>
  <c r="L59" i="12"/>
  <c r="L60" i="12"/>
  <c r="L61" i="12"/>
  <c r="L62" i="12"/>
  <c r="L63" i="12"/>
  <c r="L64" i="12"/>
  <c r="L65" i="12"/>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33" i="12"/>
  <c r="G34" i="12"/>
  <c r="G35" i="12"/>
  <c r="G36" i="12"/>
  <c r="G37" i="12"/>
  <c r="G38" i="12"/>
  <c r="G39" i="12"/>
  <c r="G40" i="12"/>
  <c r="G41" i="12"/>
  <c r="G42" i="12"/>
  <c r="G43" i="12"/>
  <c r="G44" i="12"/>
  <c r="G45" i="12"/>
  <c r="G46" i="12"/>
  <c r="G47" i="12"/>
  <c r="G48" i="12"/>
  <c r="G49" i="12"/>
  <c r="G50" i="12"/>
  <c r="G51" i="12"/>
  <c r="G52" i="12"/>
  <c r="G53" i="12"/>
  <c r="G54" i="12"/>
  <c r="G55" i="12"/>
  <c r="G56" i="12"/>
  <c r="G57" i="12"/>
  <c r="G58" i="12"/>
  <c r="G59" i="12"/>
  <c r="G60" i="12"/>
  <c r="G61" i="12"/>
  <c r="G62" i="12"/>
  <c r="G63" i="12"/>
  <c r="G64" i="12"/>
  <c r="G65" i="12"/>
  <c r="N66" i="12"/>
  <c r="O66" i="12"/>
  <c r="P66" i="12"/>
  <c r="Q66" i="12"/>
  <c r="R66" i="12"/>
  <c r="S66" i="12"/>
  <c r="T66" i="12"/>
  <c r="U66" i="12"/>
  <c r="V66" i="12"/>
  <c r="W66" i="12"/>
  <c r="X66" i="12"/>
  <c r="Y66" i="12"/>
  <c r="Z66" i="12"/>
  <c r="AA66" i="12"/>
  <c r="AB66" i="12"/>
  <c r="AC66" i="12"/>
  <c r="AD66" i="12"/>
  <c r="AE66" i="12"/>
  <c r="AF66" i="12"/>
  <c r="AG66" i="12"/>
  <c r="AH66" i="12"/>
  <c r="AI66" i="12"/>
  <c r="AJ66" i="12"/>
  <c r="AK66" i="12"/>
  <c r="D34" i="8"/>
  <c r="E34" i="8"/>
  <c r="F34" i="8"/>
  <c r="G34" i="8"/>
  <c r="H34" i="8"/>
  <c r="I34" i="8"/>
  <c r="J34" i="8"/>
  <c r="K34" i="8"/>
  <c r="G66" i="12" l="1"/>
  <c r="L66" i="12"/>
</calcChain>
</file>

<file path=xl/sharedStrings.xml><?xml version="1.0" encoding="utf-8"?>
<sst xmlns="http://schemas.openxmlformats.org/spreadsheetml/2006/main" count="703" uniqueCount="253">
  <si>
    <t>Date</t>
  </si>
  <si>
    <t>pluie</t>
  </si>
  <si>
    <t>froid</t>
  </si>
  <si>
    <t>bon</t>
  </si>
  <si>
    <t>chaud</t>
  </si>
  <si>
    <t>St Pierre du pont romain au moulin de Go</t>
  </si>
  <si>
    <t>St Pierre du moulin d'Hardray au pont romain</t>
  </si>
  <si>
    <t>Moulin de Pochard amont</t>
  </si>
  <si>
    <t>Moulin de Porchard aval</t>
  </si>
  <si>
    <t>No Kill Montgiroux</t>
  </si>
  <si>
    <t>Le port (sud de montgiroux)</t>
  </si>
  <si>
    <t>Saint jean sur Erve</t>
  </si>
  <si>
    <t>Neau</t>
  </si>
  <si>
    <t>Blandouet</t>
  </si>
  <si>
    <t>Brûlon moulin du pont</t>
  </si>
  <si>
    <t>Entre Beauomon pied de Bouef et val du Maine</t>
  </si>
  <si>
    <t>Terrain et alentours</t>
  </si>
  <si>
    <t>Eychargelat au pont de pierre</t>
  </si>
  <si>
    <t>Au dessus du pont de pierre</t>
  </si>
  <si>
    <t>parcours famillial Tarascon</t>
  </si>
  <si>
    <t>Mercus</t>
  </si>
  <si>
    <t>Erve</t>
  </si>
  <si>
    <t>Jouanne</t>
  </si>
  <si>
    <t>Mayenne</t>
  </si>
  <si>
    <t>Vaige</t>
  </si>
  <si>
    <t>Artax</t>
  </si>
  <si>
    <t>Ouette</t>
  </si>
  <si>
    <t>Taude</t>
  </si>
  <si>
    <t>gris</t>
  </si>
  <si>
    <t>La Fenderie</t>
  </si>
  <si>
    <t>St Pierre du moulin d'Hardray à la Roche Brault</t>
  </si>
  <si>
    <t>Oratoire aval</t>
  </si>
  <si>
    <t>Vaiges</t>
  </si>
  <si>
    <t>Olivet</t>
  </si>
  <si>
    <t>cranck</t>
  </si>
  <si>
    <t>asticot</t>
  </si>
  <si>
    <t>minow</t>
  </si>
  <si>
    <t>popper</t>
  </si>
  <si>
    <t>jig</t>
  </si>
  <si>
    <t>verre de terre</t>
  </si>
  <si>
    <t>cuiller n°2</t>
  </si>
  <si>
    <t>jerk</t>
  </si>
  <si>
    <t>chatter</t>
  </si>
  <si>
    <t>teigne</t>
  </si>
  <si>
    <t>whopper plopper</t>
  </si>
  <si>
    <t>spiner</t>
  </si>
  <si>
    <t>mouche</t>
  </si>
  <si>
    <t>pimkie</t>
  </si>
  <si>
    <t>cuiller ondulante</t>
  </si>
  <si>
    <t>Rivière</t>
  </si>
  <si>
    <t>Météo</t>
  </si>
  <si>
    <t>Secteur</t>
  </si>
  <si>
    <t>Remarque</t>
  </si>
  <si>
    <t>Autre</t>
  </si>
  <si>
    <t>Riviere</t>
  </si>
  <si>
    <t>Meteo</t>
  </si>
  <si>
    <t>Vegre</t>
  </si>
  <si>
    <t>Arriege</t>
  </si>
  <si>
    <t>Montee vers gourbit</t>
  </si>
  <si>
    <t>Sauvigne sur Sarthe aval</t>
  </si>
  <si>
    <t>La courbe Origne</t>
  </si>
  <si>
    <t>etang d'Artax</t>
  </si>
  <si>
    <t>Argentre</t>
  </si>
  <si>
    <t>En face de l'etang de St Jean</t>
  </si>
  <si>
    <t>Plan d'eau fede Bonchamp les Laval</t>
  </si>
  <si>
    <t>Mezangers le Gue de sel</t>
  </si>
  <si>
    <t>Argentre en face du plan d'eau</t>
  </si>
  <si>
    <t>Moulin de pre</t>
  </si>
  <si>
    <t>La Malabriere (entre Entrammes et maisoncelle du Maine)</t>
  </si>
  <si>
    <t>tres chaud</t>
  </si>
  <si>
    <t>Cuiller</t>
  </si>
  <si>
    <t>Souple</t>
  </si>
  <si>
    <t>Poisson Nageur</t>
  </si>
  <si>
    <t>Surface</t>
  </si>
  <si>
    <t>Palette</t>
  </si>
  <si>
    <t>Appat Naturel</t>
  </si>
  <si>
    <t>Leurre_type</t>
  </si>
  <si>
    <t>Leurre_categorie</t>
  </si>
  <si>
    <t>Leurre type</t>
  </si>
  <si>
    <t>Leurre categorie</t>
  </si>
  <si>
    <t>Afficher tout</t>
  </si>
  <si>
    <t>Brochet</t>
  </si>
  <si>
    <t>Perche</t>
  </si>
  <si>
    <t>Sandre</t>
  </si>
  <si>
    <t>Chevesne</t>
  </si>
  <si>
    <t>Total</t>
  </si>
  <si>
    <t>Espece</t>
  </si>
  <si>
    <t>Id</t>
  </si>
  <si>
    <t>Total_espece</t>
  </si>
  <si>
    <t>Conditions de pêche</t>
  </si>
  <si>
    <t>Résultats</t>
  </si>
  <si>
    <t>Totaux</t>
  </si>
  <si>
    <t>Heure début</t>
  </si>
  <si>
    <t>Heure fin</t>
  </si>
  <si>
    <t>Heure_debut</t>
  </si>
  <si>
    <t>Heure_fin</t>
  </si>
  <si>
    <t>0 - 19 cm</t>
  </si>
  <si>
    <t>20 - 29 cm</t>
  </si>
  <si>
    <t>30 - 39 cm</t>
  </si>
  <si>
    <t>40 - 49 cm</t>
  </si>
  <si>
    <t>50 - 59 cm</t>
  </si>
  <si>
    <t>60 - 69 cm</t>
  </si>
  <si>
    <t>70 - 79 cm</t>
  </si>
  <si>
    <t>80 - 89 cm</t>
  </si>
  <si>
    <t>90 - 99 cm</t>
  </si>
  <si>
    <t>100 - 109 cm</t>
  </si>
  <si>
    <t>110 - 119 cm</t>
  </si>
  <si>
    <t>120 - 129 cm</t>
  </si>
  <si>
    <t>130 - 139 cm</t>
  </si>
  <si>
    <t>140 - 149 cm</t>
  </si>
  <si>
    <t>150 - 159 cm</t>
  </si>
  <si>
    <t>160 - 169 cm</t>
  </si>
  <si>
    <t>170 - 179 cm</t>
  </si>
  <si>
    <t>180 - 189 cm</t>
  </si>
  <si>
    <t>190 - 199 cm</t>
  </si>
  <si>
    <t>200 - 209 cm</t>
  </si>
  <si>
    <t>210 - 219 cm</t>
  </si>
  <si>
    <t>220 - 229 cm</t>
  </si>
  <si>
    <t>230 - 239 cm</t>
  </si>
  <si>
    <t>240 - 249 cm</t>
  </si>
  <si>
    <t>Etang</t>
  </si>
  <si>
    <t>Pour supprimer une rivière : supprimer le nom dans la colonne "Riviere" ainsi que la colonne correspondante.</t>
  </si>
  <si>
    <t>Leurre_couleur</t>
  </si>
  <si>
    <t>jaune</t>
  </si>
  <si>
    <t>vert</t>
  </si>
  <si>
    <t>bleu</t>
  </si>
  <si>
    <t>Leurre couleur</t>
  </si>
  <si>
    <r>
      <t xml:space="preserve">Pour ajouter une rivière : entrer le nom dans la colonne "Riviere". L'ajout de la colonne pour les secteurs est automatique. </t>
    </r>
    <r>
      <rPr>
        <b/>
        <sz val="12"/>
        <color theme="1"/>
        <rFont val="Calibri"/>
        <family val="2"/>
        <scheme val="minor"/>
      </rPr>
      <t xml:space="preserve">Attention sur certaines versions d'excel dans les noms de tableau </t>
    </r>
    <r>
      <rPr>
        <sz val="12"/>
        <color theme="1"/>
        <rFont val="Calibri"/>
        <family val="2"/>
        <scheme val="minor"/>
      </rPr>
      <t xml:space="preserve"> certains caractères sont interdits : "&lt;&gt;?[]:*\/|.&amp;?""-# (),;" ainsi que les caractères accentués</t>
    </r>
  </si>
  <si>
    <t>Fonctionnement identique à la feuille "Listes"</t>
  </si>
  <si>
    <t>vent</t>
  </si>
  <si>
    <t>rouge</t>
  </si>
  <si>
    <t>blanc</t>
  </si>
  <si>
    <t>argent</t>
  </si>
  <si>
    <t>rose</t>
  </si>
  <si>
    <t>violet</t>
  </si>
  <si>
    <t>Seiche</t>
  </si>
  <si>
    <t>zone de loisirs</t>
  </si>
  <si>
    <t>Truite arc en ciel</t>
  </si>
  <si>
    <t>Truite Fario</t>
  </si>
  <si>
    <t>Silure</t>
  </si>
  <si>
    <t>Carpe</t>
  </si>
  <si>
    <t>X</t>
  </si>
  <si>
    <t>naturel</t>
  </si>
  <si>
    <t>fire tiger</t>
  </si>
  <si>
    <t>chartreuse</t>
  </si>
  <si>
    <t>gudgeon</t>
  </si>
  <si>
    <t>DuckFin shad 3 pouces</t>
  </si>
  <si>
    <t>shad 3 pouces</t>
  </si>
  <si>
    <t>transparent</t>
  </si>
  <si>
    <t>truitelle 5 pouces</t>
  </si>
  <si>
    <t>truite</t>
  </si>
  <si>
    <t>worm</t>
  </si>
  <si>
    <t>marron</t>
  </si>
  <si>
    <t>notobeug 2cm</t>
  </si>
  <si>
    <t>notobeug 3cm</t>
  </si>
  <si>
    <t>Moulin de pré à Moulin de Thévales</t>
  </si>
  <si>
    <t>stickbait WXM STK 70</t>
  </si>
  <si>
    <t>noir à point jaune</t>
  </si>
  <si>
    <t>easy shinner 2+ pouces</t>
  </si>
  <si>
    <t>rockvibe 2+ pouces</t>
  </si>
  <si>
    <t>shad 2+ pouces</t>
  </si>
  <si>
    <t>Duree</t>
  </si>
  <si>
    <t>43053|Etang|Plan d'eau fede Bonchamp les Laval|froid|X|X|X</t>
  </si>
  <si>
    <t>43187|Etang|Mezangers le Gue de sel|froid|Souple|DuckFin shad 3 pouces|gudgeon</t>
  </si>
  <si>
    <t>43774|Etang|La Fenderie|bon|X|X|X</t>
  </si>
  <si>
    <t>43775|Etang|Saint jean sur Erve|froid|X|X|X</t>
  </si>
  <si>
    <t>44099|Jouanne|Moulin de Pochard amont|bon|Souple|shad 3 pouces|rouge</t>
  </si>
  <si>
    <t>44137|Erve|En face de l'etang de St Jean|froid|Souple|shad 3 pouces|rouge</t>
  </si>
  <si>
    <t>44166|Jouanne|Moulin de Porchard aval|froid|Souple|truitelle 5 pouces|truite</t>
  </si>
  <si>
    <t>44310|Erve|St Pierre du moulin d'Hardray à la Roche Brault|froid|X|X|X</t>
  </si>
  <si>
    <t>44312|Jouanne|Moulin de Porchard aval|bon|X|X|X</t>
  </si>
  <si>
    <t>44338|Jouanne|Argentre en face du plan d'eau|bon|créature|écrevisse|marron</t>
  </si>
  <si>
    <t>44362|Erve|Oratoire aval|bon|Souple|shad 2+ pouces|X</t>
  </si>
  <si>
    <t>44363|Erve|Oratoire aval|bon|X|X|X</t>
  </si>
  <si>
    <t>44403|Jouanne|Moulin de Porchard aval|chaud|X|X|X</t>
  </si>
  <si>
    <t>44442|Erve|Moulin de pre|bon|X|X|X</t>
  </si>
  <si>
    <t>44446|Erve|Moulin de pre|bon|Surface|notobeug 2cm|marron</t>
  </si>
  <si>
    <t>44446|Erve|Moulin de pre|bon|X|X|X</t>
  </si>
  <si>
    <t>44451|Erve|Moulin de pré à Moulin de Thévales|bon|Surface|stickbait WXM STK 70|blanc</t>
  </si>
  <si>
    <t>44451|Erve|Moulin de pre|bon|Surface|stickbait WXM STK 70|blanc</t>
  </si>
  <si>
    <t>44451|Erve|Moulin de pre|bon|Souple|easy shinner 2+ pouces|blanc</t>
  </si>
  <si>
    <t>44467|Vaige|Entre Beauomon pied de Bouef et val du Maine|bon|Surface|notobeug 2cm|jaune</t>
  </si>
  <si>
    <t>44467|Vaige|Entre Beauomon pied de Bouef et val du Maine|bon|Cuiller|cuiller n°2|noir à point jaune</t>
  </si>
  <si>
    <t>44484|Erve|Moulin de pre|bon|X|X|X</t>
  </si>
  <si>
    <t>44487|Erve|St Pierre du pont romain au moulin de Go|froid|Surface|notobeug 2cm|vert</t>
  </si>
  <si>
    <t>44487|Erve|St Pierre du pont romain au moulin de Go|froid|Cuiller|cuiller n°2|argent à point rouge</t>
  </si>
  <si>
    <t>44487|Erve|St Pierre du pont romain au moulin de Go|froid|Souple|rockvibe 2+ pouces|chartreuse</t>
  </si>
  <si>
    <t>44495|Erve|St Pierre du moulin d'Hardray au pont romain|froid|Cuiller|cuiller n°2|X</t>
  </si>
  <si>
    <t>44498|Erve|St Pierre du pont romain au moulin de Go|bon|Cuiller|cuiller n°2|jaune</t>
  </si>
  <si>
    <t>44513|Erve|Moulin de pre|froid|Cuiller|cuiller n°2|noir à point jaune</t>
  </si>
  <si>
    <t>44513|Erve|St Pierre du moulin d'Hardray au pont romain|froid|Cuiller|cuiller n°2|noir à point jaune</t>
  </si>
  <si>
    <t>44514|Taude|Sauvigne sur Sarthe aval|froid|Cuiller|cuiller n°2|noir à point jaune</t>
  </si>
  <si>
    <t>44507|froid|Erve|St Pierre du pont romain au moulin de Go|Souple|DuckFin shad 3 pouces|gudgeon</t>
  </si>
  <si>
    <t>44451|bon|Erve|Moulin de pre|Surface|stickbait WXM STK 70|blanc</t>
  </si>
  <si>
    <t>44514|froid|Taude|Sauvigne sur Sarthe aval|Cuiller|cuiller n°2|noir à point jaune</t>
  </si>
  <si>
    <t>cuiller num 1</t>
  </si>
  <si>
    <t>cuiller num 2</t>
  </si>
  <si>
    <t>cuiller num 3</t>
  </si>
  <si>
    <t>cuiller num 4</t>
  </si>
  <si>
    <t>cuiller num 5</t>
  </si>
  <si>
    <t>cuiller num 0</t>
  </si>
  <si>
    <t>pluie et vent</t>
  </si>
  <si>
    <t>Salmo Slider 7cm</t>
  </si>
  <si>
    <t>real hot perch</t>
  </si>
  <si>
    <t>44591|froid|Erve|Oratoire aval|leurre dur|Salmo Slider 7cm|real hot perch</t>
  </si>
  <si>
    <t>44621|froid|Etang|Saint jean sur Erve|X|X|X</t>
  </si>
  <si>
    <t>44623|froid|Etang|Saint jean sur Erve|Cuiller|cuiller n°2|jaune à point noir</t>
  </si>
  <si>
    <t>44625|froid|Etang|Saint jean sur Erve|||</t>
  </si>
  <si>
    <t>44626|froid|Etang|Saint jean sur Erve|||</t>
  </si>
  <si>
    <t>44640|froid|Etang|Saint jean sur Erve|||</t>
  </si>
  <si>
    <t>44650|froid|Etang|Saint jean sur Erve|||</t>
  </si>
  <si>
    <t>44651|froid|Etang|Saint jean sur Erve|||</t>
  </si>
  <si>
    <t>44654|bon|Etang|Saint jean sur Erve|Cuiller|cuiller n°2|jaune à point noir</t>
  </si>
  <si>
    <t>44654|bon|Etang|Saint jean sur Erve|||</t>
  </si>
  <si>
    <t>44670|bon|Etang|Saint jean sur Erve|||</t>
  </si>
  <si>
    <t>44671|bon|Etang|Saint jean sur Erve|||</t>
  </si>
  <si>
    <t>44672|bon|Etang|Saint jean sur Erve|||</t>
  </si>
  <si>
    <t>44681|bon|Erve|St Pierre du pont romain au moulin de Go|||</t>
  </si>
  <si>
    <t>44681|bon|Erve|Oratoire aval|leurre dur|Salmo Slider 7cm|real hot perch</t>
  </si>
  <si>
    <t>44683|bon|Jouanne|Moulin de Porchard aval|Cuiller|cuiller n°2|</t>
  </si>
  <si>
    <t>44683|bon|Jouanne|Moulin de Porchard aval|Cuiller|cuiller n°2|jaune à point noir</t>
  </si>
  <si>
    <t>44683|bon|Jouanne|Moulin de Porchard aval|leurre dur|Salmo Slider 7cm|real hot perch</t>
  </si>
  <si>
    <t>44684|bon|Etang|Olivet|leurre dur|Salmo Slider 7cm|real hot perch</t>
  </si>
  <si>
    <t>44689|bon|Erve|Moulin de pre|Palette|spiner|fire tiger</t>
  </si>
  <si>
    <t>leurre dur</t>
  </si>
  <si>
    <t>jaune à point noir</t>
  </si>
  <si>
    <t>creature</t>
  </si>
  <si>
    <t>argent a point rouge</t>
  </si>
  <si>
    <t>noir a point jaune</t>
  </si>
  <si>
    <t>souple a palette</t>
  </si>
  <si>
    <t>acrevisse</t>
  </si>
  <si>
    <t>jaune a point noir</t>
  </si>
  <si>
    <t>ecrevisse</t>
  </si>
  <si>
    <t>Chammes - entre eglise et route de Blandouet</t>
  </si>
  <si>
    <t>Chammes - entre 4X4 et forges</t>
  </si>
  <si>
    <t>St Jean sur Erve - terrain 4X4</t>
  </si>
  <si>
    <t>St Jean sur Erve - entre autoroute et Davier</t>
  </si>
  <si>
    <t>St Jean sur Erve - champ</t>
  </si>
  <si>
    <t>St Jean sur Erve - entre nationale et maison</t>
  </si>
  <si>
    <t>St Jean sur Erve - en face l'etang</t>
  </si>
  <si>
    <t>Neau en face du plan d'eau</t>
  </si>
  <si>
    <t>Montsurs amont du pont du centre ville</t>
  </si>
  <si>
    <t>Montsurs aval du pont du centre ville</t>
  </si>
  <si>
    <t>Montsurs les petits ifs amont</t>
  </si>
  <si>
    <t>Montsurs les petits ifs aval</t>
  </si>
  <si>
    <t>St Cenere lavoir amont</t>
  </si>
  <si>
    <t>St Cenere lavoir aval</t>
  </si>
  <si>
    <t>Argentre la courbe</t>
  </si>
  <si>
    <t>dfdfqsf</t>
  </si>
  <si>
    <t>qsfqsdfsqfdqs</t>
  </si>
  <si>
    <t>sdf</t>
  </si>
  <si>
    <t>qsqq</t>
  </si>
  <si>
    <t>ssdsdff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</si>
</sst>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h:mm;@"/>
  </numFmts>
  <fonts count="6" x14ac:knownFonts="1">
    <font>
      <sz val="12"/>
      <color theme="1"/>
      <name val="Calibri"/>
      <family val="2"/>
      <scheme val="minor"/>
    </font>
    <font>
      <b/>
      <sz val="12"/>
      <color theme="0"/>
      <name val="Calibri"/>
      <family val="2"/>
      <scheme val="minor"/>
    </font>
    <font>
      <b/>
      <i/>
      <sz val="14"/>
      <color rgb="FF000000"/>
      <name val="Calibri"/>
      <family val="2"/>
    </font>
    <font>
      <b/>
      <sz val="14"/>
      <color theme="1"/>
      <name val="Calibri"/>
      <family val="2"/>
      <scheme val="minor"/>
    </font>
    <font>
      <sz val="12"/>
      <color rgb="FF000000"/>
      <name val="Calibri"/>
      <family val="2"/>
    </font>
    <font>
      <b/>
      <sz val="12"/>
      <color theme="1"/>
      <name val="Calibri"/>
      <family val="2"/>
      <scheme val="minor"/>
    </font>
  </fonts>
  <fills count="4">
    <fill>
      <patternFill patternType="none"/>
    </fill>
    <fill>
      <patternFill patternType="gray125"/>
    </fill>
    <fill>
      <patternFill patternType="solid">
        <fgColor theme="4"/>
        <bgColor theme="4"/>
      </patternFill>
    </fill>
    <fill>
      <patternFill patternType="solid">
        <fgColor theme="8" tint="0.59999389629810485"/>
        <bgColor indexed="64"/>
      </patternFill>
    </fill>
  </fills>
  <borders count="9">
    <border>
      <left/>
      <right/>
      <top/>
      <bottom/>
      <diagonal/>
    </border>
    <border>
      <left style="thin">
        <color indexed="64"/>
      </left>
      <right style="thin">
        <color indexed="64"/>
      </right>
      <top/>
      <bottom/>
      <diagonal/>
    </border>
    <border>
      <left style="thin">
        <color indexed="64"/>
      </left>
      <right/>
      <top/>
      <bottom/>
      <diagonal/>
    </border>
    <border>
      <left/>
      <right/>
      <top style="thin">
        <color theme="4" tint="0.39997558519241921"/>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theme="4" tint="0.39997558519241921"/>
      </right>
      <top style="thin">
        <color theme="4" tint="0.39997558519241921"/>
      </top>
      <bottom style="thin">
        <color indexed="64"/>
      </bottom>
      <diagonal/>
    </border>
    <border>
      <left style="thin">
        <color indexed="64"/>
      </left>
      <right style="thin">
        <color indexed="64"/>
      </right>
      <top/>
      <bottom style="thin">
        <color indexed="64"/>
      </bottom>
      <diagonal/>
    </border>
    <border>
      <left/>
      <right/>
      <top style="thin">
        <color theme="4"/>
      </top>
      <bottom/>
      <diagonal/>
    </border>
  </borders>
  <cellStyleXfs count="1">
    <xf numFmtId="0" fontId="0" fillId="0" borderId="0"/>
  </cellStyleXfs>
  <cellXfs count="31">
    <xf numFmtId="0" fontId="0" fillId="0" borderId="0" xfId="0"/>
    <xf numFmtId="0" fontId="0" fillId="0" borderId="1" xfId="0" applyBorder="1"/>
    <xf numFmtId="0" fontId="0" fillId="0" borderId="0" xfId="0" applyAlignment="1">
      <alignment horizontal="center"/>
    </xf>
    <xf numFmtId="0" fontId="0" fillId="0" borderId="2" xfId="0" applyBorder="1"/>
    <xf numFmtId="0" fontId="0" fillId="0" borderId="4" xfId="0" applyBorder="1"/>
    <xf numFmtId="0" fontId="0" fillId="0" borderId="5" xfId="0" applyBorder="1"/>
    <xf numFmtId="0" fontId="0" fillId="0" borderId="0" xfId="0" applyFill="1" applyAlignment="1">
      <alignment horizontal="center"/>
    </xf>
    <xf numFmtId="14" fontId="0" fillId="0" borderId="0" xfId="0" applyNumberFormat="1"/>
    <xf numFmtId="0" fontId="0" fillId="0" borderId="0" xfId="0" applyAlignment="1">
      <alignment horizontal="center" vertical="center"/>
    </xf>
    <xf numFmtId="0" fontId="1" fillId="0" borderId="3" xfId="0" applyFont="1" applyFill="1" applyBorder="1" applyAlignment="1">
      <alignment horizontal="center"/>
    </xf>
    <xf numFmtId="0" fontId="1" fillId="0" borderId="0" xfId="0" applyFont="1" applyFill="1" applyBorder="1" applyAlignment="1">
      <alignment horizontal="center"/>
    </xf>
    <xf numFmtId="0" fontId="1" fillId="0" borderId="6" xfId="0" applyFont="1" applyFill="1" applyBorder="1" applyAlignment="1">
      <alignment horizontal="center"/>
    </xf>
    <xf numFmtId="0" fontId="0" fillId="0" borderId="0" xfId="0" applyAlignment="1">
      <alignment horizontal="centerContinuous"/>
    </xf>
    <xf numFmtId="0" fontId="3" fillId="0" borderId="0" xfId="0" applyFont="1" applyAlignment="1">
      <alignment horizontal="centerContinuous" vertical="center"/>
    </xf>
    <xf numFmtId="0" fontId="0" fillId="0" borderId="0" xfId="0" applyAlignment="1">
      <alignment horizontal="left"/>
    </xf>
    <xf numFmtId="0" fontId="0" fillId="3" borderId="4" xfId="0" applyFill="1" applyBorder="1" applyAlignment="1">
      <alignment horizontal="center"/>
    </xf>
    <xf numFmtId="14" fontId="0" fillId="0" borderId="7" xfId="0" applyNumberFormat="1" applyBorder="1" applyAlignment="1">
      <alignment horizontal="center"/>
    </xf>
    <xf numFmtId="20" fontId="0" fillId="0" borderId="7" xfId="0" applyNumberFormat="1" applyBorder="1" applyAlignment="1">
      <alignment horizontal="center"/>
    </xf>
    <xf numFmtId="0" fontId="0" fillId="0" borderId="7" xfId="0" applyBorder="1" applyAlignment="1">
      <alignment horizontal="center"/>
    </xf>
    <xf numFmtId="0" fontId="0" fillId="0" borderId="7" xfId="0" applyBorder="1" applyAlignment="1">
      <alignment horizontal="center" vertical="center"/>
    </xf>
    <xf numFmtId="0" fontId="0" fillId="0" borderId="7" xfId="0" applyBorder="1" applyAlignment="1">
      <alignment horizontal="left"/>
    </xf>
    <xf numFmtId="14" fontId="0" fillId="0" borderId="0" xfId="0" applyNumberFormat="1" applyFill="1" applyAlignment="1">
      <alignment horizontal="center"/>
    </xf>
    <xf numFmtId="0" fontId="0" fillId="0" borderId="0" xfId="0" applyAlignment="1">
      <alignment wrapText="1"/>
    </xf>
    <xf numFmtId="14" fontId="0" fillId="0" borderId="0" xfId="0" applyNumberFormat="1" applyAlignment="1">
      <alignment horizontal="center"/>
    </xf>
    <xf numFmtId="164" fontId="0" fillId="0" borderId="0" xfId="0" applyNumberFormat="1"/>
    <xf numFmtId="164" fontId="1" fillId="0" borderId="3" xfId="0" applyNumberFormat="1" applyFont="1" applyFill="1" applyBorder="1" applyAlignment="1">
      <alignment horizontal="center"/>
    </xf>
    <xf numFmtId="2" fontId="0" fillId="0" borderId="0" xfId="0" applyNumberFormat="1"/>
    <xf numFmtId="2" fontId="1" fillId="0" borderId="0" xfId="0" applyNumberFormat="1" applyFont="1" applyFill="1" applyBorder="1" applyAlignment="1">
      <alignment horizontal="center"/>
    </xf>
    <xf numFmtId="0" fontId="0" fillId="0" borderId="0" xfId="0" applyNumberFormat="1" applyAlignment="1">
      <alignment horizontal="center"/>
    </xf>
    <xf numFmtId="0" fontId="0" fillId="0" borderId="8" xfId="0" applyFont="1" applyBorder="1"/>
    <xf numFmtId="0" fontId="1" fillId="2" borderId="0" xfId="0" applyFont="1" applyFill="1" applyBorder="1"/>
  </cellXfs>
  <cellStyles count="1">
    <cellStyle name="Normal" xfId="0" builtinId="0"/>
  </cellStyles>
  <dxfs count="70">
    <dxf>
      <font>
        <b val="0"/>
        <i val="0"/>
        <strike val="0"/>
        <condense val="0"/>
        <extend val="0"/>
        <outline val="0"/>
        <shadow val="0"/>
        <u val="none"/>
        <vertAlign val="baseline"/>
        <sz val="12"/>
        <color theme="1"/>
        <name val="Calibri"/>
        <scheme val="minor"/>
      </font>
      <border diagonalUp="0" diagonalDown="0">
        <left/>
        <right/>
        <top style="thin">
          <color theme="4"/>
        </top>
        <bottom/>
        <vertical/>
        <horizontal/>
      </border>
    </dxf>
    <dxf>
      <border outline="0">
        <left style="thin">
          <color theme="4"/>
        </left>
        <top style="thin">
          <color theme="4"/>
        </top>
      </border>
    </dxf>
    <dxf>
      <font>
        <b val="0"/>
        <i val="0"/>
        <strike val="0"/>
        <condense val="0"/>
        <extend val="0"/>
        <outline val="0"/>
        <shadow val="0"/>
        <u val="none"/>
        <vertAlign val="baseline"/>
        <sz val="12"/>
        <color theme="1"/>
        <name val="Calibri"/>
        <scheme val="minor"/>
      </font>
    </dxf>
    <dxf>
      <font>
        <b/>
        <i val="0"/>
        <strike val="0"/>
        <condense val="0"/>
        <extend val="0"/>
        <outline val="0"/>
        <shadow val="0"/>
        <u val="none"/>
        <vertAlign val="baseline"/>
        <sz val="12"/>
        <color theme="0"/>
        <name val="Calibri"/>
        <scheme val="minor"/>
      </font>
      <fill>
        <patternFill patternType="solid">
          <fgColor theme="4"/>
          <bgColor theme="4"/>
        </patternFill>
      </fill>
    </dxf>
    <dxf>
      <border diagonalUp="0" diagonalDown="0">
        <left style="thin">
          <color indexed="64"/>
        </left>
        <right/>
        <top/>
        <bottom/>
        <vertical/>
        <horizontal/>
      </border>
    </dxf>
    <dxf>
      <border diagonalUp="0" diagonalDown="0">
        <left style="thin">
          <color indexed="64"/>
        </left>
        <right style="thin">
          <color indexed="64"/>
        </right>
        <top/>
        <bottom/>
        <vertical/>
        <horizontal/>
      </border>
    </dxf>
    <dxf>
      <border diagonalUp="0" diagonalDown="0">
        <left style="thin">
          <color indexed="64"/>
        </left>
        <right style="thin">
          <color indexed="64"/>
        </right>
        <top/>
        <bottom/>
        <vertical/>
        <horizontal/>
      </border>
    </dxf>
    <dxf>
      <border diagonalUp="0" diagonalDown="0">
        <left style="thin">
          <color indexed="64"/>
        </left>
        <right style="thin">
          <color indexed="64"/>
        </right>
        <top/>
        <bottom/>
        <vertical/>
        <horizontal/>
      </border>
    </dxf>
    <dxf>
      <border diagonalUp="0" diagonalDown="0">
        <left style="thin">
          <color indexed="64"/>
        </left>
        <right style="thin">
          <color indexed="64"/>
        </right>
        <top/>
        <bottom/>
        <vertical/>
        <horizontal/>
      </border>
    </dxf>
    <dxf>
      <border diagonalUp="0" diagonalDown="0">
        <left style="thin">
          <color indexed="64"/>
        </left>
        <right style="thin">
          <color indexed="64"/>
        </right>
        <top/>
        <bottom/>
        <vertical/>
        <horizontal/>
      </border>
    </dxf>
    <dxf>
      <border diagonalUp="0" diagonalDown="0">
        <left style="thin">
          <color indexed="64"/>
        </left>
        <right style="thin">
          <color indexed="64"/>
        </right>
        <top/>
        <bottom/>
        <vertical/>
        <horizontal/>
      </border>
    </dxf>
    <dxf>
      <border diagonalUp="0" diagonalDown="0">
        <left style="thin">
          <color indexed="64"/>
        </left>
        <right style="thin">
          <color indexed="64"/>
        </right>
        <top/>
        <bottom/>
        <vertical/>
        <horizontal/>
      </border>
    </dxf>
    <dxf>
      <border diagonalUp="0" diagonalDown="0">
        <left style="thin">
          <color indexed="64"/>
        </left>
        <right style="thin">
          <color indexed="64"/>
        </right>
        <top/>
        <bottom/>
        <vertical/>
        <horizontal/>
      </border>
    </dxf>
    <dxf>
      <border diagonalUp="0" diagonalDown="0">
        <left style="thin">
          <color indexed="64"/>
        </left>
        <right style="thin">
          <color indexed="64"/>
        </right>
        <top/>
        <bottom/>
        <vertical/>
        <horizontal/>
      </border>
    </dxf>
    <dxf>
      <border diagonalUp="0" diagonalDown="0">
        <left style="thin">
          <color indexed="64"/>
        </left>
        <right style="thin">
          <color indexed="64"/>
        </right>
        <top/>
        <bottom/>
        <vertical/>
        <horizontal/>
      </border>
    </dxf>
    <dxf>
      <border diagonalUp="0" diagonalDown="0">
        <left style="thin">
          <color indexed="64"/>
        </left>
        <right style="thin">
          <color indexed="64"/>
        </right>
        <top/>
        <bottom/>
        <vertical/>
        <horizontal/>
      </border>
    </dxf>
    <dxf>
      <border outline="0">
        <right style="thin">
          <color indexed="64"/>
        </right>
      </border>
    </dxf>
    <dxf>
      <border outline="0">
        <bottom style="thin">
          <color indexed="64"/>
        </bottom>
      </border>
    </dxf>
    <dxf>
      <font>
        <b/>
        <i val="0"/>
        <strike val="0"/>
        <condense val="0"/>
        <extend val="0"/>
        <outline val="0"/>
        <shadow val="0"/>
        <u val="none"/>
        <vertAlign val="baseline"/>
        <sz val="12"/>
        <color theme="0"/>
        <name val="Calibri"/>
        <scheme val="minor"/>
      </font>
      <fill>
        <patternFill patternType="solid">
          <fgColor theme="4"/>
          <bgColor theme="4"/>
        </patternFill>
      </fill>
      <alignment horizontal="center" vertical="bottom" textRotation="0" wrapText="0" indent="0" justifyLastLine="0" shrinkToFit="0" readingOrder="0"/>
    </dxf>
    <dxf>
      <alignment horizontal="center" vertical="bottom" textRotation="0" wrapText="0" indent="0" justifyLastLine="0" shrinkToFit="0" readingOrder="0"/>
    </dxf>
    <dxf>
      <alignment horizontal="left"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0" formatCode="General"/>
      <alignment horizontal="center" vertical="bottom" textRotation="0" wrapText="0" indent="0" justifyLastLine="0" shrinkToFit="0" readingOrder="0"/>
    </dxf>
    <dxf>
      <numFmt numFmtId="19" formatCode="dd/mm/yyyy"/>
    </dxf>
    <dxf>
      <numFmt numFmtId="19" formatCode="dd/mm/yyyy"/>
    </dxf>
    <dxf>
      <numFmt numFmtId="19" formatCode="dd/mm/yyyy"/>
    </dxf>
    <dxf>
      <numFmt numFmtId="19" formatCode="dd/mm/yyyy"/>
    </dxf>
    <dxf>
      <numFmt numFmtId="2" formatCode="0.00"/>
    </dxf>
    <dxf>
      <numFmt numFmtId="2" formatCode="0.00"/>
    </dxf>
    <dxf>
      <numFmt numFmtId="164" formatCode="h:mm;@"/>
    </dxf>
    <dxf>
      <numFmt numFmtId="164" formatCode="h:mm;@"/>
    </dxf>
    <dxf>
      <numFmt numFmtId="164" formatCode="h:mm;@"/>
    </dxf>
    <dxf>
      <numFmt numFmtId="164" formatCode="h:mm;@"/>
    </dxf>
    <dxf>
      <numFmt numFmtId="19" formatCode="dd/mm/yyyy"/>
    </dxf>
    <dxf>
      <numFmt numFmtId="19" formatCode="dd/mm/yyyy"/>
    </dxf>
    <dxf>
      <numFmt numFmtId="19" formatCode="dd/mm/yyyy"/>
    </dxf>
    <dxf>
      <alignment horizontal="center" vertical="bottom" textRotation="0" wrapText="0" indent="0" justifyLastLine="0" shrinkToFit="0" readingOrder="0"/>
    </dxf>
    <dxf>
      <alignment horizontal="left" vertical="bottom" textRotation="0" wrapText="0" indent="0" justifyLastLine="0" shrinkToFit="0" readingOrder="0"/>
    </dxf>
    <dxf>
      <fill>
        <patternFill patternType="none">
          <bgColor auto="1"/>
        </patternFill>
      </fill>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ill>
        <patternFill patternType="none">
          <fgColor indexed="64"/>
          <bgColor indexed="65"/>
        </patternFill>
      </fill>
      <alignment horizontal="center"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xdr:col>
          <xdr:colOff>520700</xdr:colOff>
          <xdr:row>0</xdr:row>
          <xdr:rowOff>330200</xdr:rowOff>
        </xdr:from>
        <xdr:to>
          <xdr:col>2</xdr:col>
          <xdr:colOff>952500</xdr:colOff>
          <xdr:row>1</xdr:row>
          <xdr:rowOff>114300</xdr:rowOff>
        </xdr:to>
        <xdr:sp macro="" textlink="">
          <xdr:nvSpPr>
            <xdr:cNvPr id="1032" name="Button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400" b="1" i="1" u="none" strike="noStrike" baseline="0">
                  <a:solidFill>
                    <a:srgbClr val="000000"/>
                  </a:solidFill>
                  <a:latin typeface="Calibri" pitchFamily="2" charset="0"/>
                  <a:cs typeface="Calibri" pitchFamily="2" charset="0"/>
                </a:rPr>
                <a:t>Valider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0</xdr:colOff>
          <xdr:row>6</xdr:row>
          <xdr:rowOff>38100</xdr:rowOff>
        </xdr:from>
        <xdr:to>
          <xdr:col>2</xdr:col>
          <xdr:colOff>304800</xdr:colOff>
          <xdr:row>7</xdr:row>
          <xdr:rowOff>127000</xdr:rowOff>
        </xdr:to>
        <xdr:sp macro="" textlink="">
          <xdr:nvSpPr>
            <xdr:cNvPr id="1033" name="Button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400" b="1" i="1" u="none" strike="noStrike" baseline="0">
                  <a:solidFill>
                    <a:srgbClr val="000000"/>
                  </a:solidFill>
                  <a:latin typeface="Calibri" pitchFamily="2" charset="0"/>
                  <a:cs typeface="Calibri" pitchFamily="2" charset="0"/>
                </a:rPr>
                <a:t>Raz pêche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25400</xdr:colOff>
          <xdr:row>0</xdr:row>
          <xdr:rowOff>88900</xdr:rowOff>
        </xdr:from>
        <xdr:to>
          <xdr:col>1</xdr:col>
          <xdr:colOff>63500</xdr:colOff>
          <xdr:row>1</xdr:row>
          <xdr:rowOff>38100</xdr:rowOff>
        </xdr:to>
        <xdr:sp macro="" textlink="">
          <xdr:nvSpPr>
            <xdr:cNvPr id="1035" name="Button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200" b="0" i="0" u="none" strike="noStrike" baseline="0">
                  <a:solidFill>
                    <a:srgbClr val="000000"/>
                  </a:solidFill>
                  <a:latin typeface="Calibri" pitchFamily="2" charset="0"/>
                  <a:cs typeface="Calibri" pitchFamily="2" charset="0"/>
                </a:rPr>
                <a:t>Annule</a:t>
              </a:r>
            </a:p>
            <a:p>
              <a:pPr algn="ctr" rtl="0">
                <a:defRPr sz="1000"/>
              </a:pPr>
              <a:r>
                <a:rPr lang="fr-FR" sz="1200" b="0" i="0" u="none" strike="noStrike" baseline="0">
                  <a:solidFill>
                    <a:srgbClr val="000000"/>
                  </a:solidFill>
                  <a:latin typeface="Calibri" pitchFamily="2" charset="0"/>
                  <a:cs typeface="Calibri" pitchFamily="2" charset="0"/>
                </a:rPr>
                <a:t>évènements</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0000000}" name="tb_Peche" displayName="tb_Peche" ref="C9:K34" totalsRowCount="1" headerRowDxfId="69" dataDxfId="68">
  <tableColumns count="9">
    <tableColumn id="1" xr3:uid="{00000000-0010-0000-0000-000001000000}" name="Afficher tout" totalsRowLabel="Total"/>
    <tableColumn id="2" xr3:uid="{00000000-0010-0000-0000-000002000000}" name="Brochet" totalsRowFunction="sum" dataDxfId="67" totalsRowDxfId="66"/>
    <tableColumn id="3" xr3:uid="{00000000-0010-0000-0000-000003000000}" name="Perche" totalsRowFunction="sum" dataDxfId="65" totalsRowDxfId="64"/>
    <tableColumn id="4" xr3:uid="{00000000-0010-0000-0000-000004000000}" name="Sandre" totalsRowFunction="sum" dataDxfId="63" totalsRowDxfId="62"/>
    <tableColumn id="5" xr3:uid="{00000000-0010-0000-0000-000005000000}" name="Truite Fario" totalsRowFunction="sum" dataDxfId="61" totalsRowDxfId="60"/>
    <tableColumn id="9" xr3:uid="{00000000-0010-0000-0000-000009000000}" name="Chevesne" totalsRowFunction="sum" dataDxfId="59" totalsRowDxfId="58"/>
    <tableColumn id="6" xr3:uid="{00000000-0010-0000-0000-000006000000}" name="Truite arc en ciel" totalsRowFunction="sum" dataDxfId="57" totalsRowDxfId="56"/>
    <tableColumn id="7" xr3:uid="{00000000-0010-0000-0000-000007000000}" name="Silure" totalsRowFunction="sum" dataDxfId="55" totalsRowDxfId="54"/>
    <tableColumn id="8" xr3:uid="{00000000-0010-0000-0000-000008000000}" name="Carpe" totalsRowFunction="sum" dataDxfId="53" totalsRowDxfId="52"/>
  </tableColumns>
  <tableStyleInfo name="TableStyleLight1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1000000}" name="tb_Base" displayName="tb_Base" ref="A2:AL66" totalsRowCount="1" headerRowDxfId="51">
  <autoFilter ref="A2:AL65" xr:uid="{00000000-0009-0000-0100-000007000000}"/>
  <sortState ref="A3:AL65">
    <sortCondition ref="B2:B66"/>
  </sortState>
  <tableColumns count="38">
    <tableColumn id="15" xr3:uid="{00000000-0010-0000-0100-00000F000000}" name="Id" dataDxfId="50" totalsRowDxfId="49"/>
    <tableColumn id="1" xr3:uid="{00000000-0010-0000-0100-000001000000}" name="Date" totalsRowLabel="Totaux" dataDxfId="48"/>
    <tableColumn id="2" xr3:uid="{00000000-0010-0000-0100-000002000000}" name="Riviere" dataDxfId="47"/>
    <tableColumn id="18" xr3:uid="{00000000-0010-0000-0100-000012000000}" name="Secteur" dataDxfId="46"/>
    <tableColumn id="25" xr3:uid="{00000000-0010-0000-0100-000019000000}" name="Heure_debut" dataDxfId="45" totalsRowDxfId="44"/>
    <tableColumn id="21" xr3:uid="{00000000-0010-0000-0100-000015000000}" name="Heure_fin" dataDxfId="43" totalsRowDxfId="42"/>
    <tableColumn id="38" xr3:uid="{00000000-0010-0000-0100-000026000000}" name="Duree" totalsRowFunction="sum" dataDxfId="41" totalsRowDxfId="40">
      <calculatedColumnFormula>(tb_Base[[#This Row],[Heure_fin]]-tb_Base[[#This Row],[Heure_debut]])*24</calculatedColumnFormula>
    </tableColumn>
    <tableColumn id="16" xr3:uid="{00000000-0010-0000-0100-000010000000}" name="Meteo" dataDxfId="39"/>
    <tableColumn id="17" xr3:uid="{00000000-0010-0000-0100-000011000000}" name="Leurre_type" dataDxfId="38"/>
    <tableColumn id="22" xr3:uid="{00000000-0010-0000-0100-000016000000}" name="Leurre_categorie" dataDxfId="37"/>
    <tableColumn id="37" xr3:uid="{00000000-0010-0000-0100-000025000000}" name="Leurre_couleur" dataDxfId="36"/>
    <tableColumn id="39" xr3:uid="{00000000-0010-0000-0100-000027000000}" name="Total_espece" totalsRowFunction="sum" dataDxfId="35">
      <calculatedColumnFormula>SUM(tb_Base[[#This Row],[0 - 19 cm]:[240 - 249 cm]])</calculatedColumnFormula>
    </tableColumn>
    <tableColumn id="3" xr3:uid="{00000000-0010-0000-0100-000003000000}" name="Espece" dataDxfId="34" totalsRowDxfId="33"/>
    <tableColumn id="20" xr3:uid="{00000000-0010-0000-0100-000014000000}" name="0 - 19 cm" totalsRowFunction="sum"/>
    <tableColumn id="26" xr3:uid="{00000000-0010-0000-0100-00001A000000}" name="20 - 29 cm" totalsRowFunction="sum"/>
    <tableColumn id="27" xr3:uid="{00000000-0010-0000-0100-00001B000000}" name="30 - 39 cm" totalsRowFunction="sum"/>
    <tableColumn id="28" xr3:uid="{00000000-0010-0000-0100-00001C000000}" name="40 - 49 cm" totalsRowFunction="sum"/>
    <tableColumn id="29" xr3:uid="{00000000-0010-0000-0100-00001D000000}" name="50 - 59 cm" totalsRowFunction="sum"/>
    <tableColumn id="30" xr3:uid="{00000000-0010-0000-0100-00001E000000}" name="60 - 69 cm" totalsRowFunction="sum"/>
    <tableColumn id="31" xr3:uid="{00000000-0010-0000-0100-00001F000000}" name="70 - 79 cm" totalsRowFunction="sum"/>
    <tableColumn id="32" xr3:uid="{00000000-0010-0000-0100-000020000000}" name="80 - 89 cm" totalsRowFunction="sum"/>
    <tableColumn id="33" xr3:uid="{00000000-0010-0000-0100-000021000000}" name="90 - 99 cm" totalsRowFunction="sum"/>
    <tableColumn id="34" xr3:uid="{00000000-0010-0000-0100-000022000000}" name="100 - 109 cm" totalsRowFunction="sum"/>
    <tableColumn id="35" xr3:uid="{00000000-0010-0000-0100-000023000000}" name="110 - 119 cm" totalsRowFunction="sum"/>
    <tableColumn id="36" xr3:uid="{00000000-0010-0000-0100-000024000000}" name="120 - 129 cm" totalsRowFunction="sum"/>
    <tableColumn id="4" xr3:uid="{00000000-0010-0000-0100-000004000000}" name="130 - 139 cm" totalsRowFunction="sum" dataDxfId="32"/>
    <tableColumn id="5" xr3:uid="{00000000-0010-0000-0100-000005000000}" name="140 - 149 cm" totalsRowFunction="sum" dataDxfId="31"/>
    <tableColumn id="6" xr3:uid="{00000000-0010-0000-0100-000006000000}" name="150 - 159 cm" totalsRowFunction="sum" dataDxfId="30"/>
    <tableColumn id="7" xr3:uid="{00000000-0010-0000-0100-000007000000}" name="160 - 169 cm" totalsRowFunction="sum" dataDxfId="29"/>
    <tableColumn id="8" xr3:uid="{00000000-0010-0000-0100-000008000000}" name="170 - 179 cm" totalsRowFunction="sum" dataDxfId="28"/>
    <tableColumn id="9" xr3:uid="{00000000-0010-0000-0100-000009000000}" name="180 - 189 cm" totalsRowFunction="sum" dataDxfId="27"/>
    <tableColumn id="10" xr3:uid="{00000000-0010-0000-0100-00000A000000}" name="190 - 199 cm" totalsRowFunction="sum" dataDxfId="26"/>
    <tableColumn id="11" xr3:uid="{00000000-0010-0000-0100-00000B000000}" name="200 - 209 cm" totalsRowFunction="sum" dataDxfId="25"/>
    <tableColumn id="12" xr3:uid="{00000000-0010-0000-0100-00000C000000}" name="210 - 219 cm" totalsRowFunction="sum" dataDxfId="24"/>
    <tableColumn id="13" xr3:uid="{00000000-0010-0000-0100-00000D000000}" name="220 - 229 cm" totalsRowFunction="sum" dataDxfId="23"/>
    <tableColumn id="14" xr3:uid="{00000000-0010-0000-0100-00000E000000}" name="230 - 239 cm" totalsRowFunction="sum" dataDxfId="22"/>
    <tableColumn id="19" xr3:uid="{00000000-0010-0000-0100-000013000000}" name="240 - 249 cm" totalsRowFunction="sum" dataDxfId="21"/>
    <tableColumn id="24" xr3:uid="{00000000-0010-0000-0100-000018000000}" name="Remarque" dataDxfId="20" totalsRowDxfId="19"/>
  </tableColumns>
  <tableStyleInfo name="TableStyleLight13"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2000000}" name="tb_listes" displayName="tb_listes" ref="A4:L27" totalsRowShown="0" headerRowDxfId="18" headerRowBorderDxfId="17" tableBorderDxfId="16">
  <autoFilter ref="A4:L27" xr:uid="{00000000-0009-0000-0100-000001000000}"/>
  <tableColumns count="12">
    <tableColumn id="3" xr3:uid="{00000000-0010-0000-0200-000003000000}" name="Riviere" dataDxfId="15"/>
    <tableColumn id="4" xr3:uid="{6D3D18A5-C618-604C-92E4-5989D79AB908}" name="Jouanne" dataDxfId="14"/>
    <tableColumn id="2" xr3:uid="{9A483FCB-F88F-7547-BB44-54A0DCD10962}" name="Erve" dataDxfId="13"/>
    <tableColumn id="1" xr3:uid="{00000000-0010-0000-0200-000001000000}" name="Seiche" dataDxfId="12"/>
    <tableColumn id="6" xr3:uid="{00000000-0010-0000-0200-000006000000}" name="Mayenne" dataDxfId="11"/>
    <tableColumn id="7" xr3:uid="{00000000-0010-0000-0200-000007000000}" name="Etang" dataDxfId="10"/>
    <tableColumn id="8" xr3:uid="{00000000-0010-0000-0200-000008000000}" name="Vegre" dataDxfId="9"/>
    <tableColumn id="9" xr3:uid="{00000000-0010-0000-0200-000009000000}" name="Vaige" dataDxfId="8"/>
    <tableColumn id="10" xr3:uid="{00000000-0010-0000-0200-00000A000000}" name="Artax" dataDxfId="7"/>
    <tableColumn id="11" xr3:uid="{00000000-0010-0000-0200-00000B000000}" name="Arriege" dataDxfId="6"/>
    <tableColumn id="12" xr3:uid="{00000000-0010-0000-0200-00000C000000}" name="Ouette" dataDxfId="5"/>
    <tableColumn id="13" xr3:uid="{00000000-0010-0000-0200-00000D000000}" name="Taude" dataDxfId="4"/>
  </tableColumns>
  <tableStyleInfo name="TableStyleLight9"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3000000}" name="tb_leurres" displayName="tb_leurres" ref="A3:J23" totalsRowShown="0">
  <autoFilter ref="A3:J23" xr:uid="{00000000-0009-0000-0100-000003000000}"/>
  <tableColumns count="10">
    <tableColumn id="1" xr3:uid="{00000000-0010-0000-0300-000001000000}" name="Leurre_type"/>
    <tableColumn id="8" xr3:uid="{D7B0DD86-9A3B-344F-9C16-7ED65209CD57}" name="leurre dur"/>
    <tableColumn id="9" xr3:uid="{00000000-0010-0000-0300-000009000000}" name="creature"/>
    <tableColumn id="2" xr3:uid="{00000000-0010-0000-0300-000002000000}" name="Cuiller"/>
    <tableColumn id="3" xr3:uid="{00000000-0010-0000-0300-000003000000}" name="Souple"/>
    <tableColumn id="4" xr3:uid="{00000000-0010-0000-0300-000004000000}" name="Poisson Nageur"/>
    <tableColumn id="5" xr3:uid="{00000000-0010-0000-0300-000005000000}" name="Surface"/>
    <tableColumn id="6" xr3:uid="{00000000-0010-0000-0300-000006000000}" name="Palette"/>
    <tableColumn id="7" xr3:uid="{00000000-0010-0000-0300-000007000000}" name="Appat Naturel"/>
    <tableColumn id="10" xr3:uid="{00000000-0010-0000-0300-00000A000000}" name="Leurre_couleur"/>
  </tableColumns>
  <tableStyleInfo name="TableStyleLight10"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4000000}" name="tb_meteo" displayName="tb_meteo" ref="A1:A9" totalsRowShown="0" headerRowDxfId="3" dataDxfId="2" tableBorderDxfId="1">
  <autoFilter ref="A1:A9" xr:uid="{00000000-0009-0000-0100-000002000000}"/>
  <tableColumns count="1">
    <tableColumn id="1" xr3:uid="{00000000-0010-0000-0400-000001000000}" name="Meteo" dataDxfId="0"/>
  </tableColumns>
  <tableStyleInfo name="TableStyleLight1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_rels/sheet5.xml.rels><?xml version="1.0" encoding="UTF-8" standalone="yes"?>
<Relationships xmlns="http://schemas.openxmlformats.org/package/2006/relationships"><Relationship Id="rId1" Type="http://schemas.openxmlformats.org/officeDocument/2006/relationships/table" Target="../tables/table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4"/>
  <dimension ref="B1:K35"/>
  <sheetViews>
    <sheetView showGridLines="0" tabSelected="1" workbookViewId="0">
      <selection activeCell="F4" sqref="F4"/>
    </sheetView>
  </sheetViews>
  <sheetFormatPr baseColWidth="10" defaultRowHeight="16" x14ac:dyDescent="0.2"/>
  <cols>
    <col min="2" max="2" width="12" style="2" customWidth="1"/>
    <col min="3" max="5" width="14.6640625" style="2" customWidth="1"/>
    <col min="6" max="6" width="14.6640625" customWidth="1"/>
    <col min="7" max="7" width="23.6640625" customWidth="1"/>
    <col min="8" max="9" width="14.6640625" customWidth="1"/>
    <col min="10" max="10" width="15.1640625" customWidth="1"/>
    <col min="11" max="12" width="9.1640625" bestFit="1" customWidth="1"/>
    <col min="13" max="13" width="8" customWidth="1"/>
  </cols>
  <sheetData>
    <row r="1" spans="2:11" ht="50.25" customHeight="1" x14ac:dyDescent="0.2">
      <c r="J1" s="22"/>
    </row>
    <row r="2" spans="2:11" ht="24.75" customHeight="1" x14ac:dyDescent="0.2">
      <c r="B2" s="13" t="s">
        <v>89</v>
      </c>
      <c r="C2" s="12"/>
      <c r="D2" s="12"/>
      <c r="E2" s="12"/>
      <c r="F2" s="12"/>
      <c r="G2" s="12"/>
      <c r="H2" s="12"/>
      <c r="I2" s="12"/>
    </row>
    <row r="3" spans="2:11" s="2" customFormat="1" x14ac:dyDescent="0.2">
      <c r="B3" s="15" t="s">
        <v>0</v>
      </c>
      <c r="C3" s="15" t="s">
        <v>92</v>
      </c>
      <c r="D3" s="15" t="s">
        <v>93</v>
      </c>
      <c r="E3" s="15" t="s">
        <v>50</v>
      </c>
      <c r="F3" s="15" t="s">
        <v>49</v>
      </c>
      <c r="G3" s="15" t="s">
        <v>51</v>
      </c>
      <c r="H3" s="15" t="s">
        <v>78</v>
      </c>
      <c r="I3" s="15" t="s">
        <v>79</v>
      </c>
      <c r="J3" s="15" t="s">
        <v>126</v>
      </c>
      <c r="K3" s="15" t="s">
        <v>52</v>
      </c>
    </row>
    <row r="4" spans="2:11" x14ac:dyDescent="0.2">
      <c r="B4" s="16">
        <v>44927</v>
      </c>
      <c r="C4" s="17">
        <v>0.35416666666666669</v>
      </c>
      <c r="D4" s="17">
        <v>0.47916666666666669</v>
      </c>
      <c r="E4" s="18" t="s">
        <v>2</v>
      </c>
      <c r="F4" s="18" t="s">
        <v>22</v>
      </c>
      <c r="G4" s="19" t="s">
        <v>247</v>
      </c>
      <c r="H4" s="18" t="s">
        <v>70</v>
      </c>
      <c r="I4" s="18" t="s">
        <v>40</v>
      </c>
      <c r="J4" s="18" t="s">
        <v>157</v>
      </c>
      <c r="K4" s="20"/>
    </row>
    <row r="5" spans="2:11" x14ac:dyDescent="0.2">
      <c r="B5" s="23"/>
      <c r="E5" s="8"/>
      <c r="F5" s="2"/>
      <c r="G5" s="2"/>
      <c r="H5" s="2"/>
      <c r="I5" s="2"/>
      <c r="J5" s="2"/>
    </row>
    <row r="6" spans="2:11" s="2" customFormat="1" x14ac:dyDescent="0.2">
      <c r="J6"/>
    </row>
    <row r="7" spans="2:11" x14ac:dyDescent="0.2">
      <c r="D7" s="14"/>
      <c r="I7" s="2"/>
    </row>
    <row r="8" spans="2:11" ht="19" x14ac:dyDescent="0.2">
      <c r="C8" s="13" t="s">
        <v>90</v>
      </c>
      <c r="D8" s="12"/>
      <c r="E8" s="12"/>
      <c r="F8" s="12"/>
      <c r="G8" s="12"/>
      <c r="H8" s="12"/>
      <c r="I8" s="12"/>
    </row>
    <row r="9" spans="2:11" x14ac:dyDescent="0.2">
      <c r="C9" s="6" t="s">
        <v>80</v>
      </c>
      <c r="D9" s="6" t="s">
        <v>81</v>
      </c>
      <c r="E9" s="6" t="s">
        <v>82</v>
      </c>
      <c r="F9" s="6" t="s">
        <v>83</v>
      </c>
      <c r="G9" s="6" t="s">
        <v>138</v>
      </c>
      <c r="H9" s="6" t="s">
        <v>84</v>
      </c>
      <c r="I9" s="6" t="s">
        <v>137</v>
      </c>
      <c r="J9" s="6" t="s">
        <v>139</v>
      </c>
      <c r="K9" s="6" t="s">
        <v>140</v>
      </c>
    </row>
    <row r="10" spans="2:11" x14ac:dyDescent="0.2">
      <c r="C10" t="s">
        <v>96</v>
      </c>
      <c r="F10" s="2"/>
      <c r="G10" s="2"/>
      <c r="H10" s="2"/>
      <c r="I10" s="2"/>
      <c r="J10" s="2"/>
      <c r="K10" s="2"/>
    </row>
    <row r="11" spans="2:11" x14ac:dyDescent="0.2">
      <c r="C11" t="s">
        <v>97</v>
      </c>
      <c r="F11" s="2"/>
      <c r="G11" s="2"/>
      <c r="H11" s="2"/>
      <c r="I11" s="2"/>
      <c r="J11" s="2"/>
      <c r="K11" s="2"/>
    </row>
    <row r="12" spans="2:11" x14ac:dyDescent="0.2">
      <c r="C12" t="s">
        <v>98</v>
      </c>
      <c r="F12" s="2"/>
      <c r="G12" s="2"/>
      <c r="H12" s="2"/>
      <c r="I12" s="2"/>
      <c r="J12" s="2"/>
      <c r="K12" s="2"/>
    </row>
    <row r="13" spans="2:11" x14ac:dyDescent="0.2">
      <c r="C13" t="s">
        <v>99</v>
      </c>
      <c r="F13" s="2"/>
      <c r="G13" s="2"/>
      <c r="H13" s="2"/>
      <c r="I13" s="2"/>
      <c r="J13" s="2"/>
      <c r="K13" s="2"/>
    </row>
    <row r="14" spans="2:11" x14ac:dyDescent="0.2">
      <c r="C14" t="s">
        <v>100</v>
      </c>
      <c r="F14" s="2"/>
      <c r="G14" s="2"/>
      <c r="H14" s="2"/>
      <c r="I14" s="2"/>
      <c r="J14" s="2"/>
      <c r="K14" s="2"/>
    </row>
    <row r="15" spans="2:11" x14ac:dyDescent="0.2">
      <c r="C15" t="s">
        <v>101</v>
      </c>
      <c r="F15" s="2"/>
      <c r="G15" s="2"/>
      <c r="H15" s="2"/>
      <c r="I15" s="2"/>
      <c r="J15" s="2"/>
      <c r="K15" s="2"/>
    </row>
    <row r="16" spans="2:11" x14ac:dyDescent="0.2">
      <c r="C16" t="s">
        <v>102</v>
      </c>
      <c r="F16" s="2"/>
      <c r="G16" s="2"/>
      <c r="H16" s="2"/>
      <c r="I16" s="2"/>
      <c r="J16" s="2"/>
      <c r="K16" s="2"/>
    </row>
    <row r="17" spans="3:11" x14ac:dyDescent="0.2">
      <c r="C17" t="s">
        <v>103</v>
      </c>
      <c r="F17" s="2"/>
      <c r="G17" s="2"/>
      <c r="H17" s="2"/>
      <c r="I17" s="2"/>
      <c r="J17" s="2"/>
      <c r="K17" s="2"/>
    </row>
    <row r="18" spans="3:11" x14ac:dyDescent="0.2">
      <c r="C18" t="s">
        <v>104</v>
      </c>
      <c r="F18" s="2"/>
      <c r="G18" s="2"/>
      <c r="H18" s="2"/>
      <c r="I18" s="2"/>
      <c r="J18" s="2"/>
      <c r="K18" s="2"/>
    </row>
    <row r="19" spans="3:11" x14ac:dyDescent="0.2">
      <c r="C19" t="s">
        <v>105</v>
      </c>
      <c r="F19" s="2"/>
      <c r="G19" s="2"/>
      <c r="H19" s="2"/>
      <c r="I19" s="2"/>
      <c r="J19" s="2"/>
      <c r="K19" s="2"/>
    </row>
    <row r="20" spans="3:11" x14ac:dyDescent="0.2">
      <c r="C20" t="s">
        <v>106</v>
      </c>
      <c r="F20" s="2"/>
      <c r="G20" s="2"/>
      <c r="H20" s="2"/>
      <c r="I20" s="2"/>
      <c r="J20" s="2"/>
      <c r="K20" s="2"/>
    </row>
    <row r="21" spans="3:11" x14ac:dyDescent="0.2">
      <c r="C21" t="s">
        <v>107</v>
      </c>
      <c r="F21" s="2"/>
      <c r="G21" s="2"/>
      <c r="H21" s="2"/>
      <c r="I21" s="2"/>
      <c r="J21" s="2"/>
      <c r="K21" s="2"/>
    </row>
    <row r="22" spans="3:11" x14ac:dyDescent="0.2">
      <c r="C22" t="s">
        <v>108</v>
      </c>
      <c r="F22" s="2"/>
      <c r="G22" s="2"/>
      <c r="H22" s="2"/>
      <c r="I22" s="2"/>
      <c r="J22" s="2"/>
      <c r="K22" s="2"/>
    </row>
    <row r="23" spans="3:11" x14ac:dyDescent="0.2">
      <c r="C23" t="s">
        <v>109</v>
      </c>
      <c r="F23" s="2"/>
      <c r="G23" s="2"/>
      <c r="H23" s="2"/>
      <c r="I23" s="2"/>
      <c r="J23" s="2"/>
      <c r="K23" s="2"/>
    </row>
    <row r="24" spans="3:11" x14ac:dyDescent="0.2">
      <c r="C24" t="s">
        <v>110</v>
      </c>
      <c r="F24" s="2"/>
      <c r="G24" s="2"/>
      <c r="H24" s="2"/>
      <c r="I24" s="2"/>
      <c r="J24" s="2"/>
      <c r="K24" s="2"/>
    </row>
    <row r="25" spans="3:11" x14ac:dyDescent="0.2">
      <c r="C25" t="s">
        <v>111</v>
      </c>
      <c r="F25" s="2"/>
      <c r="G25" s="2"/>
      <c r="H25" s="2"/>
      <c r="I25" s="2"/>
      <c r="J25" s="2"/>
      <c r="K25" s="2"/>
    </row>
    <row r="26" spans="3:11" x14ac:dyDescent="0.2">
      <c r="C26" t="s">
        <v>112</v>
      </c>
      <c r="F26" s="2"/>
      <c r="G26" s="2"/>
      <c r="H26" s="2"/>
      <c r="I26" s="2"/>
      <c r="J26" s="2"/>
      <c r="K26" s="2"/>
    </row>
    <row r="27" spans="3:11" x14ac:dyDescent="0.2">
      <c r="C27" t="s">
        <v>113</v>
      </c>
      <c r="F27" s="2"/>
      <c r="G27" s="2"/>
      <c r="H27" s="2"/>
      <c r="I27" s="2"/>
      <c r="J27" s="2"/>
      <c r="K27" s="2"/>
    </row>
    <row r="28" spans="3:11" x14ac:dyDescent="0.2">
      <c r="C28" t="s">
        <v>114</v>
      </c>
      <c r="F28" s="2"/>
      <c r="G28" s="2"/>
      <c r="H28" s="2"/>
      <c r="I28" s="2"/>
      <c r="J28" s="2"/>
      <c r="K28" s="2"/>
    </row>
    <row r="29" spans="3:11" x14ac:dyDescent="0.2">
      <c r="C29" t="s">
        <v>115</v>
      </c>
      <c r="F29" s="2"/>
      <c r="G29" s="2"/>
      <c r="H29" s="2"/>
      <c r="I29" s="2"/>
      <c r="J29" s="2"/>
      <c r="K29" s="2"/>
    </row>
    <row r="30" spans="3:11" x14ac:dyDescent="0.2">
      <c r="C30" t="s">
        <v>116</v>
      </c>
      <c r="F30" s="2"/>
      <c r="G30" s="2"/>
      <c r="H30" s="2"/>
      <c r="I30" s="2"/>
      <c r="J30" s="2"/>
      <c r="K30" s="2"/>
    </row>
    <row r="31" spans="3:11" x14ac:dyDescent="0.2">
      <c r="C31" t="s">
        <v>117</v>
      </c>
      <c r="F31" s="2"/>
      <c r="G31" s="2"/>
      <c r="H31" s="2"/>
      <c r="I31" s="2"/>
      <c r="J31" s="2"/>
      <c r="K31" s="2"/>
    </row>
    <row r="32" spans="3:11" x14ac:dyDescent="0.2">
      <c r="C32" t="s">
        <v>118</v>
      </c>
      <c r="F32" s="2"/>
      <c r="G32" s="2"/>
      <c r="H32" s="2"/>
      <c r="I32" s="2"/>
      <c r="J32" s="2"/>
      <c r="K32" s="2"/>
    </row>
    <row r="33" spans="3:11" x14ac:dyDescent="0.2">
      <c r="C33" t="s">
        <v>119</v>
      </c>
      <c r="F33" s="2"/>
      <c r="G33" s="2"/>
      <c r="H33" s="2"/>
      <c r="I33" s="2"/>
      <c r="J33" s="2"/>
      <c r="K33" s="2"/>
    </row>
    <row r="34" spans="3:11" x14ac:dyDescent="0.2">
      <c r="C34" t="s">
        <v>85</v>
      </c>
      <c r="D34" s="2">
        <f>SUBTOTAL(109,tb_Peche[Brochet])</f>
        <v>0</v>
      </c>
      <c r="E34" s="2">
        <f>SUBTOTAL(109,tb_Peche[Perche])</f>
        <v>0</v>
      </c>
      <c r="F34" s="2">
        <f>SUBTOTAL(109,tb_Peche[Sandre])</f>
        <v>0</v>
      </c>
      <c r="G34" s="2">
        <f>SUBTOTAL(109,tb_Peche[Truite Fario])</f>
        <v>0</v>
      </c>
      <c r="H34" s="2">
        <f>SUBTOTAL(109,tb_Peche[Chevesne])</f>
        <v>0</v>
      </c>
      <c r="I34" s="2">
        <f>SUBTOTAL(109,tb_Peche[Truite arc en ciel])</f>
        <v>0</v>
      </c>
      <c r="J34" s="2">
        <f>SUBTOTAL(109,tb_Peche[Silure])</f>
        <v>0</v>
      </c>
      <c r="K34" s="2">
        <f>SUBTOTAL(109,tb_Peche[Carpe])</f>
        <v>0</v>
      </c>
    </row>
    <row r="35" spans="3:11" x14ac:dyDescent="0.2">
      <c r="C35"/>
      <c r="D35"/>
      <c r="E35"/>
    </row>
  </sheetData>
  <dataValidations count="6">
    <dataValidation type="list" allowBlank="1" showInputMessage="1" showErrorMessage="1" sqref="E4" xr:uid="{00000000-0002-0000-0000-000000000000}">
      <formula1>INDIRECT("tb_meteo[Meteo]")</formula1>
    </dataValidation>
    <dataValidation type="list" allowBlank="1" showInputMessage="1" showErrorMessage="1" sqref="H4" xr:uid="{00000000-0002-0000-0000-000002000000}">
      <formula1>"Cuiller,Souple,Poisson Nageur,Surface,Palette,Appat Naturel,X,créature"</formula1>
    </dataValidation>
    <dataValidation type="list" allowBlank="1" showInputMessage="1" showErrorMessage="1" sqref="J4" xr:uid="{00000000-0002-0000-0000-000003000000}">
      <formula1>"jaune,vert,bleu,rouge,blanc,argent,rose,violet,gris,naturel,fire tiger,chartreuse,gudgeon,X,transparent,truite,marron,noir à point jaune,argent à point rouge"</formula1>
    </dataValidation>
    <dataValidation type="list" allowBlank="1" showInputMessage="1" showErrorMessage="1" sqref="I4" xr:uid="{00000000-0002-0000-0000-000005000000}">
      <formula1>"cuiller n°0,cuiller n°1,cuiller n°2,cuiller n°3,cuiller n°4,cuiller n°5,cuiller ondulante,Autre"</formula1>
    </dataValidation>
    <dataValidation type="list" allowBlank="1" showInputMessage="1" showErrorMessage="1" sqref="F4" xr:uid="{6484BBA4-308C-BD41-90CA-A8FED04317C1}">
      <formula1>"Mayenne,Ouette,Vegre,Vaige,Taude,Etang,Artax,Arriege,Seiche,Erve,Jouanne"</formula1>
    </dataValidation>
    <dataValidation type="list" allowBlank="1" showInputMessage="1" showErrorMessage="1" sqref="G4" xr:uid="{01D75225-37BE-EF4E-BC81-E6F61A9815E0}">
      <formula1>"Neau en face du plan d'eau,Montsurs amont du pont du centre ville,Montsurs aval du pont du centre ville,Montsurs les petits ifs amont,Montsurs les petits ifs aval,St Cenere lavoir amont,St Cenere lavoir aval,Argentre la courbe"</formula1>
    </dataValidation>
  </dataValidations>
  <pageMargins left="0.7" right="0.7" top="0.75" bottom="0.75" header="0.3" footer="0.3"/>
  <pageSetup paperSize="9" orientation="portrait" horizontalDpi="1200" verticalDpi="1200" r:id="rId1"/>
  <drawing r:id="rId2"/>
  <legacyDrawing r:id="rId3"/>
  <mc:AlternateContent xmlns:mc="http://schemas.openxmlformats.org/markup-compatibility/2006">
    <mc:Choice Requires="x14">
      <controls>
        <mc:AlternateContent xmlns:mc="http://schemas.openxmlformats.org/markup-compatibility/2006">
          <mc:Choice Requires="x14">
            <control shapeId="1032" r:id="rId4" name="Button 8">
              <controlPr defaultSize="0" print="0" autoFill="0" autoPict="0" macro="[0]!MajBase">
                <anchor>
                  <from>
                    <xdr:col>1</xdr:col>
                    <xdr:colOff>520700</xdr:colOff>
                    <xdr:row>0</xdr:row>
                    <xdr:rowOff>330200</xdr:rowOff>
                  </from>
                  <to>
                    <xdr:col>2</xdr:col>
                    <xdr:colOff>952500</xdr:colOff>
                    <xdr:row>1</xdr:row>
                    <xdr:rowOff>114300</xdr:rowOff>
                  </to>
                </anchor>
              </controlPr>
            </control>
          </mc:Choice>
        </mc:AlternateContent>
        <mc:AlternateContent xmlns:mc="http://schemas.openxmlformats.org/markup-compatibility/2006">
          <mc:Choice Requires="x14">
            <control shapeId="1033" r:id="rId5" name="Button 9">
              <controlPr defaultSize="0" print="0" autoFill="0" autoPict="0" macro="[0]!RazTbPeche">
                <anchor>
                  <from>
                    <xdr:col>1</xdr:col>
                    <xdr:colOff>0</xdr:colOff>
                    <xdr:row>6</xdr:row>
                    <xdr:rowOff>38100</xdr:rowOff>
                  </from>
                  <to>
                    <xdr:col>2</xdr:col>
                    <xdr:colOff>304800</xdr:colOff>
                    <xdr:row>7</xdr:row>
                    <xdr:rowOff>127000</xdr:rowOff>
                  </to>
                </anchor>
              </controlPr>
            </control>
          </mc:Choice>
        </mc:AlternateContent>
        <mc:AlternateContent xmlns:mc="http://schemas.openxmlformats.org/markup-compatibility/2006">
          <mc:Choice Requires="x14">
            <control shapeId="1035" r:id="rId6" name="Button 11">
              <controlPr defaultSize="0" print="0" autoFill="0" autoPict="0" macro="[0]!AnnuleRestaureEvenements">
                <anchor moveWithCells="1" sizeWithCells="1">
                  <from>
                    <xdr:col>0</xdr:col>
                    <xdr:colOff>25400</xdr:colOff>
                    <xdr:row>0</xdr:row>
                    <xdr:rowOff>88900</xdr:rowOff>
                  </from>
                  <to>
                    <xdr:col>1</xdr:col>
                    <xdr:colOff>63500</xdr:colOff>
                    <xdr:row>1</xdr:row>
                    <xdr:rowOff>38100</xdr:rowOff>
                  </to>
                </anchor>
              </controlPr>
            </control>
          </mc:Choice>
        </mc:AlternateContent>
      </controls>
    </mc:Choice>
  </mc:AlternateContent>
  <tableParts count="1">
    <tablePart r:id="rId7"/>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8"/>
  <dimension ref="A1:AL66"/>
  <sheetViews>
    <sheetView showGridLines="0" topLeftCell="A55" workbookViewId="0">
      <selection activeCell="A66" sqref="A66:XFD70"/>
    </sheetView>
  </sheetViews>
  <sheetFormatPr baseColWidth="10" defaultColWidth="11" defaultRowHeight="16" x14ac:dyDescent="0.2"/>
  <cols>
    <col min="1" max="1" width="60.6640625" customWidth="1"/>
    <col min="2" max="2" width="11.6640625" customWidth="1"/>
    <col min="3" max="3" width="9" bestFit="1" customWidth="1"/>
    <col min="4" max="4" width="10.6640625" bestFit="1" customWidth="1"/>
    <col min="5" max="5" width="16.1640625" style="24" bestFit="1" customWidth="1"/>
    <col min="6" max="6" width="13.1640625" style="24" bestFit="1" customWidth="1"/>
    <col min="7" max="7" width="10" style="26" bestFit="1" customWidth="1"/>
    <col min="8" max="8" width="10.5" bestFit="1" customWidth="1"/>
    <col min="9" max="9" width="15.1640625" bestFit="1" customWidth="1"/>
    <col min="10" max="10" width="24" customWidth="1"/>
    <col min="11" max="11" width="17.83203125" bestFit="1" customWidth="1"/>
    <col min="12" max="12" width="15.6640625" style="2" customWidth="1"/>
    <col min="13" max="14" width="11" style="2" bestFit="1" customWidth="1"/>
    <col min="15" max="22" width="16.5" style="2" bestFit="1" customWidth="1"/>
    <col min="23" max="23" width="14.83203125" style="2" bestFit="1" customWidth="1"/>
    <col min="24" max="24" width="16" style="2" bestFit="1" customWidth="1"/>
    <col min="25" max="26" width="17.33203125" bestFit="1" customWidth="1"/>
  </cols>
  <sheetData>
    <row r="1" spans="1:38" x14ac:dyDescent="0.2">
      <c r="M1"/>
      <c r="N1"/>
      <c r="O1"/>
      <c r="P1"/>
      <c r="Q1"/>
      <c r="R1"/>
      <c r="S1"/>
      <c r="T1"/>
      <c r="U1"/>
      <c r="V1"/>
      <c r="W1"/>
      <c r="X1"/>
    </row>
    <row r="2" spans="1:38" x14ac:dyDescent="0.2">
      <c r="A2" s="6" t="s">
        <v>87</v>
      </c>
      <c r="B2" s="21" t="s">
        <v>0</v>
      </c>
      <c r="C2" s="21" t="s">
        <v>54</v>
      </c>
      <c r="D2" s="9" t="s">
        <v>51</v>
      </c>
      <c r="E2" s="25" t="s">
        <v>94</v>
      </c>
      <c r="F2" s="25" t="s">
        <v>95</v>
      </c>
      <c r="G2" s="27" t="s">
        <v>161</v>
      </c>
      <c r="H2" s="21" t="s">
        <v>55</v>
      </c>
      <c r="I2" s="9" t="s">
        <v>76</v>
      </c>
      <c r="J2" s="9" t="s">
        <v>77</v>
      </c>
      <c r="K2" s="10" t="s">
        <v>122</v>
      </c>
      <c r="L2" s="10" t="s">
        <v>88</v>
      </c>
      <c r="M2" s="6" t="s">
        <v>86</v>
      </c>
      <c r="N2" t="s">
        <v>96</v>
      </c>
      <c r="O2" t="s">
        <v>97</v>
      </c>
      <c r="P2" t="s">
        <v>98</v>
      </c>
      <c r="Q2" t="s">
        <v>99</v>
      </c>
      <c r="R2" t="s">
        <v>100</v>
      </c>
      <c r="S2" t="s">
        <v>101</v>
      </c>
      <c r="T2" t="s">
        <v>102</v>
      </c>
      <c r="U2" t="s">
        <v>103</v>
      </c>
      <c r="V2" t="s">
        <v>104</v>
      </c>
      <c r="W2" t="s">
        <v>105</v>
      </c>
      <c r="X2" t="s">
        <v>106</v>
      </c>
      <c r="Y2" t="s">
        <v>107</v>
      </c>
      <c r="Z2" t="s">
        <v>108</v>
      </c>
      <c r="AA2" t="s">
        <v>109</v>
      </c>
      <c r="AB2" t="s">
        <v>110</v>
      </c>
      <c r="AC2" t="s">
        <v>111</v>
      </c>
      <c r="AD2" t="s">
        <v>112</v>
      </c>
      <c r="AE2" t="s">
        <v>113</v>
      </c>
      <c r="AF2" t="s">
        <v>114</v>
      </c>
      <c r="AG2" t="s">
        <v>115</v>
      </c>
      <c r="AH2" t="s">
        <v>116</v>
      </c>
      <c r="AI2" t="s">
        <v>117</v>
      </c>
      <c r="AJ2" t="s">
        <v>118</v>
      </c>
      <c r="AK2" t="s">
        <v>119</v>
      </c>
      <c r="AL2" s="11" t="s">
        <v>52</v>
      </c>
    </row>
    <row r="3" spans="1:38" ht="18" customHeight="1" x14ac:dyDescent="0.2">
      <c r="A3" s="14" t="s">
        <v>162</v>
      </c>
      <c r="B3" s="7">
        <v>43053</v>
      </c>
      <c r="C3" s="7" t="s">
        <v>120</v>
      </c>
      <c r="D3" s="7" t="s">
        <v>64</v>
      </c>
      <c r="E3" s="24">
        <v>0.41666666666666669</v>
      </c>
      <c r="F3" s="24">
        <v>0.5</v>
      </c>
      <c r="G3" s="26">
        <f>(tb_Base[[#This Row],[Heure_fin]]-tb_Base[[#This Row],[Heure_debut]])*24</f>
        <v>1.9999999999999996</v>
      </c>
      <c r="H3" s="7" t="s">
        <v>2</v>
      </c>
      <c r="I3" s="7" t="s">
        <v>141</v>
      </c>
      <c r="J3" s="7" t="s">
        <v>141</v>
      </c>
      <c r="K3" s="7" t="s">
        <v>141</v>
      </c>
      <c r="L3" s="28">
        <f>SUM(tb_Base[[#This Row],[0 - 19 cm]:[240 - 249 cm]])</f>
        <v>1</v>
      </c>
      <c r="M3" s="2" t="s">
        <v>81</v>
      </c>
      <c r="N3"/>
      <c r="O3"/>
      <c r="P3"/>
      <c r="Q3"/>
      <c r="R3">
        <v>1</v>
      </c>
      <c r="S3"/>
      <c r="T3"/>
      <c r="U3"/>
      <c r="V3"/>
      <c r="W3"/>
      <c r="X3"/>
      <c r="Z3" s="2"/>
      <c r="AA3" s="2"/>
      <c r="AB3" s="2"/>
      <c r="AC3" s="2"/>
      <c r="AD3" s="2"/>
      <c r="AE3" s="2"/>
      <c r="AF3" s="2"/>
      <c r="AG3" s="2"/>
      <c r="AH3" s="2"/>
      <c r="AI3" s="2"/>
      <c r="AJ3" s="2"/>
      <c r="AK3" s="2"/>
      <c r="AL3" s="14"/>
    </row>
    <row r="4" spans="1:38" x14ac:dyDescent="0.2">
      <c r="A4" s="14" t="s">
        <v>163</v>
      </c>
      <c r="B4" s="7">
        <v>43187</v>
      </c>
      <c r="C4" s="7" t="s">
        <v>120</v>
      </c>
      <c r="D4" s="7" t="s">
        <v>65</v>
      </c>
      <c r="E4" s="24">
        <v>0.66666666666666663</v>
      </c>
      <c r="F4" s="24">
        <v>0.75</v>
      </c>
      <c r="G4" s="26">
        <f>(tb_Base[[#This Row],[Heure_fin]]-tb_Base[[#This Row],[Heure_debut]])*24</f>
        <v>2.0000000000000009</v>
      </c>
      <c r="H4" s="7" t="s">
        <v>2</v>
      </c>
      <c r="I4" s="7" t="s">
        <v>71</v>
      </c>
      <c r="J4" s="7" t="s">
        <v>146</v>
      </c>
      <c r="K4" s="7" t="s">
        <v>145</v>
      </c>
      <c r="L4" s="28">
        <f>SUM(tb_Base[[#This Row],[0 - 19 cm]:[240 - 249 cm]])</f>
        <v>1</v>
      </c>
      <c r="M4" s="2" t="s">
        <v>81</v>
      </c>
      <c r="T4" s="2">
        <v>1</v>
      </c>
      <c r="Y4" s="2"/>
      <c r="Z4" s="2"/>
      <c r="AA4" s="2"/>
      <c r="AB4" s="2"/>
      <c r="AC4" s="2"/>
      <c r="AD4" s="2"/>
      <c r="AE4" s="2"/>
      <c r="AF4" s="2"/>
      <c r="AG4" s="2"/>
      <c r="AH4" s="2"/>
      <c r="AI4" s="2"/>
      <c r="AJ4" s="2"/>
      <c r="AK4" s="2"/>
      <c r="AL4" s="14"/>
    </row>
    <row r="5" spans="1:38" x14ac:dyDescent="0.2">
      <c r="A5" s="14" t="s">
        <v>164</v>
      </c>
      <c r="B5" s="7">
        <v>43774</v>
      </c>
      <c r="C5" s="7" t="s">
        <v>120</v>
      </c>
      <c r="D5" s="7" t="s">
        <v>29</v>
      </c>
      <c r="E5" s="24">
        <v>0.625</v>
      </c>
      <c r="F5" s="24">
        <v>0.70833333333333337</v>
      </c>
      <c r="G5" s="26">
        <f>(tb_Base[[#This Row],[Heure_fin]]-tb_Base[[#This Row],[Heure_debut]])*24</f>
        <v>2.0000000000000009</v>
      </c>
      <c r="H5" s="7" t="s">
        <v>3</v>
      </c>
      <c r="I5" s="7" t="s">
        <v>141</v>
      </c>
      <c r="J5" s="7" t="s">
        <v>141</v>
      </c>
      <c r="K5" s="7" t="s">
        <v>141</v>
      </c>
      <c r="L5" s="28">
        <f>SUM(tb_Base[[#This Row],[0 - 19 cm]:[240 - 249 cm]])</f>
        <v>1</v>
      </c>
      <c r="M5" s="2" t="s">
        <v>81</v>
      </c>
      <c r="Q5" s="2">
        <v>1</v>
      </c>
      <c r="Y5" s="2"/>
      <c r="Z5" s="2"/>
      <c r="AA5" s="2"/>
      <c r="AB5" s="2"/>
      <c r="AC5" s="2"/>
      <c r="AD5" s="2"/>
      <c r="AE5" s="2"/>
      <c r="AF5" s="2"/>
      <c r="AG5" s="2"/>
      <c r="AH5" s="2"/>
      <c r="AI5" s="2"/>
      <c r="AJ5" s="2"/>
      <c r="AK5" s="2"/>
      <c r="AL5" s="14"/>
    </row>
    <row r="6" spans="1:38" x14ac:dyDescent="0.2">
      <c r="A6" s="14" t="s">
        <v>165</v>
      </c>
      <c r="B6" s="7">
        <v>43775</v>
      </c>
      <c r="C6" s="7" t="s">
        <v>120</v>
      </c>
      <c r="D6" s="7" t="s">
        <v>11</v>
      </c>
      <c r="E6" s="24">
        <v>0.58333333333333337</v>
      </c>
      <c r="F6" s="24">
        <v>0.66666666666666663</v>
      </c>
      <c r="G6" s="26">
        <f>(tb_Base[[#This Row],[Heure_fin]]-tb_Base[[#This Row],[Heure_debut]])*24</f>
        <v>1.9999999999999982</v>
      </c>
      <c r="H6" s="7" t="s">
        <v>2</v>
      </c>
      <c r="I6" s="7" t="s">
        <v>141</v>
      </c>
      <c r="J6" s="7" t="s">
        <v>141</v>
      </c>
      <c r="K6" s="7" t="s">
        <v>141</v>
      </c>
      <c r="L6" s="28">
        <f>SUM(tb_Base[[#This Row],[0 - 19 cm]:[240 - 249 cm]])</f>
        <v>1</v>
      </c>
      <c r="M6" s="2" t="s">
        <v>83</v>
      </c>
      <c r="N6" s="2">
        <v>1</v>
      </c>
      <c r="Y6" s="2"/>
      <c r="Z6" s="2"/>
      <c r="AA6" s="2"/>
      <c r="AB6" s="2"/>
      <c r="AC6" s="2"/>
      <c r="AD6" s="2"/>
      <c r="AE6" s="2"/>
      <c r="AF6" s="2"/>
      <c r="AG6" s="2"/>
      <c r="AH6" s="2"/>
      <c r="AI6" s="2"/>
      <c r="AJ6" s="2"/>
      <c r="AK6" s="2"/>
      <c r="AL6" s="14"/>
    </row>
    <row r="7" spans="1:38" x14ac:dyDescent="0.2">
      <c r="A7" s="14" t="s">
        <v>166</v>
      </c>
      <c r="B7" s="7">
        <v>44099</v>
      </c>
      <c r="C7" s="7" t="s">
        <v>22</v>
      </c>
      <c r="D7" s="7" t="s">
        <v>7</v>
      </c>
      <c r="E7" s="24">
        <v>0.58333333333333337</v>
      </c>
      <c r="F7" s="24">
        <v>0.70833333333333337</v>
      </c>
      <c r="G7" s="26">
        <f>(tb_Base[[#This Row],[Heure_fin]]-tb_Base[[#This Row],[Heure_debut]])*24</f>
        <v>3</v>
      </c>
      <c r="H7" s="7" t="s">
        <v>3</v>
      </c>
      <c r="I7" s="7" t="s">
        <v>71</v>
      </c>
      <c r="J7" s="7" t="s">
        <v>147</v>
      </c>
      <c r="K7" s="7" t="s">
        <v>130</v>
      </c>
      <c r="L7" s="28">
        <f>SUM(tb_Base[[#This Row],[0 - 19 cm]:[240 - 249 cm]])</f>
        <v>2</v>
      </c>
      <c r="M7" s="2" t="s">
        <v>81</v>
      </c>
      <c r="Q7" s="2">
        <v>1</v>
      </c>
      <c r="R7" s="2">
        <v>1</v>
      </c>
      <c r="Y7" s="2"/>
      <c r="Z7" s="2"/>
      <c r="AA7" s="2"/>
      <c r="AB7" s="2"/>
      <c r="AC7" s="2"/>
      <c r="AD7" s="2"/>
      <c r="AE7" s="2"/>
      <c r="AF7" s="2"/>
      <c r="AG7" s="2"/>
      <c r="AH7" s="2"/>
      <c r="AI7" s="2"/>
      <c r="AJ7" s="2"/>
      <c r="AK7" s="2"/>
      <c r="AL7" s="14"/>
    </row>
    <row r="8" spans="1:38" x14ac:dyDescent="0.2">
      <c r="A8" s="14" t="s">
        <v>167</v>
      </c>
      <c r="B8" s="7">
        <v>44137</v>
      </c>
      <c r="C8" s="7" t="s">
        <v>21</v>
      </c>
      <c r="D8" s="7" t="s">
        <v>63</v>
      </c>
      <c r="E8" s="24">
        <v>0.58333333333333337</v>
      </c>
      <c r="F8" s="24">
        <v>0.625</v>
      </c>
      <c r="G8" s="26">
        <f>(tb_Base[[#This Row],[Heure_fin]]-tb_Base[[#This Row],[Heure_debut]])*24</f>
        <v>0.99999999999999911</v>
      </c>
      <c r="H8" s="7" t="s">
        <v>2</v>
      </c>
      <c r="I8" s="7" t="s">
        <v>71</v>
      </c>
      <c r="J8" s="7" t="s">
        <v>147</v>
      </c>
      <c r="K8" s="7" t="s">
        <v>130</v>
      </c>
      <c r="L8" s="28">
        <f>SUM(tb_Base[[#This Row],[0 - 19 cm]:[240 - 249 cm]])</f>
        <v>1</v>
      </c>
      <c r="M8" s="2" t="s">
        <v>81</v>
      </c>
      <c r="Q8" s="2">
        <v>1</v>
      </c>
      <c r="Y8" s="2"/>
      <c r="Z8" s="2"/>
      <c r="AA8" s="2"/>
      <c r="AB8" s="2"/>
      <c r="AC8" s="2"/>
      <c r="AD8" s="2"/>
      <c r="AE8" s="2"/>
      <c r="AF8" s="2"/>
      <c r="AG8" s="2"/>
      <c r="AH8" s="2"/>
      <c r="AI8" s="2"/>
      <c r="AJ8" s="2"/>
      <c r="AK8" s="2"/>
      <c r="AL8" s="14"/>
    </row>
    <row r="9" spans="1:38" x14ac:dyDescent="0.2">
      <c r="A9" s="14" t="s">
        <v>168</v>
      </c>
      <c r="B9" s="7">
        <v>44166</v>
      </c>
      <c r="C9" s="7" t="s">
        <v>22</v>
      </c>
      <c r="D9" s="7" t="s">
        <v>8</v>
      </c>
      <c r="E9" s="24">
        <v>0.45833333333333331</v>
      </c>
      <c r="F9" s="24">
        <v>0.58333333333333337</v>
      </c>
      <c r="G9" s="26">
        <f>(tb_Base[[#This Row],[Heure_fin]]-tb_Base[[#This Row],[Heure_debut]])*24</f>
        <v>3.0000000000000013</v>
      </c>
      <c r="H9" s="7" t="s">
        <v>2</v>
      </c>
      <c r="I9" s="7" t="s">
        <v>71</v>
      </c>
      <c r="J9" s="7" t="s">
        <v>149</v>
      </c>
      <c r="K9" s="7" t="s">
        <v>150</v>
      </c>
      <c r="L9" s="28">
        <f>SUM(tb_Base[[#This Row],[0 - 19 cm]:[240 - 249 cm]])</f>
        <v>3</v>
      </c>
      <c r="M9" s="2" t="s">
        <v>81</v>
      </c>
      <c r="Q9" s="2">
        <v>1</v>
      </c>
      <c r="R9" s="2">
        <v>1</v>
      </c>
      <c r="S9" s="2">
        <v>1</v>
      </c>
      <c r="Y9" s="2"/>
      <c r="Z9" s="2"/>
      <c r="AA9" s="2"/>
      <c r="AB9" s="2"/>
      <c r="AC9" s="2"/>
      <c r="AD9" s="2"/>
      <c r="AE9" s="2"/>
      <c r="AF9" s="2"/>
      <c r="AG9" s="2"/>
      <c r="AH9" s="2"/>
      <c r="AI9" s="2"/>
      <c r="AJ9" s="2"/>
      <c r="AK9" s="2"/>
      <c r="AL9" s="14"/>
    </row>
    <row r="10" spans="1:38" x14ac:dyDescent="0.2">
      <c r="A10" s="14" t="s">
        <v>169</v>
      </c>
      <c r="B10" s="7">
        <v>44310</v>
      </c>
      <c r="C10" s="7" t="s">
        <v>21</v>
      </c>
      <c r="D10" s="7" t="s">
        <v>30</v>
      </c>
      <c r="E10" s="24">
        <v>0.33333333333333331</v>
      </c>
      <c r="F10" s="24">
        <v>0.41666666666666669</v>
      </c>
      <c r="G10" s="26">
        <f>(tb_Base[[#This Row],[Heure_fin]]-tb_Base[[#This Row],[Heure_debut]])*24</f>
        <v>2.0000000000000009</v>
      </c>
      <c r="H10" s="7" t="s">
        <v>2</v>
      </c>
      <c r="I10" s="7" t="s">
        <v>141</v>
      </c>
      <c r="J10" s="7" t="s">
        <v>141</v>
      </c>
      <c r="K10" s="7" t="s">
        <v>141</v>
      </c>
      <c r="L10" s="28">
        <f>SUM(tb_Base[[#This Row],[0 - 19 cm]:[240 - 249 cm]])</f>
        <v>1</v>
      </c>
      <c r="M10" s="2" t="s">
        <v>81</v>
      </c>
      <c r="Q10" s="2">
        <v>1</v>
      </c>
      <c r="Y10" s="2"/>
      <c r="Z10" s="2"/>
      <c r="AA10" s="2"/>
      <c r="AB10" s="2"/>
      <c r="AC10" s="2"/>
      <c r="AD10" s="2"/>
      <c r="AE10" s="2"/>
      <c r="AF10" s="2"/>
      <c r="AG10" s="2"/>
      <c r="AH10" s="2"/>
      <c r="AI10" s="2"/>
      <c r="AJ10" s="2"/>
      <c r="AK10" s="2"/>
      <c r="AL10" s="14"/>
    </row>
    <row r="11" spans="1:38" x14ac:dyDescent="0.2">
      <c r="A11" s="14" t="s">
        <v>170</v>
      </c>
      <c r="B11" s="7">
        <v>44312</v>
      </c>
      <c r="C11" s="7" t="s">
        <v>22</v>
      </c>
      <c r="D11" s="7" t="s">
        <v>8</v>
      </c>
      <c r="E11" s="24">
        <v>0.39583333333333331</v>
      </c>
      <c r="F11" s="24">
        <v>0.5625</v>
      </c>
      <c r="G11" s="26">
        <f>(tb_Base[[#This Row],[Heure_fin]]-tb_Base[[#This Row],[Heure_debut]])*24</f>
        <v>4</v>
      </c>
      <c r="H11" s="7" t="s">
        <v>3</v>
      </c>
      <c r="I11" s="7" t="s">
        <v>141</v>
      </c>
      <c r="J11" s="7" t="s">
        <v>141</v>
      </c>
      <c r="K11" s="7" t="s">
        <v>141</v>
      </c>
      <c r="L11" s="28">
        <f>SUM(tb_Base[[#This Row],[0 - 19 cm]:[240 - 249 cm]])</f>
        <v>1</v>
      </c>
      <c r="M11" s="2" t="s">
        <v>81</v>
      </c>
      <c r="S11" s="2">
        <v>1</v>
      </c>
      <c r="Y11" s="2"/>
      <c r="Z11" s="2"/>
      <c r="AA11" s="2"/>
      <c r="AB11" s="2"/>
      <c r="AC11" s="2"/>
      <c r="AD11" s="2"/>
      <c r="AE11" s="2"/>
      <c r="AF11" s="2"/>
      <c r="AG11" s="2"/>
      <c r="AH11" s="2"/>
      <c r="AI11" s="2"/>
      <c r="AJ11" s="2"/>
      <c r="AK11" s="2"/>
      <c r="AL11" s="14"/>
    </row>
    <row r="12" spans="1:38" x14ac:dyDescent="0.2">
      <c r="A12" s="14" t="s">
        <v>171</v>
      </c>
      <c r="B12" s="7">
        <v>44338</v>
      </c>
      <c r="C12" s="7" t="s">
        <v>22</v>
      </c>
      <c r="D12" s="7" t="s">
        <v>66</v>
      </c>
      <c r="E12" s="24">
        <v>0.45833333333333331</v>
      </c>
      <c r="F12" s="24">
        <v>0.54166666666666663</v>
      </c>
      <c r="G12" s="26">
        <f>(tb_Base[[#This Row],[Heure_fin]]-tb_Base[[#This Row],[Heure_debut]])*24</f>
        <v>1.9999999999999996</v>
      </c>
      <c r="H12" s="7" t="s">
        <v>3</v>
      </c>
      <c r="I12" s="7" t="s">
        <v>226</v>
      </c>
      <c r="J12" s="7" t="s">
        <v>232</v>
      </c>
      <c r="K12" s="7" t="s">
        <v>152</v>
      </c>
      <c r="L12" s="28">
        <f>SUM(tb_Base[[#This Row],[0 - 19 cm]:[240 - 249 cm]])</f>
        <v>1</v>
      </c>
      <c r="M12" s="2" t="s">
        <v>81</v>
      </c>
      <c r="Q12" s="2">
        <v>1</v>
      </c>
      <c r="Y12" s="2"/>
      <c r="Z12" s="2"/>
      <c r="AA12" s="2"/>
      <c r="AB12" s="2"/>
      <c r="AC12" s="2"/>
      <c r="AD12" s="2"/>
      <c r="AE12" s="2"/>
      <c r="AF12" s="2"/>
      <c r="AG12" s="2"/>
      <c r="AH12" s="2"/>
      <c r="AI12" s="2"/>
      <c r="AJ12" s="2"/>
      <c r="AK12" s="2"/>
      <c r="AL12" s="14"/>
    </row>
    <row r="13" spans="1:38" x14ac:dyDescent="0.2">
      <c r="A13" s="14" t="s">
        <v>172</v>
      </c>
      <c r="B13" s="7">
        <v>44362</v>
      </c>
      <c r="C13" s="7" t="s">
        <v>21</v>
      </c>
      <c r="D13" s="7" t="s">
        <v>31</v>
      </c>
      <c r="E13" s="24">
        <v>0.375</v>
      </c>
      <c r="F13" s="24">
        <v>0.45833333333333331</v>
      </c>
      <c r="G13" s="26">
        <f>(tb_Base[[#This Row],[Heure_fin]]-tb_Base[[#This Row],[Heure_debut]])*24</f>
        <v>1.9999999999999996</v>
      </c>
      <c r="H13" s="7" t="s">
        <v>3</v>
      </c>
      <c r="I13" s="7" t="s">
        <v>71</v>
      </c>
      <c r="J13" t="s">
        <v>160</v>
      </c>
      <c r="K13" s="7" t="s">
        <v>141</v>
      </c>
      <c r="L13" s="28">
        <f>SUM(tb_Base[[#This Row],[0 - 19 cm]:[240 - 249 cm]])</f>
        <v>1</v>
      </c>
      <c r="M13" s="2" t="s">
        <v>81</v>
      </c>
      <c r="O13" s="2">
        <v>1</v>
      </c>
      <c r="Y13" s="2"/>
      <c r="Z13" s="2"/>
      <c r="AA13" s="2"/>
      <c r="AB13" s="2"/>
      <c r="AC13" s="2"/>
      <c r="AD13" s="2"/>
      <c r="AE13" s="2"/>
      <c r="AF13" s="2"/>
      <c r="AG13" s="2"/>
      <c r="AH13" s="2"/>
      <c r="AI13" s="2"/>
      <c r="AJ13" s="2"/>
      <c r="AK13" s="2"/>
      <c r="AL13" s="14"/>
    </row>
    <row r="14" spans="1:38" ht="15" customHeight="1" x14ac:dyDescent="0.2">
      <c r="A14" s="14" t="s">
        <v>173</v>
      </c>
      <c r="B14" s="7">
        <v>44363</v>
      </c>
      <c r="C14" s="7" t="s">
        <v>21</v>
      </c>
      <c r="D14" s="7" t="s">
        <v>31</v>
      </c>
      <c r="E14" s="24">
        <v>0.60416666666666663</v>
      </c>
      <c r="F14" s="24">
        <v>0.6875</v>
      </c>
      <c r="G14" s="26">
        <f>(tb_Base[[#This Row],[Heure_fin]]-tb_Base[[#This Row],[Heure_debut]])*24</f>
        <v>2.0000000000000009</v>
      </c>
      <c r="H14" s="7" t="s">
        <v>3</v>
      </c>
      <c r="I14" s="7" t="s">
        <v>141</v>
      </c>
      <c r="J14" s="7" t="s">
        <v>141</v>
      </c>
      <c r="K14" s="7" t="s">
        <v>141</v>
      </c>
      <c r="L14" s="28">
        <f>SUM(tb_Base[[#This Row],[0 - 19 cm]:[240 - 249 cm]])</f>
        <v>1</v>
      </c>
      <c r="M14" s="2" t="s">
        <v>81</v>
      </c>
      <c r="O14" s="2">
        <v>1</v>
      </c>
      <c r="Y14" s="2"/>
      <c r="Z14" s="2"/>
      <c r="AA14" s="2"/>
      <c r="AB14" s="2"/>
      <c r="AC14" s="2"/>
      <c r="AD14" s="2"/>
      <c r="AE14" s="2"/>
      <c r="AF14" s="2"/>
      <c r="AG14" s="2"/>
      <c r="AH14" s="2"/>
      <c r="AI14" s="2"/>
      <c r="AJ14" s="2"/>
      <c r="AK14" s="2"/>
      <c r="AL14" s="14"/>
    </row>
    <row r="15" spans="1:38" x14ac:dyDescent="0.2">
      <c r="A15" s="14" t="s">
        <v>174</v>
      </c>
      <c r="B15" s="7">
        <v>44403</v>
      </c>
      <c r="C15" s="7" t="s">
        <v>22</v>
      </c>
      <c r="D15" s="7" t="s">
        <v>8</v>
      </c>
      <c r="E15" s="24">
        <v>0.66666666666666663</v>
      </c>
      <c r="F15" s="24">
        <v>0.79166666666666663</v>
      </c>
      <c r="G15" s="26">
        <f>(tb_Base[[#This Row],[Heure_fin]]-tb_Base[[#This Row],[Heure_debut]])*24</f>
        <v>3</v>
      </c>
      <c r="H15" s="7" t="s">
        <v>4</v>
      </c>
      <c r="I15" s="7" t="s">
        <v>141</v>
      </c>
      <c r="J15" s="7" t="s">
        <v>141</v>
      </c>
      <c r="K15" s="7" t="s">
        <v>141</v>
      </c>
      <c r="L15" s="28">
        <f>SUM(tb_Base[[#This Row],[0 - 19 cm]:[240 - 249 cm]])</f>
        <v>3</v>
      </c>
      <c r="M15" s="2" t="s">
        <v>81</v>
      </c>
      <c r="Q15" s="2">
        <v>3</v>
      </c>
      <c r="Y15" s="2"/>
      <c r="Z15" s="2"/>
      <c r="AA15" s="2"/>
      <c r="AB15" s="2"/>
      <c r="AC15" s="2"/>
      <c r="AD15" s="2"/>
      <c r="AE15" s="2"/>
      <c r="AF15" s="2"/>
      <c r="AG15" s="2"/>
      <c r="AH15" s="2"/>
      <c r="AI15" s="2"/>
      <c r="AJ15" s="2"/>
      <c r="AK15" s="2"/>
      <c r="AL15" s="14"/>
    </row>
    <row r="16" spans="1:38" ht="17" customHeight="1" x14ac:dyDescent="0.2">
      <c r="A16" s="14" t="s">
        <v>175</v>
      </c>
      <c r="B16" s="7">
        <v>44442</v>
      </c>
      <c r="C16" s="7" t="s">
        <v>21</v>
      </c>
      <c r="D16" s="7" t="s">
        <v>67</v>
      </c>
      <c r="E16" s="24">
        <v>0.5</v>
      </c>
      <c r="F16" s="24">
        <v>0.66666666666666663</v>
      </c>
      <c r="G16" s="26">
        <f>(tb_Base[[#This Row],[Heure_fin]]-tb_Base[[#This Row],[Heure_debut]])*24</f>
        <v>3.9999999999999991</v>
      </c>
      <c r="H16" s="7" t="s">
        <v>3</v>
      </c>
      <c r="I16" s="7" t="s">
        <v>141</v>
      </c>
      <c r="J16" s="7" t="s">
        <v>141</v>
      </c>
      <c r="K16" s="7" t="s">
        <v>141</v>
      </c>
      <c r="L16" s="28">
        <f>SUM(tb_Base[[#This Row],[0 - 19 cm]:[240 - 249 cm]])</f>
        <v>1</v>
      </c>
      <c r="M16" s="2" t="s">
        <v>81</v>
      </c>
      <c r="Q16" s="2">
        <v>1</v>
      </c>
      <c r="Y16" s="2"/>
      <c r="Z16" s="2"/>
      <c r="AA16" s="2"/>
      <c r="AB16" s="2"/>
      <c r="AC16" s="2"/>
      <c r="AD16" s="2"/>
      <c r="AE16" s="2"/>
      <c r="AF16" s="2"/>
      <c r="AG16" s="2"/>
      <c r="AH16" s="2"/>
      <c r="AI16" s="2"/>
      <c r="AJ16" s="2"/>
      <c r="AK16" s="2"/>
      <c r="AL16" s="14"/>
    </row>
    <row r="17" spans="1:38" x14ac:dyDescent="0.2">
      <c r="A17" s="14" t="s">
        <v>176</v>
      </c>
      <c r="B17" s="7">
        <v>44446</v>
      </c>
      <c r="C17" s="7" t="s">
        <v>21</v>
      </c>
      <c r="D17" s="7" t="s">
        <v>67</v>
      </c>
      <c r="E17" s="24">
        <v>0.5</v>
      </c>
      <c r="F17" s="24">
        <v>0.66666666666666663</v>
      </c>
      <c r="G17" s="26">
        <f>(tb_Base[[#This Row],[Heure_fin]]-tb_Base[[#This Row],[Heure_debut]])*24</f>
        <v>3.9999999999999991</v>
      </c>
      <c r="H17" s="7" t="s">
        <v>3</v>
      </c>
      <c r="I17" s="7" t="s">
        <v>73</v>
      </c>
      <c r="J17" s="7" t="s">
        <v>153</v>
      </c>
      <c r="K17" s="7" t="s">
        <v>152</v>
      </c>
      <c r="L17" s="28">
        <f>SUM(tb_Base[[#This Row],[0 - 19 cm]:[240 - 249 cm]])</f>
        <v>1</v>
      </c>
      <c r="M17" s="2" t="s">
        <v>84</v>
      </c>
      <c r="P17" s="2">
        <v>1</v>
      </c>
      <c r="Y17" s="2"/>
      <c r="Z17" s="2"/>
      <c r="AA17" s="2"/>
      <c r="AB17" s="2"/>
      <c r="AC17" s="2"/>
      <c r="AD17" s="2"/>
      <c r="AE17" s="2"/>
      <c r="AF17" s="2"/>
      <c r="AG17" s="2"/>
      <c r="AH17" s="2"/>
      <c r="AI17" s="2"/>
      <c r="AJ17" s="2"/>
      <c r="AK17" s="2"/>
      <c r="AL17" s="14"/>
    </row>
    <row r="18" spans="1:38" ht="16" customHeight="1" x14ac:dyDescent="0.2">
      <c r="A18" s="14" t="s">
        <v>177</v>
      </c>
      <c r="B18" s="7">
        <v>44446</v>
      </c>
      <c r="C18" s="7" t="s">
        <v>21</v>
      </c>
      <c r="D18" s="7" t="s">
        <v>67</v>
      </c>
      <c r="E18" s="24">
        <v>0.5</v>
      </c>
      <c r="F18" s="24">
        <v>0.66666666666666663</v>
      </c>
      <c r="G18" s="26">
        <f>(tb_Base[[#This Row],[Heure_fin]]-tb_Base[[#This Row],[Heure_debut]])*24</f>
        <v>3.9999999999999991</v>
      </c>
      <c r="H18" s="7" t="s">
        <v>3</v>
      </c>
      <c r="I18" s="7" t="s">
        <v>141</v>
      </c>
      <c r="J18" s="7" t="s">
        <v>141</v>
      </c>
      <c r="K18" s="7" t="s">
        <v>141</v>
      </c>
      <c r="L18" s="28">
        <f>SUM(tb_Base[[#This Row],[0 - 19 cm]:[240 - 249 cm]])</f>
        <v>1</v>
      </c>
      <c r="M18" s="2" t="s">
        <v>81</v>
      </c>
      <c r="Q18" s="2">
        <v>1</v>
      </c>
      <c r="Y18" s="2"/>
      <c r="Z18" s="2"/>
      <c r="AA18" s="2"/>
      <c r="AB18" s="2"/>
      <c r="AC18" s="2"/>
      <c r="AD18" s="2"/>
      <c r="AE18" s="2"/>
      <c r="AF18" s="2"/>
      <c r="AG18" s="2"/>
      <c r="AH18" s="2"/>
      <c r="AI18" s="2"/>
      <c r="AJ18" s="2"/>
      <c r="AK18" s="2"/>
      <c r="AL18" s="14"/>
    </row>
    <row r="19" spans="1:38" ht="19" customHeight="1" x14ac:dyDescent="0.2">
      <c r="A19" s="14" t="s">
        <v>178</v>
      </c>
      <c r="B19" s="7">
        <v>44451</v>
      </c>
      <c r="C19" s="7" t="s">
        <v>21</v>
      </c>
      <c r="D19" s="7" t="s">
        <v>155</v>
      </c>
      <c r="E19" s="24">
        <v>0.33333333333333331</v>
      </c>
      <c r="F19" s="24">
        <v>0.35416666666666669</v>
      </c>
      <c r="G19" s="26">
        <f>(tb_Base[[#This Row],[Heure_fin]]-tb_Base[[#This Row],[Heure_debut]])*24</f>
        <v>0.50000000000000089</v>
      </c>
      <c r="H19" s="7" t="s">
        <v>3</v>
      </c>
      <c r="I19" s="7" t="s">
        <v>73</v>
      </c>
      <c r="J19" s="7" t="s">
        <v>156</v>
      </c>
      <c r="K19" s="7" t="s">
        <v>131</v>
      </c>
      <c r="L19" s="28">
        <f>SUM(tb_Base[[#This Row],[0 - 19 cm]:[240 - 249 cm]])</f>
        <v>2</v>
      </c>
      <c r="M19" s="2" t="s">
        <v>82</v>
      </c>
      <c r="N19" s="2">
        <v>2</v>
      </c>
      <c r="Y19" s="2"/>
      <c r="Z19" s="2"/>
      <c r="AA19" s="2"/>
      <c r="AB19" s="2"/>
      <c r="AC19" s="2"/>
      <c r="AD19" s="2"/>
      <c r="AE19" s="2"/>
      <c r="AF19" s="2"/>
      <c r="AG19" s="2"/>
      <c r="AH19" s="2"/>
      <c r="AI19" s="2"/>
      <c r="AJ19" s="2"/>
      <c r="AK19" s="2"/>
      <c r="AL19" s="14"/>
    </row>
    <row r="20" spans="1:38" x14ac:dyDescent="0.2">
      <c r="A20" s="14" t="s">
        <v>179</v>
      </c>
      <c r="B20" s="7">
        <v>44451</v>
      </c>
      <c r="C20" s="7" t="s">
        <v>21</v>
      </c>
      <c r="D20" s="7" t="s">
        <v>67</v>
      </c>
      <c r="E20" s="24">
        <v>0.35416666666666669</v>
      </c>
      <c r="F20" s="24">
        <v>0.41666666666666669</v>
      </c>
      <c r="G20" s="26">
        <f>(tb_Base[[#This Row],[Heure_fin]]-tb_Base[[#This Row],[Heure_debut]])*24</f>
        <v>1.5</v>
      </c>
      <c r="H20" s="7" t="s">
        <v>3</v>
      </c>
      <c r="I20" s="7" t="s">
        <v>73</v>
      </c>
      <c r="J20" s="7" t="s">
        <v>156</v>
      </c>
      <c r="K20" s="7" t="s">
        <v>131</v>
      </c>
      <c r="L20" s="28">
        <f>SUM(tb_Base[[#This Row],[0 - 19 cm]:[240 - 249 cm]])</f>
        <v>1</v>
      </c>
      <c r="M20" s="2" t="s">
        <v>81</v>
      </c>
      <c r="Q20" s="2">
        <v>1</v>
      </c>
      <c r="Y20" s="2"/>
      <c r="Z20" s="2"/>
      <c r="AA20" s="2"/>
      <c r="AB20" s="2"/>
      <c r="AC20" s="2"/>
      <c r="AD20" s="2"/>
      <c r="AE20" s="2"/>
      <c r="AF20" s="2"/>
      <c r="AG20" s="2"/>
      <c r="AH20" s="2"/>
      <c r="AI20" s="2"/>
      <c r="AJ20" s="2"/>
      <c r="AK20" s="2"/>
      <c r="AL20" s="14"/>
    </row>
    <row r="21" spans="1:38" x14ac:dyDescent="0.2">
      <c r="A21" s="14" t="s">
        <v>179</v>
      </c>
      <c r="B21" s="7">
        <v>44451</v>
      </c>
      <c r="C21" s="7" t="s">
        <v>21</v>
      </c>
      <c r="D21" s="7" t="s">
        <v>67</v>
      </c>
      <c r="E21" s="24">
        <v>0.35416666666666669</v>
      </c>
      <c r="F21" s="24">
        <v>0.41666666666666669</v>
      </c>
      <c r="G21" s="26">
        <f>(tb_Base[[#This Row],[Heure_fin]]-tb_Base[[#This Row],[Heure_debut]])*24</f>
        <v>1.5</v>
      </c>
      <c r="H21" s="7" t="s">
        <v>3</v>
      </c>
      <c r="I21" s="7" t="s">
        <v>73</v>
      </c>
      <c r="J21" s="7" t="s">
        <v>156</v>
      </c>
      <c r="K21" s="7" t="s">
        <v>131</v>
      </c>
      <c r="L21" s="28">
        <f>SUM(tb_Base[[#This Row],[0 - 19 cm]:[240 - 249 cm]])</f>
        <v>1</v>
      </c>
      <c r="M21" s="2" t="s">
        <v>82</v>
      </c>
      <c r="O21" s="2">
        <v>1</v>
      </c>
      <c r="Y21" s="2"/>
      <c r="Z21" s="2"/>
      <c r="AA21" s="2"/>
      <c r="AB21" s="2"/>
      <c r="AC21" s="2"/>
      <c r="AD21" s="2"/>
      <c r="AE21" s="2"/>
      <c r="AF21" s="2"/>
      <c r="AG21" s="2"/>
      <c r="AH21" s="2"/>
      <c r="AI21" s="2"/>
      <c r="AJ21" s="2"/>
      <c r="AK21" s="2"/>
      <c r="AL21" s="14"/>
    </row>
    <row r="22" spans="1:38" ht="19" customHeight="1" x14ac:dyDescent="0.2">
      <c r="A22" s="14" t="s">
        <v>180</v>
      </c>
      <c r="B22" s="7">
        <v>44451</v>
      </c>
      <c r="C22" s="7" t="s">
        <v>21</v>
      </c>
      <c r="D22" s="7" t="s">
        <v>67</v>
      </c>
      <c r="E22" s="24">
        <v>0.35416666666666669</v>
      </c>
      <c r="F22" s="24">
        <v>0.41666666666666669</v>
      </c>
      <c r="G22" s="26">
        <f>(tb_Base[[#This Row],[Heure_fin]]-tb_Base[[#This Row],[Heure_debut]])*24</f>
        <v>1.5</v>
      </c>
      <c r="H22" s="7" t="s">
        <v>3</v>
      </c>
      <c r="I22" s="7" t="s">
        <v>71</v>
      </c>
      <c r="J22" t="s">
        <v>158</v>
      </c>
      <c r="K22" s="7" t="s">
        <v>131</v>
      </c>
      <c r="L22" s="28">
        <f>SUM(tb_Base[[#This Row],[0 - 19 cm]:[240 - 249 cm]])</f>
        <v>1</v>
      </c>
      <c r="M22" s="2" t="s">
        <v>82</v>
      </c>
      <c r="O22" s="2">
        <v>1</v>
      </c>
      <c r="Y22" s="2"/>
      <c r="Z22" s="2"/>
      <c r="AA22" s="2"/>
      <c r="AB22" s="2"/>
      <c r="AC22" s="2"/>
      <c r="AD22" s="2"/>
      <c r="AE22" s="2"/>
      <c r="AF22" s="2"/>
      <c r="AG22" s="2"/>
      <c r="AH22" s="2"/>
      <c r="AI22" s="2"/>
      <c r="AJ22" s="2"/>
      <c r="AK22" s="2"/>
      <c r="AL22" s="14"/>
    </row>
    <row r="23" spans="1:38" ht="17" customHeight="1" x14ac:dyDescent="0.2">
      <c r="A23" s="14" t="s">
        <v>193</v>
      </c>
      <c r="B23" s="7">
        <v>44451</v>
      </c>
      <c r="C23" s="7" t="s">
        <v>21</v>
      </c>
      <c r="D23" s="7" t="s">
        <v>67</v>
      </c>
      <c r="E23" s="24">
        <v>0.35416666666666669</v>
      </c>
      <c r="F23" s="24">
        <v>0.41666666666666669</v>
      </c>
      <c r="G23" s="26">
        <f>(tb_Base[[#This Row],[Heure_fin]]-tb_Base[[#This Row],[Heure_debut]])*24</f>
        <v>1.5</v>
      </c>
      <c r="H23" s="7" t="s">
        <v>3</v>
      </c>
      <c r="I23" s="7" t="s">
        <v>73</v>
      </c>
      <c r="J23" s="7" t="s">
        <v>156</v>
      </c>
      <c r="K23" s="7" t="s">
        <v>131</v>
      </c>
      <c r="L23" s="28">
        <f>SUM(tb_Base[[#This Row],[0 - 19 cm]:[240 - 249 cm]])</f>
        <v>1</v>
      </c>
      <c r="M23" s="2" t="s">
        <v>81</v>
      </c>
      <c r="Q23" s="2">
        <v>1</v>
      </c>
      <c r="Z23" s="2"/>
      <c r="AA23" s="2"/>
      <c r="AB23" s="2"/>
      <c r="AC23" s="2"/>
      <c r="AD23" s="2"/>
      <c r="AE23" s="2"/>
      <c r="AF23" s="2"/>
      <c r="AG23" s="2"/>
      <c r="AH23" s="2"/>
      <c r="AI23" s="2"/>
      <c r="AJ23" s="2"/>
      <c r="AK23" s="2"/>
      <c r="AL23" s="14"/>
    </row>
    <row r="24" spans="1:38" ht="17" customHeight="1" x14ac:dyDescent="0.2">
      <c r="A24" s="14" t="s">
        <v>193</v>
      </c>
      <c r="B24" s="7">
        <v>44451</v>
      </c>
      <c r="C24" s="7" t="s">
        <v>21</v>
      </c>
      <c r="D24" s="7" t="s">
        <v>67</v>
      </c>
      <c r="E24" s="24">
        <v>0.35416666666666669</v>
      </c>
      <c r="F24" s="24">
        <v>0.41666666666666669</v>
      </c>
      <c r="G24" s="26">
        <f>(tb_Base[[#This Row],[Heure_fin]]-tb_Base[[#This Row],[Heure_debut]])*24</f>
        <v>1.5</v>
      </c>
      <c r="H24" s="7" t="s">
        <v>3</v>
      </c>
      <c r="I24" s="7" t="s">
        <v>73</v>
      </c>
      <c r="J24" s="7" t="s">
        <v>156</v>
      </c>
      <c r="K24" s="7" t="s">
        <v>131</v>
      </c>
      <c r="L24" s="28">
        <f>SUM(tb_Base[[#This Row],[0 - 19 cm]:[240 - 249 cm]])</f>
        <v>1</v>
      </c>
      <c r="M24" s="2" t="s">
        <v>82</v>
      </c>
      <c r="O24" s="2">
        <v>1</v>
      </c>
      <c r="Z24" s="2"/>
      <c r="AA24" s="2"/>
      <c r="AB24" s="2"/>
      <c r="AC24" s="2"/>
      <c r="AD24" s="2"/>
      <c r="AE24" s="2"/>
      <c r="AF24" s="2"/>
      <c r="AG24" s="2"/>
      <c r="AH24" s="2"/>
      <c r="AI24" s="2"/>
      <c r="AJ24" s="2"/>
      <c r="AK24" s="2"/>
      <c r="AL24" s="14"/>
    </row>
    <row r="25" spans="1:38" ht="15" customHeight="1" x14ac:dyDescent="0.2">
      <c r="A25" s="14" t="s">
        <v>181</v>
      </c>
      <c r="B25" s="7">
        <v>44467</v>
      </c>
      <c r="C25" s="7" t="s">
        <v>24</v>
      </c>
      <c r="D25" s="7" t="s">
        <v>15</v>
      </c>
      <c r="E25" s="24">
        <v>0.5625</v>
      </c>
      <c r="F25" s="24">
        <v>0.66666666666666663</v>
      </c>
      <c r="G25" s="26">
        <f>(tb_Base[[#This Row],[Heure_fin]]-tb_Base[[#This Row],[Heure_debut]])*24</f>
        <v>2.4999999999999991</v>
      </c>
      <c r="H25" s="7" t="s">
        <v>3</v>
      </c>
      <c r="I25" s="7" t="s">
        <v>73</v>
      </c>
      <c r="J25" s="7" t="s">
        <v>153</v>
      </c>
      <c r="K25" s="7" t="s">
        <v>123</v>
      </c>
      <c r="L25" s="28">
        <f>SUM(tb_Base[[#This Row],[0 - 19 cm]:[240 - 249 cm]])</f>
        <v>1</v>
      </c>
      <c r="M25" s="2" t="s">
        <v>81</v>
      </c>
      <c r="S25" s="2">
        <v>1</v>
      </c>
      <c r="Y25" s="2"/>
      <c r="Z25" s="2"/>
      <c r="AA25" s="2"/>
      <c r="AB25" s="2"/>
      <c r="AC25" s="2"/>
      <c r="AD25" s="2"/>
      <c r="AE25" s="2"/>
      <c r="AF25" s="2"/>
      <c r="AG25" s="2"/>
      <c r="AH25" s="2"/>
      <c r="AI25" s="2"/>
      <c r="AJ25" s="2"/>
      <c r="AK25" s="2"/>
      <c r="AL25" s="14"/>
    </row>
    <row r="26" spans="1:38" ht="17" customHeight="1" x14ac:dyDescent="0.2">
      <c r="A26" s="14" t="s">
        <v>182</v>
      </c>
      <c r="B26" s="7">
        <v>44467</v>
      </c>
      <c r="C26" s="7" t="s">
        <v>24</v>
      </c>
      <c r="D26" s="7" t="s">
        <v>15</v>
      </c>
      <c r="E26" s="24">
        <v>0.5625</v>
      </c>
      <c r="F26" s="24">
        <v>0.66666666666666663</v>
      </c>
      <c r="G26" s="26">
        <f>(tb_Base[[#This Row],[Heure_fin]]-tb_Base[[#This Row],[Heure_debut]])*24</f>
        <v>2.4999999999999991</v>
      </c>
      <c r="H26" s="7" t="s">
        <v>3</v>
      </c>
      <c r="I26" s="7" t="s">
        <v>70</v>
      </c>
      <c r="J26" s="7" t="s">
        <v>40</v>
      </c>
      <c r="K26" s="7" t="s">
        <v>228</v>
      </c>
      <c r="L26" s="28">
        <f>SUM(tb_Base[[#This Row],[0 - 19 cm]:[240 - 249 cm]])</f>
        <v>2</v>
      </c>
      <c r="M26" s="2" t="s">
        <v>81</v>
      </c>
      <c r="O26" s="2">
        <v>1</v>
      </c>
      <c r="R26" s="2">
        <v>1</v>
      </c>
      <c r="Y26" s="2"/>
      <c r="Z26" s="2"/>
      <c r="AA26" s="2"/>
      <c r="AB26" s="2"/>
      <c r="AC26" s="2"/>
      <c r="AD26" s="2"/>
      <c r="AE26" s="2"/>
      <c r="AF26" s="2"/>
      <c r="AG26" s="2"/>
      <c r="AH26" s="2"/>
      <c r="AI26" s="2"/>
      <c r="AJ26" s="2"/>
      <c r="AK26" s="2"/>
      <c r="AL26" s="14"/>
    </row>
    <row r="27" spans="1:38" ht="18" customHeight="1" x14ac:dyDescent="0.2">
      <c r="A27" s="14" t="s">
        <v>183</v>
      </c>
      <c r="B27" s="7">
        <v>44484</v>
      </c>
      <c r="C27" s="7" t="s">
        <v>21</v>
      </c>
      <c r="D27" s="7" t="s">
        <v>67</v>
      </c>
      <c r="E27" s="24">
        <v>0.70833333333333337</v>
      </c>
      <c r="F27" s="24">
        <v>0.79166666666666663</v>
      </c>
      <c r="G27" s="26">
        <f>(tb_Base[[#This Row],[Heure_fin]]-tb_Base[[#This Row],[Heure_debut]])*24</f>
        <v>1.9999999999999982</v>
      </c>
      <c r="H27" s="7" t="s">
        <v>3</v>
      </c>
      <c r="I27" s="7" t="s">
        <v>141</v>
      </c>
      <c r="J27" s="7" t="s">
        <v>141</v>
      </c>
      <c r="K27" s="7" t="s">
        <v>141</v>
      </c>
      <c r="L27" s="28">
        <f>SUM(tb_Base[[#This Row],[0 - 19 cm]:[240 - 249 cm]])</f>
        <v>1</v>
      </c>
      <c r="M27" s="2" t="s">
        <v>81</v>
      </c>
      <c r="O27" s="2">
        <v>1</v>
      </c>
      <c r="Y27" s="2"/>
      <c r="Z27" s="2"/>
      <c r="AA27" s="2"/>
      <c r="AB27" s="2"/>
      <c r="AC27" s="2"/>
      <c r="AD27" s="2"/>
      <c r="AE27" s="2"/>
      <c r="AF27" s="2"/>
      <c r="AG27" s="2"/>
      <c r="AH27" s="2"/>
      <c r="AI27" s="2"/>
      <c r="AJ27" s="2"/>
      <c r="AK27" s="2"/>
      <c r="AL27" s="14"/>
    </row>
    <row r="28" spans="1:38" x14ac:dyDescent="0.2">
      <c r="A28" s="14" t="s">
        <v>183</v>
      </c>
      <c r="B28" s="7">
        <v>44484</v>
      </c>
      <c r="C28" s="7" t="s">
        <v>21</v>
      </c>
      <c r="D28" s="7" t="s">
        <v>67</v>
      </c>
      <c r="E28" s="24">
        <v>0.70833333333333337</v>
      </c>
      <c r="F28" s="24">
        <v>0.79166666666666663</v>
      </c>
      <c r="G28" s="26">
        <f>(tb_Base[[#This Row],[Heure_fin]]-tb_Base[[#This Row],[Heure_debut]])*24</f>
        <v>1.9999999999999982</v>
      </c>
      <c r="H28" s="7" t="s">
        <v>3</v>
      </c>
      <c r="I28" s="7" t="s">
        <v>141</v>
      </c>
      <c r="J28" s="7" t="s">
        <v>141</v>
      </c>
      <c r="K28" s="7" t="s">
        <v>141</v>
      </c>
      <c r="L28" s="28">
        <f>SUM(tb_Base[[#This Row],[0 - 19 cm]:[240 - 249 cm]])</f>
        <v>1</v>
      </c>
      <c r="M28" s="2" t="s">
        <v>82</v>
      </c>
      <c r="O28" s="2">
        <v>1</v>
      </c>
      <c r="Y28" s="2"/>
      <c r="Z28" s="2"/>
      <c r="AA28" s="2"/>
      <c r="AB28" s="2"/>
      <c r="AC28" s="2"/>
      <c r="AD28" s="2"/>
      <c r="AE28" s="2"/>
      <c r="AF28" s="2"/>
      <c r="AG28" s="2"/>
      <c r="AH28" s="2"/>
      <c r="AI28" s="2"/>
      <c r="AJ28" s="2"/>
      <c r="AK28" s="2"/>
      <c r="AL28" s="14"/>
    </row>
    <row r="29" spans="1:38" ht="16" customHeight="1" x14ac:dyDescent="0.2">
      <c r="A29" s="14" t="s">
        <v>184</v>
      </c>
      <c r="B29" s="7">
        <v>44487</v>
      </c>
      <c r="C29" s="7" t="s">
        <v>21</v>
      </c>
      <c r="D29" s="7" t="s">
        <v>5</v>
      </c>
      <c r="E29" s="24">
        <v>0.52083333333333337</v>
      </c>
      <c r="F29" s="24">
        <v>0.60416666666666663</v>
      </c>
      <c r="G29" s="26">
        <f>(tb_Base[[#This Row],[Heure_fin]]-tb_Base[[#This Row],[Heure_debut]])*24</f>
        <v>1.9999999999999982</v>
      </c>
      <c r="H29" s="7" t="s">
        <v>2</v>
      </c>
      <c r="I29" s="7" t="s">
        <v>73</v>
      </c>
      <c r="J29" s="7" t="s">
        <v>153</v>
      </c>
      <c r="K29" s="7" t="s">
        <v>124</v>
      </c>
      <c r="L29" s="28">
        <f>SUM(tb_Base[[#This Row],[0 - 19 cm]:[240 - 249 cm]])</f>
        <v>1</v>
      </c>
      <c r="M29" s="2" t="s">
        <v>84</v>
      </c>
      <c r="P29" s="2">
        <v>1</v>
      </c>
      <c r="Y29" s="2"/>
      <c r="Z29" s="2"/>
      <c r="AA29" s="2"/>
      <c r="AB29" s="2"/>
      <c r="AC29" s="2"/>
      <c r="AD29" s="2"/>
      <c r="AE29" s="2"/>
      <c r="AF29" s="2"/>
      <c r="AG29" s="2"/>
      <c r="AH29" s="2"/>
      <c r="AI29" s="2"/>
      <c r="AJ29" s="2"/>
      <c r="AK29" s="2"/>
      <c r="AL29" s="14"/>
    </row>
    <row r="30" spans="1:38" x14ac:dyDescent="0.2">
      <c r="A30" s="14" t="s">
        <v>185</v>
      </c>
      <c r="B30" s="7">
        <v>44487</v>
      </c>
      <c r="C30" s="7" t="s">
        <v>21</v>
      </c>
      <c r="D30" s="7" t="s">
        <v>5</v>
      </c>
      <c r="E30" s="24">
        <v>0.52083333333333337</v>
      </c>
      <c r="F30" s="24">
        <v>0.60416666666666663</v>
      </c>
      <c r="G30" s="26">
        <f>(tb_Base[[#This Row],[Heure_fin]]-tb_Base[[#This Row],[Heure_debut]])*24</f>
        <v>1.9999999999999982</v>
      </c>
      <c r="H30" s="7" t="s">
        <v>2</v>
      </c>
      <c r="I30" s="7" t="s">
        <v>70</v>
      </c>
      <c r="J30" s="7" t="s">
        <v>40</v>
      </c>
      <c r="K30" s="7" t="s">
        <v>227</v>
      </c>
      <c r="L30" s="28">
        <f>SUM(tb_Base[[#This Row],[0 - 19 cm]:[240 - 249 cm]])</f>
        <v>1</v>
      </c>
      <c r="M30" s="2" t="s">
        <v>82</v>
      </c>
      <c r="O30" s="2">
        <v>1</v>
      </c>
      <c r="Y30" s="2"/>
      <c r="Z30" s="2"/>
      <c r="AA30" s="2"/>
      <c r="AB30" s="2"/>
      <c r="AC30" s="2"/>
      <c r="AD30" s="2"/>
      <c r="AE30" s="2"/>
      <c r="AF30" s="2"/>
      <c r="AG30" s="2"/>
      <c r="AH30" s="2"/>
      <c r="AI30" s="2"/>
      <c r="AJ30" s="2"/>
      <c r="AK30" s="2"/>
      <c r="AL30" s="14"/>
    </row>
    <row r="31" spans="1:38" ht="18" customHeight="1" x14ac:dyDescent="0.2">
      <c r="A31" s="14" t="s">
        <v>186</v>
      </c>
      <c r="B31" s="7">
        <v>44487</v>
      </c>
      <c r="C31" s="7" t="s">
        <v>21</v>
      </c>
      <c r="D31" s="7" t="s">
        <v>5</v>
      </c>
      <c r="E31" s="24">
        <v>0.52083333333333337</v>
      </c>
      <c r="F31" s="24">
        <v>0.60416666666666663</v>
      </c>
      <c r="G31" s="26">
        <f>(tb_Base[[#This Row],[Heure_fin]]-tb_Base[[#This Row],[Heure_debut]])*24</f>
        <v>1.9999999999999982</v>
      </c>
      <c r="H31" s="7" t="s">
        <v>2</v>
      </c>
      <c r="I31" s="7" t="s">
        <v>71</v>
      </c>
      <c r="J31" s="7" t="s">
        <v>159</v>
      </c>
      <c r="K31" s="7" t="s">
        <v>144</v>
      </c>
      <c r="L31" s="28">
        <f>SUM(tb_Base[[#This Row],[0 - 19 cm]:[240 - 249 cm]])</f>
        <v>1</v>
      </c>
      <c r="M31" s="2" t="s">
        <v>140</v>
      </c>
      <c r="S31" s="2">
        <v>1</v>
      </c>
      <c r="Y31" s="2"/>
      <c r="Z31" s="2"/>
      <c r="AA31" s="2"/>
      <c r="AB31" s="2"/>
      <c r="AC31" s="2"/>
      <c r="AD31" s="2"/>
      <c r="AE31" s="2"/>
      <c r="AF31" s="2"/>
      <c r="AG31" s="2"/>
      <c r="AH31" s="2"/>
      <c r="AI31" s="2"/>
      <c r="AJ31" s="2"/>
      <c r="AK31" s="2"/>
      <c r="AL31" s="14"/>
    </row>
    <row r="32" spans="1:38" x14ac:dyDescent="0.2">
      <c r="A32" s="14" t="s">
        <v>187</v>
      </c>
      <c r="B32" s="7">
        <v>44495</v>
      </c>
      <c r="C32" s="7" t="s">
        <v>21</v>
      </c>
      <c r="D32" s="7" t="s">
        <v>6</v>
      </c>
      <c r="E32" s="24">
        <v>0.375</v>
      </c>
      <c r="F32" s="24">
        <v>0.41666666666666669</v>
      </c>
      <c r="G32" s="26">
        <f>(tb_Base[[#This Row],[Heure_fin]]-tb_Base[[#This Row],[Heure_debut]])*24</f>
        <v>1.0000000000000004</v>
      </c>
      <c r="H32" s="7" t="s">
        <v>2</v>
      </c>
      <c r="I32" s="7" t="s">
        <v>70</v>
      </c>
      <c r="J32" s="7" t="s">
        <v>40</v>
      </c>
      <c r="K32" s="7" t="s">
        <v>141</v>
      </c>
      <c r="L32" s="28">
        <f>SUM(tb_Base[[#This Row],[0 - 19 cm]:[240 - 249 cm]])</f>
        <v>3</v>
      </c>
      <c r="M32" s="2" t="s">
        <v>82</v>
      </c>
      <c r="N32" s="2">
        <v>1</v>
      </c>
      <c r="O32" s="2">
        <v>2</v>
      </c>
      <c r="Y32" s="2"/>
      <c r="Z32" s="2"/>
      <c r="AA32" s="2"/>
      <c r="AB32" s="2"/>
      <c r="AC32" s="2"/>
      <c r="AD32" s="2"/>
      <c r="AE32" s="2"/>
      <c r="AF32" s="2"/>
      <c r="AG32" s="2"/>
      <c r="AH32" s="2"/>
      <c r="AI32" s="2"/>
      <c r="AJ32" s="2"/>
      <c r="AK32" s="2"/>
      <c r="AL32" s="14"/>
    </row>
    <row r="33" spans="1:38" x14ac:dyDescent="0.2">
      <c r="A33" s="14" t="s">
        <v>188</v>
      </c>
      <c r="B33" s="7">
        <v>44498</v>
      </c>
      <c r="C33" s="7" t="s">
        <v>21</v>
      </c>
      <c r="D33" s="7" t="s">
        <v>5</v>
      </c>
      <c r="E33" s="24">
        <v>0.64583333333333337</v>
      </c>
      <c r="F33" s="24">
        <v>0.77083333333333337</v>
      </c>
      <c r="G33" s="26">
        <f>(tb_Base[[#This Row],[Heure_fin]]-tb_Base[[#This Row],[Heure_debut]])*24</f>
        <v>3</v>
      </c>
      <c r="H33" s="7" t="s">
        <v>3</v>
      </c>
      <c r="I33" s="7" t="s">
        <v>70</v>
      </c>
      <c r="J33" s="7" t="s">
        <v>40</v>
      </c>
      <c r="K33" s="7" t="s">
        <v>123</v>
      </c>
      <c r="L33" s="28">
        <f>SUM(tb_Base[[#This Row],[0 - 19 cm]:[240 - 249 cm]])</f>
        <v>1</v>
      </c>
      <c r="M33" s="2" t="s">
        <v>81</v>
      </c>
      <c r="R33" s="2">
        <v>1</v>
      </c>
      <c r="Y33" s="2"/>
      <c r="Z33" s="2"/>
      <c r="AA33" s="2"/>
      <c r="AB33" s="2"/>
      <c r="AC33" s="2"/>
      <c r="AD33" s="2"/>
      <c r="AE33" s="2"/>
      <c r="AF33" s="2"/>
      <c r="AG33" s="2"/>
      <c r="AH33" s="2"/>
      <c r="AI33" s="2"/>
      <c r="AJ33" s="2"/>
      <c r="AK33" s="2"/>
      <c r="AL33" s="14"/>
    </row>
    <row r="34" spans="1:38" x14ac:dyDescent="0.2">
      <c r="A34" s="14" t="s">
        <v>188</v>
      </c>
      <c r="B34" s="7">
        <v>44498</v>
      </c>
      <c r="C34" s="7" t="s">
        <v>21</v>
      </c>
      <c r="D34" s="7" t="s">
        <v>5</v>
      </c>
      <c r="E34" s="24">
        <v>0.64583333333333337</v>
      </c>
      <c r="F34" s="24">
        <v>0.77083333333333337</v>
      </c>
      <c r="G34" s="26">
        <f>(tb_Base[[#This Row],[Heure_fin]]-tb_Base[[#This Row],[Heure_debut]])*24</f>
        <v>3</v>
      </c>
      <c r="H34" s="7" t="s">
        <v>3</v>
      </c>
      <c r="I34" s="7" t="s">
        <v>70</v>
      </c>
      <c r="J34" s="7" t="s">
        <v>40</v>
      </c>
      <c r="K34" s="7" t="s">
        <v>123</v>
      </c>
      <c r="L34" s="28">
        <f>SUM(tb_Base[[#This Row],[0 - 19 cm]:[240 - 249 cm]])</f>
        <v>1</v>
      </c>
      <c r="M34" s="2" t="s">
        <v>82</v>
      </c>
      <c r="O34" s="2">
        <v>1</v>
      </c>
      <c r="Y34" s="2"/>
      <c r="Z34" s="2"/>
      <c r="AA34" s="2"/>
      <c r="AB34" s="2"/>
      <c r="AC34" s="2"/>
      <c r="AD34" s="2"/>
      <c r="AE34" s="2"/>
      <c r="AF34" s="2"/>
      <c r="AG34" s="2"/>
      <c r="AH34" s="2"/>
      <c r="AI34" s="2"/>
      <c r="AJ34" s="2"/>
      <c r="AK34" s="2"/>
      <c r="AL34" s="14"/>
    </row>
    <row r="35" spans="1:38" x14ac:dyDescent="0.2">
      <c r="A35" s="14" t="s">
        <v>192</v>
      </c>
      <c r="B35" s="7">
        <v>44507</v>
      </c>
      <c r="C35" s="7" t="s">
        <v>21</v>
      </c>
      <c r="D35" s="7" t="s">
        <v>5</v>
      </c>
      <c r="E35" s="24">
        <v>0.35416666666666669</v>
      </c>
      <c r="F35" s="24">
        <v>0.4375</v>
      </c>
      <c r="G35" s="26">
        <f>(tb_Base[[#This Row],[Heure_fin]]-tb_Base[[#This Row],[Heure_debut]])*24</f>
        <v>1.9999999999999996</v>
      </c>
      <c r="H35" s="7" t="s">
        <v>2</v>
      </c>
      <c r="I35" s="7" t="s">
        <v>71</v>
      </c>
      <c r="J35" s="7" t="s">
        <v>146</v>
      </c>
      <c r="K35" s="7" t="s">
        <v>145</v>
      </c>
      <c r="L35" s="28">
        <f>SUM(tb_Base[[#This Row],[0 - 19 cm]:[240 - 249 cm]])</f>
        <v>1</v>
      </c>
      <c r="M35" s="2" t="s">
        <v>81</v>
      </c>
      <c r="Q35" s="2">
        <v>1</v>
      </c>
      <c r="Z35" s="2"/>
      <c r="AA35" s="2"/>
      <c r="AB35" s="2"/>
      <c r="AC35" s="2"/>
      <c r="AD35" s="2"/>
      <c r="AE35" s="2"/>
      <c r="AF35" s="2"/>
      <c r="AG35" s="2"/>
      <c r="AH35" s="2"/>
      <c r="AI35" s="2"/>
      <c r="AJ35" s="2"/>
      <c r="AK35" s="2"/>
      <c r="AL35" s="14"/>
    </row>
    <row r="36" spans="1:38" x14ac:dyDescent="0.2">
      <c r="A36" s="14" t="s">
        <v>192</v>
      </c>
      <c r="B36" s="7">
        <v>44507</v>
      </c>
      <c r="C36" s="7" t="s">
        <v>21</v>
      </c>
      <c r="D36" s="7" t="s">
        <v>5</v>
      </c>
      <c r="E36" s="24">
        <v>0.35416666666666669</v>
      </c>
      <c r="F36" s="24">
        <v>0.4375</v>
      </c>
      <c r="G36" s="26">
        <f>(tb_Base[[#This Row],[Heure_fin]]-tb_Base[[#This Row],[Heure_debut]])*24</f>
        <v>1.9999999999999996</v>
      </c>
      <c r="H36" s="7" t="s">
        <v>2</v>
      </c>
      <c r="I36" s="7" t="s">
        <v>71</v>
      </c>
      <c r="J36" s="7" t="s">
        <v>146</v>
      </c>
      <c r="K36" s="7" t="s">
        <v>145</v>
      </c>
      <c r="L36" s="28">
        <f>SUM(tb_Base[[#This Row],[0 - 19 cm]:[240 - 249 cm]])</f>
        <v>1</v>
      </c>
      <c r="M36" s="2" t="s">
        <v>84</v>
      </c>
      <c r="Q36" s="2">
        <v>1</v>
      </c>
      <c r="Z36" s="2"/>
      <c r="AA36" s="2"/>
      <c r="AB36" s="2"/>
      <c r="AC36" s="2"/>
      <c r="AD36" s="2"/>
      <c r="AE36" s="2"/>
      <c r="AF36" s="2"/>
      <c r="AG36" s="2"/>
      <c r="AH36" s="2"/>
      <c r="AI36" s="2"/>
      <c r="AJ36" s="2"/>
      <c r="AK36" s="2"/>
      <c r="AL36" s="14"/>
    </row>
    <row r="37" spans="1:38" x14ac:dyDescent="0.2">
      <c r="A37" s="14" t="s">
        <v>189</v>
      </c>
      <c r="B37" s="7">
        <v>44513</v>
      </c>
      <c r="C37" s="7" t="s">
        <v>21</v>
      </c>
      <c r="D37" s="7" t="s">
        <v>67</v>
      </c>
      <c r="E37" s="24">
        <v>0.33333333333333331</v>
      </c>
      <c r="F37" s="24">
        <v>0.375</v>
      </c>
      <c r="G37" s="26">
        <f>(tb_Base[[#This Row],[Heure_fin]]-tb_Base[[#This Row],[Heure_debut]])*24</f>
        <v>1.0000000000000004</v>
      </c>
      <c r="H37" s="7" t="s">
        <v>2</v>
      </c>
      <c r="I37" s="7" t="s">
        <v>70</v>
      </c>
      <c r="J37" s="7" t="s">
        <v>40</v>
      </c>
      <c r="K37" s="7" t="s">
        <v>228</v>
      </c>
      <c r="L37" s="28">
        <f>SUM(tb_Base[[#This Row],[0 - 19 cm]:[240 - 249 cm]])</f>
        <v>1</v>
      </c>
      <c r="M37" s="2" t="s">
        <v>81</v>
      </c>
      <c r="Q37" s="2">
        <v>1</v>
      </c>
      <c r="Y37" s="2"/>
      <c r="Z37" s="2"/>
      <c r="AA37" s="2"/>
      <c r="AB37" s="2"/>
      <c r="AC37" s="2"/>
      <c r="AD37" s="2"/>
      <c r="AE37" s="2"/>
      <c r="AF37" s="2"/>
      <c r="AG37" s="2"/>
      <c r="AH37" s="2"/>
      <c r="AI37" s="2"/>
      <c r="AJ37" s="2"/>
      <c r="AK37" s="2"/>
      <c r="AL37" s="14"/>
    </row>
    <row r="38" spans="1:38" x14ac:dyDescent="0.2">
      <c r="A38" s="14" t="s">
        <v>190</v>
      </c>
      <c r="B38" s="7">
        <v>44513</v>
      </c>
      <c r="C38" s="7" t="s">
        <v>21</v>
      </c>
      <c r="D38" s="7" t="s">
        <v>6</v>
      </c>
      <c r="E38" s="24">
        <v>0.47916666666666669</v>
      </c>
      <c r="F38" s="24">
        <v>0.52083333333333337</v>
      </c>
      <c r="G38" s="26">
        <f>(tb_Base[[#This Row],[Heure_fin]]-tb_Base[[#This Row],[Heure_debut]])*24</f>
        <v>1.0000000000000004</v>
      </c>
      <c r="H38" s="7" t="s">
        <v>2</v>
      </c>
      <c r="I38" s="7" t="s">
        <v>70</v>
      </c>
      <c r="J38" s="7" t="s">
        <v>40</v>
      </c>
      <c r="K38" s="7" t="s">
        <v>228</v>
      </c>
      <c r="L38" s="28">
        <f>SUM(tb_Base[[#This Row],[0 - 19 cm]:[240 - 249 cm]])</f>
        <v>1</v>
      </c>
      <c r="M38" s="2" t="s">
        <v>81</v>
      </c>
      <c r="P38" s="2">
        <v>1</v>
      </c>
      <c r="Y38" s="2"/>
      <c r="Z38" s="2"/>
      <c r="AA38" s="2"/>
      <c r="AB38" s="2"/>
      <c r="AC38" s="2"/>
      <c r="AD38" s="2"/>
      <c r="AE38" s="2"/>
      <c r="AF38" s="2"/>
      <c r="AG38" s="2"/>
      <c r="AH38" s="2"/>
      <c r="AI38" s="2"/>
      <c r="AJ38" s="2"/>
      <c r="AK38" s="2"/>
      <c r="AL38" s="14"/>
    </row>
    <row r="39" spans="1:38" x14ac:dyDescent="0.2">
      <c r="A39" s="14" t="s">
        <v>191</v>
      </c>
      <c r="B39" s="7">
        <v>44514</v>
      </c>
      <c r="C39" s="7" t="s">
        <v>27</v>
      </c>
      <c r="D39" s="7" t="s">
        <v>59</v>
      </c>
      <c r="E39" s="24">
        <v>0.35416666666666669</v>
      </c>
      <c r="F39" s="24">
        <v>0.47916666666666669</v>
      </c>
      <c r="G39" s="26">
        <f>(tb_Base[[#This Row],[Heure_fin]]-tb_Base[[#This Row],[Heure_debut]])*24</f>
        <v>3</v>
      </c>
      <c r="H39" s="7" t="s">
        <v>2</v>
      </c>
      <c r="I39" s="7" t="s">
        <v>70</v>
      </c>
      <c r="J39" s="7" t="s">
        <v>40</v>
      </c>
      <c r="K39" s="7" t="s">
        <v>228</v>
      </c>
      <c r="L39" s="28">
        <f>SUM(tb_Base[[#This Row],[0 - 19 cm]:[240 - 249 cm]])</f>
        <v>1</v>
      </c>
      <c r="M39" s="2" t="s">
        <v>81</v>
      </c>
      <c r="P39" s="2">
        <v>1</v>
      </c>
      <c r="Y39" s="2"/>
      <c r="Z39" s="2"/>
      <c r="AA39" s="2"/>
      <c r="AB39" s="2"/>
      <c r="AC39" s="2"/>
      <c r="AD39" s="2"/>
      <c r="AE39" s="2"/>
      <c r="AF39" s="2"/>
      <c r="AG39" s="2"/>
      <c r="AH39" s="2"/>
      <c r="AI39" s="2"/>
      <c r="AJ39" s="2"/>
      <c r="AK39" s="2"/>
      <c r="AL39" s="14"/>
    </row>
    <row r="40" spans="1:38" x14ac:dyDescent="0.2">
      <c r="A40" s="14" t="s">
        <v>194</v>
      </c>
      <c r="B40" s="7">
        <v>44514</v>
      </c>
      <c r="C40" s="7" t="s">
        <v>27</v>
      </c>
      <c r="D40" s="7" t="s">
        <v>59</v>
      </c>
      <c r="E40" s="24">
        <v>0.35416666666666669</v>
      </c>
      <c r="F40" s="24">
        <v>0.47916666666666669</v>
      </c>
      <c r="G40" s="26">
        <f>(tb_Base[[#This Row],[Heure_fin]]-tb_Base[[#This Row],[Heure_debut]])*24</f>
        <v>3</v>
      </c>
      <c r="H40" s="7" t="s">
        <v>2</v>
      </c>
      <c r="I40" s="7" t="s">
        <v>70</v>
      </c>
      <c r="J40" s="7" t="s">
        <v>40</v>
      </c>
      <c r="K40" s="7" t="s">
        <v>228</v>
      </c>
      <c r="L40" s="28">
        <f>SUM(tb_Base[[#This Row],[0 - 19 cm]:[240 - 249 cm]])</f>
        <v>1</v>
      </c>
      <c r="M40" s="2" t="s">
        <v>81</v>
      </c>
      <c r="P40" s="2">
        <v>1</v>
      </c>
      <c r="Z40" s="2"/>
      <c r="AA40" s="2"/>
      <c r="AB40" s="2"/>
      <c r="AC40" s="2"/>
      <c r="AD40" s="2"/>
      <c r="AE40" s="2"/>
      <c r="AF40" s="2"/>
      <c r="AG40" s="2"/>
      <c r="AH40" s="2"/>
      <c r="AI40" s="2"/>
      <c r="AJ40" s="2"/>
      <c r="AK40" s="2"/>
      <c r="AL40" s="14"/>
    </row>
    <row r="41" spans="1:38" x14ac:dyDescent="0.2">
      <c r="A41" s="14" t="s">
        <v>204</v>
      </c>
      <c r="B41" s="7">
        <v>44591</v>
      </c>
      <c r="C41" s="7" t="s">
        <v>21</v>
      </c>
      <c r="D41" s="7" t="s">
        <v>31</v>
      </c>
      <c r="E41" s="24">
        <v>0.6875</v>
      </c>
      <c r="F41" s="24">
        <v>0.75</v>
      </c>
      <c r="G41" s="26">
        <f>(tb_Base[[#This Row],[Heure_fin]]-tb_Base[[#This Row],[Heure_debut]])*24</f>
        <v>1.5</v>
      </c>
      <c r="H41" s="7" t="s">
        <v>2</v>
      </c>
      <c r="I41" s="7" t="s">
        <v>224</v>
      </c>
      <c r="J41" s="7" t="s">
        <v>202</v>
      </c>
      <c r="K41" s="7" t="s">
        <v>203</v>
      </c>
      <c r="L41" s="28">
        <f>SUM(tb_Base[[#This Row],[0 - 19 cm]:[240 - 249 cm]])</f>
        <v>1</v>
      </c>
      <c r="M41" s="2" t="s">
        <v>81</v>
      </c>
      <c r="N41"/>
      <c r="O41"/>
      <c r="P41"/>
      <c r="Q41" s="2">
        <v>1</v>
      </c>
      <c r="R41"/>
      <c r="S41"/>
      <c r="T41"/>
      <c r="U41"/>
      <c r="V41"/>
      <c r="Z41" s="2"/>
      <c r="AA41" s="2"/>
      <c r="AB41" s="2"/>
      <c r="AC41" s="2"/>
      <c r="AD41" s="2"/>
      <c r="AE41" s="2"/>
      <c r="AF41" s="2"/>
      <c r="AG41" s="2"/>
      <c r="AH41" s="2"/>
      <c r="AI41" s="2"/>
      <c r="AJ41" s="2"/>
      <c r="AK41" s="2"/>
      <c r="AL41" s="14"/>
    </row>
    <row r="42" spans="1:38" x14ac:dyDescent="0.2">
      <c r="A42" s="14" t="s">
        <v>205</v>
      </c>
      <c r="B42" s="7">
        <v>44621</v>
      </c>
      <c r="C42" s="7" t="s">
        <v>120</v>
      </c>
      <c r="D42" s="7" t="s">
        <v>11</v>
      </c>
      <c r="E42" s="24">
        <v>0.41666666666666669</v>
      </c>
      <c r="F42" s="24">
        <v>0.52083333333333337</v>
      </c>
      <c r="G42" s="26">
        <f>(tb_Base[[#This Row],[Heure_fin]]-tb_Base[[#This Row],[Heure_debut]])*24</f>
        <v>2.5000000000000004</v>
      </c>
      <c r="H42" s="7" t="s">
        <v>2</v>
      </c>
      <c r="I42" s="7"/>
      <c r="J42" s="7"/>
      <c r="K42" s="7"/>
      <c r="L42" s="28">
        <f>SUM(tb_Base[[#This Row],[0 - 19 cm]:[240 - 249 cm]])</f>
        <v>1</v>
      </c>
      <c r="M42" s="2" t="s">
        <v>81</v>
      </c>
      <c r="N42"/>
      <c r="O42"/>
      <c r="P42" s="2">
        <v>1</v>
      </c>
      <c r="Q42"/>
      <c r="R42"/>
      <c r="S42"/>
      <c r="T42"/>
      <c r="U42"/>
      <c r="V42"/>
      <c r="Z42" s="2"/>
      <c r="AA42" s="2"/>
      <c r="AB42" s="2"/>
      <c r="AC42" s="2"/>
      <c r="AD42" s="2"/>
      <c r="AE42" s="2"/>
      <c r="AF42" s="2"/>
      <c r="AG42" s="2"/>
      <c r="AH42" s="2"/>
      <c r="AI42" s="2"/>
      <c r="AJ42" s="2"/>
      <c r="AK42" s="2"/>
      <c r="AL42" s="14"/>
    </row>
    <row r="43" spans="1:38" x14ac:dyDescent="0.2">
      <c r="A43" s="14" t="s">
        <v>205</v>
      </c>
      <c r="B43" s="7">
        <v>44621</v>
      </c>
      <c r="C43" s="7" t="s">
        <v>120</v>
      </c>
      <c r="D43" s="7" t="s">
        <v>11</v>
      </c>
      <c r="E43" s="24">
        <v>0.41666666666666669</v>
      </c>
      <c r="F43" s="24">
        <v>0.52083333333333337</v>
      </c>
      <c r="G43" s="26">
        <f>(tb_Base[[#This Row],[Heure_fin]]-tb_Base[[#This Row],[Heure_debut]])*24</f>
        <v>2.5000000000000004</v>
      </c>
      <c r="H43" s="7" t="s">
        <v>2</v>
      </c>
      <c r="I43" s="7"/>
      <c r="J43" s="7"/>
      <c r="K43" s="7"/>
      <c r="L43" s="28">
        <f>SUM(tb_Base[[#This Row],[0 - 19 cm]:[240 - 249 cm]])</f>
        <v>9</v>
      </c>
      <c r="M43" s="2" t="s">
        <v>82</v>
      </c>
      <c r="N43" s="2">
        <v>3</v>
      </c>
      <c r="O43" s="2">
        <v>5</v>
      </c>
      <c r="P43" s="2">
        <v>1</v>
      </c>
      <c r="Q43"/>
      <c r="R43"/>
      <c r="S43"/>
      <c r="T43"/>
      <c r="U43"/>
      <c r="V43"/>
      <c r="Z43" s="2"/>
      <c r="AA43" s="2"/>
      <c r="AB43" s="2"/>
      <c r="AC43" s="2"/>
      <c r="AD43" s="2"/>
      <c r="AE43" s="2"/>
      <c r="AF43" s="2"/>
      <c r="AG43" s="2"/>
      <c r="AH43" s="2"/>
      <c r="AI43" s="2"/>
      <c r="AJ43" s="2"/>
      <c r="AK43" s="2"/>
      <c r="AL43" s="14"/>
    </row>
    <row r="44" spans="1:38" x14ac:dyDescent="0.2">
      <c r="A44" s="14" t="s">
        <v>206</v>
      </c>
      <c r="B44" s="7">
        <v>44623</v>
      </c>
      <c r="C44" s="7" t="s">
        <v>120</v>
      </c>
      <c r="D44" s="7" t="s">
        <v>11</v>
      </c>
      <c r="E44" s="24">
        <v>0.70833333333333337</v>
      </c>
      <c r="F44" s="24">
        <v>0.75</v>
      </c>
      <c r="G44" s="26">
        <f>(tb_Base[[#This Row],[Heure_fin]]-tb_Base[[#This Row],[Heure_debut]])*24</f>
        <v>0.99999999999999911</v>
      </c>
      <c r="H44" s="7" t="s">
        <v>2</v>
      </c>
      <c r="I44" s="7" t="s">
        <v>70</v>
      </c>
      <c r="J44" s="7" t="s">
        <v>40</v>
      </c>
      <c r="K44" s="7" t="s">
        <v>231</v>
      </c>
      <c r="L44" s="28">
        <f>SUM(tb_Base[[#This Row],[0 - 19 cm]:[240 - 249 cm]])</f>
        <v>2</v>
      </c>
      <c r="M44" s="2" t="s">
        <v>81</v>
      </c>
      <c r="N44"/>
      <c r="O44"/>
      <c r="P44" s="2">
        <v>2</v>
      </c>
      <c r="Q44"/>
      <c r="R44"/>
      <c r="S44"/>
      <c r="T44"/>
      <c r="U44"/>
      <c r="V44"/>
      <c r="Z44" s="2"/>
      <c r="AA44" s="2"/>
      <c r="AB44" s="2"/>
      <c r="AC44" s="2"/>
      <c r="AD44" s="2"/>
      <c r="AE44" s="2"/>
      <c r="AF44" s="2"/>
      <c r="AG44" s="2"/>
      <c r="AH44" s="2"/>
      <c r="AI44" s="2"/>
      <c r="AJ44" s="2"/>
      <c r="AK44" s="2"/>
      <c r="AL44" s="14"/>
    </row>
    <row r="45" spans="1:38" x14ac:dyDescent="0.2">
      <c r="A45" s="14" t="s">
        <v>207</v>
      </c>
      <c r="B45" s="7">
        <v>44625</v>
      </c>
      <c r="C45" s="7" t="s">
        <v>120</v>
      </c>
      <c r="D45" s="7" t="s">
        <v>11</v>
      </c>
      <c r="E45" s="24">
        <v>0.75</v>
      </c>
      <c r="F45" s="24">
        <v>0.75</v>
      </c>
      <c r="G45" s="26">
        <f>(tb_Base[[#This Row],[Heure_fin]]-tb_Base[[#This Row],[Heure_debut]])*24</f>
        <v>0</v>
      </c>
      <c r="H45" s="7" t="s">
        <v>2</v>
      </c>
      <c r="I45" s="7"/>
      <c r="J45" s="7"/>
      <c r="K45" s="7"/>
      <c r="L45" s="28">
        <f>SUM(tb_Base[[#This Row],[0 - 19 cm]:[240 - 249 cm]])</f>
        <v>1</v>
      </c>
      <c r="M45" s="2" t="s">
        <v>81</v>
      </c>
      <c r="N45"/>
      <c r="O45"/>
      <c r="P45" s="2">
        <v>1</v>
      </c>
      <c r="Q45"/>
      <c r="R45"/>
      <c r="S45"/>
      <c r="T45"/>
      <c r="U45"/>
      <c r="V45"/>
      <c r="Z45" s="2"/>
      <c r="AA45" s="2"/>
      <c r="AB45" s="2"/>
      <c r="AC45" s="2"/>
      <c r="AD45" s="2"/>
      <c r="AE45" s="2"/>
      <c r="AF45" s="2"/>
      <c r="AG45" s="2"/>
      <c r="AH45" s="2"/>
      <c r="AI45" s="2"/>
      <c r="AJ45" s="2"/>
      <c r="AK45" s="2"/>
      <c r="AL45" s="14"/>
    </row>
    <row r="46" spans="1:38" x14ac:dyDescent="0.2">
      <c r="A46" s="14" t="s">
        <v>208</v>
      </c>
      <c r="B46" s="7">
        <v>44626</v>
      </c>
      <c r="C46" s="7" t="s">
        <v>120</v>
      </c>
      <c r="D46" s="7" t="s">
        <v>11</v>
      </c>
      <c r="E46" s="24">
        <v>0.39583333333333331</v>
      </c>
      <c r="F46" s="24">
        <v>0.52083333333333337</v>
      </c>
      <c r="G46" s="26">
        <f>(tb_Base[[#This Row],[Heure_fin]]-tb_Base[[#This Row],[Heure_debut]])*24</f>
        <v>3.0000000000000013</v>
      </c>
      <c r="H46" s="7" t="s">
        <v>2</v>
      </c>
      <c r="I46" s="7"/>
      <c r="J46" s="7"/>
      <c r="K46" s="7"/>
      <c r="L46" s="28">
        <f>SUM(tb_Base[[#This Row],[0 - 19 cm]:[240 - 249 cm]])</f>
        <v>2</v>
      </c>
      <c r="M46" s="2" t="s">
        <v>81</v>
      </c>
      <c r="N46"/>
      <c r="O46"/>
      <c r="P46" s="2">
        <v>2</v>
      </c>
      <c r="Q46"/>
      <c r="R46"/>
      <c r="S46"/>
      <c r="T46"/>
      <c r="U46"/>
      <c r="V46"/>
      <c r="Z46" s="2"/>
      <c r="AA46" s="2"/>
      <c r="AB46" s="2"/>
      <c r="AC46" s="2"/>
      <c r="AD46" s="2"/>
      <c r="AE46" s="2"/>
      <c r="AF46" s="2"/>
      <c r="AG46" s="2"/>
      <c r="AH46" s="2"/>
      <c r="AI46" s="2"/>
      <c r="AJ46" s="2"/>
      <c r="AK46" s="2"/>
      <c r="AL46" s="14"/>
    </row>
    <row r="47" spans="1:38" x14ac:dyDescent="0.2">
      <c r="A47" s="14" t="s">
        <v>209</v>
      </c>
      <c r="B47" s="7">
        <v>44640</v>
      </c>
      <c r="C47" s="7" t="s">
        <v>120</v>
      </c>
      <c r="D47" s="7" t="s">
        <v>11</v>
      </c>
      <c r="E47" s="24">
        <v>0.33333333333333331</v>
      </c>
      <c r="F47" s="24">
        <v>0.5</v>
      </c>
      <c r="G47" s="26">
        <f>(tb_Base[[#This Row],[Heure_fin]]-tb_Base[[#This Row],[Heure_debut]])*24</f>
        <v>4</v>
      </c>
      <c r="H47" s="7" t="s">
        <v>2</v>
      </c>
      <c r="I47" s="7"/>
      <c r="J47" s="7"/>
      <c r="K47" s="7"/>
      <c r="L47" s="28">
        <f>SUM(tb_Base[[#This Row],[0 - 19 cm]:[240 - 249 cm]])</f>
        <v>1</v>
      </c>
      <c r="M47" s="2" t="s">
        <v>81</v>
      </c>
      <c r="N47"/>
      <c r="O47" s="2">
        <v>1</v>
      </c>
      <c r="P47"/>
      <c r="Q47"/>
      <c r="R47"/>
      <c r="S47"/>
      <c r="T47"/>
      <c r="U47"/>
      <c r="V47"/>
      <c r="Z47" s="2"/>
      <c r="AA47" s="2"/>
      <c r="AB47" s="2"/>
      <c r="AC47" s="2"/>
      <c r="AD47" s="2"/>
      <c r="AE47" s="2"/>
      <c r="AF47" s="2"/>
      <c r="AG47" s="2"/>
      <c r="AH47" s="2"/>
      <c r="AI47" s="2"/>
      <c r="AJ47" s="2"/>
      <c r="AK47" s="2"/>
      <c r="AL47" s="14"/>
    </row>
    <row r="48" spans="1:38" x14ac:dyDescent="0.2">
      <c r="A48" s="14" t="s">
        <v>209</v>
      </c>
      <c r="B48" s="7">
        <v>44640</v>
      </c>
      <c r="C48" s="7" t="s">
        <v>120</v>
      </c>
      <c r="D48" s="7" t="s">
        <v>11</v>
      </c>
      <c r="E48" s="24">
        <v>0.33333333333333331</v>
      </c>
      <c r="F48" s="24">
        <v>0.5</v>
      </c>
      <c r="G48" s="26">
        <f>(tb_Base[[#This Row],[Heure_fin]]-tb_Base[[#This Row],[Heure_debut]])*24</f>
        <v>4</v>
      </c>
      <c r="H48" s="7" t="s">
        <v>2</v>
      </c>
      <c r="I48" s="7"/>
      <c r="J48" s="7"/>
      <c r="K48" s="7"/>
      <c r="L48" s="28">
        <f>SUM(tb_Base[[#This Row],[0 - 19 cm]:[240 - 249 cm]])</f>
        <v>3</v>
      </c>
      <c r="M48" s="2" t="s">
        <v>82</v>
      </c>
      <c r="N48"/>
      <c r="O48" s="2">
        <v>2</v>
      </c>
      <c r="P48" s="2">
        <v>1</v>
      </c>
      <c r="Q48"/>
      <c r="R48"/>
      <c r="S48"/>
      <c r="T48"/>
      <c r="U48"/>
      <c r="V48"/>
      <c r="Z48" s="2"/>
      <c r="AA48" s="2"/>
      <c r="AB48" s="2"/>
      <c r="AC48" s="2"/>
      <c r="AD48" s="2"/>
      <c r="AE48" s="2"/>
      <c r="AF48" s="2"/>
      <c r="AG48" s="2"/>
      <c r="AH48" s="2"/>
      <c r="AI48" s="2"/>
      <c r="AJ48" s="2"/>
      <c r="AK48" s="2"/>
      <c r="AL48" s="14"/>
    </row>
    <row r="49" spans="1:38" x14ac:dyDescent="0.2">
      <c r="A49" s="14" t="s">
        <v>210</v>
      </c>
      <c r="B49" s="7">
        <v>44650</v>
      </c>
      <c r="C49" s="7" t="s">
        <v>120</v>
      </c>
      <c r="D49" s="7" t="s">
        <v>11</v>
      </c>
      <c r="E49" s="24">
        <v>0.33333333333333331</v>
      </c>
      <c r="F49" s="24">
        <v>0.5</v>
      </c>
      <c r="G49" s="26">
        <f>(tb_Base[[#This Row],[Heure_fin]]-tb_Base[[#This Row],[Heure_debut]])*24</f>
        <v>4</v>
      </c>
      <c r="H49" s="7" t="s">
        <v>2</v>
      </c>
      <c r="I49" s="7"/>
      <c r="J49" s="7"/>
      <c r="K49" s="7"/>
      <c r="L49" s="28">
        <f>SUM(tb_Base[[#This Row],[0 - 19 cm]:[240 - 249 cm]])</f>
        <v>1</v>
      </c>
      <c r="M49" s="2" t="s">
        <v>81</v>
      </c>
      <c r="N49"/>
      <c r="O49"/>
      <c r="P49" s="2">
        <v>1</v>
      </c>
      <c r="Q49"/>
      <c r="R49"/>
      <c r="S49"/>
      <c r="T49"/>
      <c r="U49"/>
      <c r="V49"/>
      <c r="Z49" s="2"/>
      <c r="AA49" s="2"/>
      <c r="AB49" s="2"/>
      <c r="AC49" s="2"/>
      <c r="AD49" s="2"/>
      <c r="AE49" s="2"/>
      <c r="AF49" s="2"/>
      <c r="AG49" s="2"/>
      <c r="AH49" s="2"/>
      <c r="AI49" s="2"/>
      <c r="AJ49" s="2"/>
      <c r="AK49" s="2"/>
      <c r="AL49" s="14"/>
    </row>
    <row r="50" spans="1:38" x14ac:dyDescent="0.2">
      <c r="A50" s="14" t="s">
        <v>210</v>
      </c>
      <c r="B50" s="7">
        <v>44650</v>
      </c>
      <c r="C50" s="7" t="s">
        <v>120</v>
      </c>
      <c r="D50" s="7" t="s">
        <v>11</v>
      </c>
      <c r="E50" s="24">
        <v>0.33333333333333331</v>
      </c>
      <c r="F50" s="24">
        <v>0.5</v>
      </c>
      <c r="G50" s="26">
        <f>(tb_Base[[#This Row],[Heure_fin]]-tb_Base[[#This Row],[Heure_debut]])*24</f>
        <v>4</v>
      </c>
      <c r="H50" s="7" t="s">
        <v>2</v>
      </c>
      <c r="I50" s="7"/>
      <c r="J50" s="7"/>
      <c r="K50" s="7"/>
      <c r="L50" s="28">
        <f>SUM(tb_Base[[#This Row],[0 - 19 cm]:[240 - 249 cm]])</f>
        <v>4</v>
      </c>
      <c r="M50" s="2" t="s">
        <v>82</v>
      </c>
      <c r="N50" s="2">
        <v>2</v>
      </c>
      <c r="O50" s="2">
        <v>2</v>
      </c>
      <c r="P50"/>
      <c r="Q50"/>
      <c r="R50"/>
      <c r="S50"/>
      <c r="T50"/>
      <c r="U50"/>
      <c r="V50"/>
      <c r="Z50" s="2"/>
      <c r="AA50" s="2"/>
      <c r="AB50" s="2"/>
      <c r="AC50" s="2"/>
      <c r="AD50" s="2"/>
      <c r="AE50" s="2"/>
      <c r="AF50" s="2"/>
      <c r="AG50" s="2"/>
      <c r="AH50" s="2"/>
      <c r="AI50" s="2"/>
      <c r="AJ50" s="2"/>
      <c r="AK50" s="2"/>
      <c r="AL50" s="14"/>
    </row>
    <row r="51" spans="1:38" x14ac:dyDescent="0.2">
      <c r="A51" s="14" t="s">
        <v>211</v>
      </c>
      <c r="B51" s="7">
        <v>44651</v>
      </c>
      <c r="C51" s="7" t="s">
        <v>120</v>
      </c>
      <c r="D51" s="7" t="s">
        <v>11</v>
      </c>
      <c r="E51" s="24">
        <v>0.39583333333333331</v>
      </c>
      <c r="F51" s="24">
        <v>0.4375</v>
      </c>
      <c r="G51" s="26">
        <f>(tb_Base[[#This Row],[Heure_fin]]-tb_Base[[#This Row],[Heure_debut]])*24</f>
        <v>1.0000000000000004</v>
      </c>
      <c r="H51" s="7" t="s">
        <v>2</v>
      </c>
      <c r="I51" s="7"/>
      <c r="J51" s="7"/>
      <c r="K51" s="7"/>
      <c r="L51" s="28">
        <f>SUM(tb_Base[[#This Row],[0 - 19 cm]:[240 - 249 cm]])</f>
        <v>1</v>
      </c>
      <c r="M51" s="2" t="s">
        <v>81</v>
      </c>
      <c r="N51"/>
      <c r="O51"/>
      <c r="P51" s="2">
        <v>1</v>
      </c>
      <c r="Q51"/>
      <c r="R51"/>
      <c r="S51"/>
      <c r="T51"/>
      <c r="U51"/>
      <c r="V51"/>
      <c r="Z51" s="2"/>
      <c r="AA51" s="2"/>
      <c r="AB51" s="2"/>
      <c r="AC51" s="2"/>
      <c r="AD51" s="2"/>
      <c r="AE51" s="2"/>
      <c r="AF51" s="2"/>
      <c r="AG51" s="2"/>
      <c r="AH51" s="2"/>
      <c r="AI51" s="2"/>
      <c r="AJ51" s="2"/>
      <c r="AK51" s="2"/>
      <c r="AL51" s="14"/>
    </row>
    <row r="52" spans="1:38" x14ac:dyDescent="0.2">
      <c r="A52" s="14" t="s">
        <v>211</v>
      </c>
      <c r="B52" s="7">
        <v>44651</v>
      </c>
      <c r="C52" s="7" t="s">
        <v>120</v>
      </c>
      <c r="D52" s="7" t="s">
        <v>11</v>
      </c>
      <c r="E52" s="24">
        <v>0.39583333333333331</v>
      </c>
      <c r="F52" s="24">
        <v>0.4375</v>
      </c>
      <c r="G52" s="26">
        <f>(tb_Base[[#This Row],[Heure_fin]]-tb_Base[[#This Row],[Heure_debut]])*24</f>
        <v>1.0000000000000004</v>
      </c>
      <c r="H52" s="7" t="s">
        <v>2</v>
      </c>
      <c r="I52" s="7"/>
      <c r="J52" s="7"/>
      <c r="K52" s="7"/>
      <c r="L52" s="28">
        <f>SUM(tb_Base[[#This Row],[0 - 19 cm]:[240 - 249 cm]])</f>
        <v>3</v>
      </c>
      <c r="M52" s="2" t="s">
        <v>82</v>
      </c>
      <c r="N52" s="2">
        <v>3</v>
      </c>
      <c r="O52"/>
      <c r="P52"/>
      <c r="Q52"/>
      <c r="R52"/>
      <c r="S52"/>
      <c r="T52"/>
      <c r="U52"/>
      <c r="V52"/>
      <c r="Z52" s="2"/>
      <c r="AA52" s="2"/>
      <c r="AB52" s="2"/>
      <c r="AC52" s="2"/>
      <c r="AD52" s="2"/>
      <c r="AE52" s="2"/>
      <c r="AF52" s="2"/>
      <c r="AG52" s="2"/>
      <c r="AH52" s="2"/>
      <c r="AI52" s="2"/>
      <c r="AJ52" s="2"/>
      <c r="AK52" s="2"/>
      <c r="AL52" s="14"/>
    </row>
    <row r="53" spans="1:38" x14ac:dyDescent="0.2">
      <c r="A53" s="14" t="s">
        <v>212</v>
      </c>
      <c r="B53" s="7">
        <v>44654</v>
      </c>
      <c r="C53" s="7" t="s">
        <v>120</v>
      </c>
      <c r="D53" s="7" t="s">
        <v>11</v>
      </c>
      <c r="E53" s="24">
        <v>0.4375</v>
      </c>
      <c r="F53" s="24">
        <v>0.47916666666666669</v>
      </c>
      <c r="G53" s="26">
        <f>(tb_Base[[#This Row],[Heure_fin]]-tb_Base[[#This Row],[Heure_debut]])*24</f>
        <v>1.0000000000000004</v>
      </c>
      <c r="H53" s="7" t="s">
        <v>3</v>
      </c>
      <c r="I53" s="7" t="s">
        <v>70</v>
      </c>
      <c r="J53" s="7" t="s">
        <v>40</v>
      </c>
      <c r="K53" s="7" t="s">
        <v>231</v>
      </c>
      <c r="L53" s="28">
        <f>SUM(tb_Base[[#This Row],[0 - 19 cm]:[240 - 249 cm]])</f>
        <v>1</v>
      </c>
      <c r="M53" s="2" t="s">
        <v>82</v>
      </c>
      <c r="N53" s="2">
        <v>1</v>
      </c>
      <c r="O53"/>
      <c r="P53"/>
      <c r="Q53"/>
      <c r="R53"/>
      <c r="S53"/>
      <c r="T53"/>
      <c r="U53"/>
      <c r="V53"/>
      <c r="Z53" s="2"/>
      <c r="AA53" s="2"/>
      <c r="AB53" s="2"/>
      <c r="AC53" s="2"/>
      <c r="AD53" s="2"/>
      <c r="AE53" s="2"/>
      <c r="AF53" s="2"/>
      <c r="AG53" s="2"/>
      <c r="AH53" s="2"/>
      <c r="AI53" s="2"/>
      <c r="AJ53" s="2"/>
      <c r="AK53" s="2"/>
      <c r="AL53" s="14"/>
    </row>
    <row r="54" spans="1:38" x14ac:dyDescent="0.2">
      <c r="A54" s="14" t="s">
        <v>213</v>
      </c>
      <c r="B54" s="7">
        <v>44654</v>
      </c>
      <c r="C54" s="7" t="s">
        <v>120</v>
      </c>
      <c r="D54" s="7" t="s">
        <v>11</v>
      </c>
      <c r="E54" s="24">
        <v>0.4375</v>
      </c>
      <c r="F54" s="24">
        <v>0.47916666666666669</v>
      </c>
      <c r="G54" s="26">
        <f>(tb_Base[[#This Row],[Heure_fin]]-tb_Base[[#This Row],[Heure_debut]])*24</f>
        <v>1.0000000000000004</v>
      </c>
      <c r="H54" s="7" t="s">
        <v>3</v>
      </c>
      <c r="I54" s="7"/>
      <c r="J54" s="7"/>
      <c r="K54" s="7"/>
      <c r="L54" s="28">
        <f>SUM(tb_Base[[#This Row],[0 - 19 cm]:[240 - 249 cm]])</f>
        <v>2</v>
      </c>
      <c r="M54" s="2" t="s">
        <v>81</v>
      </c>
      <c r="N54"/>
      <c r="O54" s="2">
        <v>1</v>
      </c>
      <c r="P54" s="2">
        <v>1</v>
      </c>
      <c r="Q54"/>
      <c r="R54"/>
      <c r="S54"/>
      <c r="T54"/>
      <c r="U54"/>
      <c r="V54"/>
      <c r="Z54" s="2"/>
      <c r="AA54" s="2"/>
      <c r="AB54" s="2"/>
      <c r="AC54" s="2"/>
      <c r="AD54" s="2"/>
      <c r="AE54" s="2"/>
      <c r="AF54" s="2"/>
      <c r="AG54" s="2"/>
      <c r="AH54" s="2"/>
      <c r="AI54" s="2"/>
      <c r="AJ54" s="2"/>
      <c r="AK54" s="2"/>
      <c r="AL54" s="14"/>
    </row>
    <row r="55" spans="1:38" x14ac:dyDescent="0.2">
      <c r="A55" s="14" t="s">
        <v>214</v>
      </c>
      <c r="B55" s="7">
        <v>44670</v>
      </c>
      <c r="C55" s="7" t="s">
        <v>120</v>
      </c>
      <c r="D55" s="7" t="s">
        <v>11</v>
      </c>
      <c r="E55" s="24">
        <v>0.72916666666666663</v>
      </c>
      <c r="F55" s="24">
        <v>0.8125</v>
      </c>
      <c r="G55" s="26">
        <f>(tb_Base[[#This Row],[Heure_fin]]-tb_Base[[#This Row],[Heure_debut]])*24</f>
        <v>2.0000000000000009</v>
      </c>
      <c r="H55" s="7" t="s">
        <v>3</v>
      </c>
      <c r="I55" s="7"/>
      <c r="J55" s="7"/>
      <c r="K55" s="7"/>
      <c r="L55" s="28">
        <f>SUM(tb_Base[[#This Row],[0 - 19 cm]:[240 - 249 cm]])</f>
        <v>1</v>
      </c>
      <c r="M55" s="2" t="s">
        <v>81</v>
      </c>
      <c r="N55"/>
      <c r="O55"/>
      <c r="P55" s="2">
        <v>1</v>
      </c>
      <c r="Q55"/>
      <c r="R55"/>
      <c r="S55"/>
      <c r="T55"/>
      <c r="U55"/>
      <c r="V55"/>
      <c r="Z55" s="2"/>
      <c r="AA55" s="2"/>
      <c r="AB55" s="2"/>
      <c r="AC55" s="2"/>
      <c r="AD55" s="2"/>
      <c r="AE55" s="2"/>
      <c r="AF55" s="2"/>
      <c r="AG55" s="2"/>
      <c r="AH55" s="2"/>
      <c r="AI55" s="2"/>
      <c r="AJ55" s="2"/>
      <c r="AK55" s="2"/>
      <c r="AL55" s="14"/>
    </row>
    <row r="56" spans="1:38" x14ac:dyDescent="0.2">
      <c r="A56" s="14" t="s">
        <v>214</v>
      </c>
      <c r="B56" s="7">
        <v>44670</v>
      </c>
      <c r="C56" s="7" t="s">
        <v>120</v>
      </c>
      <c r="D56" s="7" t="s">
        <v>11</v>
      </c>
      <c r="E56" s="24">
        <v>0.72916666666666663</v>
      </c>
      <c r="F56" s="24">
        <v>0.8125</v>
      </c>
      <c r="G56" s="26">
        <f>(tb_Base[[#This Row],[Heure_fin]]-tb_Base[[#This Row],[Heure_debut]])*24</f>
        <v>2.0000000000000009</v>
      </c>
      <c r="H56" s="7" t="s">
        <v>3</v>
      </c>
      <c r="I56" s="7"/>
      <c r="J56" s="7"/>
      <c r="K56" s="7"/>
      <c r="L56" s="28">
        <f>SUM(tb_Base[[#This Row],[0 - 19 cm]:[240 - 249 cm]])</f>
        <v>1</v>
      </c>
      <c r="M56" s="2" t="s">
        <v>82</v>
      </c>
      <c r="N56" s="2">
        <v>1</v>
      </c>
      <c r="O56"/>
      <c r="P56"/>
      <c r="Q56"/>
      <c r="R56"/>
      <c r="S56"/>
      <c r="T56"/>
      <c r="U56"/>
      <c r="V56"/>
      <c r="Z56" s="2"/>
      <c r="AA56" s="2"/>
      <c r="AB56" s="2"/>
      <c r="AC56" s="2"/>
      <c r="AD56" s="2"/>
      <c r="AE56" s="2"/>
      <c r="AF56" s="2"/>
      <c r="AG56" s="2"/>
      <c r="AH56" s="2"/>
      <c r="AI56" s="2"/>
      <c r="AJ56" s="2"/>
      <c r="AK56" s="2"/>
      <c r="AL56" s="14"/>
    </row>
    <row r="57" spans="1:38" x14ac:dyDescent="0.2">
      <c r="A57" s="14" t="s">
        <v>215</v>
      </c>
      <c r="B57" s="7">
        <v>44671</v>
      </c>
      <c r="C57" s="7" t="s">
        <v>120</v>
      </c>
      <c r="D57" s="7" t="s">
        <v>11</v>
      </c>
      <c r="E57" s="24">
        <v>0.83333333333333337</v>
      </c>
      <c r="F57" s="24">
        <v>0.875</v>
      </c>
      <c r="G57" s="26">
        <f>(tb_Base[[#This Row],[Heure_fin]]-tb_Base[[#This Row],[Heure_debut]])*24</f>
        <v>0.99999999999999911</v>
      </c>
      <c r="H57" s="7" t="s">
        <v>3</v>
      </c>
      <c r="I57" s="7"/>
      <c r="J57" s="7"/>
      <c r="K57" s="7"/>
      <c r="L57" s="28">
        <f>SUM(tb_Base[[#This Row],[0 - 19 cm]:[240 - 249 cm]])</f>
        <v>3</v>
      </c>
      <c r="M57" s="2" t="s">
        <v>81</v>
      </c>
      <c r="N57"/>
      <c r="O57" s="2">
        <v>3</v>
      </c>
      <c r="P57"/>
      <c r="Q57"/>
      <c r="R57"/>
      <c r="S57"/>
      <c r="T57"/>
      <c r="U57"/>
      <c r="V57"/>
      <c r="Z57" s="2"/>
      <c r="AA57" s="2"/>
      <c r="AB57" s="2"/>
      <c r="AC57" s="2"/>
      <c r="AD57" s="2"/>
      <c r="AE57" s="2"/>
      <c r="AF57" s="2"/>
      <c r="AG57" s="2"/>
      <c r="AH57" s="2"/>
      <c r="AI57" s="2"/>
      <c r="AJ57" s="2"/>
      <c r="AK57" s="2"/>
      <c r="AL57" s="14"/>
    </row>
    <row r="58" spans="1:38" x14ac:dyDescent="0.2">
      <c r="A58" s="14" t="s">
        <v>216</v>
      </c>
      <c r="B58" s="7">
        <v>44672</v>
      </c>
      <c r="C58" s="7" t="s">
        <v>120</v>
      </c>
      <c r="D58" s="7" t="s">
        <v>11</v>
      </c>
      <c r="E58" s="24">
        <v>0.83333333333333337</v>
      </c>
      <c r="F58" s="24">
        <v>0.875</v>
      </c>
      <c r="G58" s="26">
        <f>(tb_Base[[#This Row],[Heure_fin]]-tb_Base[[#This Row],[Heure_debut]])*24</f>
        <v>0.99999999999999911</v>
      </c>
      <c r="H58" s="7" t="s">
        <v>3</v>
      </c>
      <c r="I58" s="7"/>
      <c r="J58" s="7"/>
      <c r="K58" s="7"/>
      <c r="L58" s="28">
        <f>SUM(tb_Base[[#This Row],[0 - 19 cm]:[240 - 249 cm]])</f>
        <v>2</v>
      </c>
      <c r="M58" s="2" t="s">
        <v>82</v>
      </c>
      <c r="N58" s="2">
        <v>1</v>
      </c>
      <c r="O58" s="2">
        <v>1</v>
      </c>
      <c r="P58"/>
      <c r="Q58"/>
      <c r="R58"/>
      <c r="S58"/>
      <c r="T58"/>
      <c r="U58"/>
      <c r="V58"/>
      <c r="Z58" s="2"/>
      <c r="AA58" s="2"/>
      <c r="AB58" s="2"/>
      <c r="AC58" s="2"/>
      <c r="AD58" s="2"/>
      <c r="AE58" s="2"/>
      <c r="AF58" s="2"/>
      <c r="AG58" s="2"/>
      <c r="AH58" s="2"/>
      <c r="AI58" s="2"/>
      <c r="AJ58" s="2"/>
      <c r="AK58" s="2"/>
      <c r="AL58" s="14"/>
    </row>
    <row r="59" spans="1:38" x14ac:dyDescent="0.2">
      <c r="A59" s="14" t="s">
        <v>217</v>
      </c>
      <c r="B59" s="7">
        <v>44681</v>
      </c>
      <c r="C59" s="7" t="s">
        <v>21</v>
      </c>
      <c r="D59" s="7" t="s">
        <v>5</v>
      </c>
      <c r="E59" s="24">
        <v>0.35416666666666669</v>
      </c>
      <c r="F59" s="24">
        <v>0.39583333333333331</v>
      </c>
      <c r="G59" s="26">
        <f>(tb_Base[[#This Row],[Heure_fin]]-tb_Base[[#This Row],[Heure_debut]])*24</f>
        <v>0.99999999999999911</v>
      </c>
      <c r="H59" s="7" t="s">
        <v>3</v>
      </c>
      <c r="I59" s="7"/>
      <c r="J59" s="7"/>
      <c r="K59" s="7"/>
      <c r="L59" s="28">
        <f>SUM(tb_Base[[#This Row],[0 - 19 cm]:[240 - 249 cm]])</f>
        <v>0</v>
      </c>
      <c r="M59"/>
      <c r="N59"/>
      <c r="O59"/>
      <c r="P59"/>
      <c r="Q59"/>
      <c r="R59"/>
      <c r="S59"/>
      <c r="T59"/>
      <c r="U59"/>
      <c r="V59"/>
      <c r="Z59" s="2"/>
      <c r="AA59" s="2"/>
      <c r="AB59" s="2"/>
      <c r="AC59" s="2"/>
      <c r="AD59" s="2"/>
      <c r="AE59" s="2"/>
      <c r="AF59" s="2"/>
      <c r="AG59" s="2"/>
      <c r="AH59" s="2"/>
      <c r="AI59" s="2"/>
      <c r="AJ59" s="2"/>
      <c r="AK59" s="2"/>
      <c r="AL59" s="14"/>
    </row>
    <row r="60" spans="1:38" x14ac:dyDescent="0.2">
      <c r="A60" s="14" t="s">
        <v>218</v>
      </c>
      <c r="B60" s="7">
        <v>44681</v>
      </c>
      <c r="C60" s="7" t="s">
        <v>21</v>
      </c>
      <c r="D60" s="7" t="s">
        <v>31</v>
      </c>
      <c r="E60" s="24">
        <v>0.39583333333333331</v>
      </c>
      <c r="F60" s="24">
        <v>0.4375</v>
      </c>
      <c r="G60" s="26">
        <f>(tb_Base[[#This Row],[Heure_fin]]-tb_Base[[#This Row],[Heure_debut]])*24</f>
        <v>1.0000000000000004</v>
      </c>
      <c r="H60" s="7" t="s">
        <v>3</v>
      </c>
      <c r="I60" s="7" t="s">
        <v>224</v>
      </c>
      <c r="J60" s="7" t="s">
        <v>202</v>
      </c>
      <c r="K60" s="7" t="s">
        <v>203</v>
      </c>
      <c r="L60" s="28">
        <f>SUM(tb_Base[[#This Row],[0 - 19 cm]:[240 - 249 cm]])</f>
        <v>1</v>
      </c>
      <c r="M60" s="2" t="s">
        <v>81</v>
      </c>
      <c r="N60"/>
      <c r="O60"/>
      <c r="P60"/>
      <c r="Q60" s="2">
        <v>1</v>
      </c>
      <c r="R60"/>
      <c r="S60"/>
      <c r="T60"/>
      <c r="U60"/>
      <c r="V60"/>
      <c r="Z60" s="2"/>
      <c r="AA60" s="2"/>
      <c r="AB60" s="2"/>
      <c r="AC60" s="2"/>
      <c r="AD60" s="2"/>
      <c r="AE60" s="2"/>
      <c r="AF60" s="2"/>
      <c r="AG60" s="2"/>
      <c r="AH60" s="2"/>
      <c r="AI60" s="2"/>
      <c r="AJ60" s="2"/>
      <c r="AK60" s="2"/>
      <c r="AL60" s="14"/>
    </row>
    <row r="61" spans="1:38" x14ac:dyDescent="0.2">
      <c r="A61" s="14" t="s">
        <v>219</v>
      </c>
      <c r="B61" s="7">
        <v>44683</v>
      </c>
      <c r="C61" s="7" t="s">
        <v>22</v>
      </c>
      <c r="D61" s="7" t="s">
        <v>8</v>
      </c>
      <c r="E61" s="24">
        <v>0.45833333333333331</v>
      </c>
      <c r="F61" s="24">
        <v>0.58333333333333337</v>
      </c>
      <c r="G61" s="26">
        <f>(tb_Base[[#This Row],[Heure_fin]]-tb_Base[[#This Row],[Heure_debut]])*24</f>
        <v>3.0000000000000013</v>
      </c>
      <c r="H61" s="7" t="s">
        <v>3</v>
      </c>
      <c r="I61" s="7" t="s">
        <v>70</v>
      </c>
      <c r="J61" s="7" t="s">
        <v>40</v>
      </c>
      <c r="K61" s="7"/>
      <c r="L61" s="28">
        <f>SUM(tb_Base[[#This Row],[0 - 19 cm]:[240 - 249 cm]])</f>
        <v>1</v>
      </c>
      <c r="M61" s="2" t="s">
        <v>82</v>
      </c>
      <c r="N61" s="2">
        <v>1</v>
      </c>
      <c r="O61"/>
      <c r="P61"/>
      <c r="Q61"/>
      <c r="R61"/>
      <c r="S61"/>
      <c r="T61"/>
      <c r="U61"/>
      <c r="V61"/>
      <c r="Z61" s="2"/>
      <c r="AA61" s="2"/>
      <c r="AB61" s="2"/>
      <c r="AC61" s="2"/>
      <c r="AD61" s="2"/>
      <c r="AE61" s="2"/>
      <c r="AF61" s="2"/>
      <c r="AG61" s="2"/>
      <c r="AH61" s="2"/>
      <c r="AI61" s="2"/>
      <c r="AJ61" s="2"/>
      <c r="AK61" s="2"/>
      <c r="AL61" s="14"/>
    </row>
    <row r="62" spans="1:38" x14ac:dyDescent="0.2">
      <c r="A62" s="14" t="s">
        <v>220</v>
      </c>
      <c r="B62" s="7">
        <v>44683</v>
      </c>
      <c r="C62" s="7" t="s">
        <v>22</v>
      </c>
      <c r="D62" s="7" t="s">
        <v>8</v>
      </c>
      <c r="E62" s="24">
        <v>0.45833333333333331</v>
      </c>
      <c r="F62" s="24">
        <v>0.58333333333333337</v>
      </c>
      <c r="G62" s="26">
        <f>(tb_Base[[#This Row],[Heure_fin]]-tb_Base[[#This Row],[Heure_debut]])*24</f>
        <v>3.0000000000000013</v>
      </c>
      <c r="H62" s="7" t="s">
        <v>3</v>
      </c>
      <c r="I62" s="7" t="s">
        <v>70</v>
      </c>
      <c r="J62" s="7" t="s">
        <v>40</v>
      </c>
      <c r="K62" s="7" t="s">
        <v>231</v>
      </c>
      <c r="L62" s="28">
        <f>SUM(tb_Base[[#This Row],[0 - 19 cm]:[240 - 249 cm]])</f>
        <v>1</v>
      </c>
      <c r="M62" s="2" t="s">
        <v>81</v>
      </c>
      <c r="N62"/>
      <c r="O62"/>
      <c r="P62" s="2">
        <v>1</v>
      </c>
      <c r="Q62"/>
      <c r="R62"/>
      <c r="S62"/>
      <c r="T62"/>
      <c r="U62"/>
      <c r="V62"/>
      <c r="Z62" s="2"/>
      <c r="AA62" s="2"/>
      <c r="AB62" s="2"/>
      <c r="AC62" s="2"/>
      <c r="AD62" s="2"/>
      <c r="AE62" s="2"/>
      <c r="AF62" s="2"/>
      <c r="AG62" s="2"/>
      <c r="AH62" s="2"/>
      <c r="AI62" s="2"/>
      <c r="AJ62" s="2"/>
      <c r="AK62" s="2"/>
      <c r="AL62" s="14"/>
    </row>
    <row r="63" spans="1:38" x14ac:dyDescent="0.2">
      <c r="A63" s="14" t="s">
        <v>221</v>
      </c>
      <c r="B63" s="7">
        <v>44683</v>
      </c>
      <c r="C63" s="7" t="s">
        <v>22</v>
      </c>
      <c r="D63" s="7" t="s">
        <v>8</v>
      </c>
      <c r="E63" s="24">
        <v>0.45833333333333331</v>
      </c>
      <c r="F63" s="24">
        <v>0.58333333333333337</v>
      </c>
      <c r="G63" s="26">
        <f>(tb_Base[[#This Row],[Heure_fin]]-tb_Base[[#This Row],[Heure_debut]])*24</f>
        <v>3.0000000000000013</v>
      </c>
      <c r="H63" s="7" t="s">
        <v>3</v>
      </c>
      <c r="I63" s="7" t="s">
        <v>224</v>
      </c>
      <c r="J63" s="7" t="s">
        <v>202</v>
      </c>
      <c r="K63" s="7" t="s">
        <v>203</v>
      </c>
      <c r="L63" s="28">
        <f>SUM(tb_Base[[#This Row],[0 - 19 cm]:[240 - 249 cm]])</f>
        <v>1</v>
      </c>
      <c r="M63" s="2" t="s">
        <v>81</v>
      </c>
      <c r="N63"/>
      <c r="O63"/>
      <c r="P63" s="2">
        <v>1</v>
      </c>
      <c r="Q63"/>
      <c r="R63"/>
      <c r="S63"/>
      <c r="T63"/>
      <c r="U63"/>
      <c r="V63"/>
      <c r="Z63" s="2"/>
      <c r="AA63" s="2"/>
      <c r="AB63" s="2"/>
      <c r="AC63" s="2"/>
      <c r="AD63" s="2"/>
      <c r="AE63" s="2"/>
      <c r="AF63" s="2"/>
      <c r="AG63" s="2"/>
      <c r="AH63" s="2"/>
      <c r="AI63" s="2"/>
      <c r="AJ63" s="2"/>
      <c r="AK63" s="2"/>
      <c r="AL63" s="14"/>
    </row>
    <row r="64" spans="1:38" x14ac:dyDescent="0.2">
      <c r="A64" s="14" t="s">
        <v>222</v>
      </c>
      <c r="B64" s="7">
        <v>44684</v>
      </c>
      <c r="C64" s="7" t="s">
        <v>120</v>
      </c>
      <c r="D64" s="7" t="s">
        <v>33</v>
      </c>
      <c r="E64" s="24">
        <v>0.4375</v>
      </c>
      <c r="F64" s="24">
        <v>0.66666666666666663</v>
      </c>
      <c r="G64" s="26">
        <f>(tb_Base[[#This Row],[Heure_fin]]-tb_Base[[#This Row],[Heure_debut]])*24</f>
        <v>5.4999999999999991</v>
      </c>
      <c r="H64" s="7" t="s">
        <v>3</v>
      </c>
      <c r="I64" s="7" t="s">
        <v>224</v>
      </c>
      <c r="J64" s="7" t="s">
        <v>202</v>
      </c>
      <c r="K64" s="7" t="s">
        <v>203</v>
      </c>
      <c r="L64" s="28">
        <f>SUM(tb_Base[[#This Row],[0 - 19 cm]:[240 - 249 cm]])</f>
        <v>2</v>
      </c>
      <c r="M64" s="2" t="s">
        <v>81</v>
      </c>
      <c r="N64"/>
      <c r="O64"/>
      <c r="P64"/>
      <c r="Q64"/>
      <c r="R64" s="2">
        <v>2</v>
      </c>
      <c r="S64"/>
      <c r="T64"/>
      <c r="U64"/>
      <c r="V64"/>
      <c r="Z64" s="2"/>
      <c r="AA64" s="2"/>
      <c r="AB64" s="2"/>
      <c r="AC64" s="2"/>
      <c r="AD64" s="2"/>
      <c r="AE64" s="2"/>
      <c r="AF64" s="2"/>
      <c r="AG64" s="2"/>
      <c r="AH64" s="2"/>
      <c r="AI64" s="2"/>
      <c r="AJ64" s="2"/>
      <c r="AK64" s="2"/>
      <c r="AL64" s="14"/>
    </row>
    <row r="65" spans="1:38" x14ac:dyDescent="0.2">
      <c r="A65" s="14" t="s">
        <v>223</v>
      </c>
      <c r="B65" s="7">
        <v>44689</v>
      </c>
      <c r="C65" s="7" t="s">
        <v>21</v>
      </c>
      <c r="D65" s="7" t="s">
        <v>67</v>
      </c>
      <c r="E65" s="24">
        <v>0.70833333333333337</v>
      </c>
      <c r="F65" s="24">
        <v>0.75</v>
      </c>
      <c r="G65" s="26">
        <f>(tb_Base[[#This Row],[Heure_fin]]-tb_Base[[#This Row],[Heure_debut]])*24</f>
        <v>0.99999999999999911</v>
      </c>
      <c r="H65" s="7" t="s">
        <v>3</v>
      </c>
      <c r="I65" s="7" t="s">
        <v>74</v>
      </c>
      <c r="J65" s="7" t="s">
        <v>45</v>
      </c>
      <c r="K65" s="7" t="s">
        <v>143</v>
      </c>
      <c r="L65" s="28">
        <f>SUM(tb_Base[[#This Row],[0 - 19 cm]:[240 - 249 cm]])</f>
        <v>1</v>
      </c>
      <c r="M65" s="2" t="s">
        <v>81</v>
      </c>
      <c r="N65"/>
      <c r="O65"/>
      <c r="P65"/>
      <c r="Q65" s="2">
        <v>1</v>
      </c>
      <c r="R65"/>
      <c r="S65"/>
      <c r="T65"/>
      <c r="U65"/>
      <c r="V65"/>
      <c r="Z65" s="2"/>
      <c r="AA65" s="2"/>
      <c r="AB65" s="2"/>
      <c r="AC65" s="2"/>
      <c r="AD65" s="2"/>
      <c r="AE65" s="2"/>
      <c r="AF65" s="2"/>
      <c r="AG65" s="2"/>
      <c r="AH65" s="2"/>
      <c r="AI65" s="2"/>
      <c r="AJ65" s="2"/>
      <c r="AK65" s="2"/>
      <c r="AL65" s="14"/>
    </row>
    <row r="66" spans="1:38" x14ac:dyDescent="0.2">
      <c r="A66" s="2"/>
      <c r="B66" t="s">
        <v>91</v>
      </c>
      <c r="G66" s="26">
        <f>SUBTOTAL(109,tb_Base[Duree])</f>
        <v>138</v>
      </c>
      <c r="L66">
        <f>SUBTOTAL(109,tb_Base[Total_espece])</f>
        <v>93</v>
      </c>
      <c r="N66">
        <f>SUBTOTAL(109,tb_Base[0 - 19 cm])</f>
        <v>16</v>
      </c>
      <c r="O66">
        <f>SUBTOTAL(109,tb_Base[20 - 29 cm])</f>
        <v>27</v>
      </c>
      <c r="P66">
        <f>SUBTOTAL(109,tb_Base[30 - 39 cm])</f>
        <v>19</v>
      </c>
      <c r="Q66">
        <f>SUBTOTAL(109,tb_Base[40 - 49 cm])</f>
        <v>19</v>
      </c>
      <c r="R66">
        <f>SUBTOTAL(109,tb_Base[50 - 59 cm])</f>
        <v>7</v>
      </c>
      <c r="S66">
        <f>SUBTOTAL(109,tb_Base[60 - 69 cm])</f>
        <v>4</v>
      </c>
      <c r="T66">
        <f>SUBTOTAL(109,tb_Base[70 - 79 cm])</f>
        <v>1</v>
      </c>
      <c r="U66">
        <f>SUBTOTAL(109,tb_Base[80 - 89 cm])</f>
        <v>0</v>
      </c>
      <c r="V66">
        <f>SUBTOTAL(109,tb_Base[90 - 99 cm])</f>
        <v>0</v>
      </c>
      <c r="W66">
        <f>SUBTOTAL(109,tb_Base[100 - 109 cm])</f>
        <v>0</v>
      </c>
      <c r="X66">
        <f>SUBTOTAL(109,tb_Base[110 - 119 cm])</f>
        <v>0</v>
      </c>
      <c r="Y66">
        <f>SUBTOTAL(109,tb_Base[120 - 129 cm])</f>
        <v>0</v>
      </c>
      <c r="Z66">
        <f>SUBTOTAL(109,tb_Base[130 - 139 cm])</f>
        <v>0</v>
      </c>
      <c r="AA66">
        <f>SUBTOTAL(109,tb_Base[140 - 149 cm])</f>
        <v>0</v>
      </c>
      <c r="AB66">
        <f>SUBTOTAL(109,tb_Base[150 - 159 cm])</f>
        <v>0</v>
      </c>
      <c r="AC66">
        <f>SUBTOTAL(109,tb_Base[160 - 169 cm])</f>
        <v>0</v>
      </c>
      <c r="AD66">
        <f>SUBTOTAL(109,tb_Base[170 - 179 cm])</f>
        <v>0</v>
      </c>
      <c r="AE66">
        <f>SUBTOTAL(109,tb_Base[180 - 189 cm])</f>
        <v>0</v>
      </c>
      <c r="AF66">
        <f>SUBTOTAL(109,tb_Base[190 - 199 cm])</f>
        <v>0</v>
      </c>
      <c r="AG66">
        <f>SUBTOTAL(109,tb_Base[200 - 209 cm])</f>
        <v>0</v>
      </c>
      <c r="AH66">
        <f>SUBTOTAL(109,tb_Base[210 - 219 cm])</f>
        <v>0</v>
      </c>
      <c r="AI66">
        <f>SUBTOTAL(109,tb_Base[220 - 229 cm])</f>
        <v>0</v>
      </c>
      <c r="AJ66">
        <f>SUBTOTAL(109,tb_Base[230 - 239 cm])</f>
        <v>0</v>
      </c>
      <c r="AK66">
        <f>SUBTOTAL(109,tb_Base[240 - 249 cm])</f>
        <v>0</v>
      </c>
      <c r="AL66" s="2"/>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dimension ref="A1:L27"/>
  <sheetViews>
    <sheetView showGridLines="0" topLeftCell="A2" workbookViewId="0">
      <selection activeCell="B18" sqref="B18"/>
    </sheetView>
  </sheetViews>
  <sheetFormatPr baseColWidth="10" defaultRowHeight="16" x14ac:dyDescent="0.2"/>
  <cols>
    <col min="1" max="1" width="26.83203125" customWidth="1"/>
    <col min="2" max="2" width="20.6640625" customWidth="1"/>
    <col min="3" max="3" width="39.83203125" bestFit="1" customWidth="1"/>
    <col min="4" max="4" width="12.83203125" bestFit="1" customWidth="1"/>
    <col min="5" max="5" width="24.1640625" bestFit="1" customWidth="1"/>
    <col min="6" max="6" width="31" bestFit="1" customWidth="1"/>
    <col min="7" max="7" width="19.6640625" bestFit="1" customWidth="1"/>
    <col min="8" max="8" width="40.6640625" bestFit="1" customWidth="1"/>
    <col min="9" max="9" width="25.5" bestFit="1" customWidth="1"/>
    <col min="10" max="10" width="23.6640625" bestFit="1" customWidth="1"/>
    <col min="11" max="11" width="50.5" bestFit="1" customWidth="1"/>
    <col min="12" max="12" width="21.5" bestFit="1" customWidth="1"/>
  </cols>
  <sheetData>
    <row r="1" spans="1:12" x14ac:dyDescent="0.2">
      <c r="A1" t="s">
        <v>127</v>
      </c>
    </row>
    <row r="2" spans="1:12" x14ac:dyDescent="0.2">
      <c r="A2" t="s">
        <v>121</v>
      </c>
    </row>
    <row r="4" spans="1:12" x14ac:dyDescent="0.2">
      <c r="A4" s="4" t="s">
        <v>54</v>
      </c>
      <c r="B4" s="4" t="s">
        <v>22</v>
      </c>
      <c r="C4" s="4" t="s">
        <v>21</v>
      </c>
      <c r="D4" s="4" t="s">
        <v>135</v>
      </c>
      <c r="E4" s="4" t="s">
        <v>23</v>
      </c>
      <c r="F4" s="4" t="s">
        <v>120</v>
      </c>
      <c r="G4" s="4" t="s">
        <v>56</v>
      </c>
      <c r="H4" s="4" t="s">
        <v>24</v>
      </c>
      <c r="I4" s="4" t="s">
        <v>25</v>
      </c>
      <c r="J4" s="4" t="s">
        <v>57</v>
      </c>
      <c r="K4" s="4" t="s">
        <v>26</v>
      </c>
      <c r="L4" s="5" t="s">
        <v>27</v>
      </c>
    </row>
    <row r="5" spans="1:12" x14ac:dyDescent="0.2">
      <c r="A5" s="1" t="s">
        <v>23</v>
      </c>
      <c r="B5" s="1" t="s">
        <v>240</v>
      </c>
      <c r="C5" s="1" t="s">
        <v>233</v>
      </c>
      <c r="D5" s="1" t="s">
        <v>136</v>
      </c>
      <c r="E5" s="1" t="s">
        <v>9</v>
      </c>
      <c r="F5" s="1" t="s">
        <v>11</v>
      </c>
      <c r="G5" s="1" t="s">
        <v>14</v>
      </c>
      <c r="H5" s="1" t="s">
        <v>15</v>
      </c>
      <c r="I5" s="1" t="s">
        <v>58</v>
      </c>
      <c r="J5" s="1" t="s">
        <v>19</v>
      </c>
      <c r="K5" s="1" t="s">
        <v>68</v>
      </c>
      <c r="L5" s="3" t="s">
        <v>59</v>
      </c>
    </row>
    <row r="6" spans="1:12" x14ac:dyDescent="0.2">
      <c r="A6" s="1" t="s">
        <v>26</v>
      </c>
      <c r="B6" s="1" t="s">
        <v>241</v>
      </c>
      <c r="C6" s="1" t="s">
        <v>234</v>
      </c>
      <c r="D6" s="1"/>
      <c r="E6" s="1" t="s">
        <v>10</v>
      </c>
      <c r="F6" s="1" t="s">
        <v>60</v>
      </c>
      <c r="G6" s="1" t="s">
        <v>53</v>
      </c>
      <c r="H6" s="1" t="s">
        <v>53</v>
      </c>
      <c r="I6" s="1" t="s">
        <v>16</v>
      </c>
      <c r="J6" s="1" t="s">
        <v>20</v>
      </c>
      <c r="K6" s="1" t="s">
        <v>53</v>
      </c>
      <c r="L6" s="1" t="s">
        <v>53</v>
      </c>
    </row>
    <row r="7" spans="1:12" x14ac:dyDescent="0.2">
      <c r="A7" s="1" t="s">
        <v>56</v>
      </c>
      <c r="B7" s="1" t="s">
        <v>242</v>
      </c>
      <c r="C7" s="1" t="s">
        <v>235</v>
      </c>
      <c r="D7" s="1"/>
      <c r="E7" s="1" t="s">
        <v>53</v>
      </c>
      <c r="F7" s="1" t="s">
        <v>29</v>
      </c>
      <c r="G7" s="1"/>
      <c r="H7" s="1"/>
      <c r="I7" s="1" t="s">
        <v>17</v>
      </c>
      <c r="J7" s="1" t="s">
        <v>53</v>
      </c>
      <c r="K7" s="1"/>
      <c r="L7" s="3"/>
    </row>
    <row r="8" spans="1:12" x14ac:dyDescent="0.2">
      <c r="A8" s="1" t="s">
        <v>24</v>
      </c>
      <c r="B8" s="1" t="s">
        <v>243</v>
      </c>
      <c r="C8" s="1" t="s">
        <v>236</v>
      </c>
      <c r="D8" s="1"/>
      <c r="E8" s="1"/>
      <c r="F8" s="1" t="s">
        <v>12</v>
      </c>
      <c r="G8" s="1"/>
      <c r="H8" s="1"/>
      <c r="I8" s="1" t="s">
        <v>18</v>
      </c>
      <c r="J8" s="1"/>
      <c r="K8" s="1"/>
      <c r="L8" s="3"/>
    </row>
    <row r="9" spans="1:12" x14ac:dyDescent="0.2">
      <c r="A9" s="1" t="s">
        <v>27</v>
      </c>
      <c r="B9" s="1" t="s">
        <v>244</v>
      </c>
      <c r="C9" s="1" t="s">
        <v>237</v>
      </c>
      <c r="D9" s="1"/>
      <c r="E9" s="1"/>
      <c r="F9" s="1" t="s">
        <v>13</v>
      </c>
      <c r="G9" s="1"/>
      <c r="H9" s="1"/>
      <c r="I9" s="1" t="s">
        <v>61</v>
      </c>
      <c r="J9" s="1"/>
      <c r="K9" s="1"/>
      <c r="L9" s="3"/>
    </row>
    <row r="10" spans="1:12" x14ac:dyDescent="0.2">
      <c r="A10" s="1" t="s">
        <v>120</v>
      </c>
      <c r="B10" t="s">
        <v>245</v>
      </c>
      <c r="C10" s="1" t="s">
        <v>238</v>
      </c>
      <c r="D10" s="1"/>
      <c r="E10" s="1"/>
      <c r="F10" s="1" t="s">
        <v>62</v>
      </c>
      <c r="G10" s="1"/>
      <c r="H10" s="1"/>
      <c r="I10" s="1" t="s">
        <v>53</v>
      </c>
      <c r="J10" s="1"/>
      <c r="K10" s="1"/>
      <c r="L10" s="3"/>
    </row>
    <row r="11" spans="1:12" x14ac:dyDescent="0.2">
      <c r="A11" s="1" t="s">
        <v>25</v>
      </c>
      <c r="B11" t="s">
        <v>246</v>
      </c>
      <c r="C11" s="1" t="s">
        <v>239</v>
      </c>
      <c r="D11" s="1"/>
      <c r="E11" s="1"/>
      <c r="F11" s="1" t="s">
        <v>64</v>
      </c>
      <c r="G11" s="1"/>
      <c r="H11" s="1"/>
      <c r="I11" s="1"/>
      <c r="J11" s="1"/>
      <c r="K11" s="1"/>
      <c r="L11" s="3"/>
    </row>
    <row r="12" spans="1:12" x14ac:dyDescent="0.2">
      <c r="A12" s="1" t="s">
        <v>57</v>
      </c>
      <c r="B12" t="s">
        <v>247</v>
      </c>
      <c r="C12" s="1"/>
      <c r="D12" s="1"/>
      <c r="E12" s="1"/>
      <c r="F12" s="1" t="s">
        <v>65</v>
      </c>
      <c r="G12" s="1"/>
      <c r="H12" s="1"/>
      <c r="I12" s="1"/>
      <c r="J12" s="1"/>
      <c r="K12" s="1"/>
      <c r="L12" s="3"/>
    </row>
    <row r="13" spans="1:12" x14ac:dyDescent="0.2">
      <c r="A13" s="1" t="s">
        <v>135</v>
      </c>
      <c r="B13" s="1" t="s">
        <v>248</v>
      </c>
      <c r="C13" s="1"/>
      <c r="D13" s="1"/>
      <c r="E13" s="1"/>
      <c r="F13" s="1" t="s">
        <v>32</v>
      </c>
      <c r="G13" s="1"/>
      <c r="H13" s="1"/>
      <c r="I13" s="1"/>
      <c r="J13" s="1"/>
      <c r="K13" s="1"/>
      <c r="L13" s="3"/>
    </row>
    <row r="14" spans="1:12" x14ac:dyDescent="0.2">
      <c r="A14" s="1" t="s">
        <v>21</v>
      </c>
      <c r="B14" s="1" t="s">
        <v>249</v>
      </c>
      <c r="C14" s="1"/>
      <c r="D14" s="1"/>
      <c r="E14" s="1"/>
      <c r="F14" s="1" t="s">
        <v>33</v>
      </c>
      <c r="G14" s="1"/>
      <c r="H14" s="1"/>
      <c r="I14" s="1"/>
      <c r="J14" s="1"/>
      <c r="K14" s="1"/>
      <c r="L14" s="3"/>
    </row>
    <row r="15" spans="1:12" x14ac:dyDescent="0.2">
      <c r="A15" s="1" t="s">
        <v>22</v>
      </c>
      <c r="B15" s="1" t="s">
        <v>250</v>
      </c>
      <c r="C15" s="1"/>
      <c r="D15" s="1"/>
      <c r="E15" s="1"/>
      <c r="F15" s="1" t="s">
        <v>53</v>
      </c>
      <c r="G15" s="1"/>
      <c r="H15" s="1"/>
      <c r="I15" s="1"/>
      <c r="J15" s="1"/>
      <c r="K15" s="1"/>
      <c r="L15" s="3"/>
    </row>
    <row r="16" spans="1:12" x14ac:dyDescent="0.2">
      <c r="A16" s="1"/>
      <c r="B16" s="1" t="s">
        <v>251</v>
      </c>
      <c r="C16" s="1"/>
      <c r="D16" s="1"/>
      <c r="E16" s="1"/>
      <c r="F16" s="1"/>
      <c r="G16" s="1"/>
      <c r="H16" s="1"/>
      <c r="I16" s="1"/>
      <c r="J16" s="1"/>
      <c r="K16" s="1"/>
      <c r="L16" s="3"/>
    </row>
    <row r="17" spans="1:12" x14ac:dyDescent="0.2">
      <c r="A17" s="1"/>
      <c r="B17" s="1" t="s">
        <v>252</v>
      </c>
      <c r="C17" s="1"/>
      <c r="D17" s="1"/>
      <c r="E17" s="1"/>
      <c r="F17" s="1"/>
      <c r="G17" s="1"/>
      <c r="H17" s="1"/>
      <c r="I17" s="1"/>
      <c r="J17" s="1"/>
      <c r="K17" s="1"/>
      <c r="L17" s="3"/>
    </row>
    <row r="18" spans="1:12" x14ac:dyDescent="0.2">
      <c r="A18" s="1"/>
      <c r="B18" s="1"/>
      <c r="C18" s="1"/>
      <c r="D18" s="1"/>
      <c r="E18" s="1"/>
      <c r="F18" s="1"/>
      <c r="G18" s="1"/>
      <c r="H18" s="1"/>
      <c r="I18" s="1"/>
      <c r="J18" s="1"/>
      <c r="K18" s="1"/>
      <c r="L18" s="3"/>
    </row>
    <row r="19" spans="1:12" x14ac:dyDescent="0.2">
      <c r="A19" s="1"/>
      <c r="B19" s="1"/>
      <c r="C19" s="1"/>
      <c r="D19" s="1"/>
      <c r="E19" s="1"/>
      <c r="F19" s="1"/>
      <c r="G19" s="1"/>
      <c r="H19" s="1"/>
      <c r="I19" s="1"/>
      <c r="J19" s="1"/>
      <c r="K19" s="1"/>
      <c r="L19" s="3"/>
    </row>
    <row r="20" spans="1:12" x14ac:dyDescent="0.2">
      <c r="A20" s="1"/>
      <c r="B20" s="1"/>
      <c r="C20" s="1"/>
      <c r="D20" s="1"/>
      <c r="E20" s="1"/>
      <c r="F20" s="1"/>
      <c r="G20" s="1"/>
      <c r="H20" s="1"/>
      <c r="I20" s="1"/>
      <c r="J20" s="1"/>
      <c r="K20" s="1"/>
      <c r="L20" s="3"/>
    </row>
    <row r="21" spans="1:12" x14ac:dyDescent="0.2">
      <c r="A21" s="1"/>
      <c r="B21" s="1"/>
      <c r="C21" s="1"/>
      <c r="D21" s="1"/>
      <c r="E21" s="1"/>
      <c r="F21" s="1"/>
      <c r="G21" s="1"/>
      <c r="H21" s="1"/>
      <c r="I21" s="1"/>
      <c r="J21" s="1"/>
      <c r="K21" s="1"/>
      <c r="L21" s="3"/>
    </row>
    <row r="22" spans="1:12" x14ac:dyDescent="0.2">
      <c r="A22" s="1"/>
      <c r="B22" s="1"/>
      <c r="C22" s="1"/>
      <c r="D22" s="1"/>
      <c r="E22" s="1"/>
      <c r="F22" s="1"/>
      <c r="G22" s="1"/>
      <c r="H22" s="1"/>
      <c r="I22" s="1"/>
      <c r="J22" s="1"/>
      <c r="K22" s="1"/>
      <c r="L22" s="3"/>
    </row>
    <row r="23" spans="1:12" x14ac:dyDescent="0.2">
      <c r="A23" s="1"/>
      <c r="B23" s="1"/>
      <c r="C23" s="1"/>
      <c r="D23" s="1"/>
      <c r="E23" s="1"/>
      <c r="F23" s="1"/>
      <c r="G23" s="1"/>
      <c r="H23" s="1"/>
      <c r="I23" s="1"/>
      <c r="J23" s="1"/>
      <c r="K23" s="1"/>
      <c r="L23" s="3"/>
    </row>
    <row r="24" spans="1:12" x14ac:dyDescent="0.2">
      <c r="A24" s="1"/>
      <c r="B24" s="1"/>
      <c r="C24" s="1"/>
      <c r="D24" s="1"/>
      <c r="E24" s="1"/>
      <c r="F24" s="1"/>
      <c r="G24" s="1"/>
      <c r="H24" s="1"/>
      <c r="I24" s="1"/>
      <c r="J24" s="1"/>
      <c r="K24" s="1"/>
      <c r="L24" s="3"/>
    </row>
    <row r="25" spans="1:12" x14ac:dyDescent="0.2">
      <c r="A25" s="1"/>
      <c r="B25" s="1"/>
      <c r="C25" s="1"/>
      <c r="D25" s="1"/>
      <c r="E25" s="1"/>
      <c r="F25" s="1"/>
      <c r="G25" s="1"/>
      <c r="H25" s="1"/>
      <c r="I25" s="1"/>
      <c r="J25" s="1"/>
      <c r="K25" s="1"/>
      <c r="L25" s="3"/>
    </row>
    <row r="26" spans="1:12" x14ac:dyDescent="0.2">
      <c r="A26" s="1"/>
      <c r="B26" s="1"/>
      <c r="C26" s="1"/>
      <c r="D26" s="1"/>
      <c r="E26" s="1"/>
      <c r="F26" s="1"/>
      <c r="G26" s="1"/>
      <c r="H26" s="1"/>
      <c r="I26" s="1"/>
      <c r="J26" s="1"/>
      <c r="K26" s="1"/>
      <c r="L26" s="1"/>
    </row>
    <row r="27" spans="1:12" x14ac:dyDescent="0.2">
      <c r="A27" s="1"/>
      <c r="B27" s="1"/>
      <c r="C27" s="1"/>
      <c r="D27" s="1"/>
      <c r="E27" s="1"/>
      <c r="F27" s="1"/>
      <c r="G27" s="1"/>
      <c r="H27" s="1"/>
      <c r="I27" s="1"/>
      <c r="J27" s="1"/>
      <c r="K27" s="1"/>
      <c r="L27" s="3"/>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dimension ref="A1:J23"/>
  <sheetViews>
    <sheetView showGridLines="0" workbookViewId="0">
      <selection activeCell="C5" sqref="C5"/>
    </sheetView>
  </sheetViews>
  <sheetFormatPr baseColWidth="10" defaultRowHeight="16" x14ac:dyDescent="0.2"/>
  <cols>
    <col min="1" max="1" width="39" bestFit="1" customWidth="1"/>
    <col min="2" max="2" width="11.6640625" bestFit="1" customWidth="1"/>
    <col min="3" max="3" width="10.6640625" bestFit="1" customWidth="1"/>
    <col min="4" max="4" width="14.83203125" bestFit="1" customWidth="1"/>
    <col min="5" max="5" width="20.1640625" bestFit="1" customWidth="1"/>
    <col min="6" max="6" width="16.33203125" bestFit="1" customWidth="1"/>
    <col min="7" max="7" width="19.1640625" bestFit="1" customWidth="1"/>
    <col min="8" max="8" width="14.1640625" bestFit="1" customWidth="1"/>
    <col min="9" max="9" width="15.1640625" bestFit="1" customWidth="1"/>
    <col min="10" max="10" width="18" bestFit="1" customWidth="1"/>
  </cols>
  <sheetData>
    <row r="1" spans="1:10" x14ac:dyDescent="0.2">
      <c r="A1" t="s">
        <v>128</v>
      </c>
    </row>
    <row r="3" spans="1:10" x14ac:dyDescent="0.2">
      <c r="A3" t="s">
        <v>76</v>
      </c>
      <c r="B3" t="s">
        <v>224</v>
      </c>
      <c r="C3" t="s">
        <v>226</v>
      </c>
      <c r="D3" t="s">
        <v>70</v>
      </c>
      <c r="E3" t="s">
        <v>71</v>
      </c>
      <c r="F3" t="s">
        <v>72</v>
      </c>
      <c r="G3" t="s">
        <v>73</v>
      </c>
      <c r="H3" t="s">
        <v>74</v>
      </c>
      <c r="I3" t="s">
        <v>75</v>
      </c>
      <c r="J3" t="s">
        <v>122</v>
      </c>
    </row>
    <row r="4" spans="1:10" x14ac:dyDescent="0.2">
      <c r="A4" t="s">
        <v>70</v>
      </c>
      <c r="B4" t="s">
        <v>202</v>
      </c>
      <c r="C4" t="s">
        <v>230</v>
      </c>
      <c r="D4" t="s">
        <v>200</v>
      </c>
      <c r="E4" t="s">
        <v>146</v>
      </c>
      <c r="F4" t="s">
        <v>34</v>
      </c>
      <c r="G4" t="s">
        <v>156</v>
      </c>
      <c r="H4" t="s">
        <v>229</v>
      </c>
      <c r="I4" t="s">
        <v>35</v>
      </c>
      <c r="J4" t="s">
        <v>123</v>
      </c>
    </row>
    <row r="5" spans="1:10" x14ac:dyDescent="0.2">
      <c r="A5" t="s">
        <v>71</v>
      </c>
      <c r="C5" t="s">
        <v>151</v>
      </c>
      <c r="D5" t="s">
        <v>195</v>
      </c>
      <c r="E5" t="s">
        <v>147</v>
      </c>
      <c r="F5" t="s">
        <v>36</v>
      </c>
      <c r="G5" t="s">
        <v>37</v>
      </c>
      <c r="H5" t="s">
        <v>38</v>
      </c>
      <c r="I5" t="s">
        <v>39</v>
      </c>
      <c r="J5" t="s">
        <v>124</v>
      </c>
    </row>
    <row r="6" spans="1:10" x14ac:dyDescent="0.2">
      <c r="A6" t="s">
        <v>72</v>
      </c>
      <c r="D6" t="s">
        <v>196</v>
      </c>
      <c r="E6" t="s">
        <v>149</v>
      </c>
      <c r="F6" t="s">
        <v>41</v>
      </c>
      <c r="G6" t="s">
        <v>153</v>
      </c>
      <c r="H6" t="s">
        <v>42</v>
      </c>
      <c r="I6" t="s">
        <v>43</v>
      </c>
      <c r="J6" t="s">
        <v>125</v>
      </c>
    </row>
    <row r="7" spans="1:10" x14ac:dyDescent="0.2">
      <c r="A7" t="s">
        <v>73</v>
      </c>
      <c r="D7" t="s">
        <v>197</v>
      </c>
      <c r="E7" t="s">
        <v>160</v>
      </c>
      <c r="G7" t="s">
        <v>44</v>
      </c>
      <c r="H7" t="s">
        <v>45</v>
      </c>
      <c r="I7" t="s">
        <v>46</v>
      </c>
      <c r="J7" t="s">
        <v>130</v>
      </c>
    </row>
    <row r="8" spans="1:10" x14ac:dyDescent="0.2">
      <c r="A8" t="s">
        <v>74</v>
      </c>
      <c r="D8" t="s">
        <v>198</v>
      </c>
      <c r="E8" t="s">
        <v>158</v>
      </c>
      <c r="G8" t="s">
        <v>154</v>
      </c>
      <c r="I8" t="s">
        <v>47</v>
      </c>
      <c r="J8" t="s">
        <v>131</v>
      </c>
    </row>
    <row r="9" spans="1:10" x14ac:dyDescent="0.2">
      <c r="A9" t="s">
        <v>75</v>
      </c>
      <c r="D9" t="s">
        <v>199</v>
      </c>
      <c r="E9" t="s">
        <v>159</v>
      </c>
      <c r="J9" t="s">
        <v>132</v>
      </c>
    </row>
    <row r="10" spans="1:10" x14ac:dyDescent="0.2">
      <c r="A10" t="s">
        <v>226</v>
      </c>
      <c r="D10" t="s">
        <v>48</v>
      </c>
      <c r="J10" t="s">
        <v>133</v>
      </c>
    </row>
    <row r="11" spans="1:10" x14ac:dyDescent="0.2">
      <c r="A11" t="s">
        <v>224</v>
      </c>
      <c r="J11" t="s">
        <v>134</v>
      </c>
    </row>
    <row r="12" spans="1:10" x14ac:dyDescent="0.2">
      <c r="J12" t="s">
        <v>28</v>
      </c>
    </row>
    <row r="13" spans="1:10" x14ac:dyDescent="0.2">
      <c r="J13" t="s">
        <v>142</v>
      </c>
    </row>
    <row r="14" spans="1:10" x14ac:dyDescent="0.2">
      <c r="J14" t="s">
        <v>143</v>
      </c>
    </row>
    <row r="15" spans="1:10" x14ac:dyDescent="0.2">
      <c r="J15" t="s">
        <v>144</v>
      </c>
    </row>
    <row r="16" spans="1:10" x14ac:dyDescent="0.2">
      <c r="J16" t="s">
        <v>145</v>
      </c>
    </row>
    <row r="17" spans="10:10" x14ac:dyDescent="0.2">
      <c r="J17" t="s">
        <v>148</v>
      </c>
    </row>
    <row r="18" spans="10:10" x14ac:dyDescent="0.2">
      <c r="J18" t="s">
        <v>150</v>
      </c>
    </row>
    <row r="19" spans="10:10" x14ac:dyDescent="0.2">
      <c r="J19" t="s">
        <v>152</v>
      </c>
    </row>
    <row r="20" spans="10:10" x14ac:dyDescent="0.2">
      <c r="J20" t="s">
        <v>228</v>
      </c>
    </row>
    <row r="21" spans="10:10" x14ac:dyDescent="0.2">
      <c r="J21" t="s">
        <v>227</v>
      </c>
    </row>
    <row r="22" spans="10:10" x14ac:dyDescent="0.2">
      <c r="J22" t="s">
        <v>225</v>
      </c>
    </row>
    <row r="23" spans="10:10" x14ac:dyDescent="0.2">
      <c r="J23" t="s">
        <v>203</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1"/>
  <dimension ref="A1:A9"/>
  <sheetViews>
    <sheetView workbookViewId="0">
      <selection activeCell="A10" sqref="A10"/>
    </sheetView>
  </sheetViews>
  <sheetFormatPr baseColWidth="10" defaultRowHeight="16" x14ac:dyDescent="0.2"/>
  <sheetData>
    <row r="1" spans="1:1" x14ac:dyDescent="0.2">
      <c r="A1" s="30" t="s">
        <v>55</v>
      </c>
    </row>
    <row r="2" spans="1:1" x14ac:dyDescent="0.2">
      <c r="A2" s="29" t="s">
        <v>2</v>
      </c>
    </row>
    <row r="3" spans="1:1" x14ac:dyDescent="0.2">
      <c r="A3" s="29" t="s">
        <v>1</v>
      </c>
    </row>
    <row r="4" spans="1:1" x14ac:dyDescent="0.2">
      <c r="A4" s="29" t="s">
        <v>28</v>
      </c>
    </row>
    <row r="5" spans="1:1" x14ac:dyDescent="0.2">
      <c r="A5" s="29" t="s">
        <v>3</v>
      </c>
    </row>
    <row r="6" spans="1:1" x14ac:dyDescent="0.2">
      <c r="A6" s="29" t="s">
        <v>4</v>
      </c>
    </row>
    <row r="7" spans="1:1" x14ac:dyDescent="0.2">
      <c r="A7" s="29" t="s">
        <v>69</v>
      </c>
    </row>
    <row r="8" spans="1:1" x14ac:dyDescent="0.2">
      <c r="A8" s="29" t="s">
        <v>129</v>
      </c>
    </row>
    <row r="9" spans="1:1" x14ac:dyDescent="0.2">
      <c r="A9" s="29" t="s">
        <v>201</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Feuilles de calcul</vt:lpstr>
      </vt:variant>
      <vt:variant>
        <vt:i4>5</vt:i4>
      </vt:variant>
      <vt:variant>
        <vt:lpstr>Plages nommées</vt:lpstr>
      </vt:variant>
      <vt:variant>
        <vt:i4>10</vt:i4>
      </vt:variant>
    </vt:vector>
  </HeadingPairs>
  <TitlesOfParts>
    <vt:vector size="15" baseType="lpstr">
      <vt:lpstr>Saisie</vt:lpstr>
      <vt:lpstr>Base</vt:lpstr>
      <vt:lpstr>Listes</vt:lpstr>
      <vt:lpstr>Leurres</vt:lpstr>
      <vt:lpstr>Meteo</vt:lpstr>
      <vt:lpstr>Date</vt:lpstr>
      <vt:lpstr>Heure_debut</vt:lpstr>
      <vt:lpstr>Heure_fin</vt:lpstr>
      <vt:lpstr>Leurre_categorie</vt:lpstr>
      <vt:lpstr>Leurre_couleur</vt:lpstr>
      <vt:lpstr>Leurre_type</vt:lpstr>
      <vt:lpstr>Meteo</vt:lpstr>
      <vt:lpstr>Remarque</vt:lpstr>
      <vt:lpstr>Riviere</vt:lpstr>
      <vt:lpstr>Secteur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Yves-Alban Lehaire</dc:creator>
  <dc:description>à garder</dc:description>
  <cp:lastModifiedBy>Francois Chenot</cp:lastModifiedBy>
  <dcterms:created xsi:type="dcterms:W3CDTF">2022-09-26T04:59:44Z</dcterms:created>
  <dcterms:modified xsi:type="dcterms:W3CDTF">2022-11-02T08:08:43Z</dcterms:modified>
</cp:coreProperties>
</file>