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9B0EC7C5-4F6B-E845-9264-1B1AE381709E}" xr6:coauthVersionLast="40" xr6:coauthVersionMax="40" xr10:uidLastSave="{00000000-0000-0000-0000-000000000000}"/>
  <bookViews>
    <workbookView xWindow="520" yWindow="2100" windowWidth="30000" windowHeight="15720" activeTab="1" xr2:uid="{00000000-000D-0000-FFFF-FFFF00000000}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9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Remarque">Saisie!$K$4</definedName>
    <definedName name="Riviere">Saisie!$F$4</definedName>
    <definedName name="Secteur">Saisie!$G$4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12" l="1"/>
  <c r="L41" i="12"/>
  <c r="G42" i="12"/>
  <c r="L42" i="12"/>
  <c r="G43" i="12"/>
  <c r="L43" i="12"/>
  <c r="G44" i="12"/>
  <c r="L44" i="12"/>
  <c r="G45" i="12"/>
  <c r="L45" i="12"/>
  <c r="G46" i="12"/>
  <c r="L46" i="12"/>
  <c r="G47" i="12"/>
  <c r="L47" i="12"/>
  <c r="G48" i="12"/>
  <c r="L48" i="12"/>
  <c r="G49" i="12"/>
  <c r="L49" i="12"/>
  <c r="G50" i="12"/>
  <c r="L50" i="12"/>
  <c r="G51" i="12"/>
  <c r="L51" i="12"/>
  <c r="G52" i="12"/>
  <c r="L52" i="12"/>
  <c r="G53" i="12"/>
  <c r="L53" i="12"/>
  <c r="G54" i="12"/>
  <c r="L54" i="12"/>
  <c r="G55" i="12"/>
  <c r="L55" i="12"/>
  <c r="G56" i="12"/>
  <c r="L56" i="12"/>
  <c r="G57" i="12"/>
  <c r="L57" i="12"/>
  <c r="G58" i="12"/>
  <c r="L58" i="12"/>
  <c r="G59" i="12"/>
  <c r="L59" i="12"/>
  <c r="G60" i="12"/>
  <c r="L60" i="12"/>
  <c r="G61" i="12"/>
  <c r="L61" i="12"/>
  <c r="G62" i="12"/>
  <c r="L62" i="12"/>
  <c r="G63" i="12"/>
  <c r="L63" i="12"/>
  <c r="G64" i="12"/>
  <c r="L64" i="12"/>
  <c r="G65" i="12"/>
  <c r="L65" i="12"/>
  <c r="D34" i="8" l="1"/>
  <c r="E34" i="8"/>
  <c r="F34" i="8"/>
  <c r="G34" i="8"/>
  <c r="H34" i="8"/>
  <c r="I34" i="8"/>
  <c r="J34" i="8"/>
  <c r="K34" i="8"/>
  <c r="L3" i="12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N66" i="12"/>
  <c r="O66" i="12"/>
  <c r="P66" i="12"/>
  <c r="Q66" i="12"/>
  <c r="R66" i="12"/>
  <c r="S66" i="12"/>
  <c r="T66" i="12"/>
  <c r="U66" i="12"/>
  <c r="V66" i="12"/>
  <c r="W66" i="12"/>
  <c r="X66" i="12"/>
  <c r="Y66" i="12"/>
  <c r="Z66" i="12"/>
  <c r="AA66" i="12"/>
  <c r="AB66" i="12"/>
  <c r="AC66" i="12"/>
  <c r="AD66" i="12"/>
  <c r="AE66" i="12"/>
  <c r="AF66" i="12"/>
  <c r="AG66" i="12"/>
  <c r="AH66" i="12"/>
  <c r="AI66" i="12"/>
  <c r="AJ66" i="12"/>
  <c r="AK66" i="12"/>
  <c r="L66" i="12" l="1"/>
  <c r="G66" i="12"/>
</calcChain>
</file>

<file path=xl/sharedStrings.xml><?xml version="1.0" encoding="utf-8"?>
<sst xmlns="http://schemas.openxmlformats.org/spreadsheetml/2006/main" count="724" uniqueCount="262">
  <si>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</si>
  <si>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</si>
  <si>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</si>
  <si>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</si>
  <si>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</si>
  <si>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</si>
  <si>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</si>
  <si>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</si>
  <si>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</si>
  <si>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</si>
  <si>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</si>
  <si>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</si>
  <si>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</si>
  <si>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</si>
  <si>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</si>
  <si>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</si>
  <si>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</si>
  <si>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</si>
  <si>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</si>
  <si>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</si>
  <si>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</si>
  <si>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</si>
  <si>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</si>
  <si>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</si>
  <si>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</si>
  <si>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</si>
  <si>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</si>
  <si>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</si>
  <si>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</si>
  <si>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</si>
  <si>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</si>
  <si>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</si>
  <si>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</si>
  <si>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</si>
  <si>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</si>
  <si>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</si>
  <si>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</si>
  <si>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</si>
  <si>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</si>
  <si>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</si>
  <si>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</si>
  <si>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</si>
  <si>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</si>
  <si>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</si>
  <si>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</si>
  <si>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</si>
  <si>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</si>
  <si>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</si>
  <si>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</si>
  <si>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</si>
  <si>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cranck</t>
  </si>
  <si>
    <t>asticot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</si>
  <si>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</si>
  <si>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</si>
  <si>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</si>
  <si>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</si>
  <si>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</si>
  <si>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</si>
  <si>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</si>
  <si>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</si>
  <si>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whopper plopper</t>
  </si>
  <si>
    <t>spiner</t>
  </si>
  <si>
    <t>mouche</t>
  </si>
  <si>
    <t>pimkie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</si>
  <si>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</si>
  <si>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</si>
  <si>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</si>
  <si>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</si>
  <si>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</si>
  <si>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</si>
  <si>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</si>
  <si>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</si>
  <si>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</si>
  <si>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</si>
  <si>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</si>
  <si>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</si>
  <si>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</si>
  <si>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</si>
  <si>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</si>
  <si>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</si>
  <si>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</si>
  <si>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</si>
  <si>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</si>
  <si>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</si>
  <si>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</si>
  <si>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</si>
  <si>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</si>
  <si>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</si>
  <si>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</si>
  <si>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</si>
  <si>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</si>
  <si>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</si>
  <si>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</si>
  <si>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</si>
  <si>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</si>
  <si>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</si>
  <si>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</si>
  <si>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</si>
  <si>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</si>
  <si>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</si>
  <si>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</si>
  <si>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</si>
  <si>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</si>
  <si>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</si>
  <si>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</si>
  <si>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</si>
  <si>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</si>
  <si>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</si>
  <si>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</si>
  <si>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</si>
  <si>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</si>
  <si>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</si>
  <si>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</si>
  <si>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</si>
  <si>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</si>
  <si>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</si>
  <si>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</si>
  <si>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</si>
  <si>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</si>
  <si>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</si>
  <si>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</si>
  <si>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</si>
  <si>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</si>
  <si>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</si>
  <si>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</si>
  <si>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</si>
  <si>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</si>
  <si>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</si>
  <si>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</si>
  <si>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</si>
  <si>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</si>
  <si>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</si>
  <si>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</si>
  <si>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</si>
  <si>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</si>
  <si>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</si>
  <si>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</si>
  <si>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</si>
  <si>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</si>
  <si>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</si>
  <si>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</si>
  <si>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</si>
  <si>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</si>
  <si>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</si>
  <si>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</si>
  <si>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</si>
  <si>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</si>
  <si>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</si>
  <si>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</si>
  <si>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</si>
  <si>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Pour supprimer une rivière : supprimer le nom dans la colonne "Riviere" ainsi que la colonne correspondante.</t>
  </si>
  <si>
    <t>Leurre_couleur</t>
  </si>
  <si>
    <t>jaune</t>
  </si>
  <si>
    <t>vert</t>
  </si>
  <si>
    <t>bleu</t>
  </si>
  <si>
    <t>Leurre couleur</t>
  </si>
  <si>
    <r>
      <t xml:space="preserve">Pour ajouter une rivière : entrer le nom dans la colonne "Riviere". L'ajout de la colonne pour les secteurs est automatique. </t>
    </r>
    <r>
      <rPr>
        <b/>
        <sz val="12"/>
        <color theme="1"/>
        <rFont val="Calibri"/>
        <family val="2"/>
        <scheme val="minor"/>
      </rPr>
      <t xml:space="preserve">Attention sur certaines versions d'excel dans les noms de tableau </t>
    </r>
    <r>
      <rPr>
        <sz val="12"/>
        <color theme="1"/>
        <rFont val="Calibri"/>
        <family val="2"/>
        <scheme val="minor"/>
      </rPr>
      <t xml:space="preserve"> certains caractères sont interdits : "&lt;&gt;?[]:*\/|.&amp;?""-# (),;" ainsi que les caractères accentués</t>
    </r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</si>
  <si>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</si>
  <si>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</si>
  <si>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</si>
  <si>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</si>
  <si>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</si>
  <si>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</si>
  <si>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</si>
  <si>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</si>
  <si>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</si>
  <si>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</si>
  <si>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</si>
  <si>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</si>
  <si>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</si>
  <si>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</si>
  <si>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naturel</t>
  </si>
  <si>
    <t>fire tiger</t>
  </si>
  <si>
    <t>chartreuse</t>
  </si>
  <si>
    <t>gudgeon</t>
  </si>
  <si>
    <t>DuckFin shad 3 pouces</t>
  </si>
  <si>
    <t>shad 3 pouces</t>
  </si>
  <si>
    <t>transparent</t>
  </si>
  <si>
    <t>truitelle 5 pouces</t>
  </si>
  <si>
    <t>truite</t>
  </si>
  <si>
    <t>worm</t>
  </si>
  <si>
    <t>marron</t>
  </si>
  <si>
    <t>notobeug 2cm</t>
  </si>
  <si>
    <t>notobeug 3cm</t>
  </si>
  <si>
    <t>Moulin de pré à Moulin de Thévales</t>
  </si>
  <si>
    <t>stickbait WXM STK 70</t>
  </si>
  <si>
    <t>noir à point jaune</t>
  </si>
  <si>
    <t>easy shinner 2+ pouces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</si>
  <si>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</si>
  <si>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</si>
  <si>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</si>
  <si>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</si>
  <si>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</si>
  <si>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</si>
  <si>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</si>
  <si>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</si>
  <si>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</si>
  <si>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</si>
  <si>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</si>
  <si>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</si>
  <si>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</si>
  <si>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</si>
  <si>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</si>
  <si>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</si>
  <si>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</si>
  <si>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</si>
  <si>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</si>
  <si>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</si>
  <si>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</si>
  <si>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</si>
  <si>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</si>
  <si>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</si>
  <si>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</si>
  <si>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</si>
  <si>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</si>
  <si>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</si>
  <si>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</si>
  <si>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</si>
  <si>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</si>
  <si>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</si>
  <si>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</si>
  <si>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</si>
  <si>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</si>
  <si>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44514|froid|Taude|Sauvigne sur Sarthe aval|Cuiller|cuiller n°2|noir à point jaune</t>
  </si>
  <si>
    <t>cuiller num 1</t>
  </si>
  <si>
    <t>cuiller num 2</t>
  </si>
  <si>
    <t>cuiller num 3</t>
  </si>
  <si>
    <t>cuiller num 4</t>
  </si>
  <si>
    <t>cuiller num 5</t>
  </si>
  <si>
    <t>cuiller num 0</t>
  </si>
  <si>
    <t>pluie et vent</t>
  </si>
  <si>
    <t>Salmo Slider 7cm</t>
  </si>
  <si>
    <t>real hot perch</t>
  </si>
  <si>
    <t>44591|froid|Erve|Oratoire aval|leurre dur|Salmo Slider 7cm|real hot perch</t>
  </si>
  <si>
    <t>44621|froid|Etang|Saint jean sur Erve|X|X|X</t>
  </si>
  <si>
    <t>44623|froid|Etang|Saint jean sur Erve|Cuiller|cuiller n°2|jaune à point noir</t>
  </si>
  <si>
    <t>44625|froid|Etang|Saint jean sur Erve|||</t>
  </si>
  <si>
    <t>44626|froid|Etang|Saint jean sur Erve|||</t>
  </si>
  <si>
    <t>44640|froid|Etang|Saint jean sur Erve|||</t>
  </si>
  <si>
    <t>44650|froid|Etang|Saint jean sur Erve|||</t>
  </si>
  <si>
    <t>44651|froid|Etang|Saint jean sur Erve|||</t>
  </si>
  <si>
    <t>44654|bon|Etang|Saint jean sur Erve|Cuiller|cuiller n°2|jaune à point noir</t>
  </si>
  <si>
    <t>44654|bon|Etang|Saint jean sur Erve|||</t>
  </si>
  <si>
    <t>44670|bon|Etang|Saint jean sur Erve|||</t>
  </si>
  <si>
    <t>44671|bon|Etang|Saint jean sur Erve|||</t>
  </si>
  <si>
    <t>44672|bon|Etang|Saint jean sur Erve|||</t>
  </si>
  <si>
    <t>44681|bon|Erve|St Pierre du pont romain au moulin de Go|||</t>
  </si>
  <si>
    <t>44681|bon|Erve|Oratoire aval|leurre dur|Salmo Slider 7cm|real hot perch</t>
  </si>
  <si>
    <t>44683|bon|Jouanne|Moulin de Porchard aval|Cuiller|cuiller n°2|</t>
  </si>
  <si>
    <t>44683|bon|Jouanne|Moulin de Porchard aval|Cuiller|cuiller n°2|jaune à point noir</t>
  </si>
  <si>
    <t>44683|bon|Jouanne|Moulin de Porchard aval|leurre dur|Salmo Slider 7cm|real hot perch</t>
  </si>
  <si>
    <t>44684|bon|Etang|Olivet|leurre dur|Salmo Slider 7cm|real hot perch</t>
  </si>
  <si>
    <t>44689|bon|Erve|Moulin de pre|Palette|spiner|fire tiger</t>
  </si>
  <si>
    <t>leurre dur</t>
  </si>
  <si>
    <t>jaune à point noir</t>
  </si>
  <si>
    <t>creature</t>
  </si>
  <si>
    <t>argent a point rouge</t>
  </si>
  <si>
    <t>noir a point jaune</t>
  </si>
  <si>
    <t>souple a palette</t>
  </si>
  <si>
    <t>acrevisse</t>
  </si>
  <si>
    <t>jaune a point noir</t>
  </si>
  <si>
    <t>ecrevisse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</si>
</sst>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9" xfId="0" applyFont="1" applyBorder="1"/>
    <xf numFmtId="0" fontId="1" fillId="2" borderId="0" xfId="0" applyFont="1" applyFill="1" applyBorder="1"/>
  </cellXfs>
  <cellStyles count="1">
    <cellStyle name="Normal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520700</xdr:colOff>
          <xdr:row>0</xdr:row>
          <xdr:rowOff>330200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127000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88900</xdr:rowOff>
        </xdr:from>
        <xdr:to>
          <xdr:col>1</xdr:col>
          <xdr:colOff>63500</xdr:colOff>
          <xdr:row>1</xdr:row>
          <xdr:rowOff>38100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Annule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évènements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b_Peche" displayName="tb_Peche" ref="C9:K34" totalsRowCount="1" headerRowDxfId="71" dataDxfId="70">
  <tableColumns count="9">
    <tableColumn id="1" xr3:uid="{00000000-0010-0000-0000-000001000000}" name="Afficher tout" totalsRowLabel="Total"/>
    <tableColumn id="2" xr3:uid="{00000000-0010-0000-0000-000002000000}" name="Brochet" totalsRowFunction="sum" dataDxfId="69" totalsRowDxfId="68"/>
    <tableColumn id="3" xr3:uid="{00000000-0010-0000-0000-000003000000}" name="Perche" totalsRowFunction="sum" dataDxfId="67" totalsRowDxfId="66"/>
    <tableColumn id="4" xr3:uid="{00000000-0010-0000-0000-000004000000}" name="Sandre" totalsRowFunction="sum" dataDxfId="65" totalsRowDxfId="64"/>
    <tableColumn id="5" xr3:uid="{00000000-0010-0000-0000-000005000000}" name="Truite Fario" totalsRowFunction="sum" dataDxfId="63" totalsRowDxfId="62"/>
    <tableColumn id="9" xr3:uid="{00000000-0010-0000-0000-000009000000}" name="Chevesne" totalsRowFunction="sum" dataDxfId="61" totalsRowDxfId="60"/>
    <tableColumn id="6" xr3:uid="{00000000-0010-0000-0000-000006000000}" name="Truite arc en ciel" totalsRowFunction="sum" dataDxfId="59" totalsRowDxfId="58"/>
    <tableColumn id="7" xr3:uid="{00000000-0010-0000-0000-000007000000}" name="Silure" totalsRowFunction="sum" dataDxfId="57" totalsRowDxfId="56"/>
    <tableColumn id="8" xr3:uid="{00000000-0010-0000-0000-000008000000}" name="Carpe" totalsRowFunction="sum" dataDxfId="55" totalsRowDxfId="54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b_Base" displayName="tb_Base" ref="A2:AL66" totalsRowCount="1" headerRowDxfId="53">
  <autoFilter ref="A2:AL65" xr:uid="{00000000-0009-0000-0100-000007000000}"/>
  <sortState ref="A3:AL68">
    <sortCondition ref="B2:B69"/>
  </sortState>
  <tableColumns count="38">
    <tableColumn id="15" xr3:uid="{00000000-0010-0000-0100-00000F000000}" name="Id" dataDxfId="52" totalsRowDxfId="51"/>
    <tableColumn id="1" xr3:uid="{00000000-0010-0000-0100-000001000000}" name="Date" totalsRowLabel="Totaux" dataDxfId="50"/>
    <tableColumn id="2" xr3:uid="{00000000-0010-0000-0100-000002000000}" name="Riviere" dataDxfId="49"/>
    <tableColumn id="18" xr3:uid="{00000000-0010-0000-0100-000012000000}" name="Secteur" dataDxfId="48"/>
    <tableColumn id="25" xr3:uid="{00000000-0010-0000-0100-000019000000}" name="Heure_debut" dataDxfId="47" totalsRowDxfId="46"/>
    <tableColumn id="21" xr3:uid="{00000000-0010-0000-0100-000015000000}" name="Heure_fin" dataDxfId="45" totalsRowDxfId="44"/>
    <tableColumn id="38" xr3:uid="{00000000-0010-0000-0100-000026000000}" name="Duree" totalsRowFunction="sum" dataDxfId="43" totalsRowDxfId="42">
      <calculatedColumnFormula>(tb_Base[[#This Row],[Heure_fin]]-tb_Base[[#This Row],[Heure_debut]])*24</calculatedColumnFormula>
    </tableColumn>
    <tableColumn id="16" xr3:uid="{00000000-0010-0000-0100-000010000000}" name="Meteo" dataDxfId="41"/>
    <tableColumn id="17" xr3:uid="{00000000-0010-0000-0100-000011000000}" name="Leurre_type" dataDxfId="40"/>
    <tableColumn id="22" xr3:uid="{00000000-0010-0000-0100-000016000000}" name="Leurre_categorie" dataDxfId="39"/>
    <tableColumn id="37" xr3:uid="{00000000-0010-0000-0100-000025000000}" name="Leurre_couleur" dataDxfId="38"/>
    <tableColumn id="39" xr3:uid="{00000000-0010-0000-0100-000027000000}" name="Total_espece" totalsRowFunction="sum" dataDxfId="37">
      <calculatedColumnFormula>SUM(tb_Base[[#This Row],[0 - 19 cm]:[240 - 249 cm]])</calculatedColumnFormula>
    </tableColumn>
    <tableColumn id="3" xr3:uid="{00000000-0010-0000-0100-000003000000}" name="Espece" dataDxfId="36" totalsRowDxfId="35"/>
    <tableColumn id="20" xr3:uid="{00000000-0010-0000-0100-000014000000}" name="0 - 19 cm" totalsRowFunction="sum"/>
    <tableColumn id="26" xr3:uid="{00000000-0010-0000-0100-00001A000000}" name="20 - 29 cm" totalsRowFunction="sum"/>
    <tableColumn id="27" xr3:uid="{00000000-0010-0000-0100-00001B000000}" name="30 - 39 cm" totalsRowFunction="sum"/>
    <tableColumn id="28" xr3:uid="{00000000-0010-0000-0100-00001C000000}" name="40 - 49 cm" totalsRowFunction="sum"/>
    <tableColumn id="29" xr3:uid="{00000000-0010-0000-0100-00001D000000}" name="50 - 59 cm" totalsRowFunction="sum"/>
    <tableColumn id="30" xr3:uid="{00000000-0010-0000-0100-00001E000000}" name="60 - 69 cm" totalsRowFunction="sum"/>
    <tableColumn id="31" xr3:uid="{00000000-0010-0000-0100-00001F000000}" name="70 - 79 cm" totalsRowFunction="sum"/>
    <tableColumn id="32" xr3:uid="{00000000-0010-0000-0100-000020000000}" name="80 - 89 cm" totalsRowFunction="sum"/>
    <tableColumn id="33" xr3:uid="{00000000-0010-0000-0100-000021000000}" name="90 - 99 cm" totalsRowFunction="sum"/>
    <tableColumn id="34" xr3:uid="{00000000-0010-0000-0100-000022000000}" name="100 - 109 cm" totalsRowFunction="sum"/>
    <tableColumn id="35" xr3:uid="{00000000-0010-0000-0100-000023000000}" name="110 - 119 cm" totalsRowFunction="sum"/>
    <tableColumn id="36" xr3:uid="{00000000-0010-0000-0100-000024000000}" name="120 - 129 cm" totalsRowFunction="sum"/>
    <tableColumn id="4" xr3:uid="{00000000-0010-0000-0100-000004000000}" name="130 - 139 cm" totalsRowFunction="sum" dataDxfId="34"/>
    <tableColumn id="5" xr3:uid="{00000000-0010-0000-0100-000005000000}" name="140 - 149 cm" totalsRowFunction="sum" dataDxfId="33"/>
    <tableColumn id="6" xr3:uid="{00000000-0010-0000-0100-000006000000}" name="150 - 159 cm" totalsRowFunction="sum" dataDxfId="32"/>
    <tableColumn id="7" xr3:uid="{00000000-0010-0000-0100-000007000000}" name="160 - 169 cm" totalsRowFunction="sum" dataDxfId="31"/>
    <tableColumn id="8" xr3:uid="{00000000-0010-0000-0100-000008000000}" name="170 - 179 cm" totalsRowFunction="sum" dataDxfId="30"/>
    <tableColumn id="9" xr3:uid="{00000000-0010-0000-0100-000009000000}" name="180 - 189 cm" totalsRowFunction="sum" dataDxfId="29"/>
    <tableColumn id="10" xr3:uid="{00000000-0010-0000-0100-00000A000000}" name="190 - 199 cm" totalsRowFunction="sum" dataDxfId="28"/>
    <tableColumn id="11" xr3:uid="{00000000-0010-0000-0100-00000B000000}" name="200 - 209 cm" totalsRowFunction="sum" dataDxfId="27"/>
    <tableColumn id="12" xr3:uid="{00000000-0010-0000-0100-00000C000000}" name="210 - 219 cm" totalsRowFunction="sum" dataDxfId="26"/>
    <tableColumn id="13" xr3:uid="{00000000-0010-0000-0100-00000D000000}" name="220 - 229 cm" totalsRowFunction="sum" dataDxfId="25"/>
    <tableColumn id="14" xr3:uid="{00000000-0010-0000-0100-00000E000000}" name="230 - 239 cm" totalsRowFunction="sum" dataDxfId="24"/>
    <tableColumn id="19" xr3:uid="{00000000-0010-0000-0100-000013000000}" name="240 - 249 cm" totalsRowFunction="sum" dataDxfId="23"/>
    <tableColumn id="24" xr3:uid="{00000000-0010-0000-0100-000018000000}" name="Remarque" dataDxfId="22" totalsRowDxfId="21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b_listes" displayName="tb_listes" ref="A4:N27" totalsRowShown="0" headerRowDxfId="20" headerRowBorderDxfId="19" tableBorderDxfId="18">
  <autoFilter ref="A4:N27" xr:uid="{00000000-0009-0000-0100-000001000000}"/>
  <tableColumns count="14">
    <tableColumn id="3" xr3:uid="{00000000-0010-0000-0200-000003000000}" name="Riviere" dataDxfId="17"/>
    <tableColumn id="1" xr3:uid="{00000000-0010-0000-0200-000001000000}" name="Seiche" dataDxfId="16"/>
    <tableColumn id="4" xr3:uid="{00000000-0010-0000-0200-000004000000}" name="Erve" dataDxfId="15"/>
    <tableColumn id="5" xr3:uid="{00000000-0010-0000-0200-000005000000}" name="Jouanne" dataDxfId="14"/>
    <tableColumn id="6" xr3:uid="{00000000-0010-0000-0200-000006000000}" name="Mayenne" dataDxfId="13"/>
    <tableColumn id="7" xr3:uid="{00000000-0010-0000-0200-000007000000}" name="Etang" dataDxfId="12"/>
    <tableColumn id="8" xr3:uid="{00000000-0010-0000-0200-000008000000}" name="Vegre" dataDxfId="11"/>
    <tableColumn id="9" xr3:uid="{00000000-0010-0000-0200-000009000000}" name="Vaige" dataDxfId="10"/>
    <tableColumn id="10" xr3:uid="{00000000-0010-0000-0200-00000A000000}" name="Artax" dataDxfId="9"/>
    <tableColumn id="11" xr3:uid="{00000000-0010-0000-0200-00000B000000}" name="Arriege" dataDxfId="8"/>
    <tableColumn id="12" xr3:uid="{00000000-0010-0000-0200-00000C000000}" name="Ouette" dataDxfId="7"/>
    <tableColumn id="13" xr3:uid="{00000000-0010-0000-0200-00000D000000}" name="Taude" dataDxfId="6"/>
    <tableColumn id="61" xr3:uid="{00000000-0010-0000-0200-00003D000000}" name="AUTRE ESPECE" dataDxfId="5"/>
    <tableColumn id="62" xr3:uid="{00000000-0010-0000-0200-00003E000000}" name="REMARQUE" dataDxfId="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b_leurres" displayName="tb_leurres" ref="A3:J23" totalsRowShown="0">
  <autoFilter ref="A3:J23" xr:uid="{00000000-0009-0000-0100-000003000000}"/>
  <tableColumns count="10">
    <tableColumn id="1" xr3:uid="{00000000-0010-0000-0300-000001000000}" name="Leurre_type"/>
    <tableColumn id="8" xr3:uid="{D7B0DD86-9A3B-344F-9C16-7ED65209CD57}" name="leurre dur"/>
    <tableColumn id="9" xr3:uid="{00000000-0010-0000-0300-000009000000}" name="creature"/>
    <tableColumn id="2" xr3:uid="{00000000-0010-0000-0300-000002000000}" name="Cuiller"/>
    <tableColumn id="3" xr3:uid="{00000000-0010-0000-0300-000003000000}" name="Souple"/>
    <tableColumn id="4" xr3:uid="{00000000-0010-0000-0300-000004000000}" name="Poisson Nageur"/>
    <tableColumn id="5" xr3:uid="{00000000-0010-0000-0300-000005000000}" name="Surface"/>
    <tableColumn id="6" xr3:uid="{00000000-0010-0000-0300-000006000000}" name="Palette"/>
    <tableColumn id="7" xr3:uid="{00000000-0010-0000-0300-000007000000}" name="Appat Naturel"/>
    <tableColumn id="10" xr3:uid="{00000000-0010-0000-0300-00000A000000}" name="Leurre_coul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b_meteo" displayName="tb_meteo" ref="A1:A9" totalsRowShown="0" headerRowDxfId="3" dataDxfId="2" tableBorderDxfId="1">
  <autoFilter ref="A1:A9" xr:uid="{00000000-0009-0000-0100-000002000000}"/>
  <tableColumns count="1">
    <tableColumn id="1" xr3:uid="{00000000-0010-0000-0400-000001000000}" name="Meteo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1:K35"/>
  <sheetViews>
    <sheetView showGridLines="0" workbookViewId="0">
      <selection activeCell="C14" sqref="C14"/>
    </sheetView>
  </sheetViews>
  <sheetFormatPr baseColWidth="10" defaultRowHeight="16" x14ac:dyDescent="0.2"/>
  <cols>
    <col min="2" max="2" width="12" style="2" customWidth="1"/>
    <col min="3" max="5" width="14.6640625" style="2" customWidth="1"/>
    <col min="6" max="6" width="14.6640625" customWidth="1"/>
    <col min="7" max="7" width="23.6640625" customWidth="1"/>
    <col min="8" max="9" width="14.6640625" customWidth="1"/>
    <col min="10" max="10" width="15.1640625" customWidth="1"/>
    <col min="11" max="12" width="9.1640625" bestFit="1" customWidth="1"/>
    <col min="13" max="13" width="8" customWidth="1"/>
  </cols>
  <sheetData>
    <row r="1" spans="2:11" ht="50.25" customHeight="1" x14ac:dyDescent="0.2">
      <c r="J1" s="24"/>
    </row>
    <row r="2" spans="2:11" ht="24.75" customHeight="1" x14ac:dyDescent="0.2">
      <c r="B2" s="15" t="s">
        <v>118</v>
      </c>
      <c r="C2" s="14"/>
      <c r="D2" s="14"/>
      <c r="E2" s="14"/>
      <c r="F2" s="14"/>
      <c r="G2" s="14"/>
      <c r="H2" s="14"/>
      <c r="I2" s="14"/>
    </row>
    <row r="3" spans="2:11" s="2" customFormat="1" x14ac:dyDescent="0.2">
      <c r="B3" s="17" t="s">
        <v>0</v>
      </c>
      <c r="C3" s="17" t="s">
        <v>121</v>
      </c>
      <c r="D3" s="17" t="s">
        <v>122</v>
      </c>
      <c r="E3" s="17" t="s">
        <v>68</v>
      </c>
      <c r="F3" s="17" t="s">
        <v>67</v>
      </c>
      <c r="G3" s="17" t="s">
        <v>69</v>
      </c>
      <c r="H3" s="17" t="s">
        <v>107</v>
      </c>
      <c r="I3" s="17" t="s">
        <v>108</v>
      </c>
      <c r="J3" s="17" t="s">
        <v>155</v>
      </c>
      <c r="K3" s="17" t="s">
        <v>70</v>
      </c>
    </row>
    <row r="4" spans="2:11" x14ac:dyDescent="0.2">
      <c r="B4" s="18">
        <v>44858</v>
      </c>
      <c r="C4" s="19">
        <v>0.35416666666666669</v>
      </c>
      <c r="D4" s="19">
        <v>0.47916666666666669</v>
      </c>
      <c r="E4" s="20" t="s">
        <v>2</v>
      </c>
      <c r="F4" s="20" t="s">
        <v>36</v>
      </c>
      <c r="G4" s="21" t="s">
        <v>78</v>
      </c>
      <c r="H4" s="20" t="s">
        <v>99</v>
      </c>
      <c r="I4" s="20" t="s">
        <v>56</v>
      </c>
      <c r="J4" s="20" t="s">
        <v>186</v>
      </c>
      <c r="K4" s="22"/>
    </row>
    <row r="5" spans="2:11" x14ac:dyDescent="0.2">
      <c r="B5" s="25"/>
      <c r="E5" s="10"/>
      <c r="F5" s="2"/>
      <c r="G5" s="2"/>
      <c r="H5" s="2"/>
      <c r="I5" s="2"/>
      <c r="J5" s="2"/>
    </row>
    <row r="6" spans="2:11" s="2" customFormat="1" x14ac:dyDescent="0.2">
      <c r="J6"/>
    </row>
    <row r="7" spans="2:11" x14ac:dyDescent="0.2">
      <c r="D7" s="16"/>
      <c r="I7" s="2"/>
    </row>
    <row r="8" spans="2:11" ht="19" x14ac:dyDescent="0.2">
      <c r="C8" s="15" t="s">
        <v>119</v>
      </c>
      <c r="D8" s="14"/>
      <c r="E8" s="14"/>
      <c r="F8" s="14"/>
      <c r="G8" s="14"/>
      <c r="H8" s="14"/>
      <c r="I8" s="14"/>
    </row>
    <row r="9" spans="2:11" x14ac:dyDescent="0.2">
      <c r="C9" s="8" t="s">
        <v>109</v>
      </c>
      <c r="D9" s="8" t="s">
        <v>110</v>
      </c>
      <c r="E9" s="8" t="s">
        <v>111</v>
      </c>
      <c r="F9" s="8" t="s">
        <v>112</v>
      </c>
      <c r="G9" s="8" t="s">
        <v>167</v>
      </c>
      <c r="H9" s="8" t="s">
        <v>113</v>
      </c>
      <c r="I9" s="8" t="s">
        <v>166</v>
      </c>
      <c r="J9" s="8" t="s">
        <v>168</v>
      </c>
      <c r="K9" s="8" t="s">
        <v>169</v>
      </c>
    </row>
    <row r="10" spans="2:11" x14ac:dyDescent="0.2">
      <c r="C10" t="s">
        <v>125</v>
      </c>
      <c r="F10" s="2"/>
      <c r="G10" s="2"/>
      <c r="H10" s="2"/>
      <c r="I10" s="2"/>
      <c r="J10" s="2"/>
      <c r="K10" s="2"/>
    </row>
    <row r="11" spans="2:11" x14ac:dyDescent="0.2">
      <c r="C11" t="s">
        <v>126</v>
      </c>
      <c r="F11" s="2"/>
      <c r="G11" s="2"/>
      <c r="H11" s="2"/>
      <c r="I11" s="2"/>
      <c r="J11" s="2"/>
      <c r="K11" s="2"/>
    </row>
    <row r="12" spans="2:11" x14ac:dyDescent="0.2">
      <c r="C12" t="s">
        <v>127</v>
      </c>
      <c r="F12" s="2"/>
      <c r="G12" s="2"/>
      <c r="H12" s="2"/>
      <c r="I12" s="2"/>
      <c r="J12" s="2"/>
      <c r="K12" s="2"/>
    </row>
    <row r="13" spans="2:11" x14ac:dyDescent="0.2">
      <c r="C13" t="s">
        <v>128</v>
      </c>
      <c r="F13" s="2"/>
      <c r="G13" s="2"/>
      <c r="H13" s="2"/>
      <c r="I13" s="2"/>
      <c r="J13" s="2"/>
      <c r="K13" s="2"/>
    </row>
    <row r="14" spans="2:11" x14ac:dyDescent="0.2">
      <c r="C14" t="s">
        <v>129</v>
      </c>
      <c r="F14" s="2"/>
      <c r="G14" s="2"/>
      <c r="H14" s="2"/>
      <c r="I14" s="2"/>
      <c r="J14" s="2"/>
      <c r="K14" s="2"/>
    </row>
    <row r="15" spans="2:11" x14ac:dyDescent="0.2">
      <c r="C15" t="s">
        <v>130</v>
      </c>
      <c r="F15" s="2"/>
      <c r="G15" s="2"/>
      <c r="H15" s="2"/>
      <c r="I15" s="2"/>
      <c r="J15" s="2"/>
      <c r="K15" s="2"/>
    </row>
    <row r="16" spans="2:11" x14ac:dyDescent="0.2">
      <c r="C16" t="s">
        <v>131</v>
      </c>
      <c r="F16" s="2"/>
      <c r="G16" s="2"/>
      <c r="H16" s="2"/>
      <c r="I16" s="2"/>
      <c r="J16" s="2"/>
      <c r="K16" s="2"/>
    </row>
    <row r="17" spans="3:11" x14ac:dyDescent="0.2">
      <c r="C17" t="s">
        <v>132</v>
      </c>
      <c r="F17" s="2"/>
      <c r="G17" s="2"/>
      <c r="H17" s="2"/>
      <c r="I17" s="2"/>
      <c r="J17" s="2"/>
      <c r="K17" s="2"/>
    </row>
    <row r="18" spans="3:11" x14ac:dyDescent="0.2">
      <c r="C18" t="s">
        <v>133</v>
      </c>
      <c r="F18" s="2"/>
      <c r="G18" s="2"/>
      <c r="H18" s="2"/>
      <c r="I18" s="2"/>
      <c r="J18" s="2"/>
      <c r="K18" s="2"/>
    </row>
    <row r="19" spans="3:11" x14ac:dyDescent="0.2">
      <c r="C19" t="s">
        <v>134</v>
      </c>
      <c r="F19" s="2"/>
      <c r="G19" s="2"/>
      <c r="H19" s="2"/>
      <c r="I19" s="2"/>
      <c r="J19" s="2"/>
      <c r="K19" s="2"/>
    </row>
    <row r="20" spans="3:11" x14ac:dyDescent="0.2">
      <c r="C20" t="s">
        <v>135</v>
      </c>
      <c r="F20" s="2"/>
      <c r="G20" s="2"/>
      <c r="H20" s="2"/>
      <c r="I20" s="2"/>
      <c r="J20" s="2"/>
      <c r="K20" s="2"/>
    </row>
    <row r="21" spans="3:11" x14ac:dyDescent="0.2">
      <c r="C21" t="s">
        <v>136</v>
      </c>
      <c r="F21" s="2"/>
      <c r="G21" s="2"/>
      <c r="H21" s="2"/>
      <c r="I21" s="2"/>
      <c r="J21" s="2"/>
      <c r="K21" s="2"/>
    </row>
    <row r="22" spans="3:11" x14ac:dyDescent="0.2">
      <c r="C22" t="s">
        <v>137</v>
      </c>
      <c r="F22" s="2"/>
      <c r="G22" s="2"/>
      <c r="H22" s="2"/>
      <c r="I22" s="2"/>
      <c r="J22" s="2"/>
      <c r="K22" s="2"/>
    </row>
    <row r="23" spans="3:11" x14ac:dyDescent="0.2">
      <c r="C23" t="s">
        <v>138</v>
      </c>
      <c r="F23" s="2"/>
      <c r="G23" s="2"/>
      <c r="H23" s="2"/>
      <c r="I23" s="2"/>
      <c r="J23" s="2"/>
      <c r="K23" s="2"/>
    </row>
    <row r="24" spans="3:11" x14ac:dyDescent="0.2">
      <c r="C24" t="s">
        <v>139</v>
      </c>
      <c r="F24" s="2"/>
      <c r="G24" s="2"/>
      <c r="H24" s="2"/>
      <c r="I24" s="2"/>
      <c r="J24" s="2"/>
      <c r="K24" s="2"/>
    </row>
    <row r="25" spans="3:11" x14ac:dyDescent="0.2">
      <c r="C25" t="s">
        <v>140</v>
      </c>
      <c r="F25" s="2"/>
      <c r="G25" s="2"/>
      <c r="H25" s="2"/>
      <c r="I25" s="2"/>
      <c r="J25" s="2"/>
      <c r="K25" s="2"/>
    </row>
    <row r="26" spans="3:11" x14ac:dyDescent="0.2">
      <c r="C26" t="s">
        <v>141</v>
      </c>
      <c r="F26" s="2"/>
      <c r="G26" s="2"/>
      <c r="H26" s="2"/>
      <c r="I26" s="2"/>
      <c r="J26" s="2"/>
      <c r="K26" s="2"/>
    </row>
    <row r="27" spans="3:11" x14ac:dyDescent="0.2">
      <c r="C27" t="s">
        <v>142</v>
      </c>
      <c r="F27" s="2"/>
      <c r="G27" s="2"/>
      <c r="H27" s="2"/>
      <c r="I27" s="2"/>
      <c r="J27" s="2"/>
      <c r="K27" s="2"/>
    </row>
    <row r="28" spans="3:11" x14ac:dyDescent="0.2">
      <c r="C28" t="s">
        <v>143</v>
      </c>
      <c r="F28" s="2"/>
      <c r="G28" s="2"/>
      <c r="H28" s="2"/>
      <c r="I28" s="2"/>
      <c r="J28" s="2"/>
      <c r="K28" s="2"/>
    </row>
    <row r="29" spans="3:11" x14ac:dyDescent="0.2">
      <c r="C29" t="s">
        <v>144</v>
      </c>
      <c r="F29" s="2"/>
      <c r="G29" s="2"/>
      <c r="H29" s="2"/>
      <c r="I29" s="2"/>
      <c r="J29" s="2"/>
      <c r="K29" s="2"/>
    </row>
    <row r="30" spans="3:11" x14ac:dyDescent="0.2">
      <c r="C30" t="s">
        <v>145</v>
      </c>
      <c r="F30" s="2"/>
      <c r="G30" s="2"/>
      <c r="H30" s="2"/>
      <c r="I30" s="2"/>
      <c r="J30" s="2"/>
      <c r="K30" s="2"/>
    </row>
    <row r="31" spans="3:11" x14ac:dyDescent="0.2">
      <c r="C31" t="s">
        <v>146</v>
      </c>
      <c r="F31" s="2"/>
      <c r="G31" s="2"/>
      <c r="H31" s="2"/>
      <c r="I31" s="2"/>
      <c r="J31" s="2"/>
      <c r="K31" s="2"/>
    </row>
    <row r="32" spans="3:11" x14ac:dyDescent="0.2">
      <c r="C32" t="s">
        <v>147</v>
      </c>
      <c r="F32" s="2"/>
      <c r="G32" s="2"/>
      <c r="H32" s="2"/>
      <c r="I32" s="2"/>
      <c r="J32" s="2"/>
      <c r="K32" s="2"/>
    </row>
    <row r="33" spans="3:11" x14ac:dyDescent="0.2">
      <c r="C33" t="s">
        <v>148</v>
      </c>
      <c r="F33" s="2"/>
      <c r="G33" s="2"/>
      <c r="H33" s="2"/>
      <c r="I33" s="2"/>
      <c r="J33" s="2"/>
      <c r="K33" s="2"/>
    </row>
    <row r="34" spans="3:11" x14ac:dyDescent="0.2">
      <c r="C34" t="s">
        <v>114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>
        <f>SUBTOTAL(109,tb_Peche[Carpe])</f>
        <v>0</v>
      </c>
    </row>
    <row r="35" spans="3:11" x14ac:dyDescent="0.2">
      <c r="C35"/>
      <c r="D35"/>
      <c r="E35"/>
    </row>
  </sheetData>
  <dataValidations count="6">
    <dataValidation type="list" allowBlank="1" showInputMessage="1" showErrorMessage="1" sqref="E4" xr:uid="{00000000-0002-0000-0000-000000000000}">
      <formula1>INDIRECT("tb_meteo[Meteo]")</formula1>
    </dataValidation>
    <dataValidation type="list" allowBlank="1" showInputMessage="1" showErrorMessage="1" sqref="F4" xr:uid="{00000000-0002-0000-0000-000001000000}">
      <formula1>"Erve,Jouanne,Mayenne,Ouette,Vegre,Vaige,Taude,Etang,Artax,Arriege,Seiche"</formula1>
    </dataValidation>
    <dataValidation type="list" allowBlank="1" showInputMessage="1" showErrorMessage="1" sqref="H4" xr:uid="{00000000-0002-0000-0000-000002000000}">
      <formula1>"Cuiller,Souple,Poisson Nageur,Surface,Palette,Appat Naturel,X,créature"</formula1>
    </dataValidation>
    <dataValidation type="list" allowBlank="1" showInputMessage="1" showErrorMessage="1" sqref="J4" xr:uid="{00000000-0002-0000-0000-000003000000}">
      <formula1>"jaune,vert,bleu,rouge,blanc,argent,rose,violet,gris,naturel,fire tiger,chartreuse,gudgeon,X,transparent,truite,marron,noir à point jaune,argent à point rouge"</formula1>
    </dataValidation>
    <dataValidation type="list" allowBlank="1" showInputMessage="1" showErrorMessage="1" sqref="G4" xr:uid="{00000000-0002-0000-0000-000004000000}">
      <formula1>"Sauvigne sur Sarthe aval,Autre"</formula1>
    </dataValidation>
    <dataValidation type="list" allowBlank="1" showInputMessage="1" showErrorMessage="1" sqref="I4" xr:uid="{00000000-0002-0000-0000-000005000000}">
      <formula1>"cuiller n°0,cuiller n°1,cuiller n°2,cuiller n°3,cuiller n°4,cuiller n°5,cuiller ondulante,Autre"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520700</xdr:colOff>
                    <xdr:row>0</xdr:row>
                    <xdr:rowOff>330200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AnnuleRestaureEvenements">
                <anchor moveWithCells="1" sizeWithCells="1">
                  <from>
                    <xdr:col>0</xdr:col>
                    <xdr:colOff>25400</xdr:colOff>
                    <xdr:row>0</xdr:row>
                    <xdr:rowOff>88900</xdr:rowOff>
                  </from>
                  <to>
                    <xdr:col>1</xdr:col>
                    <xdr:colOff>63500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L66"/>
  <sheetViews>
    <sheetView showGridLines="0" tabSelected="1" topLeftCell="A38" workbookViewId="0">
      <selection activeCell="J13" sqref="J13"/>
    </sheetView>
  </sheetViews>
  <sheetFormatPr baseColWidth="10" defaultColWidth="11" defaultRowHeight="16" x14ac:dyDescent="0.2"/>
  <cols>
    <col min="1" max="1" width="12.83203125" customWidth="1"/>
    <col min="2" max="2" width="11.6640625" customWidth="1"/>
    <col min="3" max="3" width="9" bestFit="1" customWidth="1"/>
    <col min="4" max="4" width="10.6640625" bestFit="1" customWidth="1"/>
    <col min="5" max="5" width="16.1640625" style="26" bestFit="1" customWidth="1"/>
    <col min="6" max="6" width="13.1640625" style="26" bestFit="1" customWidth="1"/>
    <col min="7" max="7" width="10" style="28" bestFit="1" customWidth="1"/>
    <col min="8" max="8" width="10.5" bestFit="1" customWidth="1"/>
    <col min="9" max="9" width="15.1640625" bestFit="1" customWidth="1"/>
    <col min="10" max="10" width="24" customWidth="1"/>
    <col min="11" max="11" width="17.83203125" bestFit="1" customWidth="1"/>
    <col min="12" max="12" width="15.6640625" style="2" customWidth="1"/>
    <col min="13" max="14" width="11" style="2" bestFit="1" customWidth="1"/>
    <col min="15" max="22" width="16.5" style="2" bestFit="1" customWidth="1"/>
    <col min="23" max="23" width="14.83203125" style="2" bestFit="1" customWidth="1"/>
    <col min="24" max="24" width="16" style="2" bestFit="1" customWidth="1"/>
    <col min="25" max="26" width="17.33203125" bestFit="1" customWidth="1"/>
  </cols>
  <sheetData>
    <row r="1" spans="1:38" x14ac:dyDescent="0.2">
      <c r="M1"/>
      <c r="N1"/>
      <c r="O1"/>
      <c r="P1"/>
      <c r="Q1"/>
      <c r="R1"/>
      <c r="S1"/>
      <c r="T1"/>
      <c r="U1"/>
      <c r="V1"/>
      <c r="W1"/>
      <c r="X1"/>
    </row>
    <row r="2" spans="1:38" x14ac:dyDescent="0.2">
      <c r="A2" s="8" t="s">
        <v>116</v>
      </c>
      <c r="B2" s="23" t="s">
        <v>0</v>
      </c>
      <c r="C2" s="23" t="s">
        <v>72</v>
      </c>
      <c r="D2" s="11" t="s">
        <v>69</v>
      </c>
      <c r="E2" s="27" t="s">
        <v>123</v>
      </c>
      <c r="F2" s="27" t="s">
        <v>124</v>
      </c>
      <c r="G2" s="29" t="s">
        <v>190</v>
      </c>
      <c r="H2" s="23" t="s">
        <v>73</v>
      </c>
      <c r="I2" s="11" t="s">
        <v>105</v>
      </c>
      <c r="J2" s="11" t="s">
        <v>106</v>
      </c>
      <c r="K2" s="12" t="s">
        <v>151</v>
      </c>
      <c r="L2" s="12" t="s">
        <v>117</v>
      </c>
      <c r="M2" s="8" t="s">
        <v>115</v>
      </c>
      <c r="N2" t="s">
        <v>125</v>
      </c>
      <c r="O2" t="s">
        <v>126</v>
      </c>
      <c r="P2" t="s">
        <v>127</v>
      </c>
      <c r="Q2" t="s">
        <v>128</v>
      </c>
      <c r="R2" t="s">
        <v>129</v>
      </c>
      <c r="S2" t="s">
        <v>130</v>
      </c>
      <c r="T2" t="s">
        <v>131</v>
      </c>
      <c r="U2" t="s">
        <v>132</v>
      </c>
      <c r="V2" t="s">
        <v>133</v>
      </c>
      <c r="W2" t="s">
        <v>134</v>
      </c>
      <c r="X2" t="s">
        <v>135</v>
      </c>
      <c r="Y2" t="s">
        <v>136</v>
      </c>
      <c r="Z2" t="s">
        <v>137</v>
      </c>
      <c r="AA2" t="s">
        <v>138</v>
      </c>
      <c r="AB2" t="s">
        <v>139</v>
      </c>
      <c r="AC2" t="s">
        <v>140</v>
      </c>
      <c r="AD2" t="s">
        <v>141</v>
      </c>
      <c r="AE2" t="s">
        <v>142</v>
      </c>
      <c r="AF2" t="s">
        <v>143</v>
      </c>
      <c r="AG2" t="s">
        <v>144</v>
      </c>
      <c r="AH2" t="s">
        <v>145</v>
      </c>
      <c r="AI2" t="s">
        <v>146</v>
      </c>
      <c r="AJ2" t="s">
        <v>147</v>
      </c>
      <c r="AK2" t="s">
        <v>148</v>
      </c>
      <c r="AL2" s="13" t="s">
        <v>70</v>
      </c>
    </row>
    <row r="3" spans="1:38" x14ac:dyDescent="0.2">
      <c r="A3" s="16" t="s">
        <v>191</v>
      </c>
      <c r="B3" s="9">
        <v>43053</v>
      </c>
      <c r="C3" s="9" t="s">
        <v>149</v>
      </c>
      <c r="D3" s="9" t="s">
        <v>85</v>
      </c>
      <c r="E3" s="26">
        <v>0.41666666666666669</v>
      </c>
      <c r="F3" s="26">
        <v>0.5</v>
      </c>
      <c r="G3" s="28">
        <f>(tb_Base[[#This Row],[Heure_fin]]-tb_Base[[#This Row],[Heure_debut]])*24</f>
        <v>1.9999999999999996</v>
      </c>
      <c r="H3" s="9" t="s">
        <v>2</v>
      </c>
      <c r="I3" s="9" t="s">
        <v>170</v>
      </c>
      <c r="J3" s="9" t="s">
        <v>170</v>
      </c>
      <c r="K3" s="9" t="s">
        <v>170</v>
      </c>
      <c r="L3" s="30">
        <f>SUM(tb_Base[[#This Row],[0 - 19 cm]:[240 - 249 cm]])</f>
        <v>1</v>
      </c>
      <c r="M3" s="2" t="s">
        <v>110</v>
      </c>
      <c r="N3"/>
      <c r="O3"/>
      <c r="P3"/>
      <c r="Q3"/>
      <c r="R3">
        <v>1</v>
      </c>
      <c r="S3"/>
      <c r="T3"/>
      <c r="U3"/>
      <c r="V3"/>
      <c r="W3"/>
      <c r="X3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16"/>
    </row>
    <row r="4" spans="1:38" x14ac:dyDescent="0.2">
      <c r="A4" s="16" t="s">
        <v>192</v>
      </c>
      <c r="B4" s="9">
        <v>43187</v>
      </c>
      <c r="C4" s="9" t="s">
        <v>149</v>
      </c>
      <c r="D4" s="9" t="s">
        <v>87</v>
      </c>
      <c r="E4" s="26">
        <v>0.66666666666666663</v>
      </c>
      <c r="F4" s="26">
        <v>0.75</v>
      </c>
      <c r="G4" s="28">
        <f>(tb_Base[[#This Row],[Heure_fin]]-tb_Base[[#This Row],[Heure_debut]])*24</f>
        <v>2.0000000000000009</v>
      </c>
      <c r="H4" s="9" t="s">
        <v>2</v>
      </c>
      <c r="I4" s="9" t="s">
        <v>100</v>
      </c>
      <c r="J4" s="9" t="s">
        <v>175</v>
      </c>
      <c r="K4" s="9" t="s">
        <v>174</v>
      </c>
      <c r="L4" s="30">
        <f>SUM(tb_Base[[#This Row],[0 - 19 cm]:[240 - 249 cm]])</f>
        <v>1</v>
      </c>
      <c r="M4" s="2" t="s">
        <v>110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16"/>
    </row>
    <row r="5" spans="1:38" x14ac:dyDescent="0.2">
      <c r="A5" s="16" t="s">
        <v>193</v>
      </c>
      <c r="B5" s="9">
        <v>43774</v>
      </c>
      <c r="C5" s="9" t="s">
        <v>149</v>
      </c>
      <c r="D5" s="9" t="s">
        <v>38</v>
      </c>
      <c r="E5" s="26">
        <v>0.625</v>
      </c>
      <c r="F5" s="26">
        <v>0.70833333333333337</v>
      </c>
      <c r="G5" s="28">
        <f>(tb_Base[[#This Row],[Heure_fin]]-tb_Base[[#This Row],[Heure_debut]])*24</f>
        <v>2.0000000000000009</v>
      </c>
      <c r="H5" s="9" t="s">
        <v>3</v>
      </c>
      <c r="I5" s="9" t="s">
        <v>170</v>
      </c>
      <c r="J5" s="9" t="s">
        <v>170</v>
      </c>
      <c r="K5" s="9" t="s">
        <v>170</v>
      </c>
      <c r="L5" s="30">
        <f>SUM(tb_Base[[#This Row],[0 - 19 cm]:[240 - 249 cm]])</f>
        <v>1</v>
      </c>
      <c r="M5" s="2" t="s">
        <v>110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16"/>
    </row>
    <row r="6" spans="1:38" ht="18" customHeight="1" x14ac:dyDescent="0.2">
      <c r="A6" s="16" t="s">
        <v>194</v>
      </c>
      <c r="B6" s="9">
        <v>43775</v>
      </c>
      <c r="C6" s="9" t="s">
        <v>149</v>
      </c>
      <c r="D6" s="9" t="s">
        <v>20</v>
      </c>
      <c r="E6" s="26">
        <v>0.58333333333333337</v>
      </c>
      <c r="F6" s="26">
        <v>0.66666666666666663</v>
      </c>
      <c r="G6" s="28">
        <f>(tb_Base[[#This Row],[Heure_fin]]-tb_Base[[#This Row],[Heure_debut]])*24</f>
        <v>1.9999999999999982</v>
      </c>
      <c r="H6" s="9" t="s">
        <v>2</v>
      </c>
      <c r="I6" s="9" t="s">
        <v>170</v>
      </c>
      <c r="J6" s="9" t="s">
        <v>170</v>
      </c>
      <c r="K6" s="9" t="s">
        <v>170</v>
      </c>
      <c r="L6" s="30">
        <f>SUM(tb_Base[[#This Row],[0 - 19 cm]:[240 - 249 cm]])</f>
        <v>1</v>
      </c>
      <c r="M6" s="2" t="s">
        <v>112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16"/>
    </row>
    <row r="7" spans="1:38" x14ac:dyDescent="0.2">
      <c r="A7" s="16" t="s">
        <v>195</v>
      </c>
      <c r="B7" s="9">
        <v>44099</v>
      </c>
      <c r="C7" s="9" t="s">
        <v>31</v>
      </c>
      <c r="D7" s="9" t="s">
        <v>16</v>
      </c>
      <c r="E7" s="26">
        <v>0.58333333333333337</v>
      </c>
      <c r="F7" s="26">
        <v>0.70833333333333337</v>
      </c>
      <c r="G7" s="28">
        <f>(tb_Base[[#This Row],[Heure_fin]]-tb_Base[[#This Row],[Heure_debut]])*24</f>
        <v>3</v>
      </c>
      <c r="H7" s="9" t="s">
        <v>3</v>
      </c>
      <c r="I7" s="9" t="s">
        <v>100</v>
      </c>
      <c r="J7" s="9" t="s">
        <v>176</v>
      </c>
      <c r="K7" s="9" t="s">
        <v>159</v>
      </c>
      <c r="L7" s="30">
        <f>SUM(tb_Base[[#This Row],[0 - 19 cm]:[240 - 249 cm]])</f>
        <v>2</v>
      </c>
      <c r="M7" s="2" t="s">
        <v>110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16"/>
    </row>
    <row r="8" spans="1:38" x14ac:dyDescent="0.2">
      <c r="A8" s="16" t="s">
        <v>196</v>
      </c>
      <c r="B8" s="9">
        <v>44137</v>
      </c>
      <c r="C8" s="9" t="s">
        <v>30</v>
      </c>
      <c r="D8" s="9" t="s">
        <v>83</v>
      </c>
      <c r="E8" s="26">
        <v>0.58333333333333337</v>
      </c>
      <c r="F8" s="26">
        <v>0.625</v>
      </c>
      <c r="G8" s="28">
        <f>(tb_Base[[#This Row],[Heure_fin]]-tb_Base[[#This Row],[Heure_debut]])*24</f>
        <v>0.99999999999999911</v>
      </c>
      <c r="H8" s="9" t="s">
        <v>2</v>
      </c>
      <c r="I8" s="9" t="s">
        <v>100</v>
      </c>
      <c r="J8" s="9" t="s">
        <v>176</v>
      </c>
      <c r="K8" s="9" t="s">
        <v>159</v>
      </c>
      <c r="L8" s="30">
        <f>SUM(tb_Base[[#This Row],[0 - 19 cm]:[240 - 249 cm]])</f>
        <v>1</v>
      </c>
      <c r="M8" s="2" t="s">
        <v>110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16"/>
    </row>
    <row r="9" spans="1:38" x14ac:dyDescent="0.2">
      <c r="A9" s="16" t="s">
        <v>197</v>
      </c>
      <c r="B9" s="9">
        <v>44166</v>
      </c>
      <c r="C9" s="9" t="s">
        <v>31</v>
      </c>
      <c r="D9" s="9" t="s">
        <v>17</v>
      </c>
      <c r="E9" s="26">
        <v>0.45833333333333331</v>
      </c>
      <c r="F9" s="26">
        <v>0.58333333333333337</v>
      </c>
      <c r="G9" s="28">
        <f>(tb_Base[[#This Row],[Heure_fin]]-tb_Base[[#This Row],[Heure_debut]])*24</f>
        <v>3.0000000000000013</v>
      </c>
      <c r="H9" s="9" t="s">
        <v>2</v>
      </c>
      <c r="I9" s="9" t="s">
        <v>100</v>
      </c>
      <c r="J9" s="9" t="s">
        <v>178</v>
      </c>
      <c r="K9" s="9" t="s">
        <v>179</v>
      </c>
      <c r="L9" s="30">
        <f>SUM(tb_Base[[#This Row],[0 - 19 cm]:[240 - 249 cm]])</f>
        <v>3</v>
      </c>
      <c r="M9" s="2" t="s">
        <v>110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6"/>
    </row>
    <row r="10" spans="1:38" x14ac:dyDescent="0.2">
      <c r="A10" s="16" t="s">
        <v>198</v>
      </c>
      <c r="B10" s="9">
        <v>44310</v>
      </c>
      <c r="C10" s="9" t="s">
        <v>30</v>
      </c>
      <c r="D10" s="9" t="s">
        <v>39</v>
      </c>
      <c r="E10" s="26">
        <v>0.33333333333333331</v>
      </c>
      <c r="F10" s="26">
        <v>0.41666666666666669</v>
      </c>
      <c r="G10" s="28">
        <f>(tb_Base[[#This Row],[Heure_fin]]-tb_Base[[#This Row],[Heure_debut]])*24</f>
        <v>2.0000000000000009</v>
      </c>
      <c r="H10" s="9" t="s">
        <v>2</v>
      </c>
      <c r="I10" s="9" t="s">
        <v>170</v>
      </c>
      <c r="J10" s="9" t="s">
        <v>170</v>
      </c>
      <c r="K10" s="9" t="s">
        <v>170</v>
      </c>
      <c r="L10" s="30">
        <f>SUM(tb_Base[[#This Row],[0 - 19 cm]:[240 - 249 cm]])</f>
        <v>1</v>
      </c>
      <c r="M10" s="2" t="s">
        <v>110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6"/>
    </row>
    <row r="11" spans="1:38" x14ac:dyDescent="0.2">
      <c r="A11" s="16" t="s">
        <v>199</v>
      </c>
      <c r="B11" s="9">
        <v>44312</v>
      </c>
      <c r="C11" s="9" t="s">
        <v>31</v>
      </c>
      <c r="D11" s="9" t="s">
        <v>17</v>
      </c>
      <c r="E11" s="26">
        <v>0.39583333333333331</v>
      </c>
      <c r="F11" s="26">
        <v>0.5625</v>
      </c>
      <c r="G11" s="28">
        <f>(tb_Base[[#This Row],[Heure_fin]]-tb_Base[[#This Row],[Heure_debut]])*24</f>
        <v>4</v>
      </c>
      <c r="H11" s="9" t="s">
        <v>3</v>
      </c>
      <c r="I11" s="9" t="s">
        <v>170</v>
      </c>
      <c r="J11" s="9" t="s">
        <v>170</v>
      </c>
      <c r="K11" s="9" t="s">
        <v>170</v>
      </c>
      <c r="L11" s="30">
        <f>SUM(tb_Base[[#This Row],[0 - 19 cm]:[240 - 249 cm]])</f>
        <v>1</v>
      </c>
      <c r="M11" s="2" t="s">
        <v>110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6"/>
    </row>
    <row r="12" spans="1:38" x14ac:dyDescent="0.2">
      <c r="A12" s="16" t="s">
        <v>200</v>
      </c>
      <c r="B12" s="9">
        <v>44338</v>
      </c>
      <c r="C12" s="9" t="s">
        <v>31</v>
      </c>
      <c r="D12" s="9" t="s">
        <v>89</v>
      </c>
      <c r="E12" s="26">
        <v>0.45833333333333331</v>
      </c>
      <c r="F12" s="26">
        <v>0.54166666666666663</v>
      </c>
      <c r="G12" s="28">
        <f>(tb_Base[[#This Row],[Heure_fin]]-tb_Base[[#This Row],[Heure_debut]])*24</f>
        <v>1.9999999999999996</v>
      </c>
      <c r="H12" s="9" t="s">
        <v>3</v>
      </c>
      <c r="I12" s="9" t="s">
        <v>255</v>
      </c>
      <c r="J12" s="9" t="s">
        <v>261</v>
      </c>
      <c r="K12" s="9" t="s">
        <v>181</v>
      </c>
      <c r="L12" s="30">
        <f>SUM(tb_Base[[#This Row],[0 - 19 cm]:[240 - 249 cm]])</f>
        <v>1</v>
      </c>
      <c r="M12" s="2" t="s">
        <v>110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6"/>
    </row>
    <row r="13" spans="1:38" x14ac:dyDescent="0.2">
      <c r="A13" s="16" t="s">
        <v>201</v>
      </c>
      <c r="B13" s="9">
        <v>44362</v>
      </c>
      <c r="C13" s="9" t="s">
        <v>30</v>
      </c>
      <c r="D13" s="9" t="s">
        <v>41</v>
      </c>
      <c r="E13" s="26">
        <v>0.375</v>
      </c>
      <c r="F13" s="26">
        <v>0.45833333333333331</v>
      </c>
      <c r="G13" s="28">
        <f>(tb_Base[[#This Row],[Heure_fin]]-tb_Base[[#This Row],[Heure_debut]])*24</f>
        <v>1.9999999999999996</v>
      </c>
      <c r="H13" s="9" t="s">
        <v>3</v>
      </c>
      <c r="I13" s="9" t="s">
        <v>100</v>
      </c>
      <c r="J13" t="s">
        <v>189</v>
      </c>
      <c r="K13" s="9" t="s">
        <v>170</v>
      </c>
      <c r="L13" s="30">
        <f>SUM(tb_Base[[#This Row],[0 - 19 cm]:[240 - 249 cm]])</f>
        <v>1</v>
      </c>
      <c r="M13" s="2" t="s">
        <v>110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6"/>
    </row>
    <row r="14" spans="1:38" x14ac:dyDescent="0.2">
      <c r="A14" s="16" t="s">
        <v>202</v>
      </c>
      <c r="B14" s="9">
        <v>44363</v>
      </c>
      <c r="C14" s="9" t="s">
        <v>30</v>
      </c>
      <c r="D14" s="9" t="s">
        <v>41</v>
      </c>
      <c r="E14" s="26">
        <v>0.60416666666666663</v>
      </c>
      <c r="F14" s="26">
        <v>0.6875</v>
      </c>
      <c r="G14" s="28">
        <f>(tb_Base[[#This Row],[Heure_fin]]-tb_Base[[#This Row],[Heure_debut]])*24</f>
        <v>2.0000000000000009</v>
      </c>
      <c r="H14" s="9" t="s">
        <v>3</v>
      </c>
      <c r="I14" s="9" t="s">
        <v>170</v>
      </c>
      <c r="J14" s="9" t="s">
        <v>170</v>
      </c>
      <c r="K14" s="9" t="s">
        <v>170</v>
      </c>
      <c r="L14" s="30">
        <f>SUM(tb_Base[[#This Row],[0 - 19 cm]:[240 - 249 cm]])</f>
        <v>1</v>
      </c>
      <c r="M14" s="2" t="s">
        <v>110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6"/>
    </row>
    <row r="15" spans="1:38" x14ac:dyDescent="0.2">
      <c r="A15" s="16" t="s">
        <v>203</v>
      </c>
      <c r="B15" s="9">
        <v>44403</v>
      </c>
      <c r="C15" s="9" t="s">
        <v>31</v>
      </c>
      <c r="D15" s="9" t="s">
        <v>17</v>
      </c>
      <c r="E15" s="26">
        <v>0.66666666666666663</v>
      </c>
      <c r="F15" s="26">
        <v>0.79166666666666663</v>
      </c>
      <c r="G15" s="28">
        <f>(tb_Base[[#This Row],[Heure_fin]]-tb_Base[[#This Row],[Heure_debut]])*24</f>
        <v>3</v>
      </c>
      <c r="H15" s="9" t="s">
        <v>4</v>
      </c>
      <c r="I15" s="9" t="s">
        <v>170</v>
      </c>
      <c r="J15" s="9" t="s">
        <v>170</v>
      </c>
      <c r="K15" s="9" t="s">
        <v>170</v>
      </c>
      <c r="L15" s="30">
        <f>SUM(tb_Base[[#This Row],[0 - 19 cm]:[240 - 249 cm]])</f>
        <v>3</v>
      </c>
      <c r="M15" s="2" t="s">
        <v>110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6"/>
    </row>
    <row r="16" spans="1:38" x14ac:dyDescent="0.2">
      <c r="A16" s="16" t="s">
        <v>204</v>
      </c>
      <c r="B16" s="9">
        <v>44442</v>
      </c>
      <c r="C16" s="9" t="s">
        <v>30</v>
      </c>
      <c r="D16" s="9" t="s">
        <v>92</v>
      </c>
      <c r="E16" s="26">
        <v>0.5</v>
      </c>
      <c r="F16" s="26">
        <v>0.66666666666666663</v>
      </c>
      <c r="G16" s="28">
        <f>(tb_Base[[#This Row],[Heure_fin]]-tb_Base[[#This Row],[Heure_debut]])*24</f>
        <v>3.9999999999999991</v>
      </c>
      <c r="H16" s="9" t="s">
        <v>3</v>
      </c>
      <c r="I16" s="9" t="s">
        <v>170</v>
      </c>
      <c r="J16" s="9" t="s">
        <v>170</v>
      </c>
      <c r="K16" s="9" t="s">
        <v>170</v>
      </c>
      <c r="L16" s="30">
        <f>SUM(tb_Base[[#This Row],[0 - 19 cm]:[240 - 249 cm]])</f>
        <v>1</v>
      </c>
      <c r="M16" s="2" t="s">
        <v>110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6"/>
    </row>
    <row r="17" spans="1:38" ht="15" customHeight="1" x14ac:dyDescent="0.2">
      <c r="A17" s="16" t="s">
        <v>205</v>
      </c>
      <c r="B17" s="9">
        <v>44446</v>
      </c>
      <c r="C17" s="9" t="s">
        <v>30</v>
      </c>
      <c r="D17" s="9" t="s">
        <v>92</v>
      </c>
      <c r="E17" s="26">
        <v>0.5</v>
      </c>
      <c r="F17" s="26">
        <v>0.66666666666666663</v>
      </c>
      <c r="G17" s="28">
        <f>(tb_Base[[#This Row],[Heure_fin]]-tb_Base[[#This Row],[Heure_debut]])*24</f>
        <v>3.9999999999999991</v>
      </c>
      <c r="H17" s="9" t="s">
        <v>3</v>
      </c>
      <c r="I17" s="9" t="s">
        <v>102</v>
      </c>
      <c r="J17" s="9" t="s">
        <v>182</v>
      </c>
      <c r="K17" s="9" t="s">
        <v>181</v>
      </c>
      <c r="L17" s="30">
        <f>SUM(tb_Base[[#This Row],[0 - 19 cm]:[240 - 249 cm]])</f>
        <v>1</v>
      </c>
      <c r="M17" s="2" t="s">
        <v>113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6"/>
    </row>
    <row r="18" spans="1:38" x14ac:dyDescent="0.2">
      <c r="A18" s="16" t="s">
        <v>206</v>
      </c>
      <c r="B18" s="9">
        <v>44446</v>
      </c>
      <c r="C18" s="9" t="s">
        <v>30</v>
      </c>
      <c r="D18" s="9" t="s">
        <v>92</v>
      </c>
      <c r="E18" s="26">
        <v>0.5</v>
      </c>
      <c r="F18" s="26">
        <v>0.66666666666666663</v>
      </c>
      <c r="G18" s="28">
        <f>(tb_Base[[#This Row],[Heure_fin]]-tb_Base[[#This Row],[Heure_debut]])*24</f>
        <v>3.9999999999999991</v>
      </c>
      <c r="H18" s="9" t="s">
        <v>3</v>
      </c>
      <c r="I18" s="9" t="s">
        <v>170</v>
      </c>
      <c r="J18" s="9" t="s">
        <v>170</v>
      </c>
      <c r="K18" s="9" t="s">
        <v>170</v>
      </c>
      <c r="L18" s="30">
        <f>SUM(tb_Base[[#This Row],[0 - 19 cm]:[240 - 249 cm]])</f>
        <v>1</v>
      </c>
      <c r="M18" s="2" t="s">
        <v>110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6"/>
    </row>
    <row r="19" spans="1:38" ht="17" customHeight="1" x14ac:dyDescent="0.2">
      <c r="A19" s="16" t="s">
        <v>207</v>
      </c>
      <c r="B19" s="9">
        <v>44451</v>
      </c>
      <c r="C19" s="9" t="s">
        <v>30</v>
      </c>
      <c r="D19" s="9" t="s">
        <v>184</v>
      </c>
      <c r="E19" s="26">
        <v>0.33333333333333331</v>
      </c>
      <c r="F19" s="26">
        <v>0.35416666666666669</v>
      </c>
      <c r="G19" s="28">
        <f>(tb_Base[[#This Row],[Heure_fin]]-tb_Base[[#This Row],[Heure_debut]])*24</f>
        <v>0.50000000000000089</v>
      </c>
      <c r="H19" s="9" t="s">
        <v>3</v>
      </c>
      <c r="I19" s="9" t="s">
        <v>102</v>
      </c>
      <c r="J19" s="9" t="s">
        <v>185</v>
      </c>
      <c r="K19" s="9" t="s">
        <v>160</v>
      </c>
      <c r="L19" s="30">
        <f>SUM(tb_Base[[#This Row],[0 - 19 cm]:[240 - 249 cm]])</f>
        <v>2</v>
      </c>
      <c r="M19" s="2" t="s">
        <v>111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6"/>
    </row>
    <row r="20" spans="1:38" x14ac:dyDescent="0.2">
      <c r="A20" s="16" t="s">
        <v>208</v>
      </c>
      <c r="B20" s="9">
        <v>44451</v>
      </c>
      <c r="C20" s="9" t="s">
        <v>30</v>
      </c>
      <c r="D20" s="9" t="s">
        <v>92</v>
      </c>
      <c r="E20" s="26">
        <v>0.35416666666666669</v>
      </c>
      <c r="F20" s="26">
        <v>0.41666666666666669</v>
      </c>
      <c r="G20" s="28">
        <f>(tb_Base[[#This Row],[Heure_fin]]-tb_Base[[#This Row],[Heure_debut]])*24</f>
        <v>1.5</v>
      </c>
      <c r="H20" s="9" t="s">
        <v>3</v>
      </c>
      <c r="I20" s="9" t="s">
        <v>102</v>
      </c>
      <c r="J20" s="9" t="s">
        <v>185</v>
      </c>
      <c r="K20" s="9" t="s">
        <v>160</v>
      </c>
      <c r="L20" s="30">
        <f>SUM(tb_Base[[#This Row],[0 - 19 cm]:[240 - 249 cm]])</f>
        <v>1</v>
      </c>
      <c r="M20" s="2" t="s">
        <v>110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6"/>
    </row>
    <row r="21" spans="1:38" ht="16" customHeight="1" x14ac:dyDescent="0.2">
      <c r="A21" s="16" t="s">
        <v>208</v>
      </c>
      <c r="B21" s="9">
        <v>44451</v>
      </c>
      <c r="C21" s="9" t="s">
        <v>30</v>
      </c>
      <c r="D21" s="9" t="s">
        <v>92</v>
      </c>
      <c r="E21" s="26">
        <v>0.35416666666666669</v>
      </c>
      <c r="F21" s="26">
        <v>0.41666666666666669</v>
      </c>
      <c r="G21" s="28">
        <f>(tb_Base[[#This Row],[Heure_fin]]-tb_Base[[#This Row],[Heure_debut]])*24</f>
        <v>1.5</v>
      </c>
      <c r="H21" s="9" t="s">
        <v>3</v>
      </c>
      <c r="I21" s="9" t="s">
        <v>102</v>
      </c>
      <c r="J21" s="9" t="s">
        <v>185</v>
      </c>
      <c r="K21" s="9" t="s">
        <v>160</v>
      </c>
      <c r="L21" s="30">
        <f>SUM(tb_Base[[#This Row],[0 - 19 cm]:[240 - 249 cm]])</f>
        <v>1</v>
      </c>
      <c r="M21" s="2" t="s">
        <v>111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6"/>
    </row>
    <row r="22" spans="1:38" ht="19" customHeight="1" x14ac:dyDescent="0.2">
      <c r="A22" s="16" t="s">
        <v>209</v>
      </c>
      <c r="B22" s="9">
        <v>44451</v>
      </c>
      <c r="C22" s="9" t="s">
        <v>30</v>
      </c>
      <c r="D22" s="9" t="s">
        <v>92</v>
      </c>
      <c r="E22" s="26">
        <v>0.35416666666666669</v>
      </c>
      <c r="F22" s="26">
        <v>0.41666666666666669</v>
      </c>
      <c r="G22" s="28">
        <f>(tb_Base[[#This Row],[Heure_fin]]-tb_Base[[#This Row],[Heure_debut]])*24</f>
        <v>1.5</v>
      </c>
      <c r="H22" s="9" t="s">
        <v>3</v>
      </c>
      <c r="I22" s="9" t="s">
        <v>100</v>
      </c>
      <c r="J22" t="s">
        <v>187</v>
      </c>
      <c r="K22" s="9" t="s">
        <v>160</v>
      </c>
      <c r="L22" s="30">
        <f>SUM(tb_Base[[#This Row],[0 - 19 cm]:[240 - 249 cm]])</f>
        <v>1</v>
      </c>
      <c r="M22" s="2" t="s">
        <v>111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6"/>
    </row>
    <row r="23" spans="1:38" x14ac:dyDescent="0.2">
      <c r="A23" s="16" t="s">
        <v>222</v>
      </c>
      <c r="B23" s="9">
        <v>44451</v>
      </c>
      <c r="C23" s="9" t="s">
        <v>30</v>
      </c>
      <c r="D23" s="9" t="s">
        <v>92</v>
      </c>
      <c r="E23" s="26">
        <v>0.35416666666666669</v>
      </c>
      <c r="F23" s="26">
        <v>0.41666666666666669</v>
      </c>
      <c r="G23" s="28">
        <f>(tb_Base[[#This Row],[Heure_fin]]-tb_Base[[#This Row],[Heure_debut]])*24</f>
        <v>1.5</v>
      </c>
      <c r="H23" s="9" t="s">
        <v>3</v>
      </c>
      <c r="I23" s="9" t="s">
        <v>102</v>
      </c>
      <c r="J23" s="9" t="s">
        <v>185</v>
      </c>
      <c r="K23" s="9" t="s">
        <v>160</v>
      </c>
      <c r="L23" s="30">
        <f>SUM(tb_Base[[#This Row],[0 - 19 cm]:[240 - 249 cm]])</f>
        <v>1</v>
      </c>
      <c r="M23" s="2" t="s">
        <v>110</v>
      </c>
      <c r="Q23" s="2">
        <v>1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6"/>
    </row>
    <row r="24" spans="1:38" x14ac:dyDescent="0.2">
      <c r="A24" s="16" t="s">
        <v>222</v>
      </c>
      <c r="B24" s="9">
        <v>44451</v>
      </c>
      <c r="C24" s="9" t="s">
        <v>30</v>
      </c>
      <c r="D24" s="9" t="s">
        <v>92</v>
      </c>
      <c r="E24" s="26">
        <v>0.35416666666666669</v>
      </c>
      <c r="F24" s="26">
        <v>0.41666666666666669</v>
      </c>
      <c r="G24" s="28">
        <f>(tb_Base[[#This Row],[Heure_fin]]-tb_Base[[#This Row],[Heure_debut]])*24</f>
        <v>1.5</v>
      </c>
      <c r="H24" s="9" t="s">
        <v>3</v>
      </c>
      <c r="I24" s="9" t="s">
        <v>102</v>
      </c>
      <c r="J24" s="9" t="s">
        <v>185</v>
      </c>
      <c r="K24" s="9" t="s">
        <v>160</v>
      </c>
      <c r="L24" s="30">
        <f>SUM(tb_Base[[#This Row],[0 - 19 cm]:[240 - 249 cm]])</f>
        <v>1</v>
      </c>
      <c r="M24" s="2" t="s">
        <v>111</v>
      </c>
      <c r="O24" s="2">
        <v>1</v>
      </c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6"/>
    </row>
    <row r="25" spans="1:38" ht="19" customHeight="1" x14ac:dyDescent="0.2">
      <c r="A25" s="16" t="s">
        <v>210</v>
      </c>
      <c r="B25" s="9">
        <v>44467</v>
      </c>
      <c r="C25" s="9" t="s">
        <v>33</v>
      </c>
      <c r="D25" s="9" t="s">
        <v>24</v>
      </c>
      <c r="E25" s="26">
        <v>0.5625</v>
      </c>
      <c r="F25" s="26">
        <v>0.66666666666666663</v>
      </c>
      <c r="G25" s="28">
        <f>(tb_Base[[#This Row],[Heure_fin]]-tb_Base[[#This Row],[Heure_debut]])*24</f>
        <v>2.4999999999999991</v>
      </c>
      <c r="H25" s="9" t="s">
        <v>3</v>
      </c>
      <c r="I25" s="9" t="s">
        <v>102</v>
      </c>
      <c r="J25" s="9" t="s">
        <v>182</v>
      </c>
      <c r="K25" s="9" t="s">
        <v>152</v>
      </c>
      <c r="L25" s="30">
        <f>SUM(tb_Base[[#This Row],[0 - 19 cm]:[240 - 249 cm]])</f>
        <v>1</v>
      </c>
      <c r="M25" s="2" t="s">
        <v>110</v>
      </c>
      <c r="S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6"/>
    </row>
    <row r="26" spans="1:38" ht="17" customHeight="1" x14ac:dyDescent="0.2">
      <c r="A26" s="16" t="s">
        <v>211</v>
      </c>
      <c r="B26" s="9">
        <v>44467</v>
      </c>
      <c r="C26" s="9" t="s">
        <v>33</v>
      </c>
      <c r="D26" s="9" t="s">
        <v>24</v>
      </c>
      <c r="E26" s="26">
        <v>0.5625</v>
      </c>
      <c r="F26" s="26">
        <v>0.66666666666666663</v>
      </c>
      <c r="G26" s="28">
        <f>(tb_Base[[#This Row],[Heure_fin]]-tb_Base[[#This Row],[Heure_debut]])*24</f>
        <v>2.4999999999999991</v>
      </c>
      <c r="H26" s="9" t="s">
        <v>3</v>
      </c>
      <c r="I26" s="9" t="s">
        <v>99</v>
      </c>
      <c r="J26" s="9" t="s">
        <v>56</v>
      </c>
      <c r="K26" s="9" t="s">
        <v>257</v>
      </c>
      <c r="L26" s="30">
        <f>SUM(tb_Base[[#This Row],[0 - 19 cm]:[240 - 249 cm]])</f>
        <v>2</v>
      </c>
      <c r="M26" s="2" t="s">
        <v>110</v>
      </c>
      <c r="O26" s="2">
        <v>1</v>
      </c>
      <c r="R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6"/>
    </row>
    <row r="27" spans="1:38" ht="17" customHeight="1" x14ac:dyDescent="0.2">
      <c r="A27" s="16" t="s">
        <v>212</v>
      </c>
      <c r="B27" s="9">
        <v>44484</v>
      </c>
      <c r="C27" s="9" t="s">
        <v>30</v>
      </c>
      <c r="D27" s="9" t="s">
        <v>92</v>
      </c>
      <c r="E27" s="26">
        <v>0.70833333333333337</v>
      </c>
      <c r="F27" s="26">
        <v>0.79166666666666663</v>
      </c>
      <c r="G27" s="28">
        <f>(tb_Base[[#This Row],[Heure_fin]]-tb_Base[[#This Row],[Heure_debut]])*24</f>
        <v>1.9999999999999982</v>
      </c>
      <c r="H27" s="9" t="s">
        <v>3</v>
      </c>
      <c r="I27" s="9" t="s">
        <v>170</v>
      </c>
      <c r="J27" s="9" t="s">
        <v>170</v>
      </c>
      <c r="K27" s="9" t="s">
        <v>170</v>
      </c>
      <c r="L27" s="30">
        <f>SUM(tb_Base[[#This Row],[0 - 19 cm]:[240 - 249 cm]])</f>
        <v>1</v>
      </c>
      <c r="M27" s="2" t="s">
        <v>110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6"/>
    </row>
    <row r="28" spans="1:38" ht="15" customHeight="1" x14ac:dyDescent="0.2">
      <c r="A28" s="16" t="s">
        <v>212</v>
      </c>
      <c r="B28" s="9">
        <v>44484</v>
      </c>
      <c r="C28" s="9" t="s">
        <v>30</v>
      </c>
      <c r="D28" s="9" t="s">
        <v>92</v>
      </c>
      <c r="E28" s="26">
        <v>0.70833333333333337</v>
      </c>
      <c r="F28" s="26">
        <v>0.79166666666666663</v>
      </c>
      <c r="G28" s="28">
        <f>(tb_Base[[#This Row],[Heure_fin]]-tb_Base[[#This Row],[Heure_debut]])*24</f>
        <v>1.9999999999999982</v>
      </c>
      <c r="H28" s="9" t="s">
        <v>3</v>
      </c>
      <c r="I28" s="9" t="s">
        <v>170</v>
      </c>
      <c r="J28" s="9" t="s">
        <v>170</v>
      </c>
      <c r="K28" s="9" t="s">
        <v>170</v>
      </c>
      <c r="L28" s="30">
        <f>SUM(tb_Base[[#This Row],[0 - 19 cm]:[240 - 249 cm]])</f>
        <v>1</v>
      </c>
      <c r="M28" s="2" t="s">
        <v>111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6"/>
    </row>
    <row r="29" spans="1:38" ht="17" customHeight="1" x14ac:dyDescent="0.2">
      <c r="A29" s="16" t="s">
        <v>213</v>
      </c>
      <c r="B29" s="9">
        <v>44487</v>
      </c>
      <c r="C29" s="9" t="s">
        <v>30</v>
      </c>
      <c r="D29" s="9" t="s">
        <v>6</v>
      </c>
      <c r="E29" s="26">
        <v>0.52083333333333337</v>
      </c>
      <c r="F29" s="26">
        <v>0.60416666666666663</v>
      </c>
      <c r="G29" s="28">
        <f>(tb_Base[[#This Row],[Heure_fin]]-tb_Base[[#This Row],[Heure_debut]])*24</f>
        <v>1.9999999999999982</v>
      </c>
      <c r="H29" s="9" t="s">
        <v>2</v>
      </c>
      <c r="I29" s="9" t="s">
        <v>102</v>
      </c>
      <c r="J29" s="9" t="s">
        <v>182</v>
      </c>
      <c r="K29" s="9" t="s">
        <v>153</v>
      </c>
      <c r="L29" s="30">
        <f>SUM(tb_Base[[#This Row],[0 - 19 cm]:[240 - 249 cm]])</f>
        <v>1</v>
      </c>
      <c r="M29" s="2" t="s">
        <v>113</v>
      </c>
      <c r="P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6"/>
    </row>
    <row r="30" spans="1:38" ht="18" customHeight="1" x14ac:dyDescent="0.2">
      <c r="A30" s="16" t="s">
        <v>214</v>
      </c>
      <c r="B30" s="9">
        <v>44487</v>
      </c>
      <c r="C30" s="9" t="s">
        <v>30</v>
      </c>
      <c r="D30" s="9" t="s">
        <v>6</v>
      </c>
      <c r="E30" s="26">
        <v>0.52083333333333337</v>
      </c>
      <c r="F30" s="26">
        <v>0.60416666666666663</v>
      </c>
      <c r="G30" s="28">
        <f>(tb_Base[[#This Row],[Heure_fin]]-tb_Base[[#This Row],[Heure_debut]])*24</f>
        <v>1.9999999999999982</v>
      </c>
      <c r="H30" s="9" t="s">
        <v>2</v>
      </c>
      <c r="I30" s="9" t="s">
        <v>99</v>
      </c>
      <c r="J30" s="9" t="s">
        <v>56</v>
      </c>
      <c r="K30" s="9" t="s">
        <v>256</v>
      </c>
      <c r="L30" s="30">
        <f>SUM(tb_Base[[#This Row],[0 - 19 cm]:[240 - 249 cm]])</f>
        <v>1</v>
      </c>
      <c r="M30" s="2" t="s">
        <v>111</v>
      </c>
      <c r="O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6"/>
    </row>
    <row r="31" spans="1:38" x14ac:dyDescent="0.2">
      <c r="A31" s="16" t="s">
        <v>215</v>
      </c>
      <c r="B31" s="9">
        <v>44487</v>
      </c>
      <c r="C31" s="9" t="s">
        <v>30</v>
      </c>
      <c r="D31" s="9" t="s">
        <v>6</v>
      </c>
      <c r="E31" s="26">
        <v>0.52083333333333337</v>
      </c>
      <c r="F31" s="26">
        <v>0.60416666666666663</v>
      </c>
      <c r="G31" s="28">
        <f>(tb_Base[[#This Row],[Heure_fin]]-tb_Base[[#This Row],[Heure_debut]])*24</f>
        <v>1.9999999999999982</v>
      </c>
      <c r="H31" s="9" t="s">
        <v>2</v>
      </c>
      <c r="I31" s="9" t="s">
        <v>100</v>
      </c>
      <c r="J31" s="9" t="s">
        <v>188</v>
      </c>
      <c r="K31" s="9" t="s">
        <v>173</v>
      </c>
      <c r="L31" s="30">
        <f>SUM(tb_Base[[#This Row],[0 - 19 cm]:[240 - 249 cm]])</f>
        <v>1</v>
      </c>
      <c r="M31" s="2" t="s">
        <v>169</v>
      </c>
      <c r="S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6"/>
    </row>
    <row r="32" spans="1:38" ht="16" customHeight="1" x14ac:dyDescent="0.2">
      <c r="A32" s="16" t="s">
        <v>216</v>
      </c>
      <c r="B32" s="9">
        <v>44495</v>
      </c>
      <c r="C32" s="9" t="s">
        <v>30</v>
      </c>
      <c r="D32" s="9" t="s">
        <v>7</v>
      </c>
      <c r="E32" s="26">
        <v>0.375</v>
      </c>
      <c r="F32" s="26">
        <v>0.41666666666666669</v>
      </c>
      <c r="G32" s="28">
        <f>(tb_Base[[#This Row],[Heure_fin]]-tb_Base[[#This Row],[Heure_debut]])*24</f>
        <v>1.0000000000000004</v>
      </c>
      <c r="H32" s="9" t="s">
        <v>2</v>
      </c>
      <c r="I32" s="9" t="s">
        <v>99</v>
      </c>
      <c r="J32" s="9" t="s">
        <v>56</v>
      </c>
      <c r="K32" s="9" t="s">
        <v>170</v>
      </c>
      <c r="L32" s="30">
        <f>SUM(tb_Base[[#This Row],[0 - 19 cm]:[240 - 249 cm]])</f>
        <v>3</v>
      </c>
      <c r="M32" s="2" t="s">
        <v>111</v>
      </c>
      <c r="N32" s="2">
        <v>1</v>
      </c>
      <c r="O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6"/>
    </row>
    <row r="33" spans="1:38" x14ac:dyDescent="0.2">
      <c r="A33" s="16" t="s">
        <v>217</v>
      </c>
      <c r="B33" s="9">
        <v>44498</v>
      </c>
      <c r="C33" s="9" t="s">
        <v>30</v>
      </c>
      <c r="D33" s="9" t="s">
        <v>6</v>
      </c>
      <c r="E33" s="26">
        <v>0.64583333333333337</v>
      </c>
      <c r="F33" s="26">
        <v>0.77083333333333337</v>
      </c>
      <c r="G33" s="28">
        <f>(tb_Base[[#This Row],[Heure_fin]]-tb_Base[[#This Row],[Heure_debut]])*24</f>
        <v>3</v>
      </c>
      <c r="H33" s="9" t="s">
        <v>3</v>
      </c>
      <c r="I33" s="9" t="s">
        <v>99</v>
      </c>
      <c r="J33" s="9" t="s">
        <v>56</v>
      </c>
      <c r="K33" s="9" t="s">
        <v>152</v>
      </c>
      <c r="L33" s="30">
        <f>SUM(tb_Base[[#This Row],[0 - 19 cm]:[240 - 249 cm]])</f>
        <v>1</v>
      </c>
      <c r="M33" s="2" t="s">
        <v>110</v>
      </c>
      <c r="R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6"/>
    </row>
    <row r="34" spans="1:38" ht="18" customHeight="1" x14ac:dyDescent="0.2">
      <c r="A34" s="16" t="s">
        <v>217</v>
      </c>
      <c r="B34" s="9">
        <v>44498</v>
      </c>
      <c r="C34" s="9" t="s">
        <v>30</v>
      </c>
      <c r="D34" s="9" t="s">
        <v>6</v>
      </c>
      <c r="E34" s="26">
        <v>0.64583333333333337</v>
      </c>
      <c r="F34" s="26">
        <v>0.77083333333333337</v>
      </c>
      <c r="G34" s="28">
        <f>(tb_Base[[#This Row],[Heure_fin]]-tb_Base[[#This Row],[Heure_debut]])*24</f>
        <v>3</v>
      </c>
      <c r="H34" s="9" t="s">
        <v>3</v>
      </c>
      <c r="I34" s="9" t="s">
        <v>99</v>
      </c>
      <c r="J34" s="9" t="s">
        <v>56</v>
      </c>
      <c r="K34" s="9" t="s">
        <v>152</v>
      </c>
      <c r="L34" s="30">
        <f>SUM(tb_Base[[#This Row],[0 - 19 cm]:[240 - 249 cm]])</f>
        <v>1</v>
      </c>
      <c r="M34" s="2" t="s">
        <v>111</v>
      </c>
      <c r="O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6"/>
    </row>
    <row r="35" spans="1:38" x14ac:dyDescent="0.2">
      <c r="A35" s="16" t="s">
        <v>221</v>
      </c>
      <c r="B35" s="9">
        <v>44507</v>
      </c>
      <c r="C35" s="9" t="s">
        <v>30</v>
      </c>
      <c r="D35" s="9" t="s">
        <v>6</v>
      </c>
      <c r="E35" s="26">
        <v>0.35416666666666669</v>
      </c>
      <c r="F35" s="26">
        <v>0.4375</v>
      </c>
      <c r="G35" s="28">
        <f>(tb_Base[[#This Row],[Heure_fin]]-tb_Base[[#This Row],[Heure_debut]])*24</f>
        <v>1.9999999999999996</v>
      </c>
      <c r="H35" s="9" t="s">
        <v>2</v>
      </c>
      <c r="I35" s="9" t="s">
        <v>100</v>
      </c>
      <c r="J35" s="9" t="s">
        <v>175</v>
      </c>
      <c r="K35" s="9" t="s">
        <v>174</v>
      </c>
      <c r="L35" s="30">
        <f>SUM(tb_Base[[#This Row],[0 - 19 cm]:[240 - 249 cm]])</f>
        <v>1</v>
      </c>
      <c r="M35" s="2" t="s">
        <v>110</v>
      </c>
      <c r="Q35" s="2">
        <v>1</v>
      </c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6"/>
    </row>
    <row r="36" spans="1:38" x14ac:dyDescent="0.2">
      <c r="A36" s="16" t="s">
        <v>221</v>
      </c>
      <c r="B36" s="9">
        <v>44507</v>
      </c>
      <c r="C36" s="9" t="s">
        <v>30</v>
      </c>
      <c r="D36" s="9" t="s">
        <v>6</v>
      </c>
      <c r="E36" s="26">
        <v>0.35416666666666669</v>
      </c>
      <c r="F36" s="26">
        <v>0.4375</v>
      </c>
      <c r="G36" s="28">
        <f>(tb_Base[[#This Row],[Heure_fin]]-tb_Base[[#This Row],[Heure_debut]])*24</f>
        <v>1.9999999999999996</v>
      </c>
      <c r="H36" s="9" t="s">
        <v>2</v>
      </c>
      <c r="I36" s="9" t="s">
        <v>100</v>
      </c>
      <c r="J36" s="9" t="s">
        <v>175</v>
      </c>
      <c r="K36" s="9" t="s">
        <v>174</v>
      </c>
      <c r="L36" s="30">
        <f>SUM(tb_Base[[#This Row],[0 - 19 cm]:[240 - 249 cm]])</f>
        <v>1</v>
      </c>
      <c r="M36" s="2" t="s">
        <v>113</v>
      </c>
      <c r="Q36" s="2">
        <v>1</v>
      </c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6"/>
    </row>
    <row r="37" spans="1:38" x14ac:dyDescent="0.2">
      <c r="A37" s="16" t="s">
        <v>218</v>
      </c>
      <c r="B37" s="9">
        <v>44513</v>
      </c>
      <c r="C37" s="9" t="s">
        <v>30</v>
      </c>
      <c r="D37" s="9" t="s">
        <v>92</v>
      </c>
      <c r="E37" s="26">
        <v>0.33333333333333331</v>
      </c>
      <c r="F37" s="26">
        <v>0.375</v>
      </c>
      <c r="G37" s="28">
        <f>(tb_Base[[#This Row],[Heure_fin]]-tb_Base[[#This Row],[Heure_debut]])*24</f>
        <v>1.0000000000000004</v>
      </c>
      <c r="H37" s="9" t="s">
        <v>2</v>
      </c>
      <c r="I37" s="9" t="s">
        <v>99</v>
      </c>
      <c r="J37" s="9" t="s">
        <v>56</v>
      </c>
      <c r="K37" s="9" t="s">
        <v>257</v>
      </c>
      <c r="L37" s="30">
        <f>SUM(tb_Base[[#This Row],[0 - 19 cm]:[240 - 249 cm]])</f>
        <v>1</v>
      </c>
      <c r="M37" s="2" t="s">
        <v>110</v>
      </c>
      <c r="Q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6"/>
    </row>
    <row r="38" spans="1:38" x14ac:dyDescent="0.2">
      <c r="A38" s="16" t="s">
        <v>219</v>
      </c>
      <c r="B38" s="9">
        <v>44513</v>
      </c>
      <c r="C38" s="9" t="s">
        <v>30</v>
      </c>
      <c r="D38" s="9" t="s">
        <v>7</v>
      </c>
      <c r="E38" s="26">
        <v>0.47916666666666669</v>
      </c>
      <c r="F38" s="26">
        <v>0.52083333333333337</v>
      </c>
      <c r="G38" s="28">
        <f>(tb_Base[[#This Row],[Heure_fin]]-tb_Base[[#This Row],[Heure_debut]])*24</f>
        <v>1.0000000000000004</v>
      </c>
      <c r="H38" s="9" t="s">
        <v>2</v>
      </c>
      <c r="I38" s="9" t="s">
        <v>99</v>
      </c>
      <c r="J38" s="9" t="s">
        <v>56</v>
      </c>
      <c r="K38" s="9" t="s">
        <v>257</v>
      </c>
      <c r="L38" s="30">
        <f>SUM(tb_Base[[#This Row],[0 - 19 cm]:[240 - 249 cm]])</f>
        <v>1</v>
      </c>
      <c r="M38" s="2" t="s">
        <v>110</v>
      </c>
      <c r="P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6"/>
    </row>
    <row r="39" spans="1:38" x14ac:dyDescent="0.2">
      <c r="A39" s="16" t="s">
        <v>220</v>
      </c>
      <c r="B39" s="9">
        <v>44514</v>
      </c>
      <c r="C39" s="9" t="s">
        <v>36</v>
      </c>
      <c r="D39" s="9" t="s">
        <v>78</v>
      </c>
      <c r="E39" s="26">
        <v>0.35416666666666669</v>
      </c>
      <c r="F39" s="26">
        <v>0.47916666666666669</v>
      </c>
      <c r="G39" s="28">
        <f>(tb_Base[[#This Row],[Heure_fin]]-tb_Base[[#This Row],[Heure_debut]])*24</f>
        <v>3</v>
      </c>
      <c r="H39" s="9" t="s">
        <v>2</v>
      </c>
      <c r="I39" s="9" t="s">
        <v>99</v>
      </c>
      <c r="J39" s="9" t="s">
        <v>56</v>
      </c>
      <c r="K39" s="9" t="s">
        <v>257</v>
      </c>
      <c r="L39" s="30">
        <f>SUM(tb_Base[[#This Row],[0 - 19 cm]:[240 - 249 cm]])</f>
        <v>1</v>
      </c>
      <c r="M39" s="2" t="s">
        <v>110</v>
      </c>
      <c r="P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6"/>
    </row>
    <row r="40" spans="1:38" x14ac:dyDescent="0.2">
      <c r="A40" s="16" t="s">
        <v>223</v>
      </c>
      <c r="B40" s="9">
        <v>44514</v>
      </c>
      <c r="C40" s="9" t="s">
        <v>36</v>
      </c>
      <c r="D40" s="9" t="s">
        <v>78</v>
      </c>
      <c r="E40" s="26">
        <v>0.35416666666666669</v>
      </c>
      <c r="F40" s="26">
        <v>0.47916666666666669</v>
      </c>
      <c r="G40" s="28">
        <f>(tb_Base[[#This Row],[Heure_fin]]-tb_Base[[#This Row],[Heure_debut]])*24</f>
        <v>3</v>
      </c>
      <c r="H40" s="9" t="s">
        <v>2</v>
      </c>
      <c r="I40" s="9" t="s">
        <v>99</v>
      </c>
      <c r="J40" s="9" t="s">
        <v>56</v>
      </c>
      <c r="K40" s="9" t="s">
        <v>257</v>
      </c>
      <c r="L40" s="30">
        <f>SUM(tb_Base[[#This Row],[0 - 19 cm]:[240 - 249 cm]])</f>
        <v>1</v>
      </c>
      <c r="M40" s="2" t="s">
        <v>110</v>
      </c>
      <c r="P40" s="2">
        <v>1</v>
      </c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6"/>
    </row>
    <row r="41" spans="1:38" x14ac:dyDescent="0.2">
      <c r="A41" s="16" t="s">
        <v>233</v>
      </c>
      <c r="B41" s="9">
        <v>44591</v>
      </c>
      <c r="C41" s="9" t="s">
        <v>30</v>
      </c>
      <c r="D41" s="9" t="s">
        <v>41</v>
      </c>
      <c r="E41" s="26">
        <v>0.6875</v>
      </c>
      <c r="F41" s="26">
        <v>0.75</v>
      </c>
      <c r="G41" s="28">
        <f>(tb_Base[[#This Row],[Heure_fin]]-tb_Base[[#This Row],[Heure_debut]])*24</f>
        <v>1.5</v>
      </c>
      <c r="H41" s="9" t="s">
        <v>2</v>
      </c>
      <c r="I41" s="9" t="s">
        <v>253</v>
      </c>
      <c r="J41" s="9" t="s">
        <v>231</v>
      </c>
      <c r="K41" s="9" t="s">
        <v>232</v>
      </c>
      <c r="L41" s="30">
        <f>SUM(tb_Base[[#This Row],[0 - 19 cm]:[240 - 249 cm]])</f>
        <v>1</v>
      </c>
      <c r="M41" s="2" t="s">
        <v>110</v>
      </c>
      <c r="N41"/>
      <c r="O41"/>
      <c r="P41"/>
      <c r="Q41" s="2">
        <v>1</v>
      </c>
      <c r="R41"/>
      <c r="S41"/>
      <c r="T41"/>
      <c r="U41"/>
      <c r="V41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16"/>
    </row>
    <row r="42" spans="1:38" x14ac:dyDescent="0.2">
      <c r="A42" s="16" t="s">
        <v>234</v>
      </c>
      <c r="B42" s="9">
        <v>44621</v>
      </c>
      <c r="C42" s="9" t="s">
        <v>149</v>
      </c>
      <c r="D42" s="9" t="s">
        <v>20</v>
      </c>
      <c r="E42" s="26">
        <v>0.41666666666666669</v>
      </c>
      <c r="F42" s="26">
        <v>0.52083333333333337</v>
      </c>
      <c r="G42" s="28">
        <f>(tb_Base[[#This Row],[Heure_fin]]-tb_Base[[#This Row],[Heure_debut]])*24</f>
        <v>2.5000000000000004</v>
      </c>
      <c r="H42" s="9" t="s">
        <v>2</v>
      </c>
      <c r="I42" s="9"/>
      <c r="J42" s="9"/>
      <c r="K42" s="9"/>
      <c r="L42" s="30">
        <f>SUM(tb_Base[[#This Row],[0 - 19 cm]:[240 - 249 cm]])</f>
        <v>1</v>
      </c>
      <c r="M42" s="2" t="s">
        <v>110</v>
      </c>
      <c r="N42"/>
      <c r="O42"/>
      <c r="P42" s="2">
        <v>1</v>
      </c>
      <c r="Q42"/>
      <c r="R42"/>
      <c r="S42"/>
      <c r="T42"/>
      <c r="U42"/>
      <c r="V4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16"/>
    </row>
    <row r="43" spans="1:38" x14ac:dyDescent="0.2">
      <c r="A43" s="16" t="s">
        <v>234</v>
      </c>
      <c r="B43" s="9">
        <v>44621</v>
      </c>
      <c r="C43" s="9" t="s">
        <v>149</v>
      </c>
      <c r="D43" s="9" t="s">
        <v>20</v>
      </c>
      <c r="E43" s="26">
        <v>0.41666666666666669</v>
      </c>
      <c r="F43" s="26">
        <v>0.52083333333333337</v>
      </c>
      <c r="G43" s="28">
        <f>(tb_Base[[#This Row],[Heure_fin]]-tb_Base[[#This Row],[Heure_debut]])*24</f>
        <v>2.5000000000000004</v>
      </c>
      <c r="H43" s="9" t="s">
        <v>2</v>
      </c>
      <c r="I43" s="9"/>
      <c r="J43" s="9"/>
      <c r="K43" s="9"/>
      <c r="L43" s="30">
        <f>SUM(tb_Base[[#This Row],[0 - 19 cm]:[240 - 249 cm]])</f>
        <v>9</v>
      </c>
      <c r="M43" s="2" t="s">
        <v>111</v>
      </c>
      <c r="N43" s="2">
        <v>3</v>
      </c>
      <c r="O43" s="2">
        <v>5</v>
      </c>
      <c r="P43" s="2">
        <v>1</v>
      </c>
      <c r="Q43"/>
      <c r="R43"/>
      <c r="S43"/>
      <c r="T43"/>
      <c r="U43"/>
      <c r="V43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16"/>
    </row>
    <row r="44" spans="1:38" x14ac:dyDescent="0.2">
      <c r="A44" s="16" t="s">
        <v>235</v>
      </c>
      <c r="B44" s="9">
        <v>44623</v>
      </c>
      <c r="C44" s="9" t="s">
        <v>149</v>
      </c>
      <c r="D44" s="9" t="s">
        <v>20</v>
      </c>
      <c r="E44" s="26">
        <v>0.70833333333333337</v>
      </c>
      <c r="F44" s="26">
        <v>0.75</v>
      </c>
      <c r="G44" s="28">
        <f>(tb_Base[[#This Row],[Heure_fin]]-tb_Base[[#This Row],[Heure_debut]])*24</f>
        <v>0.99999999999999911</v>
      </c>
      <c r="H44" s="9" t="s">
        <v>2</v>
      </c>
      <c r="I44" s="9" t="s">
        <v>99</v>
      </c>
      <c r="J44" s="9" t="s">
        <v>56</v>
      </c>
      <c r="K44" s="9" t="s">
        <v>260</v>
      </c>
      <c r="L44" s="30">
        <f>SUM(tb_Base[[#This Row],[0 - 19 cm]:[240 - 249 cm]])</f>
        <v>2</v>
      </c>
      <c r="M44" s="2" t="s">
        <v>110</v>
      </c>
      <c r="N44"/>
      <c r="O44"/>
      <c r="P44" s="2">
        <v>2</v>
      </c>
      <c r="Q44"/>
      <c r="R44"/>
      <c r="S44"/>
      <c r="T44"/>
      <c r="U44"/>
      <c r="V44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16"/>
    </row>
    <row r="45" spans="1:38" x14ac:dyDescent="0.2">
      <c r="A45" s="16" t="s">
        <v>236</v>
      </c>
      <c r="B45" s="9">
        <v>44625</v>
      </c>
      <c r="C45" s="9" t="s">
        <v>149</v>
      </c>
      <c r="D45" s="9" t="s">
        <v>20</v>
      </c>
      <c r="E45" s="26">
        <v>0.75</v>
      </c>
      <c r="F45" s="26">
        <v>0.75</v>
      </c>
      <c r="G45" s="28">
        <f>(tb_Base[[#This Row],[Heure_fin]]-tb_Base[[#This Row],[Heure_debut]])*24</f>
        <v>0</v>
      </c>
      <c r="H45" s="9" t="s">
        <v>2</v>
      </c>
      <c r="I45" s="9"/>
      <c r="J45" s="9"/>
      <c r="K45" s="9"/>
      <c r="L45" s="30">
        <f>SUM(tb_Base[[#This Row],[0 - 19 cm]:[240 - 249 cm]])</f>
        <v>1</v>
      </c>
      <c r="M45" s="2" t="s">
        <v>110</v>
      </c>
      <c r="N45"/>
      <c r="O45"/>
      <c r="P45" s="2">
        <v>1</v>
      </c>
      <c r="Q45"/>
      <c r="R45"/>
      <c r="S45"/>
      <c r="T45"/>
      <c r="U45"/>
      <c r="V45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16"/>
    </row>
    <row r="46" spans="1:38" x14ac:dyDescent="0.2">
      <c r="A46" s="16" t="s">
        <v>237</v>
      </c>
      <c r="B46" s="9">
        <v>44626</v>
      </c>
      <c r="C46" s="9" t="s">
        <v>149</v>
      </c>
      <c r="D46" s="9" t="s">
        <v>20</v>
      </c>
      <c r="E46" s="26">
        <v>0.39583333333333331</v>
      </c>
      <c r="F46" s="26">
        <v>0.52083333333333337</v>
      </c>
      <c r="G46" s="28">
        <f>(tb_Base[[#This Row],[Heure_fin]]-tb_Base[[#This Row],[Heure_debut]])*24</f>
        <v>3.0000000000000013</v>
      </c>
      <c r="H46" s="9" t="s">
        <v>2</v>
      </c>
      <c r="I46" s="9"/>
      <c r="J46" s="9"/>
      <c r="K46" s="9"/>
      <c r="L46" s="30">
        <f>SUM(tb_Base[[#This Row],[0 - 19 cm]:[240 - 249 cm]])</f>
        <v>2</v>
      </c>
      <c r="M46" s="2" t="s">
        <v>110</v>
      </c>
      <c r="N46"/>
      <c r="O46"/>
      <c r="P46" s="2">
        <v>2</v>
      </c>
      <c r="Q46"/>
      <c r="R46"/>
      <c r="S46"/>
      <c r="T46"/>
      <c r="U46"/>
      <c r="V46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16"/>
    </row>
    <row r="47" spans="1:38" x14ac:dyDescent="0.2">
      <c r="A47" s="16" t="s">
        <v>238</v>
      </c>
      <c r="B47" s="9">
        <v>44640</v>
      </c>
      <c r="C47" s="9" t="s">
        <v>149</v>
      </c>
      <c r="D47" s="9" t="s">
        <v>20</v>
      </c>
      <c r="E47" s="26">
        <v>0.33333333333333331</v>
      </c>
      <c r="F47" s="26">
        <v>0.5</v>
      </c>
      <c r="G47" s="28">
        <f>(tb_Base[[#This Row],[Heure_fin]]-tb_Base[[#This Row],[Heure_debut]])*24</f>
        <v>4</v>
      </c>
      <c r="H47" s="9" t="s">
        <v>2</v>
      </c>
      <c r="I47" s="9"/>
      <c r="J47" s="9"/>
      <c r="K47" s="9"/>
      <c r="L47" s="30">
        <f>SUM(tb_Base[[#This Row],[0 - 19 cm]:[240 - 249 cm]])</f>
        <v>1</v>
      </c>
      <c r="M47" s="2" t="s">
        <v>110</v>
      </c>
      <c r="N47"/>
      <c r="O47" s="2">
        <v>1</v>
      </c>
      <c r="P47"/>
      <c r="Q47"/>
      <c r="R47"/>
      <c r="S47"/>
      <c r="T47"/>
      <c r="U47"/>
      <c r="V47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16"/>
    </row>
    <row r="48" spans="1:38" x14ac:dyDescent="0.2">
      <c r="A48" s="16" t="s">
        <v>238</v>
      </c>
      <c r="B48" s="9">
        <v>44640</v>
      </c>
      <c r="C48" s="9" t="s">
        <v>149</v>
      </c>
      <c r="D48" s="9" t="s">
        <v>20</v>
      </c>
      <c r="E48" s="26">
        <v>0.33333333333333331</v>
      </c>
      <c r="F48" s="26">
        <v>0.5</v>
      </c>
      <c r="G48" s="28">
        <f>(tb_Base[[#This Row],[Heure_fin]]-tb_Base[[#This Row],[Heure_debut]])*24</f>
        <v>4</v>
      </c>
      <c r="H48" s="9" t="s">
        <v>2</v>
      </c>
      <c r="I48" s="9"/>
      <c r="J48" s="9"/>
      <c r="K48" s="9"/>
      <c r="L48" s="30">
        <f>SUM(tb_Base[[#This Row],[0 - 19 cm]:[240 - 249 cm]])</f>
        <v>3</v>
      </c>
      <c r="M48" s="2" t="s">
        <v>111</v>
      </c>
      <c r="N48"/>
      <c r="O48" s="2">
        <v>2</v>
      </c>
      <c r="P48" s="2">
        <v>1</v>
      </c>
      <c r="Q48"/>
      <c r="R48"/>
      <c r="S48"/>
      <c r="T48"/>
      <c r="U48"/>
      <c r="V48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16"/>
    </row>
    <row r="49" spans="1:38" x14ac:dyDescent="0.2">
      <c r="A49" s="16" t="s">
        <v>239</v>
      </c>
      <c r="B49" s="9">
        <v>44650</v>
      </c>
      <c r="C49" s="9" t="s">
        <v>149</v>
      </c>
      <c r="D49" s="9" t="s">
        <v>20</v>
      </c>
      <c r="E49" s="26">
        <v>0.33333333333333331</v>
      </c>
      <c r="F49" s="26">
        <v>0.5</v>
      </c>
      <c r="G49" s="28">
        <f>(tb_Base[[#This Row],[Heure_fin]]-tb_Base[[#This Row],[Heure_debut]])*24</f>
        <v>4</v>
      </c>
      <c r="H49" s="9" t="s">
        <v>2</v>
      </c>
      <c r="I49" s="9"/>
      <c r="J49" s="9"/>
      <c r="K49" s="9"/>
      <c r="L49" s="30">
        <f>SUM(tb_Base[[#This Row],[0 - 19 cm]:[240 - 249 cm]])</f>
        <v>1</v>
      </c>
      <c r="M49" s="2" t="s">
        <v>110</v>
      </c>
      <c r="N49"/>
      <c r="O49"/>
      <c r="P49" s="2">
        <v>1</v>
      </c>
      <c r="Q49"/>
      <c r="R49"/>
      <c r="S49"/>
      <c r="T49"/>
      <c r="U49"/>
      <c r="V49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16"/>
    </row>
    <row r="50" spans="1:38" x14ac:dyDescent="0.2">
      <c r="A50" s="16" t="s">
        <v>239</v>
      </c>
      <c r="B50" s="9">
        <v>44650</v>
      </c>
      <c r="C50" s="9" t="s">
        <v>149</v>
      </c>
      <c r="D50" s="9" t="s">
        <v>20</v>
      </c>
      <c r="E50" s="26">
        <v>0.33333333333333331</v>
      </c>
      <c r="F50" s="26">
        <v>0.5</v>
      </c>
      <c r="G50" s="28">
        <f>(tb_Base[[#This Row],[Heure_fin]]-tb_Base[[#This Row],[Heure_debut]])*24</f>
        <v>4</v>
      </c>
      <c r="H50" s="9" t="s">
        <v>2</v>
      </c>
      <c r="I50" s="9"/>
      <c r="J50" s="9"/>
      <c r="K50" s="9"/>
      <c r="L50" s="30">
        <f>SUM(tb_Base[[#This Row],[0 - 19 cm]:[240 - 249 cm]])</f>
        <v>4</v>
      </c>
      <c r="M50" s="2" t="s">
        <v>111</v>
      </c>
      <c r="N50" s="2">
        <v>2</v>
      </c>
      <c r="O50" s="2">
        <v>2</v>
      </c>
      <c r="P50"/>
      <c r="Q50"/>
      <c r="R50"/>
      <c r="S50"/>
      <c r="T50"/>
      <c r="U50"/>
      <c r="V50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16"/>
    </row>
    <row r="51" spans="1:38" x14ac:dyDescent="0.2">
      <c r="A51" s="16" t="s">
        <v>240</v>
      </c>
      <c r="B51" s="9">
        <v>44651</v>
      </c>
      <c r="C51" s="9" t="s">
        <v>149</v>
      </c>
      <c r="D51" s="9" t="s">
        <v>20</v>
      </c>
      <c r="E51" s="26">
        <v>0.39583333333333331</v>
      </c>
      <c r="F51" s="26">
        <v>0.4375</v>
      </c>
      <c r="G51" s="28">
        <f>(tb_Base[[#This Row],[Heure_fin]]-tb_Base[[#This Row],[Heure_debut]])*24</f>
        <v>1.0000000000000004</v>
      </c>
      <c r="H51" s="9" t="s">
        <v>2</v>
      </c>
      <c r="I51" s="9"/>
      <c r="J51" s="9"/>
      <c r="K51" s="9"/>
      <c r="L51" s="30">
        <f>SUM(tb_Base[[#This Row],[0 - 19 cm]:[240 - 249 cm]])</f>
        <v>1</v>
      </c>
      <c r="M51" s="2" t="s">
        <v>110</v>
      </c>
      <c r="N51"/>
      <c r="O51"/>
      <c r="P51" s="2">
        <v>1</v>
      </c>
      <c r="Q51"/>
      <c r="R51"/>
      <c r="S51"/>
      <c r="T51"/>
      <c r="U51"/>
      <c r="V51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16"/>
    </row>
    <row r="52" spans="1:38" x14ac:dyDescent="0.2">
      <c r="A52" s="16" t="s">
        <v>240</v>
      </c>
      <c r="B52" s="9">
        <v>44651</v>
      </c>
      <c r="C52" s="9" t="s">
        <v>149</v>
      </c>
      <c r="D52" s="9" t="s">
        <v>20</v>
      </c>
      <c r="E52" s="26">
        <v>0.39583333333333331</v>
      </c>
      <c r="F52" s="26">
        <v>0.4375</v>
      </c>
      <c r="G52" s="28">
        <f>(tb_Base[[#This Row],[Heure_fin]]-tb_Base[[#This Row],[Heure_debut]])*24</f>
        <v>1.0000000000000004</v>
      </c>
      <c r="H52" s="9" t="s">
        <v>2</v>
      </c>
      <c r="I52" s="9"/>
      <c r="J52" s="9"/>
      <c r="K52" s="9"/>
      <c r="L52" s="30">
        <f>SUM(tb_Base[[#This Row],[0 - 19 cm]:[240 - 249 cm]])</f>
        <v>3</v>
      </c>
      <c r="M52" s="2" t="s">
        <v>111</v>
      </c>
      <c r="N52" s="2">
        <v>3</v>
      </c>
      <c r="O52"/>
      <c r="P52"/>
      <c r="Q52"/>
      <c r="R52"/>
      <c r="S52"/>
      <c r="T52"/>
      <c r="U52"/>
      <c r="V5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16"/>
    </row>
    <row r="53" spans="1:38" x14ac:dyDescent="0.2">
      <c r="A53" s="16" t="s">
        <v>241</v>
      </c>
      <c r="B53" s="9">
        <v>44654</v>
      </c>
      <c r="C53" s="9" t="s">
        <v>149</v>
      </c>
      <c r="D53" s="9" t="s">
        <v>20</v>
      </c>
      <c r="E53" s="26">
        <v>0.4375</v>
      </c>
      <c r="F53" s="26">
        <v>0.47916666666666669</v>
      </c>
      <c r="G53" s="28">
        <f>(tb_Base[[#This Row],[Heure_fin]]-tb_Base[[#This Row],[Heure_debut]])*24</f>
        <v>1.0000000000000004</v>
      </c>
      <c r="H53" s="9" t="s">
        <v>3</v>
      </c>
      <c r="I53" s="9" t="s">
        <v>99</v>
      </c>
      <c r="J53" s="9" t="s">
        <v>56</v>
      </c>
      <c r="K53" s="9" t="s">
        <v>260</v>
      </c>
      <c r="L53" s="30">
        <f>SUM(tb_Base[[#This Row],[0 - 19 cm]:[240 - 249 cm]])</f>
        <v>1</v>
      </c>
      <c r="M53" s="2" t="s">
        <v>111</v>
      </c>
      <c r="N53" s="2">
        <v>1</v>
      </c>
      <c r="O53"/>
      <c r="P53"/>
      <c r="Q53"/>
      <c r="R53"/>
      <c r="S53"/>
      <c r="T53"/>
      <c r="U53"/>
      <c r="V53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16"/>
    </row>
    <row r="54" spans="1:38" x14ac:dyDescent="0.2">
      <c r="A54" s="16" t="s">
        <v>242</v>
      </c>
      <c r="B54" s="9">
        <v>44654</v>
      </c>
      <c r="C54" s="9" t="s">
        <v>149</v>
      </c>
      <c r="D54" s="9" t="s">
        <v>20</v>
      </c>
      <c r="E54" s="26">
        <v>0.4375</v>
      </c>
      <c r="F54" s="26">
        <v>0.47916666666666669</v>
      </c>
      <c r="G54" s="28">
        <f>(tb_Base[[#This Row],[Heure_fin]]-tb_Base[[#This Row],[Heure_debut]])*24</f>
        <v>1.0000000000000004</v>
      </c>
      <c r="H54" s="9" t="s">
        <v>3</v>
      </c>
      <c r="I54" s="9"/>
      <c r="J54" s="9"/>
      <c r="K54" s="9"/>
      <c r="L54" s="30">
        <f>SUM(tb_Base[[#This Row],[0 - 19 cm]:[240 - 249 cm]])</f>
        <v>2</v>
      </c>
      <c r="M54" s="2" t="s">
        <v>110</v>
      </c>
      <c r="N54"/>
      <c r="O54" s="2">
        <v>1</v>
      </c>
      <c r="P54" s="2">
        <v>1</v>
      </c>
      <c r="Q54"/>
      <c r="R54"/>
      <c r="S54"/>
      <c r="T54"/>
      <c r="U54"/>
      <c r="V54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16"/>
    </row>
    <row r="55" spans="1:38" x14ac:dyDescent="0.2">
      <c r="A55" s="16" t="s">
        <v>243</v>
      </c>
      <c r="B55" s="9">
        <v>44670</v>
      </c>
      <c r="C55" s="9" t="s">
        <v>149</v>
      </c>
      <c r="D55" s="9" t="s">
        <v>20</v>
      </c>
      <c r="E55" s="26">
        <v>0.72916666666666663</v>
      </c>
      <c r="F55" s="26">
        <v>0.8125</v>
      </c>
      <c r="G55" s="28">
        <f>(tb_Base[[#This Row],[Heure_fin]]-tb_Base[[#This Row],[Heure_debut]])*24</f>
        <v>2.0000000000000009</v>
      </c>
      <c r="H55" s="9" t="s">
        <v>3</v>
      </c>
      <c r="I55" s="9"/>
      <c r="J55" s="9"/>
      <c r="K55" s="9"/>
      <c r="L55" s="30">
        <f>SUM(tb_Base[[#This Row],[0 - 19 cm]:[240 - 249 cm]])</f>
        <v>1</v>
      </c>
      <c r="M55" s="2" t="s">
        <v>110</v>
      </c>
      <c r="N55"/>
      <c r="O55"/>
      <c r="P55" s="2">
        <v>1</v>
      </c>
      <c r="Q55"/>
      <c r="R55"/>
      <c r="S55"/>
      <c r="T55"/>
      <c r="U55"/>
      <c r="V55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16"/>
    </row>
    <row r="56" spans="1:38" x14ac:dyDescent="0.2">
      <c r="A56" s="16" t="s">
        <v>243</v>
      </c>
      <c r="B56" s="9">
        <v>44670</v>
      </c>
      <c r="C56" s="9" t="s">
        <v>149</v>
      </c>
      <c r="D56" s="9" t="s">
        <v>20</v>
      </c>
      <c r="E56" s="26">
        <v>0.72916666666666663</v>
      </c>
      <c r="F56" s="26">
        <v>0.8125</v>
      </c>
      <c r="G56" s="28">
        <f>(tb_Base[[#This Row],[Heure_fin]]-tb_Base[[#This Row],[Heure_debut]])*24</f>
        <v>2.0000000000000009</v>
      </c>
      <c r="H56" s="9" t="s">
        <v>3</v>
      </c>
      <c r="I56" s="9"/>
      <c r="J56" s="9"/>
      <c r="K56" s="9"/>
      <c r="L56" s="30">
        <f>SUM(tb_Base[[#This Row],[0 - 19 cm]:[240 - 249 cm]])</f>
        <v>1</v>
      </c>
      <c r="M56" s="2" t="s">
        <v>111</v>
      </c>
      <c r="N56" s="2">
        <v>1</v>
      </c>
      <c r="O56"/>
      <c r="P56"/>
      <c r="Q56"/>
      <c r="R56"/>
      <c r="S56"/>
      <c r="T56"/>
      <c r="U56"/>
      <c r="V56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16"/>
    </row>
    <row r="57" spans="1:38" x14ac:dyDescent="0.2">
      <c r="A57" s="16" t="s">
        <v>244</v>
      </c>
      <c r="B57" s="9">
        <v>44671</v>
      </c>
      <c r="C57" s="9" t="s">
        <v>149</v>
      </c>
      <c r="D57" s="9" t="s">
        <v>20</v>
      </c>
      <c r="E57" s="26">
        <v>0.83333333333333337</v>
      </c>
      <c r="F57" s="26">
        <v>0.875</v>
      </c>
      <c r="G57" s="28">
        <f>(tb_Base[[#This Row],[Heure_fin]]-tb_Base[[#This Row],[Heure_debut]])*24</f>
        <v>0.99999999999999911</v>
      </c>
      <c r="H57" s="9" t="s">
        <v>3</v>
      </c>
      <c r="I57" s="9"/>
      <c r="J57" s="9"/>
      <c r="K57" s="9"/>
      <c r="L57" s="30">
        <f>SUM(tb_Base[[#This Row],[0 - 19 cm]:[240 - 249 cm]])</f>
        <v>3</v>
      </c>
      <c r="M57" s="2" t="s">
        <v>110</v>
      </c>
      <c r="N57"/>
      <c r="O57" s="2">
        <v>3</v>
      </c>
      <c r="P57"/>
      <c r="Q57"/>
      <c r="R57"/>
      <c r="S57"/>
      <c r="T57"/>
      <c r="U57"/>
      <c r="V57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16"/>
    </row>
    <row r="58" spans="1:38" x14ac:dyDescent="0.2">
      <c r="A58" s="16" t="s">
        <v>245</v>
      </c>
      <c r="B58" s="9">
        <v>44672</v>
      </c>
      <c r="C58" s="9" t="s">
        <v>149</v>
      </c>
      <c r="D58" s="9" t="s">
        <v>20</v>
      </c>
      <c r="E58" s="26">
        <v>0.83333333333333337</v>
      </c>
      <c r="F58" s="26">
        <v>0.875</v>
      </c>
      <c r="G58" s="28">
        <f>(tb_Base[[#This Row],[Heure_fin]]-tb_Base[[#This Row],[Heure_debut]])*24</f>
        <v>0.99999999999999911</v>
      </c>
      <c r="H58" s="9" t="s">
        <v>3</v>
      </c>
      <c r="I58" s="9"/>
      <c r="J58" s="9"/>
      <c r="K58" s="9"/>
      <c r="L58" s="30">
        <f>SUM(tb_Base[[#This Row],[0 - 19 cm]:[240 - 249 cm]])</f>
        <v>2</v>
      </c>
      <c r="M58" s="2" t="s">
        <v>111</v>
      </c>
      <c r="N58" s="2">
        <v>1</v>
      </c>
      <c r="O58" s="2">
        <v>1</v>
      </c>
      <c r="P58"/>
      <c r="Q58"/>
      <c r="R58"/>
      <c r="S58"/>
      <c r="T58"/>
      <c r="U58"/>
      <c r="V58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16"/>
    </row>
    <row r="59" spans="1:38" x14ac:dyDescent="0.2">
      <c r="A59" s="16" t="s">
        <v>246</v>
      </c>
      <c r="B59" s="9">
        <v>44681</v>
      </c>
      <c r="C59" s="9" t="s">
        <v>30</v>
      </c>
      <c r="D59" s="9" t="s">
        <v>6</v>
      </c>
      <c r="E59" s="26">
        <v>0.35416666666666669</v>
      </c>
      <c r="F59" s="26">
        <v>0.39583333333333331</v>
      </c>
      <c r="G59" s="28">
        <f>(tb_Base[[#This Row],[Heure_fin]]-tb_Base[[#This Row],[Heure_debut]])*24</f>
        <v>0.99999999999999911</v>
      </c>
      <c r="H59" s="9" t="s">
        <v>3</v>
      </c>
      <c r="I59" s="9"/>
      <c r="J59" s="9"/>
      <c r="K59" s="9"/>
      <c r="L59" s="30">
        <f>SUM(tb_Base[[#This Row],[0 - 19 cm]:[240 - 249 cm]])</f>
        <v>0</v>
      </c>
      <c r="M59"/>
      <c r="N59"/>
      <c r="O59"/>
      <c r="P59"/>
      <c r="Q59"/>
      <c r="R59"/>
      <c r="S59"/>
      <c r="T59"/>
      <c r="U59"/>
      <c r="V59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16"/>
    </row>
    <row r="60" spans="1:38" x14ac:dyDescent="0.2">
      <c r="A60" s="16" t="s">
        <v>247</v>
      </c>
      <c r="B60" s="9">
        <v>44681</v>
      </c>
      <c r="C60" s="9" t="s">
        <v>30</v>
      </c>
      <c r="D60" s="9" t="s">
        <v>41</v>
      </c>
      <c r="E60" s="26">
        <v>0.39583333333333331</v>
      </c>
      <c r="F60" s="26">
        <v>0.4375</v>
      </c>
      <c r="G60" s="28">
        <f>(tb_Base[[#This Row],[Heure_fin]]-tb_Base[[#This Row],[Heure_debut]])*24</f>
        <v>1.0000000000000004</v>
      </c>
      <c r="H60" s="9" t="s">
        <v>3</v>
      </c>
      <c r="I60" s="9" t="s">
        <v>253</v>
      </c>
      <c r="J60" s="9" t="s">
        <v>231</v>
      </c>
      <c r="K60" s="9" t="s">
        <v>232</v>
      </c>
      <c r="L60" s="30">
        <f>SUM(tb_Base[[#This Row],[0 - 19 cm]:[240 - 249 cm]])</f>
        <v>1</v>
      </c>
      <c r="M60" s="2" t="s">
        <v>110</v>
      </c>
      <c r="N60"/>
      <c r="O60"/>
      <c r="P60"/>
      <c r="Q60" s="2">
        <v>1</v>
      </c>
      <c r="R60"/>
      <c r="S60"/>
      <c r="T60"/>
      <c r="U60"/>
      <c r="V60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16"/>
    </row>
    <row r="61" spans="1:38" x14ac:dyDescent="0.2">
      <c r="A61" s="16" t="s">
        <v>248</v>
      </c>
      <c r="B61" s="9">
        <v>44683</v>
      </c>
      <c r="C61" s="9" t="s">
        <v>31</v>
      </c>
      <c r="D61" s="9" t="s">
        <v>17</v>
      </c>
      <c r="E61" s="26">
        <v>0.45833333333333331</v>
      </c>
      <c r="F61" s="26">
        <v>0.58333333333333337</v>
      </c>
      <c r="G61" s="28">
        <f>(tb_Base[[#This Row],[Heure_fin]]-tb_Base[[#This Row],[Heure_debut]])*24</f>
        <v>3.0000000000000013</v>
      </c>
      <c r="H61" s="9" t="s">
        <v>3</v>
      </c>
      <c r="I61" s="9" t="s">
        <v>99</v>
      </c>
      <c r="J61" s="9" t="s">
        <v>56</v>
      </c>
      <c r="K61" s="9"/>
      <c r="L61" s="30">
        <f>SUM(tb_Base[[#This Row],[0 - 19 cm]:[240 - 249 cm]])</f>
        <v>1</v>
      </c>
      <c r="M61" s="2" t="s">
        <v>111</v>
      </c>
      <c r="N61" s="2">
        <v>1</v>
      </c>
      <c r="O61"/>
      <c r="P61"/>
      <c r="Q61"/>
      <c r="R61"/>
      <c r="S61"/>
      <c r="T61"/>
      <c r="U61"/>
      <c r="V61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16"/>
    </row>
    <row r="62" spans="1:38" x14ac:dyDescent="0.2">
      <c r="A62" s="16" t="s">
        <v>249</v>
      </c>
      <c r="B62" s="9">
        <v>44683</v>
      </c>
      <c r="C62" s="9" t="s">
        <v>31</v>
      </c>
      <c r="D62" s="9" t="s">
        <v>17</v>
      </c>
      <c r="E62" s="26">
        <v>0.45833333333333331</v>
      </c>
      <c r="F62" s="26">
        <v>0.58333333333333337</v>
      </c>
      <c r="G62" s="28">
        <f>(tb_Base[[#This Row],[Heure_fin]]-tb_Base[[#This Row],[Heure_debut]])*24</f>
        <v>3.0000000000000013</v>
      </c>
      <c r="H62" s="9" t="s">
        <v>3</v>
      </c>
      <c r="I62" s="9" t="s">
        <v>99</v>
      </c>
      <c r="J62" s="9" t="s">
        <v>56</v>
      </c>
      <c r="K62" s="9" t="s">
        <v>260</v>
      </c>
      <c r="L62" s="30">
        <f>SUM(tb_Base[[#This Row],[0 - 19 cm]:[240 - 249 cm]])</f>
        <v>1</v>
      </c>
      <c r="M62" s="2" t="s">
        <v>110</v>
      </c>
      <c r="N62"/>
      <c r="O62"/>
      <c r="P62" s="2">
        <v>1</v>
      </c>
      <c r="Q62"/>
      <c r="R62"/>
      <c r="S62"/>
      <c r="T62"/>
      <c r="U62"/>
      <c r="V6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16"/>
    </row>
    <row r="63" spans="1:38" x14ac:dyDescent="0.2">
      <c r="A63" s="16" t="s">
        <v>250</v>
      </c>
      <c r="B63" s="9">
        <v>44683</v>
      </c>
      <c r="C63" s="9" t="s">
        <v>31</v>
      </c>
      <c r="D63" s="9" t="s">
        <v>17</v>
      </c>
      <c r="E63" s="26">
        <v>0.45833333333333331</v>
      </c>
      <c r="F63" s="26">
        <v>0.58333333333333337</v>
      </c>
      <c r="G63" s="28">
        <f>(tb_Base[[#This Row],[Heure_fin]]-tb_Base[[#This Row],[Heure_debut]])*24</f>
        <v>3.0000000000000013</v>
      </c>
      <c r="H63" s="9" t="s">
        <v>3</v>
      </c>
      <c r="I63" s="9" t="s">
        <v>253</v>
      </c>
      <c r="J63" s="9" t="s">
        <v>231</v>
      </c>
      <c r="K63" s="9" t="s">
        <v>232</v>
      </c>
      <c r="L63" s="30">
        <f>SUM(tb_Base[[#This Row],[0 - 19 cm]:[240 - 249 cm]])</f>
        <v>1</v>
      </c>
      <c r="M63" s="2" t="s">
        <v>110</v>
      </c>
      <c r="N63"/>
      <c r="O63"/>
      <c r="P63" s="2">
        <v>1</v>
      </c>
      <c r="Q63"/>
      <c r="R63"/>
      <c r="S63"/>
      <c r="T63"/>
      <c r="U63"/>
      <c r="V63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16"/>
    </row>
    <row r="64" spans="1:38" x14ac:dyDescent="0.2">
      <c r="A64" s="16" t="s">
        <v>251</v>
      </c>
      <c r="B64" s="9">
        <v>44684</v>
      </c>
      <c r="C64" s="9" t="s">
        <v>149</v>
      </c>
      <c r="D64" s="9" t="s">
        <v>48</v>
      </c>
      <c r="E64" s="26">
        <v>0.4375</v>
      </c>
      <c r="F64" s="26">
        <v>0.66666666666666663</v>
      </c>
      <c r="G64" s="28">
        <f>(tb_Base[[#This Row],[Heure_fin]]-tb_Base[[#This Row],[Heure_debut]])*24</f>
        <v>5.4999999999999991</v>
      </c>
      <c r="H64" s="9" t="s">
        <v>3</v>
      </c>
      <c r="I64" s="9" t="s">
        <v>253</v>
      </c>
      <c r="J64" s="9" t="s">
        <v>231</v>
      </c>
      <c r="K64" s="9" t="s">
        <v>232</v>
      </c>
      <c r="L64" s="30">
        <f>SUM(tb_Base[[#This Row],[0 - 19 cm]:[240 - 249 cm]])</f>
        <v>2</v>
      </c>
      <c r="M64" s="2" t="s">
        <v>110</v>
      </c>
      <c r="N64"/>
      <c r="O64"/>
      <c r="P64"/>
      <c r="Q64"/>
      <c r="R64" s="2">
        <v>2</v>
      </c>
      <c r="S64"/>
      <c r="T64"/>
      <c r="U64"/>
      <c r="V64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16"/>
    </row>
    <row r="65" spans="1:38" x14ac:dyDescent="0.2">
      <c r="A65" s="16" t="s">
        <v>252</v>
      </c>
      <c r="B65" s="9">
        <v>44689</v>
      </c>
      <c r="C65" s="9" t="s">
        <v>30</v>
      </c>
      <c r="D65" s="9" t="s">
        <v>92</v>
      </c>
      <c r="E65" s="26">
        <v>0.70833333333333337</v>
      </c>
      <c r="F65" s="26">
        <v>0.75</v>
      </c>
      <c r="G65" s="28">
        <f>(tb_Base[[#This Row],[Heure_fin]]-tb_Base[[#This Row],[Heure_debut]])*24</f>
        <v>0.99999999999999911</v>
      </c>
      <c r="H65" s="9" t="s">
        <v>3</v>
      </c>
      <c r="I65" s="9" t="s">
        <v>103</v>
      </c>
      <c r="J65" s="9" t="s">
        <v>61</v>
      </c>
      <c r="K65" s="9" t="s">
        <v>172</v>
      </c>
      <c r="L65" s="30">
        <f>SUM(tb_Base[[#This Row],[0 - 19 cm]:[240 - 249 cm]])</f>
        <v>1</v>
      </c>
      <c r="M65" s="2" t="s">
        <v>110</v>
      </c>
      <c r="N65"/>
      <c r="O65"/>
      <c r="P65"/>
      <c r="Q65" s="2">
        <v>1</v>
      </c>
      <c r="R65"/>
      <c r="S65"/>
      <c r="T65"/>
      <c r="U65"/>
      <c r="V65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16"/>
    </row>
    <row r="66" spans="1:38" x14ac:dyDescent="0.2">
      <c r="A66" s="2"/>
      <c r="B66" t="s">
        <v>120</v>
      </c>
      <c r="G66" s="28">
        <f>SUBTOTAL(109,tb_Base[Duree])</f>
        <v>138</v>
      </c>
      <c r="L66">
        <f>SUBTOTAL(109,tb_Base[Total_espece])</f>
        <v>93</v>
      </c>
      <c r="N66">
        <f>SUBTOTAL(109,tb_Base[0 - 19 cm])</f>
        <v>16</v>
      </c>
      <c r="O66">
        <f>SUBTOTAL(109,tb_Base[20 - 29 cm])</f>
        <v>27</v>
      </c>
      <c r="P66">
        <f>SUBTOTAL(109,tb_Base[30 - 39 cm])</f>
        <v>19</v>
      </c>
      <c r="Q66">
        <f>SUBTOTAL(109,tb_Base[40 - 49 cm])</f>
        <v>19</v>
      </c>
      <c r="R66">
        <f>SUBTOTAL(109,tb_Base[50 - 59 cm])</f>
        <v>7</v>
      </c>
      <c r="S66">
        <f>SUBTOTAL(109,tb_Base[60 - 69 cm])</f>
        <v>4</v>
      </c>
      <c r="T66">
        <f>SUBTOTAL(109,tb_Base[70 - 79 cm])</f>
        <v>1</v>
      </c>
      <c r="U66">
        <f>SUBTOTAL(109,tb_Base[80 - 89 cm])</f>
        <v>0</v>
      </c>
      <c r="V66">
        <f>SUBTOTAL(109,tb_Base[90 - 99 cm])</f>
        <v>0</v>
      </c>
      <c r="W66">
        <f>SUBTOTAL(109,tb_Base[100 - 109 cm])</f>
        <v>0</v>
      </c>
      <c r="X66">
        <f>SUBTOTAL(109,tb_Base[110 - 119 cm])</f>
        <v>0</v>
      </c>
      <c r="Y66">
        <f>SUBTOTAL(109,tb_Base[120 - 129 cm])</f>
        <v>0</v>
      </c>
      <c r="Z66">
        <f>SUBTOTAL(109,tb_Base[130 - 139 cm])</f>
        <v>0</v>
      </c>
      <c r="AA66">
        <f>SUBTOTAL(109,tb_Base[140 - 149 cm])</f>
        <v>0</v>
      </c>
      <c r="AB66">
        <f>SUBTOTAL(109,tb_Base[150 - 159 cm])</f>
        <v>0</v>
      </c>
      <c r="AC66">
        <f>SUBTOTAL(109,tb_Base[160 - 169 cm])</f>
        <v>0</v>
      </c>
      <c r="AD66">
        <f>SUBTOTAL(109,tb_Base[170 - 179 cm])</f>
        <v>0</v>
      </c>
      <c r="AE66">
        <f>SUBTOTAL(109,tb_Base[180 - 189 cm])</f>
        <v>0</v>
      </c>
      <c r="AF66">
        <f>SUBTOTAL(109,tb_Base[190 - 199 cm])</f>
        <v>0</v>
      </c>
      <c r="AG66">
        <f>SUBTOTAL(109,tb_Base[200 - 209 cm])</f>
        <v>0</v>
      </c>
      <c r="AH66">
        <f>SUBTOTAL(109,tb_Base[210 - 219 cm])</f>
        <v>0</v>
      </c>
      <c r="AI66">
        <f>SUBTOTAL(109,tb_Base[220 - 229 cm])</f>
        <v>0</v>
      </c>
      <c r="AJ66">
        <f>SUBTOTAL(109,tb_Base[230 - 239 cm])</f>
        <v>0</v>
      </c>
      <c r="AK66">
        <f>SUBTOTAL(109,tb_Base[240 - 249 cm])</f>
        <v>0</v>
      </c>
      <c r="AL66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N27"/>
  <sheetViews>
    <sheetView showGridLines="0" workbookViewId="0">
      <selection activeCell="A10" sqref="A10"/>
    </sheetView>
  </sheetViews>
  <sheetFormatPr baseColWidth="10" defaultRowHeight="16" x14ac:dyDescent="0.2"/>
  <cols>
    <col min="1" max="1" width="23.33203125" customWidth="1"/>
    <col min="2" max="2" width="9.5" bestFit="1" customWidth="1"/>
    <col min="3" max="3" width="16.5" customWidth="1"/>
    <col min="4" max="4" width="44.33203125" bestFit="1" customWidth="1"/>
    <col min="5" max="5" width="34" bestFit="1" customWidth="1"/>
    <col min="6" max="6" width="24.1640625" bestFit="1" customWidth="1"/>
    <col min="7" max="7" width="31" bestFit="1" customWidth="1"/>
    <col min="8" max="8" width="19.6640625" bestFit="1" customWidth="1"/>
    <col min="9" max="9" width="40.6640625" bestFit="1" customWidth="1"/>
    <col min="10" max="10" width="25.5" bestFit="1" customWidth="1"/>
    <col min="11" max="11" width="23.6640625" bestFit="1" customWidth="1"/>
    <col min="12" max="12" width="50.5" bestFit="1" customWidth="1"/>
    <col min="13" max="13" width="21.5" bestFit="1" customWidth="1"/>
    <col min="14" max="14" width="18.33203125" bestFit="1" customWidth="1"/>
    <col min="15" max="15" width="16" bestFit="1" customWidth="1"/>
  </cols>
  <sheetData>
    <row r="1" spans="1:14" x14ac:dyDescent="0.2">
      <c r="A1" t="s">
        <v>156</v>
      </c>
    </row>
    <row r="2" spans="1:14" x14ac:dyDescent="0.2">
      <c r="A2" t="s">
        <v>150</v>
      </c>
    </row>
    <row r="4" spans="1:14" x14ac:dyDescent="0.2">
      <c r="A4" s="6" t="s">
        <v>72</v>
      </c>
      <c r="B4" s="6" t="s">
        <v>164</v>
      </c>
      <c r="C4" s="6" t="s">
        <v>30</v>
      </c>
      <c r="D4" s="6" t="s">
        <v>31</v>
      </c>
      <c r="E4" s="6" t="s">
        <v>32</v>
      </c>
      <c r="F4" s="6" t="s">
        <v>149</v>
      </c>
      <c r="G4" s="6" t="s">
        <v>74</v>
      </c>
      <c r="H4" s="6" t="s">
        <v>33</v>
      </c>
      <c r="I4" s="6" t="s">
        <v>34</v>
      </c>
      <c r="J4" s="6" t="s">
        <v>75</v>
      </c>
      <c r="K4" s="6" t="s">
        <v>35</v>
      </c>
      <c r="L4" s="7" t="s">
        <v>36</v>
      </c>
      <c r="M4" s="4" t="s">
        <v>65</v>
      </c>
      <c r="N4" s="5" t="s">
        <v>66</v>
      </c>
    </row>
    <row r="5" spans="1:14" x14ac:dyDescent="0.2">
      <c r="A5" s="1" t="s">
        <v>30</v>
      </c>
      <c r="B5" s="1" t="s">
        <v>165</v>
      </c>
      <c r="C5" s="1" t="s">
        <v>76</v>
      </c>
      <c r="D5" s="1" t="s">
        <v>10</v>
      </c>
      <c r="E5" s="1" t="s">
        <v>18</v>
      </c>
      <c r="F5" s="1" t="s">
        <v>20</v>
      </c>
      <c r="G5" s="1" t="s">
        <v>23</v>
      </c>
      <c r="H5" s="1" t="s">
        <v>24</v>
      </c>
      <c r="I5" s="1" t="s">
        <v>77</v>
      </c>
      <c r="J5" s="1" t="s">
        <v>28</v>
      </c>
      <c r="K5" s="1" t="s">
        <v>94</v>
      </c>
      <c r="L5" s="3" t="s">
        <v>78</v>
      </c>
      <c r="M5" s="1"/>
      <c r="N5" s="1"/>
    </row>
    <row r="6" spans="1:14" x14ac:dyDescent="0.2">
      <c r="A6" s="1" t="s">
        <v>31</v>
      </c>
      <c r="B6" s="1"/>
      <c r="C6" s="1" t="s">
        <v>46</v>
      </c>
      <c r="D6" s="1" t="s">
        <v>11</v>
      </c>
      <c r="E6" s="1" t="s">
        <v>19</v>
      </c>
      <c r="F6" s="1" t="s">
        <v>79</v>
      </c>
      <c r="G6" s="1" t="s">
        <v>71</v>
      </c>
      <c r="H6" s="1" t="s">
        <v>71</v>
      </c>
      <c r="I6" s="1" t="s">
        <v>25</v>
      </c>
      <c r="J6" s="1" t="s">
        <v>29</v>
      </c>
      <c r="K6" s="1" t="s">
        <v>71</v>
      </c>
      <c r="L6" s="1" t="s">
        <v>71</v>
      </c>
      <c r="M6" s="1"/>
      <c r="N6" s="1"/>
    </row>
    <row r="7" spans="1:14" x14ac:dyDescent="0.2">
      <c r="A7" s="1" t="s">
        <v>32</v>
      </c>
      <c r="B7" s="1"/>
      <c r="C7" s="1" t="s">
        <v>45</v>
      </c>
      <c r="D7" s="1" t="s">
        <v>12</v>
      </c>
      <c r="E7" s="1" t="s">
        <v>71</v>
      </c>
      <c r="F7" s="1" t="s">
        <v>38</v>
      </c>
      <c r="G7" s="1"/>
      <c r="H7" s="1"/>
      <c r="I7" s="1" t="s">
        <v>26</v>
      </c>
      <c r="J7" s="1" t="s">
        <v>71</v>
      </c>
      <c r="K7" s="1"/>
      <c r="L7" s="3"/>
      <c r="M7" s="1"/>
      <c r="N7" s="1"/>
    </row>
    <row r="8" spans="1:14" x14ac:dyDescent="0.2">
      <c r="A8" s="1" t="s">
        <v>35</v>
      </c>
      <c r="B8" s="1"/>
      <c r="C8" s="1" t="s">
        <v>44</v>
      </c>
      <c r="D8" s="1" t="s">
        <v>13</v>
      </c>
      <c r="E8" s="1"/>
      <c r="F8" s="1" t="s">
        <v>21</v>
      </c>
      <c r="G8" s="1"/>
      <c r="H8" s="1"/>
      <c r="I8" s="1" t="s">
        <v>27</v>
      </c>
      <c r="J8" s="1"/>
      <c r="K8" s="1"/>
      <c r="L8" s="3"/>
      <c r="M8" s="1"/>
      <c r="N8" s="1"/>
    </row>
    <row r="9" spans="1:14" x14ac:dyDescent="0.2">
      <c r="A9" s="1" t="s">
        <v>74</v>
      </c>
      <c r="B9" s="1"/>
      <c r="C9" s="1" t="s">
        <v>5</v>
      </c>
      <c r="D9" s="1" t="s">
        <v>14</v>
      </c>
      <c r="E9" s="1"/>
      <c r="F9" s="1" t="s">
        <v>22</v>
      </c>
      <c r="G9" s="1"/>
      <c r="H9" s="1"/>
      <c r="I9" s="1" t="s">
        <v>80</v>
      </c>
      <c r="J9" s="1"/>
      <c r="K9" s="1"/>
      <c r="L9" s="3"/>
      <c r="M9" s="1"/>
      <c r="N9" s="1"/>
    </row>
    <row r="10" spans="1:14" x14ac:dyDescent="0.2">
      <c r="A10" s="1" t="s">
        <v>33</v>
      </c>
      <c r="B10" s="1"/>
      <c r="C10" s="1" t="s">
        <v>43</v>
      </c>
      <c r="D10" s="1" t="s">
        <v>81</v>
      </c>
      <c r="E10" s="1"/>
      <c r="F10" s="1" t="s">
        <v>82</v>
      </c>
      <c r="G10" s="1"/>
      <c r="H10" s="1"/>
      <c r="I10" s="1" t="s">
        <v>71</v>
      </c>
      <c r="J10" s="1"/>
      <c r="K10" s="1"/>
      <c r="L10" s="3"/>
      <c r="M10" s="1"/>
      <c r="N10" s="1"/>
    </row>
    <row r="11" spans="1:14" x14ac:dyDescent="0.2">
      <c r="A11" s="1" t="s">
        <v>36</v>
      </c>
      <c r="B11" s="1"/>
      <c r="C11" s="1" t="s">
        <v>83</v>
      </c>
      <c r="D11" s="1" t="s">
        <v>84</v>
      </c>
      <c r="E11" s="1"/>
      <c r="F11" s="1" t="s">
        <v>85</v>
      </c>
      <c r="G11" s="1"/>
      <c r="H11" s="1"/>
      <c r="I11" s="1"/>
      <c r="J11" s="1"/>
      <c r="K11" s="1"/>
      <c r="L11" s="3"/>
      <c r="M11" s="1"/>
      <c r="N11" s="1"/>
    </row>
    <row r="12" spans="1:14" x14ac:dyDescent="0.2">
      <c r="A12" s="1" t="s">
        <v>149</v>
      </c>
      <c r="B12" s="1"/>
      <c r="C12" s="1" t="s">
        <v>96</v>
      </c>
      <c r="D12" s="1" t="s">
        <v>86</v>
      </c>
      <c r="E12" s="1"/>
      <c r="F12" s="1" t="s">
        <v>87</v>
      </c>
      <c r="G12" s="1"/>
      <c r="H12" s="1"/>
      <c r="I12" s="1"/>
      <c r="J12" s="1"/>
      <c r="K12" s="1"/>
      <c r="L12" s="3"/>
      <c r="M12" s="1"/>
      <c r="N12" s="1"/>
    </row>
    <row r="13" spans="1:14" x14ac:dyDescent="0.2">
      <c r="A13" s="1" t="s">
        <v>34</v>
      </c>
      <c r="B13" s="1"/>
      <c r="C13" s="1" t="s">
        <v>97</v>
      </c>
      <c r="D13" s="1" t="s">
        <v>88</v>
      </c>
      <c r="E13" s="1"/>
      <c r="F13" s="1" t="s">
        <v>47</v>
      </c>
      <c r="G13" s="1"/>
      <c r="H13" s="1"/>
      <c r="I13" s="1"/>
      <c r="J13" s="1"/>
      <c r="K13" s="1"/>
      <c r="L13" s="3"/>
      <c r="M13" s="1"/>
      <c r="N13" s="1"/>
    </row>
    <row r="14" spans="1:14" x14ac:dyDescent="0.2">
      <c r="A14" s="1" t="s">
        <v>75</v>
      </c>
      <c r="B14" s="1"/>
      <c r="C14" s="1" t="s">
        <v>49</v>
      </c>
      <c r="D14" s="1" t="s">
        <v>89</v>
      </c>
      <c r="E14" s="1"/>
      <c r="F14" s="1" t="s">
        <v>48</v>
      </c>
      <c r="G14" s="1"/>
      <c r="H14" s="1"/>
      <c r="I14" s="1"/>
      <c r="J14" s="1"/>
      <c r="K14" s="1"/>
      <c r="L14" s="3"/>
      <c r="M14" s="1"/>
      <c r="N14" s="1"/>
    </row>
    <row r="15" spans="1:14" x14ac:dyDescent="0.2">
      <c r="A15" s="1" t="s">
        <v>164</v>
      </c>
      <c r="B15" s="1"/>
      <c r="C15" s="1" t="s">
        <v>6</v>
      </c>
      <c r="D15" s="1" t="s">
        <v>90</v>
      </c>
      <c r="E15" s="1"/>
      <c r="F15" s="1" t="s">
        <v>71</v>
      </c>
      <c r="G15" s="1"/>
      <c r="H15" s="1"/>
      <c r="I15" s="1"/>
      <c r="J15" s="1"/>
      <c r="K15" s="1"/>
      <c r="L15" s="3"/>
      <c r="M15" s="1"/>
      <c r="N15" s="1"/>
    </row>
    <row r="16" spans="1:14" x14ac:dyDescent="0.2">
      <c r="A16" s="1"/>
      <c r="B16" s="1"/>
      <c r="C16" s="1" t="s">
        <v>7</v>
      </c>
      <c r="D16" s="1" t="s">
        <v>15</v>
      </c>
      <c r="E16" s="1"/>
      <c r="F16" s="1"/>
      <c r="G16" s="1"/>
      <c r="H16" s="1"/>
      <c r="I16" s="1"/>
      <c r="J16" s="1"/>
      <c r="K16" s="1"/>
      <c r="L16" s="3"/>
      <c r="M16" s="1"/>
      <c r="N16" s="1"/>
    </row>
    <row r="17" spans="1:14" x14ac:dyDescent="0.2">
      <c r="A17" s="1"/>
      <c r="B17" s="1"/>
      <c r="C17" s="1" t="s">
        <v>39</v>
      </c>
      <c r="D17" s="1" t="s">
        <v>16</v>
      </c>
      <c r="E17" s="1"/>
      <c r="F17" s="1"/>
      <c r="G17" s="1"/>
      <c r="H17" s="1"/>
      <c r="I17" s="1"/>
      <c r="J17" s="1"/>
      <c r="K17" s="1"/>
      <c r="L17" s="3"/>
      <c r="M17" s="1"/>
      <c r="N17" s="1"/>
    </row>
    <row r="18" spans="1:14" x14ac:dyDescent="0.2">
      <c r="A18" s="1"/>
      <c r="B18" s="1"/>
      <c r="C18" s="1" t="s">
        <v>42</v>
      </c>
      <c r="D18" s="1" t="s">
        <v>17</v>
      </c>
      <c r="E18" s="1"/>
      <c r="F18" s="1"/>
      <c r="G18" s="1"/>
      <c r="H18" s="1"/>
      <c r="I18" s="1"/>
      <c r="J18" s="1"/>
      <c r="K18" s="1"/>
      <c r="L18" s="3"/>
      <c r="M18" s="1"/>
      <c r="N18" s="1"/>
    </row>
    <row r="19" spans="1:14" x14ac:dyDescent="0.2">
      <c r="A19" s="1"/>
      <c r="B19" s="1"/>
      <c r="C19" s="1" t="s">
        <v>40</v>
      </c>
      <c r="D19" s="1" t="s">
        <v>98</v>
      </c>
      <c r="E19" s="1"/>
      <c r="F19" s="1"/>
      <c r="G19" s="1"/>
      <c r="H19" s="1"/>
      <c r="I19" s="1"/>
      <c r="J19" s="1"/>
      <c r="K19" s="1"/>
      <c r="L19" s="3"/>
      <c r="M19" s="1"/>
      <c r="N19" s="1"/>
    </row>
    <row r="20" spans="1:14" x14ac:dyDescent="0.2">
      <c r="A20" s="1"/>
      <c r="B20" s="1"/>
      <c r="C20" s="1" t="s">
        <v>41</v>
      </c>
      <c r="D20" s="1" t="s">
        <v>71</v>
      </c>
      <c r="E20" s="1"/>
      <c r="F20" s="1"/>
      <c r="G20" s="1"/>
      <c r="H20" s="1"/>
      <c r="I20" s="1"/>
      <c r="J20" s="1"/>
      <c r="K20" s="1"/>
      <c r="L20" s="3"/>
      <c r="M20" s="1"/>
      <c r="N20" s="1"/>
    </row>
    <row r="21" spans="1:14" x14ac:dyDescent="0.2">
      <c r="A21" s="1"/>
      <c r="B21" s="1"/>
      <c r="C21" s="1" t="s">
        <v>91</v>
      </c>
      <c r="D21" s="1"/>
      <c r="E21" s="1"/>
      <c r="F21" s="1"/>
      <c r="G21" s="1"/>
      <c r="H21" s="1"/>
      <c r="I21" s="1"/>
      <c r="J21" s="1"/>
      <c r="K21" s="1"/>
      <c r="L21" s="3"/>
      <c r="M21" s="1"/>
      <c r="N21" s="1"/>
    </row>
    <row r="22" spans="1:14" x14ac:dyDescent="0.2">
      <c r="A22" s="1"/>
      <c r="B22" s="1"/>
      <c r="C22" s="1" t="s">
        <v>92</v>
      </c>
      <c r="D22" s="1"/>
      <c r="E22" s="1"/>
      <c r="F22" s="1"/>
      <c r="G22" s="1"/>
      <c r="H22" s="1"/>
      <c r="I22" s="1"/>
      <c r="J22" s="1"/>
      <c r="K22" s="1"/>
      <c r="L22" s="3"/>
      <c r="M22" s="1"/>
      <c r="N22" s="1"/>
    </row>
    <row r="23" spans="1:14" x14ac:dyDescent="0.2">
      <c r="A23" s="1"/>
      <c r="B23" s="1"/>
      <c r="C23" s="1" t="s">
        <v>184</v>
      </c>
      <c r="D23" s="1"/>
      <c r="E23" s="1"/>
      <c r="F23" s="1"/>
      <c r="G23" s="1"/>
      <c r="H23" s="1"/>
      <c r="I23" s="1"/>
      <c r="J23" s="1"/>
      <c r="K23" s="1"/>
      <c r="L23" s="3"/>
      <c r="M23" s="1"/>
      <c r="N23" s="1"/>
    </row>
    <row r="24" spans="1:14" x14ac:dyDescent="0.2">
      <c r="A24" s="1"/>
      <c r="B24" s="1"/>
      <c r="C24" s="1" t="s">
        <v>93</v>
      </c>
      <c r="D24" s="1"/>
      <c r="E24" s="1"/>
      <c r="F24" s="1"/>
      <c r="G24" s="1"/>
      <c r="H24" s="1"/>
      <c r="I24" s="1"/>
      <c r="J24" s="1"/>
      <c r="K24" s="1"/>
      <c r="L24" s="3"/>
      <c r="M24" s="1"/>
      <c r="N24" s="1"/>
    </row>
    <row r="25" spans="1:14" x14ac:dyDescent="0.2">
      <c r="A25" s="1"/>
      <c r="B25" s="1"/>
      <c r="C25" s="1" t="s">
        <v>8</v>
      </c>
      <c r="D25" s="1"/>
      <c r="E25" s="1"/>
      <c r="F25" s="1"/>
      <c r="G25" s="1"/>
      <c r="H25" s="1"/>
      <c r="I25" s="1"/>
      <c r="J25" s="1"/>
      <c r="K25" s="1"/>
      <c r="L25" s="3"/>
      <c r="M25" s="1"/>
      <c r="N25" s="1"/>
    </row>
    <row r="26" spans="1:14" x14ac:dyDescent="0.2">
      <c r="A26" s="1"/>
      <c r="B26" s="1"/>
      <c r="C26" s="1" t="s">
        <v>9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">
      <c r="A27" s="1"/>
      <c r="B27" s="1"/>
      <c r="C27" s="1" t="s">
        <v>71</v>
      </c>
      <c r="D27" s="1"/>
      <c r="E27" s="1"/>
      <c r="F27" s="1"/>
      <c r="G27" s="1"/>
      <c r="H27" s="1"/>
      <c r="I27" s="1"/>
      <c r="J27" s="1"/>
      <c r="K27" s="1"/>
      <c r="L27" s="3"/>
      <c r="M27" s="1"/>
      <c r="N27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23"/>
  <sheetViews>
    <sheetView showGridLines="0" workbookViewId="0">
      <selection activeCell="C5" sqref="C5"/>
    </sheetView>
  </sheetViews>
  <sheetFormatPr baseColWidth="10" defaultRowHeight="16" x14ac:dyDescent="0.2"/>
  <cols>
    <col min="1" max="1" width="39" bestFit="1" customWidth="1"/>
    <col min="2" max="2" width="11.6640625" bestFit="1" customWidth="1"/>
    <col min="3" max="3" width="10.6640625" bestFit="1" customWidth="1"/>
    <col min="4" max="4" width="14.83203125" bestFit="1" customWidth="1"/>
    <col min="5" max="5" width="20.1640625" bestFit="1" customWidth="1"/>
    <col min="6" max="6" width="16.33203125" bestFit="1" customWidth="1"/>
    <col min="7" max="7" width="19.1640625" bestFit="1" customWidth="1"/>
    <col min="8" max="8" width="14.1640625" bestFit="1" customWidth="1"/>
    <col min="9" max="9" width="15.1640625" bestFit="1" customWidth="1"/>
    <col min="10" max="10" width="18" bestFit="1" customWidth="1"/>
  </cols>
  <sheetData>
    <row r="1" spans="1:10" x14ac:dyDescent="0.2">
      <c r="A1" t="s">
        <v>157</v>
      </c>
    </row>
    <row r="3" spans="1:10" x14ac:dyDescent="0.2">
      <c r="A3" t="s">
        <v>105</v>
      </c>
      <c r="B3" t="s">
        <v>253</v>
      </c>
      <c r="C3" t="s">
        <v>255</v>
      </c>
      <c r="D3" t="s">
        <v>99</v>
      </c>
      <c r="E3" t="s">
        <v>100</v>
      </c>
      <c r="F3" t="s">
        <v>101</v>
      </c>
      <c r="G3" t="s">
        <v>102</v>
      </c>
      <c r="H3" t="s">
        <v>103</v>
      </c>
      <c r="I3" t="s">
        <v>104</v>
      </c>
      <c r="J3" t="s">
        <v>151</v>
      </c>
    </row>
    <row r="4" spans="1:10" x14ac:dyDescent="0.2">
      <c r="A4" t="s">
        <v>99</v>
      </c>
      <c r="B4" t="s">
        <v>231</v>
      </c>
      <c r="C4" t="s">
        <v>259</v>
      </c>
      <c r="D4" t="s">
        <v>229</v>
      </c>
      <c r="E4" t="s">
        <v>175</v>
      </c>
      <c r="F4" t="s">
        <v>50</v>
      </c>
      <c r="G4" t="s">
        <v>185</v>
      </c>
      <c r="H4" t="s">
        <v>258</v>
      </c>
      <c r="I4" t="s">
        <v>51</v>
      </c>
      <c r="J4" t="s">
        <v>152</v>
      </c>
    </row>
    <row r="5" spans="1:10" x14ac:dyDescent="0.2">
      <c r="A5" t="s">
        <v>100</v>
      </c>
      <c r="C5" t="s">
        <v>180</v>
      </c>
      <c r="D5" t="s">
        <v>224</v>
      </c>
      <c r="E5" t="s">
        <v>176</v>
      </c>
      <c r="F5" t="s">
        <v>52</v>
      </c>
      <c r="G5" t="s">
        <v>53</v>
      </c>
      <c r="H5" t="s">
        <v>54</v>
      </c>
      <c r="I5" t="s">
        <v>55</v>
      </c>
      <c r="J5" t="s">
        <v>153</v>
      </c>
    </row>
    <row r="6" spans="1:10" x14ac:dyDescent="0.2">
      <c r="A6" t="s">
        <v>101</v>
      </c>
      <c r="D6" t="s">
        <v>225</v>
      </c>
      <c r="E6" t="s">
        <v>178</v>
      </c>
      <c r="F6" t="s">
        <v>57</v>
      </c>
      <c r="G6" t="s">
        <v>182</v>
      </c>
      <c r="H6" t="s">
        <v>58</v>
      </c>
      <c r="I6" t="s">
        <v>59</v>
      </c>
      <c r="J6" t="s">
        <v>154</v>
      </c>
    </row>
    <row r="7" spans="1:10" x14ac:dyDescent="0.2">
      <c r="A7" t="s">
        <v>102</v>
      </c>
      <c r="D7" t="s">
        <v>226</v>
      </c>
      <c r="E7" t="s">
        <v>189</v>
      </c>
      <c r="G7" t="s">
        <v>60</v>
      </c>
      <c r="H7" t="s">
        <v>61</v>
      </c>
      <c r="I7" t="s">
        <v>62</v>
      </c>
      <c r="J7" t="s">
        <v>159</v>
      </c>
    </row>
    <row r="8" spans="1:10" x14ac:dyDescent="0.2">
      <c r="A8" t="s">
        <v>103</v>
      </c>
      <c r="D8" t="s">
        <v>227</v>
      </c>
      <c r="E8" t="s">
        <v>187</v>
      </c>
      <c r="G8" t="s">
        <v>183</v>
      </c>
      <c r="I8" t="s">
        <v>63</v>
      </c>
      <c r="J8" t="s">
        <v>160</v>
      </c>
    </row>
    <row r="9" spans="1:10" x14ac:dyDescent="0.2">
      <c r="A9" t="s">
        <v>104</v>
      </c>
      <c r="D9" t="s">
        <v>228</v>
      </c>
      <c r="E9" t="s">
        <v>188</v>
      </c>
      <c r="J9" t="s">
        <v>161</v>
      </c>
    </row>
    <row r="10" spans="1:10" x14ac:dyDescent="0.2">
      <c r="A10" t="s">
        <v>255</v>
      </c>
      <c r="D10" t="s">
        <v>64</v>
      </c>
      <c r="J10" t="s">
        <v>162</v>
      </c>
    </row>
    <row r="11" spans="1:10" x14ac:dyDescent="0.2">
      <c r="A11" t="s">
        <v>253</v>
      </c>
      <c r="J11" t="s">
        <v>163</v>
      </c>
    </row>
    <row r="12" spans="1:10" x14ac:dyDescent="0.2">
      <c r="J12" t="s">
        <v>37</v>
      </c>
    </row>
    <row r="13" spans="1:10" x14ac:dyDescent="0.2">
      <c r="J13" t="s">
        <v>171</v>
      </c>
    </row>
    <row r="14" spans="1:10" x14ac:dyDescent="0.2">
      <c r="J14" t="s">
        <v>172</v>
      </c>
    </row>
    <row r="15" spans="1:10" x14ac:dyDescent="0.2">
      <c r="J15" t="s">
        <v>173</v>
      </c>
    </row>
    <row r="16" spans="1:10" x14ac:dyDescent="0.2">
      <c r="J16" t="s">
        <v>174</v>
      </c>
    </row>
    <row r="17" spans="10:10" x14ac:dyDescent="0.2">
      <c r="J17" t="s">
        <v>177</v>
      </c>
    </row>
    <row r="18" spans="10:10" x14ac:dyDescent="0.2">
      <c r="J18" t="s">
        <v>179</v>
      </c>
    </row>
    <row r="19" spans="10:10" x14ac:dyDescent="0.2">
      <c r="J19" t="s">
        <v>181</v>
      </c>
    </row>
    <row r="20" spans="10:10" x14ac:dyDescent="0.2">
      <c r="J20" t="s">
        <v>257</v>
      </c>
    </row>
    <row r="21" spans="10:10" x14ac:dyDescent="0.2">
      <c r="J21" t="s">
        <v>256</v>
      </c>
    </row>
    <row r="22" spans="10:10" x14ac:dyDescent="0.2">
      <c r="J22" t="s">
        <v>254</v>
      </c>
    </row>
    <row r="23" spans="10:10" x14ac:dyDescent="0.2">
      <c r="J23" t="s">
        <v>232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A9"/>
  <sheetViews>
    <sheetView workbookViewId="0">
      <selection activeCell="A10" sqref="A10"/>
    </sheetView>
  </sheetViews>
  <sheetFormatPr baseColWidth="10" defaultRowHeight="16" x14ac:dyDescent="0.2"/>
  <sheetData>
    <row r="1" spans="1:1" x14ac:dyDescent="0.2">
      <c r="A1" s="32" t="s">
        <v>73</v>
      </c>
    </row>
    <row r="2" spans="1:1" x14ac:dyDescent="0.2">
      <c r="A2" s="31" t="s">
        <v>2</v>
      </c>
    </row>
    <row r="3" spans="1:1" x14ac:dyDescent="0.2">
      <c r="A3" s="31" t="s">
        <v>1</v>
      </c>
    </row>
    <row r="4" spans="1:1" x14ac:dyDescent="0.2">
      <c r="A4" s="31" t="s">
        <v>37</v>
      </c>
    </row>
    <row r="5" spans="1:1" x14ac:dyDescent="0.2">
      <c r="A5" s="31" t="s">
        <v>3</v>
      </c>
    </row>
    <row r="6" spans="1:1" x14ac:dyDescent="0.2">
      <c r="A6" s="31" t="s">
        <v>4</v>
      </c>
    </row>
    <row r="7" spans="1:1" x14ac:dyDescent="0.2">
      <c r="A7" s="31" t="s">
        <v>95</v>
      </c>
    </row>
    <row r="8" spans="1:1" x14ac:dyDescent="0.2">
      <c r="A8" s="31" t="s">
        <v>158</v>
      </c>
    </row>
    <row r="9" spans="1:1" x14ac:dyDescent="0.2">
      <c r="A9" s="31" t="s">
        <v>230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Saisie</vt:lpstr>
      <vt:lpstr>Base</vt:lpstr>
      <vt:lpstr>Listes</vt:lpstr>
      <vt:lpstr>Leurres</vt:lpstr>
      <vt:lpstr>Meteo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Francois Chenot</cp:lastModifiedBy>
  <dcterms:created xsi:type="dcterms:W3CDTF">2022-09-26T04:59:44Z</dcterms:created>
  <dcterms:modified xsi:type="dcterms:W3CDTF">2022-10-31T11:25:05Z</dcterms:modified>
</cp:coreProperties>
</file>