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EF0A3169-33C6-E2D0-F78B-2A1B1023552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roccoquantin/Desktop/"/>
    </mc:Choice>
  </mc:AlternateContent>
  <xr:revisionPtr revIDLastSave="0" documentId="13_ncr:1_{AE22914C-83BB-0B44-8164-E98D3D70CC7E}" xr6:coauthVersionLast="45" xr6:coauthVersionMax="45" xr10:uidLastSave="{00000000-0000-0000-0000-000000000000}"/>
  <bookViews>
    <workbookView xWindow="0" yWindow="460" windowWidth="20540" windowHeight="19980" activeTab="1" xr2:uid="{B4E0D167-3F8C-C244-AE2A-1ED78246D860}"/>
  </bookViews>
  <sheets>
    <sheet name="BDD" sheetId="1" r:id="rId1"/>
    <sheet name="Operation" sheetId="14" r:id="rId2"/>
    <sheet name="Detail" sheetId="15" r:id="rId3"/>
  </sheets>
  <functionGroups builtInGroupCount="19"/>
  <definedNames>
    <definedName name="TabProprietai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9" i="14" l="1"/>
  <c r="C20" i="14"/>
  <c r="H4" i="14" a="1"/>
  <c r="H4" i="14" l="1"/>
  <c r="D53" i="14"/>
  <c r="B56" i="14" s="1"/>
  <c r="C53" i="14"/>
  <c r="B53" i="14"/>
  <c r="I40" i="14" l="1"/>
  <c r="I39" i="14"/>
  <c r="I38" i="14"/>
  <c r="I37" i="14"/>
  <c r="I36" i="14"/>
  <c r="I35" i="14"/>
  <c r="I34" i="14"/>
  <c r="I33" i="14"/>
  <c r="I32" i="14"/>
  <c r="C40" i="14"/>
  <c r="C39" i="14"/>
  <c r="C38" i="14"/>
  <c r="C37" i="14"/>
  <c r="C36" i="14"/>
  <c r="C35" i="14"/>
  <c r="C34" i="14"/>
  <c r="C33" i="14"/>
  <c r="C32" i="14"/>
  <c r="C27" i="14"/>
  <c r="C26" i="14"/>
  <c r="C25" i="14"/>
  <c r="C24" i="14"/>
  <c r="C23" i="14"/>
  <c r="C22" i="14"/>
  <c r="C21" i="14"/>
  <c r="I20" i="14"/>
  <c r="I21" i="14"/>
  <c r="I22" i="14"/>
  <c r="I23" i="14"/>
  <c r="I24" i="14"/>
  <c r="I25" i="14"/>
  <c r="I26" i="14"/>
  <c r="I27" i="14"/>
  <c r="I19" i="14"/>
  <c r="I9" i="14" a="1"/>
  <c r="I9" i="14" s="1"/>
  <c r="H9" i="14" a="1"/>
  <c r="H9" i="14" s="1"/>
  <c r="H8" i="14" a="1"/>
  <c r="H8" i="14" s="1"/>
  <c r="H7" i="14" a="1"/>
  <c r="H7" i="14" s="1"/>
  <c r="E12" i="14" a="1"/>
  <c r="E12" i="14" s="1"/>
  <c r="D9" i="14" a="1"/>
  <c r="D9" i="14" s="1"/>
  <c r="C9" i="14" a="1"/>
  <c r="C9" i="14" s="1"/>
  <c r="C8" i="14" a="1"/>
  <c r="C8" i="14" s="1"/>
  <c r="C7" i="14" a="1"/>
  <c r="C7" i="14" s="1"/>
  <c r="I41" i="14" l="1"/>
  <c r="N26" i="14" s="1"/>
  <c r="I28" i="14"/>
  <c r="N24" i="14" s="1"/>
  <c r="N29" i="1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<sst xmlns="http://schemas.openxmlformats.org/spreadsheetml/2006/main" count="130" uniqueCount="109">
  <si>
    <t>Titre</t>
  </si>
  <si>
    <t>Nombre</t>
  </si>
  <si>
    <t>Année Construction</t>
  </si>
  <si>
    <t>Monsieur</t>
  </si>
  <si>
    <t>Appartement</t>
  </si>
  <si>
    <t>Avant 1946</t>
  </si>
  <si>
    <t>Madame</t>
  </si>
  <si>
    <t>Atelier</t>
  </si>
  <si>
    <t>1946 - 1970</t>
  </si>
  <si>
    <t>Boutique</t>
  </si>
  <si>
    <t>1971 - 1990</t>
  </si>
  <si>
    <t>Docteur</t>
  </si>
  <si>
    <t>Box de stockage</t>
  </si>
  <si>
    <t>Après 1990</t>
  </si>
  <si>
    <t>Professeur</t>
  </si>
  <si>
    <t>Bureau Partagé</t>
  </si>
  <si>
    <t>Bureaux</t>
  </si>
  <si>
    <t>Caravane</t>
  </si>
  <si>
    <t>Cave</t>
  </si>
  <si>
    <t>Chalet</t>
  </si>
  <si>
    <t>Chambre</t>
  </si>
  <si>
    <t>Château</t>
  </si>
  <si>
    <t>Commerce</t>
  </si>
  <si>
    <t>Entrepot</t>
  </si>
  <si>
    <t>Garge Grenier</t>
  </si>
  <si>
    <t>Hotel Particulier</t>
  </si>
  <si>
    <t>Local Professionnel</t>
  </si>
  <si>
    <t>Local Commercial</t>
  </si>
  <si>
    <t>Loft</t>
  </si>
  <si>
    <t>Maison</t>
  </si>
  <si>
    <t>Mobil home</t>
  </si>
  <si>
    <t>Parking</t>
  </si>
  <si>
    <t>Studio</t>
  </si>
  <si>
    <t>Terrain</t>
  </si>
  <si>
    <t>Autre</t>
  </si>
  <si>
    <t>Type de bien</t>
  </si>
  <si>
    <t>Locataire</t>
  </si>
  <si>
    <t>oui/non</t>
  </si>
  <si>
    <t>Oui</t>
  </si>
  <si>
    <t>Non</t>
  </si>
  <si>
    <t>Agence</t>
  </si>
  <si>
    <t>SERGIC EVRY</t>
  </si>
  <si>
    <t>Bien</t>
  </si>
  <si>
    <t>WARYS</t>
  </si>
  <si>
    <t>Régime Juridique</t>
  </si>
  <si>
    <t>Copropriété</t>
  </si>
  <si>
    <t>Mono Propriété</t>
  </si>
  <si>
    <t>VILLA LES ESSENTIELLES</t>
  </si>
  <si>
    <t>Locataire :</t>
  </si>
  <si>
    <t>Durée du bail</t>
  </si>
  <si>
    <t>4 ans</t>
  </si>
  <si>
    <t>5 ans</t>
  </si>
  <si>
    <t>6 ans</t>
  </si>
  <si>
    <t>7 ans</t>
  </si>
  <si>
    <t>8 ans</t>
  </si>
  <si>
    <t>9 ans</t>
  </si>
  <si>
    <t>10 ans</t>
  </si>
  <si>
    <t>Echeance de paiement</t>
  </si>
  <si>
    <t>Début de mois</t>
  </si>
  <si>
    <t>Fin de mois</t>
  </si>
  <si>
    <t>Tous les 5</t>
  </si>
  <si>
    <t>Tous les 15</t>
  </si>
  <si>
    <t>Nouveau</t>
  </si>
  <si>
    <t>Bien :</t>
  </si>
  <si>
    <t>Opérations du compte de location</t>
  </si>
  <si>
    <t>Agence :</t>
  </si>
  <si>
    <t>Payable :</t>
  </si>
  <si>
    <t>le 5 de chaque mois</t>
  </si>
  <si>
    <t>Date</t>
  </si>
  <si>
    <t>Date de la quittance du mois écoulé :</t>
  </si>
  <si>
    <t>Référence</t>
  </si>
  <si>
    <t>Désignation</t>
  </si>
  <si>
    <t>P.U.</t>
  </si>
  <si>
    <t>QTE</t>
  </si>
  <si>
    <t>P.T.T.C.</t>
  </si>
  <si>
    <t>Total :</t>
  </si>
  <si>
    <t>CHARGES</t>
  </si>
  <si>
    <t>REVENUS</t>
  </si>
  <si>
    <t>TOTAL DU MOIS</t>
  </si>
  <si>
    <t>Revenus :</t>
  </si>
  <si>
    <t>Charges :</t>
  </si>
  <si>
    <t>Revenus</t>
  </si>
  <si>
    <t>Charge</t>
  </si>
  <si>
    <t>Loyer</t>
  </si>
  <si>
    <t>Charges Locataire</t>
  </si>
  <si>
    <t>Assurance Habitat</t>
  </si>
  <si>
    <t>Honoraire de gestion</t>
  </si>
  <si>
    <t>Immo Charges</t>
  </si>
  <si>
    <t>Immo Fonds Travaux</t>
  </si>
  <si>
    <t>Régul de charges annuelle</t>
  </si>
  <si>
    <t>Taxe Foncière</t>
  </si>
  <si>
    <t>Taxe Ordure ménagère</t>
  </si>
  <si>
    <t>LOY</t>
  </si>
  <si>
    <t>CHL</t>
  </si>
  <si>
    <t>REG+</t>
  </si>
  <si>
    <t>ASS</t>
  </si>
  <si>
    <t>Ref</t>
  </si>
  <si>
    <t>HON</t>
  </si>
  <si>
    <t>IC</t>
  </si>
  <si>
    <t>IFT</t>
  </si>
  <si>
    <t>REG-</t>
  </si>
  <si>
    <t>TF</t>
  </si>
  <si>
    <t>TOM-</t>
  </si>
  <si>
    <t>TOM+</t>
  </si>
  <si>
    <t>Menu</t>
  </si>
  <si>
    <t>Sauvegarder</t>
  </si>
  <si>
    <t>DEV-006-SEPT</t>
  </si>
  <si>
    <t>Num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</si>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</sst>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_);\(#,##0.00\ &quot;€&quot;\)"/>
    <numFmt numFmtId="164" formatCode="#,##0.00\ &quot;€&quot;"/>
    <numFmt numFmtId="165" formatCode="[$-40C]mmmm\-yy;@"/>
  </numFmts>
  <fonts count="8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Arial Bold"/>
    </font>
    <font>
      <sz val="16"/>
      <color theme="1"/>
      <name val="Arial Bold"/>
    </font>
    <font>
      <sz val="18"/>
      <color theme="1"/>
      <name val="Arial Bold"/>
    </font>
    <font>
      <sz val="26"/>
      <color theme="1"/>
      <name val="Arial Bold"/>
    </font>
    <font>
      <sz val="26"/>
      <color theme="0"/>
      <name val="Arial Bold"/>
    </font>
    <font>
      <sz val="11"/>
      <color theme="1"/>
      <name val="Arial Bold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0" borderId="0" xfId="0" applyNumberFormat="1"/>
    <xf numFmtId="164" fontId="0" fillId="0" borderId="0" xfId="0" applyNumberFormat="1"/>
    <xf numFmtId="17" fontId="0" fillId="0" borderId="0" xfId="0" applyNumberFormat="1"/>
    <xf numFmtId="0" fontId="2" fillId="2" borderId="0" xfId="0" applyFont="1" applyFill="1"/>
    <xf numFmtId="164" fontId="2" fillId="2" borderId="0" xfId="0" applyNumberFormat="1" applyFont="1" applyFill="1"/>
    <xf numFmtId="0" fontId="2" fillId="0" borderId="10" xfId="0" applyFont="1" applyFill="1" applyBorder="1" applyAlignment="1" applyProtection="1">
      <alignment horizontal="center"/>
      <protection locked="0"/>
    </xf>
    <xf numFmtId="164" fontId="2" fillId="0" borderId="12" xfId="0" applyNumberFormat="1" applyFont="1" applyFill="1" applyBorder="1" applyProtection="1">
      <protection locked="0"/>
    </xf>
    <xf numFmtId="164" fontId="2" fillId="0" borderId="7" xfId="0" applyNumberFormat="1" applyFont="1" applyFill="1" applyBorder="1" applyProtection="1"/>
    <xf numFmtId="0" fontId="2" fillId="0" borderId="6" xfId="0" applyFont="1" applyFill="1" applyBorder="1" applyAlignment="1" applyProtection="1">
      <alignment horizontal="center"/>
      <protection locked="0"/>
    </xf>
    <xf numFmtId="164" fontId="2" fillId="0" borderId="5" xfId="0" applyNumberFormat="1" applyFont="1" applyFill="1" applyBorder="1" applyProtection="1">
      <protection locked="0"/>
    </xf>
    <xf numFmtId="164" fontId="2" fillId="0" borderId="8" xfId="0" applyNumberFormat="1" applyFont="1" applyFill="1" applyBorder="1" applyProtection="1"/>
    <xf numFmtId="0" fontId="2" fillId="0" borderId="13" xfId="0" applyFont="1" applyFill="1" applyBorder="1" applyAlignment="1" applyProtection="1">
      <alignment horizontal="center"/>
      <protection locked="0"/>
    </xf>
    <xf numFmtId="164" fontId="2" fillId="0" borderId="15" xfId="0" applyNumberFormat="1" applyFont="1" applyFill="1" applyBorder="1" applyProtection="1">
      <protection locked="0"/>
    </xf>
    <xf numFmtId="164" fontId="2" fillId="0" borderId="9" xfId="0" applyNumberFormat="1" applyFont="1" applyFill="1" applyBorder="1" applyProtection="1"/>
    <xf numFmtId="1" fontId="2" fillId="0" borderId="10" xfId="0" applyNumberFormat="1" applyFont="1" applyFill="1" applyBorder="1" applyAlignment="1" applyProtection="1">
      <alignment horizontal="center"/>
      <protection locked="0"/>
    </xf>
    <xf numFmtId="1" fontId="2" fillId="0" borderId="6" xfId="0" applyNumberFormat="1" applyFont="1" applyFill="1" applyBorder="1" applyAlignment="1" applyProtection="1">
      <alignment horizontal="center"/>
      <protection locked="0"/>
    </xf>
    <xf numFmtId="1" fontId="2" fillId="0" borderId="13" xfId="0" applyNumberFormat="1" applyFont="1" applyFill="1" applyBorder="1" applyAlignment="1" applyProtection="1">
      <alignment horizontal="center"/>
      <protection locked="0"/>
    </xf>
    <xf numFmtId="164" fontId="2" fillId="0" borderId="0" xfId="0" applyNumberFormat="1" applyFont="1" applyFill="1"/>
    <xf numFmtId="0" fontId="2" fillId="3" borderId="0" xfId="0" applyFont="1" applyFill="1"/>
    <xf numFmtId="0" fontId="2" fillId="3" borderId="0" xfId="0" applyFont="1" applyFill="1" applyBorder="1" applyAlignment="1"/>
    <xf numFmtId="0" fontId="3" fillId="3" borderId="7" xfId="0" applyFont="1" applyFill="1" applyBorder="1"/>
    <xf numFmtId="0" fontId="3" fillId="3" borderId="1" xfId="0" applyFont="1" applyFill="1" applyBorder="1"/>
    <xf numFmtId="164" fontId="2" fillId="3" borderId="0" xfId="0" applyNumberFormat="1" applyFont="1" applyFill="1"/>
    <xf numFmtId="0" fontId="6" fillId="3" borderId="0" xfId="0" applyFont="1" applyFill="1" applyAlignment="1">
      <alignment vertical="center"/>
    </xf>
    <xf numFmtId="14" fontId="2" fillId="2" borderId="0" xfId="0" applyNumberFormat="1" applyFont="1" applyFill="1"/>
    <xf numFmtId="165" fontId="2" fillId="0" borderId="1" xfId="0" applyNumberFormat="1" applyFont="1" applyFill="1" applyBorder="1" applyProtection="1">
      <protection locked="0"/>
    </xf>
    <xf numFmtId="0" fontId="2" fillId="3" borderId="0" xfId="0" applyFont="1" applyFill="1" applyAlignment="1"/>
    <xf numFmtId="1" fontId="2" fillId="2" borderId="0" xfId="0" applyNumberFormat="1" applyFont="1" applyFill="1"/>
    <xf numFmtId="7" fontId="0" fillId="0" borderId="0" xfId="0" applyNumberFormat="1"/>
    <xf numFmtId="0" fontId="4" fillId="3" borderId="0" xfId="0" applyFont="1" applyFill="1" applyAlignment="1">
      <alignment horizontal="left" vertical="center"/>
    </xf>
    <xf numFmtId="164" fontId="4" fillId="3" borderId="0" xfId="0" applyNumberFormat="1" applyFont="1" applyFill="1" applyAlignment="1">
      <alignment horizontal="right" vertical="center"/>
    </xf>
    <xf numFmtId="0" fontId="6" fillId="4" borderId="0" xfId="0" applyFont="1" applyFill="1" applyAlignment="1" applyProtection="1">
      <alignment horizontal="center" vertical="center"/>
      <protection locked="0"/>
    </xf>
    <xf numFmtId="0" fontId="2" fillId="0" borderId="6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" fillId="0" borderId="5" xfId="0" applyFont="1" applyFill="1" applyBorder="1" applyAlignment="1">
      <alignment horizontal="left"/>
    </xf>
    <xf numFmtId="0" fontId="2" fillId="0" borderId="13" xfId="0" applyFont="1" applyFill="1" applyBorder="1" applyAlignment="1">
      <alignment horizontal="left"/>
    </xf>
    <xf numFmtId="0" fontId="2" fillId="0" borderId="14" xfId="0" applyFont="1" applyFill="1" applyBorder="1" applyAlignment="1">
      <alignment horizontal="left"/>
    </xf>
    <xf numFmtId="0" fontId="2" fillId="0" borderId="15" xfId="0" applyFont="1" applyFill="1" applyBorder="1" applyAlignment="1">
      <alignment horizontal="left"/>
    </xf>
    <xf numFmtId="0" fontId="3" fillId="2" borderId="0" xfId="0" applyFont="1" applyFill="1" applyAlignment="1">
      <alignment horizontal="center" vertical="center"/>
    </xf>
    <xf numFmtId="0" fontId="3" fillId="3" borderId="7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left"/>
    </xf>
    <xf numFmtId="0" fontId="2" fillId="0" borderId="12" xfId="0" applyFont="1" applyFill="1" applyBorder="1" applyAlignment="1">
      <alignment horizontal="left"/>
    </xf>
    <xf numFmtId="0" fontId="5" fillId="3" borderId="0" xfId="0" applyFont="1" applyFill="1" applyAlignment="1">
      <alignment horizontal="center"/>
    </xf>
    <xf numFmtId="0" fontId="2" fillId="0" borderId="2" xfId="0" applyFont="1" applyFill="1" applyBorder="1" applyAlignment="1">
      <alignment horizontal="left"/>
    </xf>
    <xf numFmtId="0" fontId="2" fillId="0" borderId="3" xfId="0" applyFont="1" applyFill="1" applyBorder="1" applyAlignment="1">
      <alignment horizontal="left"/>
    </xf>
    <xf numFmtId="0" fontId="2" fillId="0" borderId="4" xfId="0" applyFont="1" applyFill="1" applyBorder="1" applyAlignment="1">
      <alignment horizontal="left"/>
    </xf>
    <xf numFmtId="1" fontId="7" fillId="0" borderId="2" xfId="0" applyNumberFormat="1" applyFont="1" applyFill="1" applyBorder="1" applyAlignment="1" applyProtection="1">
      <alignment horizontal="center"/>
      <protection locked="0"/>
    </xf>
    <xf numFmtId="1" fontId="7" fillId="0" borderId="3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3">
    <dxf>
      <numFmt numFmtId="164" formatCode="#,##0.00\ &quot;€&quot;"/>
    </dxf>
    <dxf>
      <numFmt numFmtId="164" formatCode="#,##0.00\ &quot;€&quot;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50800</xdr:colOff>
      <xdr:row>31</xdr:row>
      <xdr:rowOff>152400</xdr:rowOff>
    </xdr:from>
    <xdr:to>
      <xdr:col>0</xdr:col>
      <xdr:colOff>965200</xdr:colOff>
      <xdr:row>36</xdr:row>
      <xdr:rowOff>50800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00" y="67945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0</xdr:col>
      <xdr:colOff>50800</xdr:colOff>
      <xdr:row>19</xdr:row>
      <xdr:rowOff>88900</xdr:rowOff>
    </xdr:from>
    <xdr:to>
      <xdr:col>0</xdr:col>
      <xdr:colOff>965200</xdr:colOff>
      <xdr:row>23</xdr:row>
      <xdr:rowOff>190500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0800" y="42418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749300</xdr:colOff>
      <xdr:row>26</xdr:row>
      <xdr:rowOff>165100</xdr:rowOff>
    </xdr:from>
    <xdr:to>
      <xdr:col>12</xdr:col>
      <xdr:colOff>533400</xdr:colOff>
      <xdr:row>31</xdr:row>
      <xdr:rowOff>12700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344400" y="57404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50800</xdr:colOff>
      <xdr:row>4</xdr:row>
      <xdr:rowOff>76200</xdr:rowOff>
    </xdr:from>
    <xdr:to>
      <xdr:col>11</xdr:col>
      <xdr:colOff>508000</xdr:colOff>
      <xdr:row>6</xdr:row>
      <xdr:rowOff>127000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645900" y="110490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11</xdr:col>
      <xdr:colOff>63500</xdr:colOff>
      <xdr:row>9</xdr:row>
      <xdr:rowOff>88900</xdr:rowOff>
    </xdr:from>
    <xdr:to>
      <xdr:col>11</xdr:col>
      <xdr:colOff>520700</xdr:colOff>
      <xdr:row>11</xdr:row>
      <xdr:rowOff>139700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658600" y="213360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11</xdr:col>
      <xdr:colOff>114300</xdr:colOff>
      <xdr:row>14</xdr:row>
      <xdr:rowOff>63500</xdr:rowOff>
    </xdr:from>
    <xdr:to>
      <xdr:col>11</xdr:col>
      <xdr:colOff>571500</xdr:colOff>
      <xdr:row>16</xdr:row>
      <xdr:rowOff>114300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1709400" y="3149600"/>
          <a:ext cx="457200" cy="4572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762000</xdr:colOff>
          <xdr:row>14</xdr:row>
          <xdr:rowOff>152400</xdr:rowOff>
        </xdr:from>
        <xdr:to>
          <xdr:col>13</xdr:col>
          <xdr:colOff>381000</xdr:colOff>
          <xdr:row>16</xdr:row>
          <xdr:rowOff>127000</xdr:rowOff>
        </xdr:to>
        <xdr:sp macro="" textlink="">
          <xdr:nvSpPr>
            <xdr:cNvPr id="14369" name="Button 33" hidden="1">
              <a:extLst>
                <a:ext uri="{63B3BB69-23CF-44E3-9099-C40C66FF867C}">
                  <a14:compatExt spid="_x0000_s14369"/>
                </a:ext>
                <a:ext uri="{FF2B5EF4-FFF2-40B4-BE49-F238E27FC236}">
                  <a16:creationId xmlns:a16="http://schemas.microsoft.com/office/drawing/2014/main" id="{00000000-0008-0000-0100-00002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33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2EB408-239A-4342-B7F1-D350375458B7}" name="TCivilite" displayName="TCivilite" ref="A1:A6" totalsRowShown="0">
  <autoFilter ref="A1:A6" xr:uid="{7D7A4BE9-3150-6B4D-A3FD-C9848081BC28}"/>
  <tableColumns count="1">
    <tableColumn id="1" xr3:uid="{803DC1C0-FD09-CF42-9C18-45C164B8DA72}" name="Tit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AC178F-C336-5045-B17A-C7E9C954A4F8}" name="TTypeBien" displayName="TTypeBien" ref="C1:C25" totalsRowShown="0">
  <autoFilter ref="C1:C25" xr:uid="{8EA16CAB-46ED-434C-8068-DA405E48AF54}"/>
  <tableColumns count="1">
    <tableColumn id="1" xr3:uid="{76B5AE69-A38F-8146-8CD8-B4E8AD6C0CE0}" name="Type de bien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25B4F0E-0631-A745-A414-A874D0DC3FD9}" name="TNombre" displayName="TNombre" ref="E1:E13" totalsRowShown="0">
  <autoFilter ref="E1:E13" xr:uid="{E523B30B-5D16-2846-899E-12792FAFD08A}"/>
  <tableColumns count="1">
    <tableColumn id="1" xr3:uid="{31AAB078-E017-F04E-9819-C086B089B6B4}" name="Nombr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9B50859-6DB2-3440-9078-1319AD6F631C}" name="TAnnee" displayName="TAnnee" ref="G1:G5" totalsRowShown="0">
  <autoFilter ref="G1:G5" xr:uid="{9F35E8C3-196E-7D4E-AE24-2DFD77BD5B59}"/>
  <tableColumns count="1">
    <tableColumn id="1" xr3:uid="{B495DB73-64F9-884B-8010-641CC8E5BFBB}" name="Année Construction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66CC11C-12CC-3646-B4C9-0FB5450E5A03}" name="TON" displayName="TON" ref="I1:I3" totalsRowShown="0">
  <autoFilter ref="I1:I3" xr:uid="{EF52EAB8-1A4C-F94D-8A03-81B4632EBCBC}"/>
  <tableColumns count="1">
    <tableColumn id="1" xr3:uid="{56E1EFA4-FFF7-0347-962B-9C2AFAFA8689}" name="oui/non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8B9E4E6-23FF-B046-A6A1-198AC2EC77CC}" name="TRJ" displayName="TRJ" ref="K1:K3" totalsRowShown="0">
  <autoFilter ref="K1:K3" xr:uid="{B2997CF6-08E1-2049-90A2-79C7EC3D6262}"/>
  <tableColumns count="1">
    <tableColumn id="1" xr3:uid="{40FC7B9D-E637-DF4C-97A1-ADA5156B1B70}" name="Régime Juridique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512AD87-8CE6-FB4C-8AB5-A12921FFDB6D}" name="TDB" displayName="TDB" ref="M1:M11" totalsRowShown="0">
  <autoFilter ref="M1:M11" xr:uid="{D7D4EDBB-0E6F-9542-B4F8-9F2B84EC12FE}"/>
  <tableColumns count="1">
    <tableColumn id="1" xr3:uid="{38009B5B-91CA-044E-B564-0597E6110D09}" name="Durée du bail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1402396-1458-DE44-91AA-6166DB074A0B}" name="TEM" displayName="TEM" ref="O1:O5" totalsRowShown="0">
  <autoFilter ref="O1:O5" xr:uid="{5479C90A-0B78-6C4E-8F9C-F31E2AD8DC5E}"/>
  <tableColumns count="1">
    <tableColumn id="1" xr3:uid="{A39D5148-A0CD-764A-8C39-60C532ECCBE9}" name="Echeance de paiement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C6DE3C7-8803-0C43-92D4-13D9DE62E676}" name="TDATE" displayName="TDATE" ref="Q1:Q204" totalsRowShown="0">
  <autoFilter ref="Q1:Q204" xr:uid="{4869ABAF-FAE3-3C45-8256-EE3AF0BB260A}"/>
  <tableColumns count="1">
    <tableColumn id="1" xr3:uid="{374F651E-6666-8E41-8DE5-501BDD01BCD8}" name="Date" dataDxfId="2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981EC65-2B7B-8D47-9127-927D06ABD960}" name="TREVENUS" displayName="TREVENUS" ref="S1:U5" totalsRowShown="0">
  <autoFilter ref="S1:U5" xr:uid="{7A542C09-DBD0-2B4E-8A65-71BA38EF3A21}"/>
  <tableColumns count="3">
    <tableColumn id="1" xr3:uid="{DDA818FB-9587-D143-90A2-F604549815EF}" name="Ref"/>
    <tableColumn id="2" xr3:uid="{D799832E-FEDD-2343-88BC-B5D3C8B68B22}" name="Revenus"/>
    <tableColumn id="3" xr3:uid="{D1A15B01-D1B0-DB46-9CB3-2267BFFD6BC7}" name="P.T.T.C." dataDxfId="1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8C11F25E-CBFA-FD44-B6F3-93B8DDF2DD4E}" name="TCHARGE" displayName="TCHARGE" ref="W1:Y8" totalsRowShown="0">
  <autoFilter ref="W1:Y8" xr:uid="{F7EB3E63-E948-DD42-BDD8-BD1564FDC7B7}"/>
  <tableColumns count="3">
    <tableColumn id="1" xr3:uid="{3F449205-CC1C-F749-91B3-9F4ABF3E82E0}" name="Ref"/>
    <tableColumn id="2" xr3:uid="{69D1B973-1452-A043-A360-E31FB5EC6699}" name="Charge"/>
    <tableColumn id="3" xr3:uid="{50D86D5F-DCC2-F04B-B33D-7355616241D2}" name="P.T.T.C." dataDxfId="0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328019C-BBBA-C14C-A929-F9E2191DA468}" name="Tableau17" displayName="Tableau17" ref="A1:H2" totalsRowShown="0">
  <autoFilter ref="A1:H2" xr:uid="{AFEA7743-51B6-6944-B748-8FCC37621589}"/>
  <tableColumns count="8">
    <tableColumn id="1" xr3:uid="{1255E66E-1FA2-DE47-ACAE-371FFA4B478C}" name="Date"/>
    <tableColumn id="2" xr3:uid="{9D3D9FE8-D427-3A45-AF55-D209D4F3118D}" name="Num"/>
    <tableColumn id="3" xr3:uid="{29D3A466-5BEA-E34C-B326-1BB0DCA4A547}" name="Bien"/>
    <tableColumn id="4" xr3:uid="{715578C9-DB4F-C548-A003-4675CD3A3767}" name="Locataire"/>
    <tableColumn id="5" xr3:uid="{F4A25EFB-2E67-DC47-A265-B8E2DC12A74A}" name="Agence"/>
    <tableColumn id="6" xr3:uid="{A7181912-08DE-0A44-AE92-C292188DD9D3}" name="Référence"/>
    <tableColumn id="7" xr3:uid="{CB076913-326C-9C42-A1B6-E80436C897DE}" name="Désignation"/>
    <tableColumn id="8" xr3:uid="{3A1052BE-F66C-BC45-A3DD-92BBE238A852}" name="Pri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26361-AF04-944A-A688-B8DF86086BB7}">
  <sheetPr codeName="Feuil1"/>
  <dimension ref="A1:Y204"/>
  <sheetViews>
    <sheetView topLeftCell="X1" workbookViewId="0">
      <selection activeCell="T4" sqref="T4"/>
    </sheetView>
  </sheetViews>
  <sheetFormatPr baseColWidth="10" defaultRowHeight="16"/>
  <cols>
    <col min="1" max="1" width="20.83203125" customWidth="1"/>
    <col min="2" max="2" width="5.83203125" customWidth="1"/>
    <col min="3" max="3" width="20.83203125" customWidth="1"/>
    <col min="4" max="4" width="5.83203125" customWidth="1"/>
    <col min="5" max="5" width="20.83203125" customWidth="1"/>
    <col min="6" max="6" width="5.83203125" customWidth="1"/>
    <col min="7" max="7" width="20.83203125" customWidth="1"/>
    <col min="8" max="8" width="5.83203125" customWidth="1"/>
    <col min="9" max="9" width="20.83203125" customWidth="1"/>
    <col min="10" max="10" width="5.83203125" customWidth="1"/>
    <col min="11" max="11" width="20.83203125" customWidth="1"/>
    <col min="12" max="12" width="5.83203125" customWidth="1"/>
    <col min="13" max="13" width="20.83203125" customWidth="1"/>
    <col min="14" max="14" width="5.83203125" customWidth="1"/>
    <col min="15" max="15" width="22" customWidth="1"/>
    <col min="16" max="16" width="5.83203125" customWidth="1"/>
    <col min="17" max="17" width="20.83203125" customWidth="1"/>
    <col min="18" max="18" width="5.83203125" customWidth="1"/>
    <col min="19" max="19" width="6.33203125" customWidth="1"/>
    <col min="20" max="20" width="20.83203125" customWidth="1"/>
    <col min="21" max="21" width="20.83203125" style="2" customWidth="1"/>
    <col min="24" max="24" width="20.83203125" customWidth="1"/>
    <col min="25" max="25" width="20.83203125" style="2" customWidth="1"/>
  </cols>
  <sheetData>
    <row r="1" spans="1:25">
      <c r="A1" t="s">
        <v>0</v>
      </c>
      <c r="C1" t="s">
        <v>35</v>
      </c>
      <c r="E1" t="s">
        <v>1</v>
      </c>
      <c r="G1" t="s">
        <v>2</v>
      </c>
      <c r="I1" t="s">
        <v>37</v>
      </c>
      <c r="K1" t="s">
        <v>44</v>
      </c>
      <c r="M1" t="s">
        <v>49</v>
      </c>
      <c r="O1" t="s">
        <v>57</v>
      </c>
      <c r="Q1" t="s">
        <v>68</v>
      </c>
      <c r="S1" t="s">
        <v>96</v>
      </c>
      <c r="T1" t="s">
        <v>81</v>
      </c>
      <c r="U1" s="2" t="s">
        <v>74</v>
      </c>
      <c r="W1" t="s">
        <v>96</v>
      </c>
      <c r="X1" t="s">
        <v>82</v>
      </c>
      <c r="Y1" s="2" t="s">
        <v>74</v>
      </c>
    </row>
    <row r="2" spans="1:25">
      <c r="A2" t="s">
        <v>3</v>
      </c>
      <c r="C2" t="s">
        <v>4</v>
      </c>
      <c r="E2">
        <v>1</v>
      </c>
      <c r="G2" t="s">
        <v>5</v>
      </c>
      <c r="I2" t="s">
        <v>38</v>
      </c>
      <c r="K2" t="s">
        <v>45</v>
      </c>
      <c r="M2">
        <v>12</v>
      </c>
      <c r="O2" t="s">
        <v>58</v>
      </c>
      <c r="Q2" s="3">
        <v>43101</v>
      </c>
      <c r="S2" t="s">
        <v>92</v>
      </c>
      <c r="T2" t="s">
        <v>83</v>
      </c>
      <c r="U2" s="2">
        <v>620.86</v>
      </c>
      <c r="W2" t="s">
        <v>95</v>
      </c>
      <c r="X2" t="s">
        <v>85</v>
      </c>
      <c r="Y2" s="2">
        <v>6.9</v>
      </c>
    </row>
    <row r="3" spans="1:25">
      <c r="A3" t="s">
        <v>6</v>
      </c>
      <c r="C3" t="s">
        <v>7</v>
      </c>
      <c r="E3">
        <v>2</v>
      </c>
      <c r="G3" t="s">
        <v>8</v>
      </c>
      <c r="I3" t="s">
        <v>39</v>
      </c>
      <c r="K3" t="s">
        <v>46</v>
      </c>
      <c r="M3">
        <v>24</v>
      </c>
      <c r="O3" t="s">
        <v>59</v>
      </c>
      <c r="Q3" s="3">
        <v>43132</v>
      </c>
      <c r="S3" t="s">
        <v>93</v>
      </c>
      <c r="T3" t="s">
        <v>84</v>
      </c>
      <c r="U3" s="2">
        <v>40</v>
      </c>
      <c r="W3" t="s">
        <v>97</v>
      </c>
      <c r="X3" t="s">
        <v>86</v>
      </c>
      <c r="Y3" s="2">
        <v>94.77</v>
      </c>
    </row>
    <row r="4" spans="1:25">
      <c r="A4" t="s">
        <v>3</v>
      </c>
      <c r="C4" t="s">
        <v>9</v>
      </c>
      <c r="E4">
        <v>3</v>
      </c>
      <c r="G4" t="s">
        <v>10</v>
      </c>
      <c r="M4">
        <v>36</v>
      </c>
      <c r="O4" t="s">
        <v>60</v>
      </c>
      <c r="Q4" s="3">
        <v>43160</v>
      </c>
      <c r="S4" t="s">
        <v>94</v>
      </c>
      <c r="T4" t="s">
        <v>89</v>
      </c>
      <c r="U4" s="2">
        <v>1</v>
      </c>
      <c r="W4" t="s">
        <v>98</v>
      </c>
      <c r="X4" t="s">
        <v>87</v>
      </c>
      <c r="Y4" s="2">
        <v>243.17</v>
      </c>
    </row>
    <row r="5" spans="1:25">
      <c r="A5" t="s">
        <v>11</v>
      </c>
      <c r="C5" t="s">
        <v>12</v>
      </c>
      <c r="E5">
        <v>4</v>
      </c>
      <c r="G5" t="s">
        <v>13</v>
      </c>
      <c r="M5" t="s">
        <v>50</v>
      </c>
      <c r="O5" t="s">
        <v>61</v>
      </c>
      <c r="Q5" s="3">
        <v>43191</v>
      </c>
      <c r="S5" t="s">
        <v>103</v>
      </c>
      <c r="T5" t="s">
        <v>91</v>
      </c>
      <c r="W5" t="s">
        <v>99</v>
      </c>
      <c r="X5" t="s">
        <v>88</v>
      </c>
      <c r="Y5" s="2">
        <v>12.13</v>
      </c>
    </row>
    <row r="6" spans="1:25">
      <c r="A6" t="s">
        <v>14</v>
      </c>
      <c r="C6" t="s">
        <v>15</v>
      </c>
      <c r="E6">
        <v>5</v>
      </c>
      <c r="M6" t="s">
        <v>51</v>
      </c>
      <c r="Q6" s="3">
        <v>43221</v>
      </c>
      <c r="W6" t="s">
        <v>100</v>
      </c>
      <c r="X6" t="s">
        <v>89</v>
      </c>
      <c r="Y6" s="2">
        <v>1</v>
      </c>
    </row>
    <row r="7" spans="1:25">
      <c r="C7" t="s">
        <v>16</v>
      </c>
      <c r="E7">
        <v>6</v>
      </c>
      <c r="M7" t="s">
        <v>52</v>
      </c>
      <c r="Q7" s="3">
        <v>43252</v>
      </c>
      <c r="W7" t="s">
        <v>101</v>
      </c>
      <c r="X7" t="s">
        <v>90</v>
      </c>
    </row>
    <row r="8" spans="1:25">
      <c r="C8" t="s">
        <v>17</v>
      </c>
      <c r="E8">
        <v>7</v>
      </c>
      <c r="M8" t="s">
        <v>53</v>
      </c>
      <c r="Q8" s="3">
        <v>43282</v>
      </c>
      <c r="W8" t="s">
        <v>102</v>
      </c>
      <c r="X8" t="s">
        <v>91</v>
      </c>
    </row>
    <row r="9" spans="1:25">
      <c r="C9" t="s">
        <v>18</v>
      </c>
      <c r="E9">
        <v>8</v>
      </c>
      <c r="M9" t="s">
        <v>54</v>
      </c>
      <c r="Q9" s="3">
        <v>43313</v>
      </c>
    </row>
    <row r="10" spans="1:25">
      <c r="C10" t="s">
        <v>19</v>
      </c>
      <c r="E10">
        <v>9</v>
      </c>
      <c r="M10" t="s">
        <v>55</v>
      </c>
      <c r="Q10" s="3">
        <v>43344</v>
      </c>
    </row>
    <row r="11" spans="1:25">
      <c r="C11" t="s">
        <v>20</v>
      </c>
      <c r="E11">
        <v>10</v>
      </c>
      <c r="M11" t="s">
        <v>56</v>
      </c>
      <c r="Q11" s="3">
        <v>43374</v>
      </c>
    </row>
    <row r="12" spans="1:25">
      <c r="C12" t="s">
        <v>21</v>
      </c>
      <c r="E12">
        <v>11</v>
      </c>
      <c r="Q12" s="3">
        <v>43405</v>
      </c>
    </row>
    <row r="13" spans="1:25">
      <c r="C13" t="s">
        <v>22</v>
      </c>
      <c r="E13">
        <v>12</v>
      </c>
      <c r="Q13" s="3">
        <v>43435</v>
      </c>
    </row>
    <row r="14" spans="1:25">
      <c r="C14" t="s">
        <v>23</v>
      </c>
      <c r="Q14" s="3">
        <v>43466</v>
      </c>
    </row>
    <row r="15" spans="1:25">
      <c r="C15" t="s">
        <v>24</v>
      </c>
      <c r="Q15" s="3">
        <v>43497</v>
      </c>
    </row>
    <row r="16" spans="1:25">
      <c r="C16" t="s">
        <v>25</v>
      </c>
      <c r="Q16" s="3">
        <v>43525</v>
      </c>
    </row>
    <row r="17" spans="3:17">
      <c r="C17" t="s">
        <v>26</v>
      </c>
      <c r="Q17" s="3">
        <v>43556</v>
      </c>
    </row>
    <row r="18" spans="3:17">
      <c r="C18" t="s">
        <v>27</v>
      </c>
      <c r="Q18" s="3">
        <v>43586</v>
      </c>
    </row>
    <row r="19" spans="3:17">
      <c r="C19" t="s">
        <v>28</v>
      </c>
      <c r="Q19" s="3">
        <v>43617</v>
      </c>
    </row>
    <row r="20" spans="3:17">
      <c r="C20" t="s">
        <v>29</v>
      </c>
      <c r="Q20" s="3">
        <v>43647</v>
      </c>
    </row>
    <row r="21" spans="3:17">
      <c r="C21" t="s">
        <v>30</v>
      </c>
      <c r="Q21" s="3">
        <v>43678</v>
      </c>
    </row>
    <row r="22" spans="3:17">
      <c r="C22" t="s">
        <v>31</v>
      </c>
      <c r="Q22" s="3">
        <v>43709</v>
      </c>
    </row>
    <row r="23" spans="3:17">
      <c r="C23" t="s">
        <v>32</v>
      </c>
      <c r="Q23" s="3">
        <v>43739</v>
      </c>
    </row>
    <row r="24" spans="3:17">
      <c r="C24" t="s">
        <v>33</v>
      </c>
      <c r="Q24" s="3">
        <v>43770</v>
      </c>
    </row>
    <row r="25" spans="3:17">
      <c r="C25" t="s">
        <v>34</v>
      </c>
      <c r="Q25" s="3">
        <v>43800</v>
      </c>
    </row>
    <row r="26" spans="3:17">
      <c r="Q26" s="3">
        <v>43831</v>
      </c>
    </row>
    <row r="27" spans="3:17">
      <c r="Q27" s="3">
        <v>43862</v>
      </c>
    </row>
    <row r="28" spans="3:17">
      <c r="Q28" s="3">
        <v>43891</v>
      </c>
    </row>
    <row r="29" spans="3:17">
      <c r="Q29" s="3">
        <v>43922</v>
      </c>
    </row>
    <row r="30" spans="3:17">
      <c r="Q30" s="3">
        <v>43952</v>
      </c>
    </row>
    <row r="31" spans="3:17">
      <c r="Q31" s="3">
        <v>43983</v>
      </c>
    </row>
    <row r="32" spans="3:17">
      <c r="Q32" s="3">
        <v>44013</v>
      </c>
    </row>
    <row r="33" spans="17:17">
      <c r="Q33" s="3">
        <v>44044</v>
      </c>
    </row>
    <row r="34" spans="17:17">
      <c r="Q34" s="3">
        <v>44075</v>
      </c>
    </row>
    <row r="35" spans="17:17">
      <c r="Q35" s="3">
        <v>44105</v>
      </c>
    </row>
    <row r="36" spans="17:17">
      <c r="Q36" s="3">
        <v>44136</v>
      </c>
    </row>
    <row r="37" spans="17:17">
      <c r="Q37" s="3">
        <v>44166</v>
      </c>
    </row>
    <row r="38" spans="17:17">
      <c r="Q38" s="3">
        <v>44197</v>
      </c>
    </row>
    <row r="39" spans="17:17">
      <c r="Q39" s="3">
        <v>44228</v>
      </c>
    </row>
    <row r="40" spans="17:17">
      <c r="Q40" s="3">
        <v>44256</v>
      </c>
    </row>
    <row r="41" spans="17:17">
      <c r="Q41" s="3">
        <v>44287</v>
      </c>
    </row>
    <row r="42" spans="17:17">
      <c r="Q42" s="3">
        <v>44317</v>
      </c>
    </row>
    <row r="43" spans="17:17">
      <c r="Q43" s="3">
        <v>44348</v>
      </c>
    </row>
    <row r="44" spans="17:17">
      <c r="Q44" s="3">
        <v>44378</v>
      </c>
    </row>
    <row r="45" spans="17:17">
      <c r="Q45" s="3">
        <v>44409</v>
      </c>
    </row>
    <row r="46" spans="17:17">
      <c r="Q46" s="3">
        <v>44440</v>
      </c>
    </row>
    <row r="47" spans="17:17">
      <c r="Q47" s="3">
        <v>44470</v>
      </c>
    </row>
    <row r="48" spans="17:17">
      <c r="Q48" s="3">
        <v>44501</v>
      </c>
    </row>
    <row r="49" spans="17:17">
      <c r="Q49" s="3">
        <v>44531</v>
      </c>
    </row>
    <row r="50" spans="17:17">
      <c r="Q50" s="3">
        <v>44562</v>
      </c>
    </row>
    <row r="51" spans="17:17">
      <c r="Q51" s="3">
        <v>44593</v>
      </c>
    </row>
    <row r="52" spans="17:17">
      <c r="Q52" s="3">
        <v>44621</v>
      </c>
    </row>
    <row r="53" spans="17:17">
      <c r="Q53" s="3">
        <v>44652</v>
      </c>
    </row>
    <row r="54" spans="17:17">
      <c r="Q54" s="3">
        <v>44682</v>
      </c>
    </row>
    <row r="55" spans="17:17">
      <c r="Q55" s="3">
        <v>44713</v>
      </c>
    </row>
    <row r="56" spans="17:17">
      <c r="Q56" s="3">
        <v>44743</v>
      </c>
    </row>
    <row r="57" spans="17:17">
      <c r="Q57" s="3">
        <v>44774</v>
      </c>
    </row>
    <row r="58" spans="17:17">
      <c r="Q58" s="3">
        <v>44805</v>
      </c>
    </row>
    <row r="59" spans="17:17">
      <c r="Q59" s="3">
        <v>44835</v>
      </c>
    </row>
    <row r="60" spans="17:17">
      <c r="Q60" s="3">
        <v>44866</v>
      </c>
    </row>
    <row r="61" spans="17:17">
      <c r="Q61" s="3">
        <v>44896</v>
      </c>
    </row>
    <row r="62" spans="17:17">
      <c r="Q62" s="3">
        <v>44927</v>
      </c>
    </row>
    <row r="63" spans="17:17">
      <c r="Q63" s="3">
        <v>44958</v>
      </c>
    </row>
    <row r="64" spans="17:17">
      <c r="Q64" s="3">
        <v>44986</v>
      </c>
    </row>
    <row r="65" spans="17:17">
      <c r="Q65" s="3">
        <v>45017</v>
      </c>
    </row>
    <row r="66" spans="17:17">
      <c r="Q66" s="3">
        <v>45047</v>
      </c>
    </row>
    <row r="67" spans="17:17">
      <c r="Q67" s="3">
        <v>45078</v>
      </c>
    </row>
    <row r="68" spans="17:17">
      <c r="Q68" s="3">
        <v>45108</v>
      </c>
    </row>
    <row r="69" spans="17:17">
      <c r="Q69" s="3">
        <v>45139</v>
      </c>
    </row>
    <row r="70" spans="17:17">
      <c r="Q70" s="3">
        <v>45170</v>
      </c>
    </row>
    <row r="71" spans="17:17">
      <c r="Q71" s="3">
        <v>45200</v>
      </c>
    </row>
    <row r="72" spans="17:17">
      <c r="Q72" s="3">
        <v>45231</v>
      </c>
    </row>
    <row r="73" spans="17:17">
      <c r="Q73" s="3">
        <v>45261</v>
      </c>
    </row>
    <row r="74" spans="17:17">
      <c r="Q74" s="3">
        <v>45292</v>
      </c>
    </row>
    <row r="75" spans="17:17">
      <c r="Q75" s="3">
        <v>45323</v>
      </c>
    </row>
    <row r="76" spans="17:17">
      <c r="Q76" s="3">
        <v>45352</v>
      </c>
    </row>
    <row r="77" spans="17:17">
      <c r="Q77" s="3">
        <v>45383</v>
      </c>
    </row>
    <row r="78" spans="17:17">
      <c r="Q78" s="3">
        <v>45413</v>
      </c>
    </row>
    <row r="79" spans="17:17">
      <c r="Q79" s="3">
        <v>45444</v>
      </c>
    </row>
    <row r="80" spans="17:17">
      <c r="Q80" s="3">
        <v>45474</v>
      </c>
    </row>
    <row r="81" spans="17:17">
      <c r="Q81" s="3">
        <v>45505</v>
      </c>
    </row>
    <row r="82" spans="17:17">
      <c r="Q82" s="3">
        <v>45536</v>
      </c>
    </row>
    <row r="83" spans="17:17">
      <c r="Q83" s="3">
        <v>45566</v>
      </c>
    </row>
    <row r="84" spans="17:17">
      <c r="Q84" s="3">
        <v>45597</v>
      </c>
    </row>
    <row r="85" spans="17:17">
      <c r="Q85" s="3">
        <v>45627</v>
      </c>
    </row>
    <row r="86" spans="17:17">
      <c r="Q86" s="3">
        <v>45658</v>
      </c>
    </row>
    <row r="87" spans="17:17">
      <c r="Q87" s="3">
        <v>45689</v>
      </c>
    </row>
    <row r="88" spans="17:17">
      <c r="Q88" s="3">
        <v>45717</v>
      </c>
    </row>
    <row r="89" spans="17:17">
      <c r="Q89" s="3">
        <v>45748</v>
      </c>
    </row>
    <row r="90" spans="17:17">
      <c r="Q90" s="3">
        <v>45778</v>
      </c>
    </row>
    <row r="91" spans="17:17">
      <c r="Q91" s="3">
        <v>45809</v>
      </c>
    </row>
    <row r="92" spans="17:17">
      <c r="Q92" s="3">
        <v>45839</v>
      </c>
    </row>
    <row r="93" spans="17:17">
      <c r="Q93" s="3">
        <v>45870</v>
      </c>
    </row>
    <row r="94" spans="17:17">
      <c r="Q94" s="3">
        <v>45901</v>
      </c>
    </row>
    <row r="95" spans="17:17">
      <c r="Q95" s="3">
        <v>45931</v>
      </c>
    </row>
    <row r="96" spans="17:17">
      <c r="Q96" s="3">
        <v>45962</v>
      </c>
    </row>
    <row r="97" spans="17:17">
      <c r="Q97" s="3">
        <v>45992</v>
      </c>
    </row>
    <row r="98" spans="17:17">
      <c r="Q98" s="3">
        <v>46023</v>
      </c>
    </row>
    <row r="99" spans="17:17">
      <c r="Q99" s="3">
        <v>46054</v>
      </c>
    </row>
    <row r="100" spans="17:17">
      <c r="Q100" s="3">
        <v>46082</v>
      </c>
    </row>
    <row r="101" spans="17:17">
      <c r="Q101" s="3">
        <v>46113</v>
      </c>
    </row>
    <row r="102" spans="17:17">
      <c r="Q102" s="3">
        <v>46143</v>
      </c>
    </row>
    <row r="103" spans="17:17">
      <c r="Q103" s="3">
        <v>46174</v>
      </c>
    </row>
    <row r="104" spans="17:17">
      <c r="Q104" s="3">
        <v>46204</v>
      </c>
    </row>
    <row r="105" spans="17:17">
      <c r="Q105" s="3">
        <v>46235</v>
      </c>
    </row>
    <row r="106" spans="17:17">
      <c r="Q106" s="3">
        <v>46266</v>
      </c>
    </row>
    <row r="107" spans="17:17">
      <c r="Q107" s="3">
        <v>46296</v>
      </c>
    </row>
    <row r="108" spans="17:17">
      <c r="Q108" s="3">
        <v>46327</v>
      </c>
    </row>
    <row r="109" spans="17:17">
      <c r="Q109" s="3">
        <v>46357</v>
      </c>
    </row>
    <row r="110" spans="17:17">
      <c r="Q110" s="3">
        <v>46388</v>
      </c>
    </row>
    <row r="111" spans="17:17">
      <c r="Q111" s="3">
        <v>46419</v>
      </c>
    </row>
    <row r="112" spans="17:17">
      <c r="Q112" s="3">
        <v>46447</v>
      </c>
    </row>
    <row r="113" spans="17:17">
      <c r="Q113" s="3">
        <v>46478</v>
      </c>
    </row>
    <row r="114" spans="17:17">
      <c r="Q114" s="3">
        <v>46508</v>
      </c>
    </row>
    <row r="115" spans="17:17">
      <c r="Q115" s="3">
        <v>46539</v>
      </c>
    </row>
    <row r="116" spans="17:17">
      <c r="Q116" s="3">
        <v>46569</v>
      </c>
    </row>
    <row r="117" spans="17:17">
      <c r="Q117" s="3">
        <v>46600</v>
      </c>
    </row>
    <row r="118" spans="17:17">
      <c r="Q118" s="3">
        <v>46631</v>
      </c>
    </row>
    <row r="119" spans="17:17">
      <c r="Q119" s="3">
        <v>46661</v>
      </c>
    </row>
    <row r="120" spans="17:17">
      <c r="Q120" s="3">
        <v>46692</v>
      </c>
    </row>
    <row r="121" spans="17:17">
      <c r="Q121" s="3">
        <v>46722</v>
      </c>
    </row>
    <row r="122" spans="17:17">
      <c r="Q122" s="3">
        <v>46753</v>
      </c>
    </row>
    <row r="123" spans="17:17">
      <c r="Q123" s="3">
        <v>46784</v>
      </c>
    </row>
    <row r="124" spans="17:17">
      <c r="Q124" s="3">
        <v>46813</v>
      </c>
    </row>
    <row r="125" spans="17:17">
      <c r="Q125" s="3">
        <v>46844</v>
      </c>
    </row>
    <row r="126" spans="17:17">
      <c r="Q126" s="3">
        <v>46874</v>
      </c>
    </row>
    <row r="127" spans="17:17">
      <c r="Q127" s="3">
        <v>46905</v>
      </c>
    </row>
    <row r="128" spans="17:17">
      <c r="Q128" s="3">
        <v>46935</v>
      </c>
    </row>
    <row r="129" spans="17:17">
      <c r="Q129" s="3">
        <v>46966</v>
      </c>
    </row>
    <row r="130" spans="17:17">
      <c r="Q130" s="3">
        <v>46997</v>
      </c>
    </row>
    <row r="131" spans="17:17">
      <c r="Q131" s="3">
        <v>47027</v>
      </c>
    </row>
    <row r="132" spans="17:17">
      <c r="Q132" s="3">
        <v>47058</v>
      </c>
    </row>
    <row r="133" spans="17:17">
      <c r="Q133" s="3">
        <v>47088</v>
      </c>
    </row>
    <row r="134" spans="17:17">
      <c r="Q134" s="3">
        <v>47119</v>
      </c>
    </row>
    <row r="135" spans="17:17">
      <c r="Q135" s="3">
        <v>47150</v>
      </c>
    </row>
    <row r="136" spans="17:17">
      <c r="Q136" s="3">
        <v>47178</v>
      </c>
    </row>
    <row r="137" spans="17:17">
      <c r="Q137" s="3">
        <v>47209</v>
      </c>
    </row>
    <row r="138" spans="17:17">
      <c r="Q138" s="3">
        <v>47239</v>
      </c>
    </row>
    <row r="139" spans="17:17">
      <c r="Q139" s="3">
        <v>47270</v>
      </c>
    </row>
    <row r="140" spans="17:17">
      <c r="Q140" s="3">
        <v>47300</v>
      </c>
    </row>
    <row r="141" spans="17:17">
      <c r="Q141" s="3">
        <v>47331</v>
      </c>
    </row>
    <row r="142" spans="17:17">
      <c r="Q142" s="3">
        <v>47362</v>
      </c>
    </row>
    <row r="143" spans="17:17">
      <c r="Q143" s="3">
        <v>47392</v>
      </c>
    </row>
    <row r="144" spans="17:17">
      <c r="Q144" s="3">
        <v>47423</v>
      </c>
    </row>
    <row r="145" spans="17:17">
      <c r="Q145" s="3">
        <v>47453</v>
      </c>
    </row>
    <row r="146" spans="17:17">
      <c r="Q146" s="3">
        <v>47484</v>
      </c>
    </row>
    <row r="147" spans="17:17">
      <c r="Q147" s="3">
        <v>47515</v>
      </c>
    </row>
    <row r="148" spans="17:17">
      <c r="Q148" s="3">
        <v>47543</v>
      </c>
    </row>
    <row r="149" spans="17:17">
      <c r="Q149" s="3">
        <v>47574</v>
      </c>
    </row>
    <row r="150" spans="17:17">
      <c r="Q150" s="3">
        <v>47604</v>
      </c>
    </row>
    <row r="151" spans="17:17">
      <c r="Q151" s="3">
        <v>47635</v>
      </c>
    </row>
    <row r="152" spans="17:17">
      <c r="Q152" s="3">
        <v>47665</v>
      </c>
    </row>
    <row r="153" spans="17:17">
      <c r="Q153" s="3">
        <v>47696</v>
      </c>
    </row>
    <row r="154" spans="17:17">
      <c r="Q154" s="3">
        <v>47727</v>
      </c>
    </row>
    <row r="155" spans="17:17">
      <c r="Q155" s="3">
        <v>47757</v>
      </c>
    </row>
    <row r="156" spans="17:17">
      <c r="Q156" s="3">
        <v>47788</v>
      </c>
    </row>
    <row r="157" spans="17:17">
      <c r="Q157" s="3">
        <v>47818</v>
      </c>
    </row>
    <row r="158" spans="17:17">
      <c r="Q158" s="3">
        <v>47849</v>
      </c>
    </row>
    <row r="159" spans="17:17">
      <c r="Q159" s="3">
        <v>47880</v>
      </c>
    </row>
    <row r="160" spans="17:17">
      <c r="Q160" s="3">
        <v>47908</v>
      </c>
    </row>
    <row r="161" spans="17:17">
      <c r="Q161" s="3">
        <v>47939</v>
      </c>
    </row>
    <row r="162" spans="17:17">
      <c r="Q162" s="3">
        <v>47969</v>
      </c>
    </row>
    <row r="163" spans="17:17">
      <c r="Q163" s="3">
        <v>48000</v>
      </c>
    </row>
    <row r="164" spans="17:17">
      <c r="Q164" s="3">
        <v>48030</v>
      </c>
    </row>
    <row r="165" spans="17:17">
      <c r="Q165" s="3">
        <v>48061</v>
      </c>
    </row>
    <row r="166" spans="17:17">
      <c r="Q166" s="3">
        <v>48092</v>
      </c>
    </row>
    <row r="167" spans="17:17">
      <c r="Q167" s="3">
        <v>48122</v>
      </c>
    </row>
    <row r="168" spans="17:17">
      <c r="Q168" s="3">
        <v>48153</v>
      </c>
    </row>
    <row r="169" spans="17:17">
      <c r="Q169" s="3">
        <v>48183</v>
      </c>
    </row>
    <row r="170" spans="17:17">
      <c r="Q170" s="3">
        <v>48214</v>
      </c>
    </row>
    <row r="171" spans="17:17">
      <c r="Q171" s="3">
        <v>48245</v>
      </c>
    </row>
    <row r="172" spans="17:17">
      <c r="Q172" s="3">
        <v>48274</v>
      </c>
    </row>
    <row r="173" spans="17:17">
      <c r="Q173" s="3">
        <v>48305</v>
      </c>
    </row>
    <row r="174" spans="17:17">
      <c r="Q174" s="3">
        <v>48335</v>
      </c>
    </row>
    <row r="175" spans="17:17">
      <c r="Q175" s="3">
        <v>48366</v>
      </c>
    </row>
    <row r="176" spans="17:17">
      <c r="Q176" s="3">
        <v>48396</v>
      </c>
    </row>
    <row r="177" spans="17:17">
      <c r="Q177" s="3">
        <v>48427</v>
      </c>
    </row>
    <row r="178" spans="17:17">
      <c r="Q178" s="3">
        <v>48458</v>
      </c>
    </row>
    <row r="179" spans="17:17">
      <c r="Q179" s="3">
        <v>48488</v>
      </c>
    </row>
    <row r="180" spans="17:17">
      <c r="Q180" s="3">
        <v>48519</v>
      </c>
    </row>
    <row r="181" spans="17:17">
      <c r="Q181" s="3">
        <v>48549</v>
      </c>
    </row>
    <row r="182" spans="17:17">
      <c r="Q182" s="3">
        <v>48580</v>
      </c>
    </row>
    <row r="183" spans="17:17">
      <c r="Q183" s="3">
        <v>48611</v>
      </c>
    </row>
    <row r="184" spans="17:17">
      <c r="Q184" s="3">
        <v>48639</v>
      </c>
    </row>
    <row r="185" spans="17:17">
      <c r="Q185" s="3">
        <v>48670</v>
      </c>
    </row>
    <row r="186" spans="17:17">
      <c r="Q186" s="3">
        <v>48700</v>
      </c>
    </row>
    <row r="187" spans="17:17">
      <c r="Q187" s="3">
        <v>48731</v>
      </c>
    </row>
    <row r="188" spans="17:17">
      <c r="Q188" s="3">
        <v>48761</v>
      </c>
    </row>
    <row r="189" spans="17:17">
      <c r="Q189" s="3">
        <v>48792</v>
      </c>
    </row>
    <row r="190" spans="17:17">
      <c r="Q190" s="3">
        <v>48823</v>
      </c>
    </row>
    <row r="191" spans="17:17">
      <c r="Q191" s="3">
        <v>48853</v>
      </c>
    </row>
    <row r="192" spans="17:17">
      <c r="Q192" s="3">
        <v>48884</v>
      </c>
    </row>
    <row r="193" spans="17:17">
      <c r="Q193" s="3">
        <v>48914</v>
      </c>
    </row>
    <row r="194" spans="17:17">
      <c r="Q194" s="3">
        <v>48945</v>
      </c>
    </row>
    <row r="195" spans="17:17">
      <c r="Q195" s="3">
        <v>48976</v>
      </c>
    </row>
    <row r="196" spans="17:17">
      <c r="Q196" s="3">
        <v>49004</v>
      </c>
    </row>
    <row r="197" spans="17:17">
      <c r="Q197" s="3">
        <v>49035</v>
      </c>
    </row>
    <row r="198" spans="17:17">
      <c r="Q198" s="3">
        <v>49065</v>
      </c>
    </row>
    <row r="199" spans="17:17">
      <c r="Q199" s="3">
        <v>49096</v>
      </c>
    </row>
    <row r="200" spans="17:17">
      <c r="Q200" s="3">
        <v>49126</v>
      </c>
    </row>
    <row r="201" spans="17:17">
      <c r="Q201" s="3">
        <v>49157</v>
      </c>
    </row>
    <row r="202" spans="17:17">
      <c r="Q202" s="3">
        <v>49188</v>
      </c>
    </row>
    <row r="203" spans="17:17">
      <c r="Q203" s="3">
        <v>49218</v>
      </c>
    </row>
    <row r="204" spans="17:17">
      <c r="Q204" s="3">
        <v>49249</v>
      </c>
    </row>
  </sheetData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31912D-997E-F445-907D-FBA361A461F3}">
  <sheetPr codeName="Feuil13"/>
  <dimension ref="A1:N56"/>
  <sheetViews>
    <sheetView tabSelected="1" topLeftCell="B1" workbookViewId="0">
      <selection activeCell="B19" sqref="B19"/>
    </sheetView>
  </sheetViews>
  <sheetFormatPr baseColWidth="10" defaultColWidth="14.83203125" defaultRowHeight="16"/>
  <cols>
    <col min="1" max="9" width="14.83203125" style="4"/>
    <col min="10" max="10" width="3.83203125" style="4" customWidth="1"/>
    <col min="11" max="12" width="14.83203125" style="4"/>
    <col min="13" max="13" width="10.1640625" style="4" customWidth="1"/>
    <col min="14" max="14" width="18.83203125" style="4" customWidth="1"/>
    <col min="15" max="16384" width="14.83203125" style="4"/>
  </cols>
  <sheetData>
    <row r="1" spans="1:14">
      <c r="A1" s="28"/>
    </row>
    <row r="2" spans="1:14" ht="33">
      <c r="B2" s="44" t="s">
        <v>64</v>
      </c>
      <c r="C2" s="44"/>
      <c r="D2" s="44"/>
      <c r="E2" s="44"/>
      <c r="F2" s="44"/>
      <c r="G2" s="44"/>
      <c r="H2" s="44"/>
      <c r="I2" s="44"/>
      <c r="J2" s="44"/>
      <c r="K2" s="19"/>
      <c r="L2" s="19"/>
      <c r="M2" s="19"/>
      <c r="N2" s="19"/>
    </row>
    <row r="3" spans="1:14"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</row>
    <row r="4" spans="1:14">
      <c r="B4" s="19" t="s">
        <v>69</v>
      </c>
      <c r="C4" s="19"/>
      <c r="D4" s="19"/>
      <c r="E4" s="26">
        <v>43132</v>
      </c>
      <c r="F4" s="19"/>
      <c r="G4" s="27"/>
      <c r="H4" s="48" t="e" cm="1">
        <f t="array" ref="H4">NumOperation(Detail!A2,Operation!E4)</f>
        <v>#VALUE!</v>
      </c>
      <c r="I4" s="49"/>
      <c r="J4" s="19"/>
      <c r="K4" s="19"/>
      <c r="L4" s="19"/>
      <c r="M4" s="19"/>
      <c r="N4" s="19"/>
    </row>
    <row r="5" spans="1:14">
      <c r="B5" s="19"/>
      <c r="C5" s="19"/>
      <c r="D5" s="19"/>
      <c r="E5" s="19"/>
      <c r="F5" s="19"/>
      <c r="G5" s="19"/>
      <c r="H5" s="19"/>
      <c r="I5" s="19"/>
      <c r="J5" s="19"/>
      <c r="K5" s="19"/>
      <c r="L5" s="32" t="s">
        <v>62</v>
      </c>
      <c r="M5" s="32"/>
      <c r="N5" s="32"/>
    </row>
    <row r="6" spans="1:14">
      <c r="B6" s="19" t="s">
        <v>63</v>
      </c>
      <c r="C6" s="45"/>
      <c r="D6" s="47"/>
      <c r="E6" s="46"/>
      <c r="F6" s="19"/>
      <c r="G6" s="19" t="s">
        <v>65</v>
      </c>
      <c r="H6" s="45"/>
      <c r="I6" s="46"/>
      <c r="J6" s="20"/>
      <c r="K6" s="19"/>
      <c r="L6" s="32"/>
      <c r="M6" s="32"/>
      <c r="N6" s="32"/>
    </row>
    <row r="7" spans="1:14">
      <c r="B7" s="19"/>
      <c r="C7" s="19" t="e" cm="1">
        <f t="array" ref="C7">IF(C6=#REF!,#REF!,)</f>
        <v>#REF!</v>
      </c>
      <c r="D7" s="19"/>
      <c r="E7" s="19"/>
      <c r="F7" s="19"/>
      <c r="G7" s="19"/>
      <c r="H7" s="19" t="e" cm="1">
        <f t="array" ref="H7">IF(H6=#REF!,#REF!,)</f>
        <v>#REF!</v>
      </c>
      <c r="I7" s="19"/>
      <c r="J7" s="19"/>
      <c r="K7" s="19"/>
      <c r="L7" s="32"/>
      <c r="M7" s="32"/>
      <c r="N7" s="32"/>
    </row>
    <row r="8" spans="1:14">
      <c r="B8" s="19"/>
      <c r="C8" s="19" t="e" cm="1">
        <f t="array" ref="C8">IF(C6=#REF!,#REF!,)</f>
        <v>#REF!</v>
      </c>
      <c r="D8" s="19"/>
      <c r="E8" s="19"/>
      <c r="F8" s="19"/>
      <c r="G8" s="19"/>
      <c r="H8" s="19" t="e" cm="1">
        <f t="array" ref="H8">IF(H6=#REF!,#REF!,)</f>
        <v>#REF!</v>
      </c>
      <c r="I8" s="19"/>
      <c r="J8" s="19"/>
      <c r="K8" s="19"/>
      <c r="L8" s="19"/>
      <c r="M8" s="19"/>
      <c r="N8" s="19"/>
    </row>
    <row r="9" spans="1:14">
      <c r="B9" s="19"/>
      <c r="C9" s="19" t="e" cm="1">
        <f t="array" ref="C9">IF(C6=#REF!,#REF!,)</f>
        <v>#REF!</v>
      </c>
      <c r="D9" s="19" t="e" cm="1">
        <f t="array" ref="D9">IF(Operation!C6=#REF!,#REF!,)</f>
        <v>#REF!</v>
      </c>
      <c r="E9" s="19"/>
      <c r="F9" s="19"/>
      <c r="G9" s="19"/>
      <c r="H9" s="19" t="e" cm="1">
        <f t="array" ref="H9">IF(Operation!H6=#REF!,#REF!,)</f>
        <v>#REF!</v>
      </c>
      <c r="I9" s="19" t="e" cm="1">
        <f t="array" ref="I9">IF(H6=#REF!,#REF!,)</f>
        <v>#REF!</v>
      </c>
      <c r="J9" s="19"/>
      <c r="K9" s="19"/>
      <c r="L9" s="19"/>
      <c r="M9" s="19"/>
      <c r="N9" s="19"/>
    </row>
    <row r="10" spans="1:14"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32" t="s">
        <v>104</v>
      </c>
      <c r="M10" s="32"/>
      <c r="N10" s="32"/>
    </row>
    <row r="11" spans="1:14"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32"/>
      <c r="M11" s="32"/>
      <c r="N11" s="32"/>
    </row>
    <row r="12" spans="1:14">
      <c r="B12" s="19" t="s">
        <v>48</v>
      </c>
      <c r="C12" s="45"/>
      <c r="D12" s="46"/>
      <c r="E12" s="19" t="e" cm="1">
        <f t="array" ref="E12">IF(C12=#REF!,#REF!,)</f>
        <v>#REF!</v>
      </c>
      <c r="F12" s="19"/>
      <c r="G12" s="19" t="s">
        <v>66</v>
      </c>
      <c r="H12" s="19" t="s">
        <v>67</v>
      </c>
      <c r="I12" s="19"/>
      <c r="J12" s="19"/>
      <c r="K12" s="19"/>
      <c r="L12" s="32"/>
      <c r="M12" s="32"/>
      <c r="N12" s="32"/>
    </row>
    <row r="13" spans="1:14" ht="18" customHeight="1"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</row>
    <row r="14" spans="1:14" ht="16" customHeight="1"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24"/>
      <c r="N14" s="24"/>
    </row>
    <row r="15" spans="1:14" ht="16" customHeight="1">
      <c r="K15" s="19"/>
      <c r="L15" s="32" t="s">
        <v>105</v>
      </c>
      <c r="M15" s="32"/>
      <c r="N15" s="32"/>
    </row>
    <row r="16" spans="1:14" ht="16" customHeight="1">
      <c r="B16" s="39" t="s">
        <v>77</v>
      </c>
      <c r="C16" s="39"/>
      <c r="D16" s="39"/>
      <c r="E16" s="39"/>
      <c r="F16" s="39"/>
      <c r="G16" s="39"/>
      <c r="H16" s="39"/>
      <c r="I16" s="39"/>
      <c r="K16" s="19"/>
      <c r="L16" s="32"/>
      <c r="M16" s="32"/>
      <c r="N16" s="32"/>
    </row>
    <row r="17" spans="2:14">
      <c r="B17" s="39"/>
      <c r="C17" s="39"/>
      <c r="D17" s="39"/>
      <c r="E17" s="39"/>
      <c r="F17" s="39"/>
      <c r="G17" s="39"/>
      <c r="H17" s="39"/>
      <c r="I17" s="39"/>
      <c r="K17" s="19"/>
      <c r="L17" s="32"/>
      <c r="M17" s="32"/>
      <c r="N17" s="32"/>
    </row>
    <row r="18" spans="2:14" ht="20">
      <c r="B18" s="21" t="s">
        <v>70</v>
      </c>
      <c r="C18" s="40" t="s">
        <v>71</v>
      </c>
      <c r="D18" s="40"/>
      <c r="E18" s="40"/>
      <c r="F18" s="40"/>
      <c r="G18" s="22" t="s">
        <v>72</v>
      </c>
      <c r="H18" s="22" t="s">
        <v>73</v>
      </c>
      <c r="I18" s="21" t="s">
        <v>74</v>
      </c>
      <c r="K18" s="19"/>
      <c r="L18" s="19"/>
      <c r="M18" s="19"/>
      <c r="N18" s="19"/>
    </row>
    <row r="19" spans="2:14">
      <c r="B19" s="6" t="s">
        <v>92</v>
      </c>
      <c r="C19" s="41" t="str">
        <f>IFERROR(VLOOKUP(B19,BDD!S2:U5,2,),"")</f>
        <v>Loyer</v>
      </c>
      <c r="D19" s="42"/>
      <c r="E19" s="42"/>
      <c r="F19" s="43"/>
      <c r="G19" s="7">
        <v>620.86</v>
      </c>
      <c r="H19" s="15">
        <v>1</v>
      </c>
      <c r="I19" s="8">
        <f t="shared" ref="I19:I27" si="0">IF(H19="","",H19*G19)</f>
        <v>620.86</v>
      </c>
      <c r="K19" s="19"/>
      <c r="L19" s="19"/>
      <c r="M19" s="19"/>
      <c r="N19" s="19"/>
    </row>
    <row r="20" spans="2:14">
      <c r="B20" s="9" t="s">
        <v>93</v>
      </c>
      <c r="C20" s="33" t="str">
        <f>IFERROR(VLOOKUP(B20,BDD!S2:U5,2,),"")</f>
        <v>Charges Locataire</v>
      </c>
      <c r="D20" s="34"/>
      <c r="E20" s="34"/>
      <c r="F20" s="35"/>
      <c r="G20" s="10">
        <v>40</v>
      </c>
      <c r="H20" s="16">
        <v>1</v>
      </c>
      <c r="I20" s="11">
        <f t="shared" si="0"/>
        <v>40</v>
      </c>
      <c r="K20" s="19"/>
      <c r="L20" s="19"/>
      <c r="M20" s="19"/>
      <c r="N20" s="19"/>
    </row>
    <row r="21" spans="2:14">
      <c r="B21" s="9"/>
      <c r="C21" s="33" t="str">
        <f>IFERROR(VLOOKUP(B21,BDD!S2:U5,2,),"")</f>
        <v/>
      </c>
      <c r="D21" s="34"/>
      <c r="E21" s="34"/>
      <c r="F21" s="35"/>
      <c r="G21" s="10"/>
      <c r="H21" s="16">
        <v>1</v>
      </c>
      <c r="I21" s="11">
        <f t="shared" si="0"/>
        <v>0</v>
      </c>
      <c r="K21" s="19" t="s">
        <v>78</v>
      </c>
      <c r="L21" s="19"/>
      <c r="M21" s="19"/>
      <c r="N21" s="19"/>
    </row>
    <row r="22" spans="2:14">
      <c r="B22" s="9"/>
      <c r="C22" s="33" t="str">
        <f>IFERROR(VLOOKUP(B22,BDD!S2:U5,2,),"")</f>
        <v/>
      </c>
      <c r="D22" s="34"/>
      <c r="E22" s="34"/>
      <c r="F22" s="35"/>
      <c r="G22" s="10"/>
      <c r="H22" s="16">
        <v>1</v>
      </c>
      <c r="I22" s="11">
        <f t="shared" si="0"/>
        <v>0</v>
      </c>
      <c r="K22" s="19"/>
      <c r="L22" s="19"/>
      <c r="M22" s="19"/>
      <c r="N22" s="19"/>
    </row>
    <row r="23" spans="2:14">
      <c r="B23" s="9"/>
      <c r="C23" s="33" t="str">
        <f>IFERROR(VLOOKUP(B23,BDD!S2:U5,2,),"")</f>
        <v/>
      </c>
      <c r="D23" s="34"/>
      <c r="E23" s="34"/>
      <c r="F23" s="35"/>
      <c r="G23" s="10"/>
      <c r="H23" s="16">
        <v>1</v>
      </c>
      <c r="I23" s="11">
        <f t="shared" si="0"/>
        <v>0</v>
      </c>
      <c r="K23" s="19"/>
      <c r="L23" s="19"/>
      <c r="M23" s="19"/>
      <c r="N23" s="19"/>
    </row>
    <row r="24" spans="2:14">
      <c r="B24" s="9"/>
      <c r="C24" s="33" t="str">
        <f>IFERROR(VLOOKUP(B24,BDD!S2:U5,2,),"")</f>
        <v/>
      </c>
      <c r="D24" s="34"/>
      <c r="E24" s="34"/>
      <c r="F24" s="35"/>
      <c r="G24" s="10"/>
      <c r="H24" s="16">
        <v>1</v>
      </c>
      <c r="I24" s="11">
        <f t="shared" si="0"/>
        <v>0</v>
      </c>
      <c r="K24" s="19" t="s">
        <v>79</v>
      </c>
      <c r="L24" s="19"/>
      <c r="M24" s="19"/>
      <c r="N24" s="23">
        <f>I28</f>
        <v>660.86</v>
      </c>
    </row>
    <row r="25" spans="2:14">
      <c r="B25" s="9"/>
      <c r="C25" s="33" t="str">
        <f>IFERROR(VLOOKUP(B25,BDD!S2:U5,2,),"")</f>
        <v/>
      </c>
      <c r="D25" s="34"/>
      <c r="E25" s="34"/>
      <c r="F25" s="35"/>
      <c r="G25" s="10"/>
      <c r="H25" s="16">
        <v>1</v>
      </c>
      <c r="I25" s="11">
        <f t="shared" si="0"/>
        <v>0</v>
      </c>
      <c r="K25" s="19"/>
      <c r="L25" s="19"/>
      <c r="M25" s="19"/>
      <c r="N25" s="19"/>
    </row>
    <row r="26" spans="2:14">
      <c r="B26" s="9"/>
      <c r="C26" s="33" t="str">
        <f>IFERROR(VLOOKUP(B26,BDD!S2:U5,2,),"")</f>
        <v/>
      </c>
      <c r="D26" s="34"/>
      <c r="E26" s="34"/>
      <c r="F26" s="35"/>
      <c r="G26" s="10"/>
      <c r="H26" s="16">
        <v>1</v>
      </c>
      <c r="I26" s="11">
        <f t="shared" si="0"/>
        <v>0</v>
      </c>
      <c r="K26" s="19" t="s">
        <v>80</v>
      </c>
      <c r="L26" s="19"/>
      <c r="M26" s="19"/>
      <c r="N26" s="23">
        <f>I41</f>
        <v>-94.77</v>
      </c>
    </row>
    <row r="27" spans="2:14">
      <c r="B27" s="12"/>
      <c r="C27" s="36" t="str">
        <f>IFERROR(VLOOKUP(B27,BDD!S2:U5,2,),"")</f>
        <v/>
      </c>
      <c r="D27" s="37"/>
      <c r="E27" s="37"/>
      <c r="F27" s="38"/>
      <c r="G27" s="13"/>
      <c r="H27" s="17">
        <v>1</v>
      </c>
      <c r="I27" s="14">
        <f t="shared" si="0"/>
        <v>0</v>
      </c>
      <c r="K27" s="19"/>
      <c r="L27" s="19"/>
      <c r="M27" s="19"/>
      <c r="N27" s="19"/>
    </row>
    <row r="28" spans="2:14">
      <c r="H28" s="4" t="s">
        <v>75</v>
      </c>
      <c r="I28" s="5">
        <f>SUM(I19:I27)</f>
        <v>660.86</v>
      </c>
      <c r="K28" s="19"/>
      <c r="L28" s="19"/>
      <c r="M28" s="19"/>
      <c r="N28" s="19"/>
    </row>
    <row r="29" spans="2:14">
      <c r="B29" s="39" t="s">
        <v>76</v>
      </c>
      <c r="C29" s="39"/>
      <c r="D29" s="39"/>
      <c r="E29" s="39"/>
      <c r="F29" s="39"/>
      <c r="G29" s="39"/>
      <c r="H29" s="39"/>
      <c r="I29" s="39"/>
      <c r="K29" s="30" t="s">
        <v>78</v>
      </c>
      <c r="L29" s="30"/>
      <c r="M29" s="30"/>
      <c r="N29" s="31">
        <f>N24+N26</f>
        <v>566.09</v>
      </c>
    </row>
    <row r="30" spans="2:14">
      <c r="B30" s="39"/>
      <c r="C30" s="39"/>
      <c r="D30" s="39"/>
      <c r="E30" s="39"/>
      <c r="F30" s="39"/>
      <c r="G30" s="39"/>
      <c r="H30" s="39"/>
      <c r="I30" s="39"/>
      <c r="K30" s="30"/>
      <c r="L30" s="30"/>
      <c r="M30" s="30"/>
      <c r="N30" s="31"/>
    </row>
    <row r="31" spans="2:14" ht="20">
      <c r="B31" s="21" t="s">
        <v>70</v>
      </c>
      <c r="C31" s="40" t="s">
        <v>71</v>
      </c>
      <c r="D31" s="40"/>
      <c r="E31" s="40"/>
      <c r="F31" s="40"/>
      <c r="G31" s="22" t="s">
        <v>72</v>
      </c>
      <c r="H31" s="22" t="s">
        <v>73</v>
      </c>
      <c r="I31" s="21" t="s">
        <v>74</v>
      </c>
      <c r="K31" s="19"/>
      <c r="L31" s="19"/>
      <c r="M31" s="19"/>
      <c r="N31" s="19"/>
    </row>
    <row r="32" spans="2:14">
      <c r="B32" s="6" t="s">
        <v>97</v>
      </c>
      <c r="C32" s="41" t="str">
        <f>IFERROR(VLOOKUP(B32,BDD!W2:Y8,2,),"")</f>
        <v>Honoraire de gestion</v>
      </c>
      <c r="D32" s="42"/>
      <c r="E32" s="42"/>
      <c r="F32" s="43"/>
      <c r="G32" s="7">
        <v>94.77</v>
      </c>
      <c r="H32" s="15">
        <v>1</v>
      </c>
      <c r="I32" s="18">
        <f t="shared" ref="I32:I40" si="1">(IF(H32="","",H32*G32))*-1</f>
        <v>-94.77</v>
      </c>
      <c r="K32" s="19"/>
      <c r="L32" s="19"/>
      <c r="M32" s="19"/>
      <c r="N32" s="19"/>
    </row>
    <row r="33" spans="2:14">
      <c r="B33" s="9"/>
      <c r="C33" s="33" t="str">
        <f>IFERROR(VLOOKUP(B33,BDD!W2:Y8,2,),"")</f>
        <v/>
      </c>
      <c r="D33" s="34"/>
      <c r="E33" s="34"/>
      <c r="F33" s="35"/>
      <c r="G33" s="10"/>
      <c r="H33" s="16">
        <v>1</v>
      </c>
      <c r="I33" s="18">
        <f t="shared" si="1"/>
        <v>0</v>
      </c>
      <c r="K33" s="19"/>
      <c r="L33" s="19"/>
      <c r="M33" s="19"/>
      <c r="N33" s="19"/>
    </row>
    <row r="34" spans="2:14">
      <c r="B34" s="9"/>
      <c r="C34" s="33" t="str">
        <f>IFERROR(VLOOKUP(B34,BDD!W2:Y8,2,),"")</f>
        <v/>
      </c>
      <c r="D34" s="34"/>
      <c r="E34" s="34"/>
      <c r="F34" s="35"/>
      <c r="G34" s="10"/>
      <c r="H34" s="16">
        <v>1</v>
      </c>
      <c r="I34" s="18">
        <f t="shared" si="1"/>
        <v>0</v>
      </c>
      <c r="K34" s="19"/>
      <c r="L34" s="19"/>
      <c r="M34" s="19"/>
      <c r="N34" s="19"/>
    </row>
    <row r="35" spans="2:14">
      <c r="B35" s="9"/>
      <c r="C35" s="33" t="str">
        <f>IFERROR(VLOOKUP(B35,BDD!W2:Y8,2,),"")</f>
        <v/>
      </c>
      <c r="D35" s="34"/>
      <c r="E35" s="34"/>
      <c r="F35" s="35"/>
      <c r="G35" s="10"/>
      <c r="H35" s="16">
        <v>1</v>
      </c>
      <c r="I35" s="18">
        <f t="shared" si="1"/>
        <v>0</v>
      </c>
      <c r="K35" s="19"/>
      <c r="L35" s="19"/>
      <c r="M35" s="19"/>
      <c r="N35" s="19"/>
    </row>
    <row r="36" spans="2:14">
      <c r="B36" s="9"/>
      <c r="C36" s="33" t="str">
        <f>IFERROR(VLOOKUP(B36,BDD!W2:Y8,2,),"")</f>
        <v/>
      </c>
      <c r="D36" s="34"/>
      <c r="E36" s="34"/>
      <c r="F36" s="35"/>
      <c r="G36" s="10"/>
      <c r="H36" s="16">
        <v>1</v>
      </c>
      <c r="I36" s="18">
        <f t="shared" si="1"/>
        <v>0</v>
      </c>
      <c r="K36" s="19"/>
      <c r="L36" s="19"/>
      <c r="M36" s="19"/>
      <c r="N36" s="19"/>
    </row>
    <row r="37" spans="2:14">
      <c r="B37" s="9"/>
      <c r="C37" s="33" t="str">
        <f>IFERROR(VLOOKUP(B37,BDD!W2:Y8,2,),"")</f>
        <v/>
      </c>
      <c r="D37" s="34"/>
      <c r="E37" s="34"/>
      <c r="F37" s="35"/>
      <c r="G37" s="10"/>
      <c r="H37" s="16">
        <v>1</v>
      </c>
      <c r="I37" s="18">
        <f t="shared" si="1"/>
        <v>0</v>
      </c>
      <c r="K37" s="19"/>
      <c r="L37" s="19"/>
      <c r="M37" s="19"/>
      <c r="N37" s="19"/>
    </row>
    <row r="38" spans="2:14">
      <c r="B38" s="9"/>
      <c r="C38" s="33" t="str">
        <f>IFERROR(VLOOKUP(B38,BDD!W2:Y8,2,),"")</f>
        <v/>
      </c>
      <c r="D38" s="34"/>
      <c r="E38" s="34"/>
      <c r="F38" s="35"/>
      <c r="G38" s="10"/>
      <c r="H38" s="16">
        <v>1</v>
      </c>
      <c r="I38" s="18">
        <f t="shared" si="1"/>
        <v>0</v>
      </c>
      <c r="K38" s="19"/>
      <c r="L38" s="19"/>
      <c r="M38" s="19"/>
      <c r="N38" s="19"/>
    </row>
    <row r="39" spans="2:14">
      <c r="B39" s="9"/>
      <c r="C39" s="33" t="str">
        <f>IFERROR(VLOOKUP(B39,BDD!W2:Y8,2,),"")</f>
        <v/>
      </c>
      <c r="D39" s="34"/>
      <c r="E39" s="34"/>
      <c r="F39" s="35"/>
      <c r="G39" s="10"/>
      <c r="H39" s="16">
        <v>1</v>
      </c>
      <c r="I39" s="18">
        <f t="shared" si="1"/>
        <v>0</v>
      </c>
      <c r="K39" s="19"/>
      <c r="L39" s="19"/>
      <c r="M39" s="19"/>
      <c r="N39" s="19"/>
    </row>
    <row r="40" spans="2:14">
      <c r="B40" s="12"/>
      <c r="C40" s="36" t="str">
        <f>IFERROR(VLOOKUP(B40,BDD!W2:Y8,2,),"")</f>
        <v/>
      </c>
      <c r="D40" s="37"/>
      <c r="E40" s="37"/>
      <c r="F40" s="38"/>
      <c r="G40" s="13"/>
      <c r="H40" s="17">
        <v>1</v>
      </c>
      <c r="I40" s="18">
        <f t="shared" si="1"/>
        <v>0</v>
      </c>
      <c r="K40" s="19"/>
      <c r="L40" s="19"/>
      <c r="M40" s="19"/>
      <c r="N40" s="19"/>
    </row>
    <row r="41" spans="2:14">
      <c r="H41" s="4" t="s">
        <v>75</v>
      </c>
      <c r="I41" s="5">
        <f>SUM(I32:I40)</f>
        <v>-94.77</v>
      </c>
    </row>
    <row r="50" spans="2:4">
      <c r="B50" s="25">
        <v>43770</v>
      </c>
      <c r="C50" s="4" t="s">
        <v>106</v>
      </c>
    </row>
    <row r="53" spans="2:4">
      <c r="B53" s="4" t="str">
        <f>"DEV-"</f>
        <v>DEV-</v>
      </c>
      <c r="C53" s="4" t="str">
        <f>TEXT(MID(C50,5,3)+1,"000")</f>
        <v>007</v>
      </c>
      <c r="D53" s="4" t="str">
        <f>"-"&amp;UPPER(TEXT(B50,"MMM"))</f>
        <v>-NOV</v>
      </c>
    </row>
    <row r="56" spans="2:4">
      <c r="B56" s="4" t="str">
        <f>B53&amp;C53&amp;D53</f>
        <v>DEV-007-NOV</v>
      </c>
    </row>
  </sheetData>
  <sheetProtection selectLockedCells="1"/>
  <mergeCells count="32">
    <mergeCell ref="B2:J2"/>
    <mergeCell ref="H6:I6"/>
    <mergeCell ref="C18:F18"/>
    <mergeCell ref="B16:I17"/>
    <mergeCell ref="C19:F19"/>
    <mergeCell ref="C6:E6"/>
    <mergeCell ref="C12:D12"/>
    <mergeCell ref="H4:I4"/>
    <mergeCell ref="C33:F33"/>
    <mergeCell ref="C34:F34"/>
    <mergeCell ref="C35:F35"/>
    <mergeCell ref="C20:F20"/>
    <mergeCell ref="C27:F27"/>
    <mergeCell ref="C26:F26"/>
    <mergeCell ref="C25:F25"/>
    <mergeCell ref="C24:F24"/>
    <mergeCell ref="C23:F23"/>
    <mergeCell ref="C22:F22"/>
    <mergeCell ref="C21:F21"/>
    <mergeCell ref="B29:I30"/>
    <mergeCell ref="C31:F31"/>
    <mergeCell ref="C32:F32"/>
    <mergeCell ref="C36:F36"/>
    <mergeCell ref="C37:F37"/>
    <mergeCell ref="C38:F38"/>
    <mergeCell ref="C39:F39"/>
    <mergeCell ref="C40:F40"/>
    <mergeCell ref="K29:M30"/>
    <mergeCell ref="N29:N30"/>
    <mergeCell ref="L10:N12"/>
    <mergeCell ref="L5:N7"/>
    <mergeCell ref="L15:N17"/>
  </mergeCells>
  <dataValidations count="2">
    <dataValidation type="list" allowBlank="1" showInputMessage="1" showErrorMessage="1" sqref="C6" xr:uid="{061BF7E1-97D0-2E4A-8D13-6E9FCC75C509}">
      <formula1>#REF!</formula1>
    </dataValidation>
    <dataValidation type="list" allowBlank="1" showInputMessage="1" showErrorMessage="1" sqref="C12 H6" xr:uid="{41941625-3F96-9F49-8E90-BFC937D00838}">
      <formula1>#REF!</formula1>
    </dataValidation>
  </dataValidations>
  <hyperlinks>
    <hyperlink ref="L10:N12" location="Menu!A1" display="Menu" xr:uid="{2C533361-7FB6-BD46-B767-5B8C7DD0677E}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69" r:id="rId3" name="Button 33">
              <controlPr defaultSize="0" print="0" autoFill="0" autoPict="0" macro="[0]!Archiver">
                <anchor moveWithCells="1" sizeWithCells="1">
                  <from>
                    <xdr:col>11</xdr:col>
                    <xdr:colOff>762000</xdr:colOff>
                    <xdr:row>14</xdr:row>
                    <xdr:rowOff>152400</xdr:rowOff>
                  </from>
                  <to>
                    <xdr:col>13</xdr:col>
                    <xdr:colOff>381000</xdr:colOff>
                    <xdr:row>16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C5DFE74-6A20-8A4F-ABED-684F6C3C3E4F}">
          <x14:formula1>
            <xm:f>BDD!$Q$2:$Q$204</xm:f>
          </x14:formula1>
          <xm:sqref>E4</xm:sqref>
        </x14:dataValidation>
        <x14:dataValidation type="list" allowBlank="1" showInputMessage="1" showErrorMessage="1" xr:uid="{BF6A4881-717A-2E47-9EF4-87480B27BBF9}">
          <x14:formula1>
            <xm:f>BDD!$S$2:$S$5</xm:f>
          </x14:formula1>
          <xm:sqref>B19:B27</xm:sqref>
        </x14:dataValidation>
        <x14:dataValidation type="list" allowBlank="1" showInputMessage="1" showErrorMessage="1" xr:uid="{15EFAA89-4182-D44C-BAA7-81997B78C328}">
          <x14:formula1>
            <xm:f>BDD!$W$2:$W$8</xm:f>
          </x14:formula1>
          <xm:sqref>B32:B40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CE9AE-2C7E-824C-A64D-B8C9076F8ADE}">
  <sheetPr codeName="Feuil14"/>
  <dimension ref="A1:H2"/>
  <sheetViews>
    <sheetView workbookViewId="0">
      <selection activeCell="A2" sqref="A2:XFD2"/>
    </sheetView>
  </sheetViews>
  <sheetFormatPr baseColWidth="10" defaultRowHeight="16"/>
  <cols>
    <col min="2" max="2" width="11" customWidth="1"/>
    <col min="4" max="4" width="11" customWidth="1"/>
    <col min="6" max="6" width="11.83203125" customWidth="1"/>
    <col min="7" max="7" width="13.1640625" customWidth="1"/>
    <col min="8" max="8" width="14" customWidth="1"/>
  </cols>
  <sheetData>
    <row r="1" spans="1:8">
      <c r="A1" s="1" t="s">
        <v>68</v>
      </c>
      <c r="B1" t="s">
        <v>107</v>
      </c>
      <c r="C1" t="s">
        <v>42</v>
      </c>
      <c r="D1" t="s">
        <v>36</v>
      </c>
      <c r="E1" t="s">
        <v>40</v>
      </c>
      <c r="F1" t="s">
        <v>70</v>
      </c>
      <c r="G1" t="s">
        <v>71</v>
      </c>
      <c r="H1" s="29" t="s">
        <v>108</v>
      </c>
    </row>
    <row r="2" spans="1:8">
      <c r="A2" s="1">
        <v>43132</v>
      </c>
      <c r="B2" t="e">
        <v>#VALUE!</v>
      </c>
      <c r="C2" t="s">
        <v>47</v>
      </c>
      <c r="D2" t="s">
        <v>43</v>
      </c>
      <c r="E2" t="s">
        <v>41</v>
      </c>
      <c r="F2" t="s">
        <v>93</v>
      </c>
      <c r="G2" t="s">
        <v>84</v>
      </c>
      <c r="H2" s="29">
        <v>40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Operation</vt:lpstr>
      <vt:lpstr>Detail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Rocco QUANTIN</cp:lastModifiedBy>
  <dcterms:created xsi:type="dcterms:W3CDTF">2020-10-27T10:21:29Z</dcterms:created>
  <dcterms:modified xsi:type="dcterms:W3CDTF">2020-10-29T16:46:50Z</dcterms:modified>
</cp:coreProperties>
</file>