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28800" windowHeight="15940"/>
  </bookViews>
  <sheets>
    <sheet name="Obj PV KS " sheetId="1" r:id="rId1"/>
    <sheet name="Suivi" sheetId="3" r:id="rId2"/>
    <sheet name="Feuil2" sheetId="2" r:id="rId3"/>
  </sheets>
  <definedNames>
    <definedName name="_xlnm._FilterDatabase" localSheetId="0" hidden="1">'Obj PV KS '!$A$5:$AH$5</definedName>
    <definedName name="_xlnm._FilterDatabase" localSheetId="1" hidden="1">Suivi!$A$4:$AA$4</definedName>
    <definedName name="boxca10">Feuil2!$H$8</definedName>
    <definedName name="boxca10prog">Feuil2!$F$18</definedName>
    <definedName name="boxca11">Feuil2!$J$8</definedName>
    <definedName name="boxca11prog">Feuil2!$F$19</definedName>
    <definedName name="boxca9">Feuil2!$F$8</definedName>
    <definedName name="boxca9prog">Feuil2!$F$17</definedName>
    <definedName name="boxcb10">Feuil2!$H$9</definedName>
    <definedName name="boxcb10prog">Feuil2!$F$21</definedName>
    <definedName name="boxcb11">Feuil2!$J$9</definedName>
    <definedName name="boxcb11prog">Feuil2!$F$22</definedName>
    <definedName name="boxcb9">Feuil2!$F$9</definedName>
    <definedName name="boxcb9prog">Feuil2!$F$20</definedName>
    <definedName name="boxcc10">Feuil2!$H$10</definedName>
    <definedName name="boxcc10prog">Feuil2!$F$24</definedName>
    <definedName name="boxcc11">Feuil2!$J$10</definedName>
    <definedName name="boxcc11prog">Feuil2!$F$25</definedName>
    <definedName name="boxcc9">Feuil2!$F$10</definedName>
    <definedName name="boxcc9prog">Feuil2!$F$23</definedName>
    <definedName name="boxcd10">Feuil2!$H$11</definedName>
    <definedName name="boxcd10prog">Feuil2!$F$27</definedName>
    <definedName name="boxcd11">Feuil2!$J$11</definedName>
    <definedName name="boxcd11prog">Feuil2!$F$28</definedName>
    <definedName name="boxcd9">Feuil2!$F$11</definedName>
    <definedName name="boxcd9prog">Feuil2!$F$26</definedName>
    <definedName name="boxce10">Feuil2!$H$12</definedName>
    <definedName name="boxce10prog">Feuil2!$F$30</definedName>
    <definedName name="boxce11">Feuil2!$J$12</definedName>
    <definedName name="boxce11prog">Feuil2!$F$31</definedName>
    <definedName name="boxce9">Feuil2!$F$12</definedName>
    <definedName name="boxce9prog">Feuil2!$F$29</definedName>
    <definedName name="boxck10">Feuil2!$H$13</definedName>
    <definedName name="boxck10prog">Feuil2!$F$33</definedName>
    <definedName name="boxck11">Feuil2!$J$13</definedName>
    <definedName name="boxck11prog">Feuil2!$F$34</definedName>
    <definedName name="boxck9">Feuil2!$F$13</definedName>
    <definedName name="boxck9prog">Feuil2!$F$32</definedName>
    <definedName name="boxcl10">Feuil2!$H$14</definedName>
    <definedName name="boxcl10prog">Feuil2!$F$36</definedName>
    <definedName name="boxcl11">Feuil2!$J$14</definedName>
    <definedName name="boxcl11prog">Feuil2!$F$37</definedName>
    <definedName name="boxcl9">Feuil2!$F$14</definedName>
    <definedName name="boxcl9prog">Feuil2!$F$35</definedName>
    <definedName name="potca">Feuil2!$R$7</definedName>
    <definedName name="potcb">Feuil2!$S$7</definedName>
    <definedName name="potcc">Feuil2!$T$7</definedName>
    <definedName name="potcd">Feuil2!$U$7</definedName>
    <definedName name="potce">Feuil2!$V$7</definedName>
    <definedName name="potck">Feuil2!$W$7</definedName>
    <definedName name="potcl">Feuil2!$X$7</definedName>
    <definedName name="prog">Feuil2!$Q$2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0" i="2" l="1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18" i="2"/>
  <c r="F19" i="2"/>
  <c r="F17" i="2"/>
  <c r="X7" i="2"/>
  <c r="Y174" i="3"/>
  <c r="W7" i="2"/>
  <c r="Y140" i="3"/>
  <c r="V7" i="2"/>
  <c r="Y106" i="3"/>
  <c r="U7" i="2"/>
  <c r="AA87" i="3"/>
  <c r="T7" i="2"/>
  <c r="Z46" i="1"/>
  <c r="S7" i="2"/>
  <c r="AA43" i="3"/>
  <c r="R7" i="2"/>
  <c r="Y26" i="3"/>
  <c r="Y5" i="3"/>
  <c r="W6" i="3"/>
  <c r="AA6" i="3"/>
  <c r="Y7" i="3"/>
  <c r="W8" i="3"/>
  <c r="AA8" i="3"/>
  <c r="Y9" i="3"/>
  <c r="W10" i="3"/>
  <c r="AA10" i="3"/>
  <c r="Y11" i="3"/>
  <c r="W12" i="3"/>
  <c r="AA12" i="3"/>
  <c r="Y13" i="3"/>
  <c r="W14" i="3"/>
  <c r="AA14" i="3"/>
  <c r="Y15" i="3"/>
  <c r="W16" i="3"/>
  <c r="AA16" i="3"/>
  <c r="Y17" i="3"/>
  <c r="W18" i="3"/>
  <c r="AA18" i="3"/>
  <c r="Y19" i="3"/>
  <c r="W20" i="3"/>
  <c r="AA20" i="3"/>
  <c r="Y21" i="3"/>
  <c r="W22" i="3"/>
  <c r="AA22" i="3"/>
  <c r="Y23" i="3"/>
  <c r="W24" i="3"/>
  <c r="AA24" i="3"/>
  <c r="Y25" i="3"/>
  <c r="W26" i="3"/>
  <c r="AA26" i="3"/>
  <c r="Y27" i="3"/>
  <c r="W28" i="3"/>
  <c r="AA28" i="3"/>
  <c r="Y29" i="3"/>
  <c r="W30" i="3"/>
  <c r="AA30" i="3"/>
  <c r="Y31" i="3"/>
  <c r="W32" i="3"/>
  <c r="AA32" i="3"/>
  <c r="Y33" i="3"/>
  <c r="W34" i="3"/>
  <c r="AA34" i="3"/>
  <c r="Y35" i="3"/>
  <c r="W36" i="3"/>
  <c r="AA36" i="3"/>
  <c r="Y37" i="3"/>
  <c r="W38" i="3"/>
  <c r="AA38" i="3"/>
  <c r="Y39" i="3"/>
  <c r="W40" i="3"/>
  <c r="AA40" i="3"/>
  <c r="Y41" i="3"/>
  <c r="W42" i="3"/>
  <c r="AA42" i="3"/>
  <c r="Y43" i="3"/>
  <c r="W44" i="3"/>
  <c r="AA44" i="3"/>
  <c r="Y45" i="3"/>
  <c r="W46" i="3"/>
  <c r="AA46" i="3"/>
  <c r="Y47" i="3"/>
  <c r="W48" i="3"/>
  <c r="AA48" i="3"/>
  <c r="Y49" i="3"/>
  <c r="W50" i="3"/>
  <c r="AA50" i="3"/>
  <c r="Y51" i="3"/>
  <c r="W52" i="3"/>
  <c r="AA52" i="3"/>
  <c r="Y53" i="3"/>
  <c r="W54" i="3"/>
  <c r="AA54" i="3"/>
  <c r="Y55" i="3"/>
  <c r="W56" i="3"/>
  <c r="AA56" i="3"/>
  <c r="Y57" i="3"/>
  <c r="W58" i="3"/>
  <c r="AA58" i="3"/>
  <c r="Y59" i="3"/>
  <c r="W60" i="3"/>
  <c r="AA60" i="3"/>
  <c r="Y61" i="3"/>
  <c r="W62" i="3"/>
  <c r="AA62" i="3"/>
  <c r="Y63" i="3"/>
  <c r="W64" i="3"/>
  <c r="AA64" i="3"/>
  <c r="Y65" i="3"/>
  <c r="W66" i="3"/>
  <c r="AA66" i="3"/>
  <c r="Y67" i="3"/>
  <c r="W68" i="3"/>
  <c r="AA68" i="3"/>
  <c r="Y69" i="3"/>
  <c r="W70" i="3"/>
  <c r="AA70" i="3"/>
  <c r="Y71" i="3"/>
  <c r="W72" i="3"/>
  <c r="AA72" i="3"/>
  <c r="Y73" i="3"/>
  <c r="W74" i="3"/>
  <c r="AA74" i="3"/>
  <c r="Y75" i="3"/>
  <c r="W76" i="3"/>
  <c r="AA76" i="3"/>
  <c r="Y77" i="3"/>
  <c r="W78" i="3"/>
  <c r="AA78" i="3"/>
  <c r="Y79" i="3"/>
  <c r="W80" i="3"/>
  <c r="AA80" i="3"/>
  <c r="Y81" i="3"/>
  <c r="W82" i="3"/>
  <c r="AA82" i="3"/>
  <c r="Y83" i="3"/>
  <c r="W84" i="3"/>
  <c r="AA84" i="3"/>
  <c r="Y85" i="3"/>
  <c r="W86" i="3"/>
  <c r="AA86" i="3"/>
  <c r="Y87" i="3"/>
  <c r="W88" i="3"/>
  <c r="AA88" i="3"/>
  <c r="Y89" i="3"/>
  <c r="W90" i="3"/>
  <c r="AA90" i="3"/>
  <c r="Y91" i="3"/>
  <c r="W92" i="3"/>
  <c r="AA92" i="3"/>
  <c r="Y93" i="3"/>
  <c r="W94" i="3"/>
  <c r="AA94" i="3"/>
  <c r="Y95" i="3"/>
  <c r="W96" i="3"/>
  <c r="AA96" i="3"/>
  <c r="Y97" i="3"/>
  <c r="W98" i="3"/>
  <c r="AA98" i="3"/>
  <c r="Y99" i="3"/>
  <c r="W100" i="3"/>
  <c r="AA100" i="3"/>
  <c r="Y101" i="3"/>
  <c r="W102" i="3"/>
  <c r="AA102" i="3"/>
  <c r="Y103" i="3"/>
  <c r="W104" i="3"/>
  <c r="AA104" i="3"/>
  <c r="Y105" i="3"/>
  <c r="W106" i="3"/>
  <c r="AA106" i="3"/>
  <c r="Y107" i="3"/>
  <c r="W108" i="3"/>
  <c r="AA108" i="3"/>
  <c r="Y109" i="3"/>
  <c r="W110" i="3"/>
  <c r="AA110" i="3"/>
  <c r="Y111" i="3"/>
  <c r="W112" i="3"/>
  <c r="AA112" i="3"/>
  <c r="Y113" i="3"/>
  <c r="W114" i="3"/>
  <c r="AA114" i="3"/>
  <c r="Y115" i="3"/>
  <c r="W116" i="3"/>
  <c r="AA116" i="3"/>
  <c r="Y117" i="3"/>
  <c r="W118" i="3"/>
  <c r="AA118" i="3"/>
  <c r="Y119" i="3"/>
  <c r="W120" i="3"/>
  <c r="AA120" i="3"/>
  <c r="Y121" i="3"/>
  <c r="W122" i="3"/>
  <c r="AA122" i="3"/>
  <c r="Y123" i="3"/>
  <c r="W124" i="3"/>
  <c r="AA124" i="3"/>
  <c r="Y125" i="3"/>
  <c r="W126" i="3"/>
  <c r="AA126" i="3"/>
  <c r="Y127" i="3"/>
  <c r="W128" i="3"/>
  <c r="AA128" i="3"/>
  <c r="Y129" i="3"/>
  <c r="W130" i="3"/>
  <c r="AA130" i="3"/>
  <c r="Y131" i="3"/>
  <c r="W132" i="3"/>
  <c r="AA132" i="3"/>
  <c r="Y133" i="3"/>
  <c r="W134" i="3"/>
  <c r="AA134" i="3"/>
  <c r="Y135" i="3"/>
  <c r="W136" i="3"/>
  <c r="AA136" i="3"/>
  <c r="Y137" i="3"/>
  <c r="W138" i="3"/>
  <c r="AA138" i="3"/>
  <c r="Y139" i="3"/>
  <c r="W140" i="3"/>
  <c r="AA140" i="3"/>
  <c r="Y141" i="3"/>
  <c r="W142" i="3"/>
  <c r="AA142" i="3"/>
  <c r="Y143" i="3"/>
  <c r="W144" i="3"/>
  <c r="AA144" i="3"/>
  <c r="Y145" i="3"/>
  <c r="W146" i="3"/>
  <c r="AA146" i="3"/>
  <c r="Y147" i="3"/>
  <c r="W148" i="3"/>
  <c r="AA148" i="3"/>
  <c r="Y149" i="3"/>
  <c r="W150" i="3"/>
  <c r="AA150" i="3"/>
  <c r="Y151" i="3"/>
  <c r="W152" i="3"/>
  <c r="AA152" i="3"/>
  <c r="Y153" i="3"/>
  <c r="W154" i="3"/>
  <c r="AA154" i="3"/>
  <c r="Y155" i="3"/>
  <c r="W156" i="3"/>
  <c r="AA156" i="3"/>
  <c r="Y157" i="3"/>
  <c r="W158" i="3"/>
  <c r="AA158" i="3"/>
  <c r="Y159" i="3"/>
  <c r="W160" i="3"/>
  <c r="AA160" i="3"/>
  <c r="Y161" i="3"/>
  <c r="W162" i="3"/>
  <c r="AA162" i="3"/>
  <c r="Y163" i="3"/>
  <c r="W164" i="3"/>
  <c r="AA164" i="3"/>
  <c r="Y165" i="3"/>
  <c r="W166" i="3"/>
  <c r="AA166" i="3"/>
  <c r="Y167" i="3"/>
  <c r="W168" i="3"/>
  <c r="AA168" i="3"/>
  <c r="Y169" i="3"/>
  <c r="W170" i="3"/>
  <c r="AA170" i="3"/>
  <c r="Y171" i="3"/>
  <c r="W172" i="3"/>
  <c r="AA172" i="3"/>
  <c r="Y173" i="3"/>
  <c r="W174" i="3"/>
  <c r="AA174" i="3"/>
  <c r="W5" i="3"/>
  <c r="AA5" i="3"/>
  <c r="Y6" i="3"/>
  <c r="W7" i="3"/>
  <c r="AA7" i="3"/>
  <c r="Y8" i="3"/>
  <c r="W9" i="3"/>
  <c r="AA9" i="3"/>
  <c r="Y10" i="3"/>
  <c r="W11" i="3"/>
  <c r="AA11" i="3"/>
  <c r="Y12" i="3"/>
  <c r="W13" i="3"/>
  <c r="AA13" i="3"/>
  <c r="Y14" i="3"/>
  <c r="W15" i="3"/>
  <c r="AA15" i="3"/>
  <c r="Y16" i="3"/>
  <c r="W17" i="3"/>
  <c r="AA17" i="3"/>
  <c r="Y18" i="3"/>
  <c r="W19" i="3"/>
  <c r="AA19" i="3"/>
  <c r="Y20" i="3"/>
  <c r="W21" i="3"/>
  <c r="AA21" i="3"/>
  <c r="Y22" i="3"/>
  <c r="W23" i="3"/>
  <c r="AA23" i="3"/>
  <c r="Y24" i="3"/>
  <c r="W25" i="3"/>
  <c r="AA25" i="3"/>
  <c r="W27" i="3"/>
  <c r="AA27" i="3"/>
  <c r="Y28" i="3"/>
  <c r="W29" i="3"/>
  <c r="AA29" i="3"/>
  <c r="Y30" i="3"/>
  <c r="W31" i="3"/>
  <c r="AA31" i="3"/>
  <c r="Y32" i="3"/>
  <c r="W33" i="3"/>
  <c r="AA33" i="3"/>
  <c r="Y34" i="3"/>
  <c r="W35" i="3"/>
  <c r="AA35" i="3"/>
  <c r="Y36" i="3"/>
  <c r="W37" i="3"/>
  <c r="AA37" i="3"/>
  <c r="Y38" i="3"/>
  <c r="W39" i="3"/>
  <c r="AA39" i="3"/>
  <c r="Y40" i="3"/>
  <c r="W41" i="3"/>
  <c r="AA41" i="3"/>
  <c r="Y42" i="3"/>
  <c r="W43" i="3"/>
  <c r="Y44" i="3"/>
  <c r="W45" i="3"/>
  <c r="AA45" i="3"/>
  <c r="Y46" i="3"/>
  <c r="W47" i="3"/>
  <c r="AA47" i="3"/>
  <c r="Y48" i="3"/>
  <c r="W49" i="3"/>
  <c r="AA49" i="3"/>
  <c r="Y50" i="3"/>
  <c r="W51" i="3"/>
  <c r="AA51" i="3"/>
  <c r="Y52" i="3"/>
  <c r="W53" i="3"/>
  <c r="AA53" i="3"/>
  <c r="Y54" i="3"/>
  <c r="W55" i="3"/>
  <c r="AA55" i="3"/>
  <c r="Y56" i="3"/>
  <c r="W57" i="3"/>
  <c r="AA57" i="3"/>
  <c r="Y58" i="3"/>
  <c r="W59" i="3"/>
  <c r="AA59" i="3"/>
  <c r="Y60" i="3"/>
  <c r="W61" i="3"/>
  <c r="AA61" i="3"/>
  <c r="Y62" i="3"/>
  <c r="W63" i="3"/>
  <c r="AA63" i="3"/>
  <c r="Y64" i="3"/>
  <c r="W65" i="3"/>
  <c r="AA65" i="3"/>
  <c r="Y66" i="3"/>
  <c r="W67" i="3"/>
  <c r="AA67" i="3"/>
  <c r="Y68" i="3"/>
  <c r="W69" i="3"/>
  <c r="AA69" i="3"/>
  <c r="Y70" i="3"/>
  <c r="W71" i="3"/>
  <c r="AA71" i="3"/>
  <c r="Y72" i="3"/>
  <c r="W73" i="3"/>
  <c r="AA73" i="3"/>
  <c r="Y74" i="3"/>
  <c r="W75" i="3"/>
  <c r="AA75" i="3"/>
  <c r="Y76" i="3"/>
  <c r="W77" i="3"/>
  <c r="AA77" i="3"/>
  <c r="Y78" i="3"/>
  <c r="W79" i="3"/>
  <c r="AA79" i="3"/>
  <c r="Y80" i="3"/>
  <c r="W81" i="3"/>
  <c r="AA81" i="3"/>
  <c r="Y82" i="3"/>
  <c r="W83" i="3"/>
  <c r="AA83" i="3"/>
  <c r="Y84" i="3"/>
  <c r="W85" i="3"/>
  <c r="AA85" i="3"/>
  <c r="Y86" i="3"/>
  <c r="W87" i="3"/>
  <c r="Y88" i="3"/>
  <c r="W89" i="3"/>
  <c r="AA89" i="3"/>
  <c r="Y90" i="3"/>
  <c r="W91" i="3"/>
  <c r="AA91" i="3"/>
  <c r="Y92" i="3"/>
  <c r="W93" i="3"/>
  <c r="AA93" i="3"/>
  <c r="Y94" i="3"/>
  <c r="W95" i="3"/>
  <c r="AA95" i="3"/>
  <c r="Y96" i="3"/>
  <c r="W97" i="3"/>
  <c r="AA97" i="3"/>
  <c r="Y98" i="3"/>
  <c r="W99" i="3"/>
  <c r="AA99" i="3"/>
  <c r="Y100" i="3"/>
  <c r="W101" i="3"/>
  <c r="AA101" i="3"/>
  <c r="Y102" i="3"/>
  <c r="W103" i="3"/>
  <c r="AA103" i="3"/>
  <c r="Y104" i="3"/>
  <c r="W105" i="3"/>
  <c r="AA105" i="3"/>
  <c r="W107" i="3"/>
  <c r="AA107" i="3"/>
  <c r="Y108" i="3"/>
  <c r="W109" i="3"/>
  <c r="AA109" i="3"/>
  <c r="Y110" i="3"/>
  <c r="W111" i="3"/>
  <c r="AA111" i="3"/>
  <c r="Y112" i="3"/>
  <c r="W113" i="3"/>
  <c r="AA113" i="3"/>
  <c r="Y114" i="3"/>
  <c r="W115" i="3"/>
  <c r="AA115" i="3"/>
  <c r="Y116" i="3"/>
  <c r="W117" i="3"/>
  <c r="AA117" i="3"/>
  <c r="Y118" i="3"/>
  <c r="W119" i="3"/>
  <c r="AA119" i="3"/>
  <c r="Y120" i="3"/>
  <c r="W121" i="3"/>
  <c r="AA121" i="3"/>
  <c r="Y122" i="3"/>
  <c r="W123" i="3"/>
  <c r="AA123" i="3"/>
  <c r="Y124" i="3"/>
  <c r="W125" i="3"/>
  <c r="AA125" i="3"/>
  <c r="Y126" i="3"/>
  <c r="W127" i="3"/>
  <c r="AA127" i="3"/>
  <c r="Y128" i="3"/>
  <c r="W129" i="3"/>
  <c r="AA129" i="3"/>
  <c r="Y130" i="3"/>
  <c r="W131" i="3"/>
  <c r="AA131" i="3"/>
  <c r="Y132" i="3"/>
  <c r="W133" i="3"/>
  <c r="AA133" i="3"/>
  <c r="Y134" i="3"/>
  <c r="W135" i="3"/>
  <c r="AA135" i="3"/>
  <c r="Y136" i="3"/>
  <c r="W137" i="3"/>
  <c r="AA137" i="3"/>
  <c r="Y138" i="3"/>
  <c r="W139" i="3"/>
  <c r="AA139" i="3"/>
  <c r="W141" i="3"/>
  <c r="AA141" i="3"/>
  <c r="Y142" i="3"/>
  <c r="W143" i="3"/>
  <c r="AA143" i="3"/>
  <c r="Y144" i="3"/>
  <c r="W145" i="3"/>
  <c r="AA145" i="3"/>
  <c r="Y146" i="3"/>
  <c r="W147" i="3"/>
  <c r="AA147" i="3"/>
  <c r="Y148" i="3"/>
  <c r="W149" i="3"/>
  <c r="AA149" i="3"/>
  <c r="Y150" i="3"/>
  <c r="W151" i="3"/>
  <c r="AA151" i="3"/>
  <c r="Y152" i="3"/>
  <c r="W153" i="3"/>
  <c r="AA153" i="3"/>
  <c r="Y154" i="3"/>
  <c r="W155" i="3"/>
  <c r="AA155" i="3"/>
  <c r="Y156" i="3"/>
  <c r="W157" i="3"/>
  <c r="AA157" i="3"/>
  <c r="Y158" i="3"/>
  <c r="W159" i="3"/>
  <c r="AA159" i="3"/>
  <c r="Y160" i="3"/>
  <c r="W161" i="3"/>
  <c r="AA161" i="3"/>
  <c r="Y162" i="3"/>
  <c r="W163" i="3"/>
  <c r="AA163" i="3"/>
  <c r="Y164" i="3"/>
  <c r="W165" i="3"/>
  <c r="AA165" i="3"/>
  <c r="Y166" i="3"/>
  <c r="W167" i="3"/>
  <c r="AA167" i="3"/>
  <c r="Y168" i="3"/>
  <c r="W169" i="3"/>
  <c r="AA169" i="3"/>
  <c r="Y170" i="3"/>
  <c r="W171" i="3"/>
  <c r="AA171" i="3"/>
  <c r="Y172" i="3"/>
  <c r="W173" i="3"/>
  <c r="AA173" i="3"/>
  <c r="W8" i="1"/>
  <c r="AH8" i="1"/>
  <c r="AH10" i="1"/>
  <c r="AH12" i="1"/>
  <c r="AH14" i="1"/>
  <c r="AH16" i="1"/>
  <c r="AH18" i="1"/>
  <c r="AH20" i="1"/>
  <c r="AH22" i="1"/>
  <c r="AH24" i="1"/>
  <c r="AH26" i="1"/>
  <c r="AH6" i="1"/>
  <c r="AE8" i="1"/>
  <c r="AE10" i="1"/>
  <c r="AE12" i="1"/>
  <c r="AE14" i="1"/>
  <c r="AE16" i="1"/>
  <c r="AE18" i="1"/>
  <c r="AE20" i="1"/>
  <c r="AE22" i="1"/>
  <c r="AE24" i="1"/>
  <c r="AE26" i="1"/>
  <c r="AE6" i="1"/>
  <c r="AD8" i="1"/>
  <c r="AD10" i="1"/>
  <c r="AD12" i="1"/>
  <c r="AD14" i="1"/>
  <c r="AD16" i="1"/>
  <c r="AD18" i="1"/>
  <c r="AD20" i="1"/>
  <c r="AD22" i="1"/>
  <c r="AD24" i="1"/>
  <c r="AD26" i="1"/>
  <c r="AD6" i="1"/>
  <c r="AH9" i="1"/>
  <c r="AH13" i="1"/>
  <c r="AH17" i="1"/>
  <c r="AH21" i="1"/>
  <c r="AH25" i="1"/>
  <c r="AE7" i="1"/>
  <c r="AE11" i="1"/>
  <c r="AE15" i="1"/>
  <c r="AE19" i="1"/>
  <c r="AE23" i="1"/>
  <c r="AE27" i="1"/>
  <c r="AD9" i="1"/>
  <c r="AD13" i="1"/>
  <c r="AD17" i="1"/>
  <c r="AD21" i="1"/>
  <c r="AD25" i="1"/>
  <c r="AA8" i="1"/>
  <c r="AA10" i="1"/>
  <c r="AA12" i="1"/>
  <c r="AA14" i="1"/>
  <c r="AA16" i="1"/>
  <c r="AA18" i="1"/>
  <c r="AA20" i="1"/>
  <c r="AA22" i="1"/>
  <c r="AA24" i="1"/>
  <c r="AA26" i="1"/>
  <c r="AA6" i="1"/>
  <c r="AH7" i="1"/>
  <c r="AH11" i="1"/>
  <c r="AH15" i="1"/>
  <c r="AH19" i="1"/>
  <c r="AH23" i="1"/>
  <c r="AH27" i="1"/>
  <c r="AE9" i="1"/>
  <c r="AE13" i="1"/>
  <c r="AE17" i="1"/>
  <c r="AE21" i="1"/>
  <c r="AE25" i="1"/>
  <c r="AD7" i="1"/>
  <c r="AD11" i="1"/>
  <c r="AD15" i="1"/>
  <c r="AD19" i="1"/>
  <c r="AD23" i="1"/>
  <c r="AD27" i="1"/>
  <c r="AA7" i="1"/>
  <c r="AA9" i="1"/>
  <c r="AA11" i="1"/>
  <c r="AA13" i="1"/>
  <c r="AA15" i="1"/>
  <c r="AA17" i="1"/>
  <c r="AA19" i="1"/>
  <c r="AA21" i="1"/>
  <c r="AA23" i="1"/>
  <c r="AA25" i="1"/>
  <c r="AA27" i="1"/>
  <c r="W29" i="1"/>
  <c r="AH29" i="1"/>
  <c r="AH31" i="1"/>
  <c r="AH33" i="1"/>
  <c r="AH35" i="1"/>
  <c r="AH37" i="1"/>
  <c r="AH39" i="1"/>
  <c r="AH41" i="1"/>
  <c r="AH43" i="1"/>
  <c r="AH28" i="1"/>
  <c r="AE29" i="1"/>
  <c r="AE31" i="1"/>
  <c r="AE33" i="1"/>
  <c r="AE35" i="1"/>
  <c r="AE37" i="1"/>
  <c r="AE39" i="1"/>
  <c r="AE41" i="1"/>
  <c r="AE43" i="1"/>
  <c r="AE28" i="1"/>
  <c r="AD29" i="1"/>
  <c r="AD31" i="1"/>
  <c r="AD33" i="1"/>
  <c r="AD35" i="1"/>
  <c r="AD37" i="1"/>
  <c r="AD39" i="1"/>
  <c r="AD41" i="1"/>
  <c r="AD43" i="1"/>
  <c r="AD28" i="1"/>
  <c r="AH32" i="1"/>
  <c r="AH36" i="1"/>
  <c r="AH40" i="1"/>
  <c r="AH44" i="1"/>
  <c r="AE30" i="1"/>
  <c r="AE34" i="1"/>
  <c r="AE38" i="1"/>
  <c r="AE42" i="1"/>
  <c r="AD32" i="1"/>
  <c r="AD36" i="1"/>
  <c r="AD40" i="1"/>
  <c r="AD44" i="1"/>
  <c r="AA29" i="1"/>
  <c r="AA31" i="1"/>
  <c r="AA33" i="1"/>
  <c r="AA35" i="1"/>
  <c r="AA37" i="1"/>
  <c r="AA39" i="1"/>
  <c r="AA41" i="1"/>
  <c r="AA43" i="1"/>
  <c r="AA28" i="1"/>
  <c r="AH30" i="1"/>
  <c r="AH34" i="1"/>
  <c r="AH38" i="1"/>
  <c r="AH42" i="1"/>
  <c r="AE32" i="1"/>
  <c r="AE36" i="1"/>
  <c r="AE40" i="1"/>
  <c r="AE44" i="1"/>
  <c r="AD30" i="1"/>
  <c r="AD34" i="1"/>
  <c r="AD38" i="1"/>
  <c r="AD42" i="1"/>
  <c r="AA30" i="1"/>
  <c r="AA32" i="1"/>
  <c r="AA34" i="1"/>
  <c r="AA36" i="1"/>
  <c r="AA38" i="1"/>
  <c r="AA40" i="1"/>
  <c r="AA42" i="1"/>
  <c r="AA44" i="1"/>
  <c r="W67" i="1"/>
  <c r="AH67" i="1"/>
  <c r="AH69" i="1"/>
  <c r="AH71" i="1"/>
  <c r="AH73" i="1"/>
  <c r="AH75" i="1"/>
  <c r="AH77" i="1"/>
  <c r="AH79" i="1"/>
  <c r="AH81" i="1"/>
  <c r="AH83" i="1"/>
  <c r="AH85" i="1"/>
  <c r="AH87" i="1"/>
  <c r="AH66" i="1"/>
  <c r="AE67" i="1"/>
  <c r="AE69" i="1"/>
  <c r="AE71" i="1"/>
  <c r="AE73" i="1"/>
  <c r="AE75" i="1"/>
  <c r="AE77" i="1"/>
  <c r="AE79" i="1"/>
  <c r="AE81" i="1"/>
  <c r="AE83" i="1"/>
  <c r="AE85" i="1"/>
  <c r="AE87" i="1"/>
  <c r="AE66" i="1"/>
  <c r="AD67" i="1"/>
  <c r="AD69" i="1"/>
  <c r="AD71" i="1"/>
  <c r="AD73" i="1"/>
  <c r="AD75" i="1"/>
  <c r="AD77" i="1"/>
  <c r="AD79" i="1"/>
  <c r="AD81" i="1"/>
  <c r="AD83" i="1"/>
  <c r="AD85" i="1"/>
  <c r="AD87" i="1"/>
  <c r="AD66" i="1"/>
  <c r="AH70" i="1"/>
  <c r="AH74" i="1"/>
  <c r="AH78" i="1"/>
  <c r="AH82" i="1"/>
  <c r="AH86" i="1"/>
  <c r="AE68" i="1"/>
  <c r="AE72" i="1"/>
  <c r="AE76" i="1"/>
  <c r="AE80" i="1"/>
  <c r="AE84" i="1"/>
  <c r="AE88" i="1"/>
  <c r="AD70" i="1"/>
  <c r="AD74" i="1"/>
  <c r="AD78" i="1"/>
  <c r="AD82" i="1"/>
  <c r="AD86" i="1"/>
  <c r="AA67" i="1"/>
  <c r="AA69" i="1"/>
  <c r="AA71" i="1"/>
  <c r="AA73" i="1"/>
  <c r="AA75" i="1"/>
  <c r="AA77" i="1"/>
  <c r="AA79" i="1"/>
  <c r="AA81" i="1"/>
  <c r="AA83" i="1"/>
  <c r="AA85" i="1"/>
  <c r="AA87" i="1"/>
  <c r="AA66" i="1"/>
  <c r="Z67" i="1"/>
  <c r="AH68" i="1"/>
  <c r="AH72" i="1"/>
  <c r="AH76" i="1"/>
  <c r="AH80" i="1"/>
  <c r="AH84" i="1"/>
  <c r="AH88" i="1"/>
  <c r="AE70" i="1"/>
  <c r="AE74" i="1"/>
  <c r="AE78" i="1"/>
  <c r="AE82" i="1"/>
  <c r="AE86" i="1"/>
  <c r="AD68" i="1"/>
  <c r="AD72" i="1"/>
  <c r="AD76" i="1"/>
  <c r="AD80" i="1"/>
  <c r="AD84" i="1"/>
  <c r="AD88" i="1"/>
  <c r="AA68" i="1"/>
  <c r="AA70" i="1"/>
  <c r="AA72" i="1"/>
  <c r="AA74" i="1"/>
  <c r="AA76" i="1"/>
  <c r="AA78" i="1"/>
  <c r="AA80" i="1"/>
  <c r="AA82" i="1"/>
  <c r="AA84" i="1"/>
  <c r="AA86" i="1"/>
  <c r="AA88" i="1"/>
  <c r="W110" i="1"/>
  <c r="AH110" i="1"/>
  <c r="AH112" i="1"/>
  <c r="AH114" i="1"/>
  <c r="AH116" i="1"/>
  <c r="AH118" i="1"/>
  <c r="AH120" i="1"/>
  <c r="AH122" i="1"/>
  <c r="AH124" i="1"/>
  <c r="AH126" i="1"/>
  <c r="AH128" i="1"/>
  <c r="AH130" i="1"/>
  <c r="AH132" i="1"/>
  <c r="AH134" i="1"/>
  <c r="AH136" i="1"/>
  <c r="AH138" i="1"/>
  <c r="AH140" i="1"/>
  <c r="AH108" i="1"/>
  <c r="AE110" i="1"/>
  <c r="AE112" i="1"/>
  <c r="AE114" i="1"/>
  <c r="AE116" i="1"/>
  <c r="AE118" i="1"/>
  <c r="AE120" i="1"/>
  <c r="AE122" i="1"/>
  <c r="AE124" i="1"/>
  <c r="AE126" i="1"/>
  <c r="AE128" i="1"/>
  <c r="AE130" i="1"/>
  <c r="AE132" i="1"/>
  <c r="AE134" i="1"/>
  <c r="AE136" i="1"/>
  <c r="AE138" i="1"/>
  <c r="AE140" i="1"/>
  <c r="AE108" i="1"/>
  <c r="AD110" i="1"/>
  <c r="AD112" i="1"/>
  <c r="AD114" i="1"/>
  <c r="AD116" i="1"/>
  <c r="AD118" i="1"/>
  <c r="AD120" i="1"/>
  <c r="AD122" i="1"/>
  <c r="AD124" i="1"/>
  <c r="AD126" i="1"/>
  <c r="AD128" i="1"/>
  <c r="AD130" i="1"/>
  <c r="AD132" i="1"/>
  <c r="AD134" i="1"/>
  <c r="AD136" i="1"/>
  <c r="AD138" i="1"/>
  <c r="AD140" i="1"/>
  <c r="AD108" i="1"/>
  <c r="AH109" i="1"/>
  <c r="AH113" i="1"/>
  <c r="AH117" i="1"/>
  <c r="AH121" i="1"/>
  <c r="AH125" i="1"/>
  <c r="AH129" i="1"/>
  <c r="AH133" i="1"/>
  <c r="AH137" i="1"/>
  <c r="AH141" i="1"/>
  <c r="AE111" i="1"/>
  <c r="AE115" i="1"/>
  <c r="AE119" i="1"/>
  <c r="AE123" i="1"/>
  <c r="AE127" i="1"/>
  <c r="AE131" i="1"/>
  <c r="AE135" i="1"/>
  <c r="AE139" i="1"/>
  <c r="AD109" i="1"/>
  <c r="AD113" i="1"/>
  <c r="AD117" i="1"/>
  <c r="AD121" i="1"/>
  <c r="AD125" i="1"/>
  <c r="AD129" i="1"/>
  <c r="AD133" i="1"/>
  <c r="AD137" i="1"/>
  <c r="AD141" i="1"/>
  <c r="AA110" i="1"/>
  <c r="AA112" i="1"/>
  <c r="AA114" i="1"/>
  <c r="AA116" i="1"/>
  <c r="AA118" i="1"/>
  <c r="AA120" i="1"/>
  <c r="AA122" i="1"/>
  <c r="AA124" i="1"/>
  <c r="AA126" i="1"/>
  <c r="AA128" i="1"/>
  <c r="AA130" i="1"/>
  <c r="AA132" i="1"/>
  <c r="AA134" i="1"/>
  <c r="AA136" i="1"/>
  <c r="AA138" i="1"/>
  <c r="AA140" i="1"/>
  <c r="AA108" i="1"/>
  <c r="Z110" i="1"/>
  <c r="Z112" i="1"/>
  <c r="Z114" i="1"/>
  <c r="Z116" i="1"/>
  <c r="Z118" i="1"/>
  <c r="Z120" i="1"/>
  <c r="Z122" i="1"/>
  <c r="Z124" i="1"/>
  <c r="Z126" i="1"/>
  <c r="Z128" i="1"/>
  <c r="Z130" i="1"/>
  <c r="Z132" i="1"/>
  <c r="Z134" i="1"/>
  <c r="Z136" i="1"/>
  <c r="Z138" i="1"/>
  <c r="Z140" i="1"/>
  <c r="Z108" i="1"/>
  <c r="AH111" i="1"/>
  <c r="AH115" i="1"/>
  <c r="AH119" i="1"/>
  <c r="AH123" i="1"/>
  <c r="AH127" i="1"/>
  <c r="AH131" i="1"/>
  <c r="AH135" i="1"/>
  <c r="AH139" i="1"/>
  <c r="AE109" i="1"/>
  <c r="AE113" i="1"/>
  <c r="AE117" i="1"/>
  <c r="AE121" i="1"/>
  <c r="AE125" i="1"/>
  <c r="AE129" i="1"/>
  <c r="AE133" i="1"/>
  <c r="AE137" i="1"/>
  <c r="AE141" i="1"/>
  <c r="AD111" i="1"/>
  <c r="AD115" i="1"/>
  <c r="AD119" i="1"/>
  <c r="AD123" i="1"/>
  <c r="AD127" i="1"/>
  <c r="AD131" i="1"/>
  <c r="AD135" i="1"/>
  <c r="AD139" i="1"/>
  <c r="AA109" i="1"/>
  <c r="AA111" i="1"/>
  <c r="AA113" i="1"/>
  <c r="AA115" i="1"/>
  <c r="AA117" i="1"/>
  <c r="AA119" i="1"/>
  <c r="AA121" i="1"/>
  <c r="AA123" i="1"/>
  <c r="AA125" i="1"/>
  <c r="AA127" i="1"/>
  <c r="AA129" i="1"/>
  <c r="AA131" i="1"/>
  <c r="AA133" i="1"/>
  <c r="AA135" i="1"/>
  <c r="AA137" i="1"/>
  <c r="AA139" i="1"/>
  <c r="AA141" i="1"/>
  <c r="Z109" i="1"/>
  <c r="Z111" i="1"/>
  <c r="Z113" i="1"/>
  <c r="Z115" i="1"/>
  <c r="Z117" i="1"/>
  <c r="Z119" i="1"/>
  <c r="Z121" i="1"/>
  <c r="Z123" i="1"/>
  <c r="Z125" i="1"/>
  <c r="Z127" i="1"/>
  <c r="Z129" i="1"/>
  <c r="Z131" i="1"/>
  <c r="Z133" i="1"/>
  <c r="Z135" i="1"/>
  <c r="Z137" i="1"/>
  <c r="Z139" i="1"/>
  <c r="Z141" i="1"/>
  <c r="Z27" i="1"/>
  <c r="Z25" i="1"/>
  <c r="Z23" i="1"/>
  <c r="Z21" i="1"/>
  <c r="Z19" i="1"/>
  <c r="Z17" i="1"/>
  <c r="Z15" i="1"/>
  <c r="Z13" i="1"/>
  <c r="Z11" i="1"/>
  <c r="Z9" i="1"/>
  <c r="Z7" i="1"/>
  <c r="Z44" i="1"/>
  <c r="Z42" i="1"/>
  <c r="Z40" i="1"/>
  <c r="Z38" i="1"/>
  <c r="Z36" i="1"/>
  <c r="Z34" i="1"/>
  <c r="Z32" i="1"/>
  <c r="Z30" i="1"/>
  <c r="Z45" i="1"/>
  <c r="Z64" i="1"/>
  <c r="Z62" i="1"/>
  <c r="Z60" i="1"/>
  <c r="Z58" i="1"/>
  <c r="Z56" i="1"/>
  <c r="Z54" i="1"/>
  <c r="Z52" i="1"/>
  <c r="Z50" i="1"/>
  <c r="Z48" i="1"/>
  <c r="Z88" i="1"/>
  <c r="Z86" i="1"/>
  <c r="Z84" i="1"/>
  <c r="Z82" i="1"/>
  <c r="Z80" i="1"/>
  <c r="Z78" i="1"/>
  <c r="Z76" i="1"/>
  <c r="Z74" i="1"/>
  <c r="Z72" i="1"/>
  <c r="Z70" i="1"/>
  <c r="Z68" i="1"/>
  <c r="W47" i="1"/>
  <c r="AH47" i="1"/>
  <c r="AH49" i="1"/>
  <c r="AH51" i="1"/>
  <c r="AH53" i="1"/>
  <c r="AH55" i="1"/>
  <c r="AH57" i="1"/>
  <c r="AH59" i="1"/>
  <c r="AH61" i="1"/>
  <c r="AH63" i="1"/>
  <c r="AH65" i="1"/>
  <c r="AE47" i="1"/>
  <c r="AE49" i="1"/>
  <c r="AE51" i="1"/>
  <c r="AE53" i="1"/>
  <c r="AE55" i="1"/>
  <c r="AE57" i="1"/>
  <c r="AE59" i="1"/>
  <c r="AE61" i="1"/>
  <c r="AE63" i="1"/>
  <c r="AE65" i="1"/>
  <c r="AD47" i="1"/>
  <c r="AD49" i="1"/>
  <c r="AD51" i="1"/>
  <c r="AD53" i="1"/>
  <c r="AD55" i="1"/>
  <c r="AD57" i="1"/>
  <c r="AD59" i="1"/>
  <c r="AD61" i="1"/>
  <c r="AD63" i="1"/>
  <c r="AD65" i="1"/>
  <c r="AH46" i="1"/>
  <c r="AH50" i="1"/>
  <c r="AH54" i="1"/>
  <c r="AH58" i="1"/>
  <c r="AH62" i="1"/>
  <c r="AH45" i="1"/>
  <c r="AE48" i="1"/>
  <c r="AE52" i="1"/>
  <c r="AE56" i="1"/>
  <c r="AE60" i="1"/>
  <c r="AE64" i="1"/>
  <c r="AD46" i="1"/>
  <c r="AD50" i="1"/>
  <c r="AD54" i="1"/>
  <c r="AD58" i="1"/>
  <c r="AD62" i="1"/>
  <c r="AD45" i="1"/>
  <c r="AA47" i="1"/>
  <c r="AA49" i="1"/>
  <c r="AA51" i="1"/>
  <c r="AA53" i="1"/>
  <c r="AA55" i="1"/>
  <c r="AA57" i="1"/>
  <c r="AA59" i="1"/>
  <c r="AA61" i="1"/>
  <c r="AA63" i="1"/>
  <c r="AA65" i="1"/>
  <c r="AH48" i="1"/>
  <c r="AH52" i="1"/>
  <c r="AH56" i="1"/>
  <c r="AH60" i="1"/>
  <c r="AH64" i="1"/>
  <c r="AE46" i="1"/>
  <c r="AE50" i="1"/>
  <c r="AE54" i="1"/>
  <c r="AE58" i="1"/>
  <c r="AE62" i="1"/>
  <c r="AE45" i="1"/>
  <c r="AD48" i="1"/>
  <c r="AD52" i="1"/>
  <c r="AD56" i="1"/>
  <c r="AD60" i="1"/>
  <c r="AD64" i="1"/>
  <c r="AA46" i="1"/>
  <c r="AA48" i="1"/>
  <c r="AA50" i="1"/>
  <c r="AA52" i="1"/>
  <c r="AA54" i="1"/>
  <c r="AA56" i="1"/>
  <c r="AA58" i="1"/>
  <c r="AA60" i="1"/>
  <c r="AA62" i="1"/>
  <c r="AA64" i="1"/>
  <c r="AA45" i="1"/>
  <c r="W91" i="1"/>
  <c r="AH91" i="1"/>
  <c r="AH93" i="1"/>
  <c r="AH95" i="1"/>
  <c r="AH97" i="1"/>
  <c r="AH99" i="1"/>
  <c r="AH101" i="1"/>
  <c r="AH103" i="1"/>
  <c r="AH105" i="1"/>
  <c r="AH107" i="1"/>
  <c r="AE91" i="1"/>
  <c r="AE93" i="1"/>
  <c r="AE95" i="1"/>
  <c r="AE97" i="1"/>
  <c r="AE99" i="1"/>
  <c r="AE101" i="1"/>
  <c r="AE103" i="1"/>
  <c r="AE105" i="1"/>
  <c r="AE107" i="1"/>
  <c r="AD91" i="1"/>
  <c r="AD93" i="1"/>
  <c r="AD95" i="1"/>
  <c r="AD97" i="1"/>
  <c r="AD99" i="1"/>
  <c r="AD101" i="1"/>
  <c r="AD103" i="1"/>
  <c r="AD105" i="1"/>
  <c r="AD107" i="1"/>
  <c r="AH92" i="1"/>
  <c r="AH96" i="1"/>
  <c r="AH100" i="1"/>
  <c r="AH104" i="1"/>
  <c r="AH89" i="1"/>
  <c r="AE90" i="1"/>
  <c r="AE94" i="1"/>
  <c r="AE98" i="1"/>
  <c r="AE102" i="1"/>
  <c r="AE106" i="1"/>
  <c r="AD92" i="1"/>
  <c r="AD96" i="1"/>
  <c r="AD100" i="1"/>
  <c r="AD104" i="1"/>
  <c r="AD89" i="1"/>
  <c r="AA91" i="1"/>
  <c r="AA93" i="1"/>
  <c r="AA95" i="1"/>
  <c r="AA97" i="1"/>
  <c r="AA99" i="1"/>
  <c r="AA101" i="1"/>
  <c r="AA103" i="1"/>
  <c r="AA105" i="1"/>
  <c r="AA107" i="1"/>
  <c r="Z91" i="1"/>
  <c r="Z93" i="1"/>
  <c r="Z95" i="1"/>
  <c r="Z97" i="1"/>
  <c r="Z99" i="1"/>
  <c r="Z101" i="1"/>
  <c r="Z103" i="1"/>
  <c r="Z105" i="1"/>
  <c r="Z107" i="1"/>
  <c r="AH90" i="1"/>
  <c r="AH94" i="1"/>
  <c r="AH98" i="1"/>
  <c r="AH102" i="1"/>
  <c r="AH106" i="1"/>
  <c r="AE92" i="1"/>
  <c r="AE96" i="1"/>
  <c r="AE100" i="1"/>
  <c r="AE104" i="1"/>
  <c r="AE89" i="1"/>
  <c r="AD90" i="1"/>
  <c r="AD94" i="1"/>
  <c r="AD98" i="1"/>
  <c r="AD102" i="1"/>
  <c r="AD106" i="1"/>
  <c r="AA90" i="1"/>
  <c r="AA92" i="1"/>
  <c r="AA94" i="1"/>
  <c r="AA96" i="1"/>
  <c r="AA98" i="1"/>
  <c r="AA100" i="1"/>
  <c r="AA102" i="1"/>
  <c r="AA104" i="1"/>
  <c r="AA106" i="1"/>
  <c r="AA89" i="1"/>
  <c r="Z90" i="1"/>
  <c r="Z92" i="1"/>
  <c r="Z94" i="1"/>
  <c r="Z96" i="1"/>
  <c r="Z98" i="1"/>
  <c r="Z100" i="1"/>
  <c r="Z102" i="1"/>
  <c r="Z104" i="1"/>
  <c r="Z106" i="1"/>
  <c r="Z89" i="1"/>
  <c r="W144" i="1"/>
  <c r="AH144" i="1"/>
  <c r="AH146" i="1"/>
  <c r="AH148" i="1"/>
  <c r="AH150" i="1"/>
  <c r="AH152" i="1"/>
  <c r="AH154" i="1"/>
  <c r="AH156" i="1"/>
  <c r="AH158" i="1"/>
  <c r="AH160" i="1"/>
  <c r="AH162" i="1"/>
  <c r="AH164" i="1"/>
  <c r="AH166" i="1"/>
  <c r="AH168" i="1"/>
  <c r="AH170" i="1"/>
  <c r="AH172" i="1"/>
  <c r="AH174" i="1"/>
  <c r="AH142" i="1"/>
  <c r="AE144" i="1"/>
  <c r="AE146" i="1"/>
  <c r="AE148" i="1"/>
  <c r="AE150" i="1"/>
  <c r="AE152" i="1"/>
  <c r="AE154" i="1"/>
  <c r="AE156" i="1"/>
  <c r="AE158" i="1"/>
  <c r="AE160" i="1"/>
  <c r="AE162" i="1"/>
  <c r="AE164" i="1"/>
  <c r="AE166" i="1"/>
  <c r="AE168" i="1"/>
  <c r="AE170" i="1"/>
  <c r="AE172" i="1"/>
  <c r="AE174" i="1"/>
  <c r="AE142" i="1"/>
  <c r="AD144" i="1"/>
  <c r="AD146" i="1"/>
  <c r="AD148" i="1"/>
  <c r="AD150" i="1"/>
  <c r="AD152" i="1"/>
  <c r="AD154" i="1"/>
  <c r="AD156" i="1"/>
  <c r="AD158" i="1"/>
  <c r="AD160" i="1"/>
  <c r="AD162" i="1"/>
  <c r="AD164" i="1"/>
  <c r="AD166" i="1"/>
  <c r="AD168" i="1"/>
  <c r="AD170" i="1"/>
  <c r="AD172" i="1"/>
  <c r="AD174" i="1"/>
  <c r="AD142" i="1"/>
  <c r="AA144" i="1"/>
  <c r="AH145" i="1"/>
  <c r="AH149" i="1"/>
  <c r="AH153" i="1"/>
  <c r="AH157" i="1"/>
  <c r="AH161" i="1"/>
  <c r="AH165" i="1"/>
  <c r="AH169" i="1"/>
  <c r="AH173" i="1"/>
  <c r="AE143" i="1"/>
  <c r="AE147" i="1"/>
  <c r="AE151" i="1"/>
  <c r="AE155" i="1"/>
  <c r="AE159" i="1"/>
  <c r="AE163" i="1"/>
  <c r="AE167" i="1"/>
  <c r="AE171" i="1"/>
  <c r="AE175" i="1"/>
  <c r="AD145" i="1"/>
  <c r="AD149" i="1"/>
  <c r="AD153" i="1"/>
  <c r="AD157" i="1"/>
  <c r="AD161" i="1"/>
  <c r="AD165" i="1"/>
  <c r="AD169" i="1"/>
  <c r="AD173" i="1"/>
  <c r="AA143" i="1"/>
  <c r="AA146" i="1"/>
  <c r="AA148" i="1"/>
  <c r="AA150" i="1"/>
  <c r="AA152" i="1"/>
  <c r="AA154" i="1"/>
  <c r="AA156" i="1"/>
  <c r="AA158" i="1"/>
  <c r="AA160" i="1"/>
  <c r="AA162" i="1"/>
  <c r="AA164" i="1"/>
  <c r="AA166" i="1"/>
  <c r="AA168" i="1"/>
  <c r="AA170" i="1"/>
  <c r="AA172" i="1"/>
  <c r="AA174" i="1"/>
  <c r="AA142" i="1"/>
  <c r="Z144" i="1"/>
  <c r="Z146" i="1"/>
  <c r="Z148" i="1"/>
  <c r="Z150" i="1"/>
  <c r="Z152" i="1"/>
  <c r="Z154" i="1"/>
  <c r="Z156" i="1"/>
  <c r="Z158" i="1"/>
  <c r="Z160" i="1"/>
  <c r="Z162" i="1"/>
  <c r="Z164" i="1"/>
  <c r="Z166" i="1"/>
  <c r="Z168" i="1"/>
  <c r="Z170" i="1"/>
  <c r="Z172" i="1"/>
  <c r="Z174" i="1"/>
  <c r="Z142" i="1"/>
  <c r="AH143" i="1"/>
  <c r="AH147" i="1"/>
  <c r="AH151" i="1"/>
  <c r="AH155" i="1"/>
  <c r="AH159" i="1"/>
  <c r="AH163" i="1"/>
  <c r="AH167" i="1"/>
  <c r="AH171" i="1"/>
  <c r="AH175" i="1"/>
  <c r="AE145" i="1"/>
  <c r="AE149" i="1"/>
  <c r="AE153" i="1"/>
  <c r="AE157" i="1"/>
  <c r="AE161" i="1"/>
  <c r="AE165" i="1"/>
  <c r="AE169" i="1"/>
  <c r="AE173" i="1"/>
  <c r="AD143" i="1"/>
  <c r="AD147" i="1"/>
  <c r="AD151" i="1"/>
  <c r="AD155" i="1"/>
  <c r="AD159" i="1"/>
  <c r="AD163" i="1"/>
  <c r="AD167" i="1"/>
  <c r="AD171" i="1"/>
  <c r="AD175" i="1"/>
  <c r="AA145" i="1"/>
  <c r="AA147" i="1"/>
  <c r="AA149" i="1"/>
  <c r="AA151" i="1"/>
  <c r="AA153" i="1"/>
  <c r="AA155" i="1"/>
  <c r="AA157" i="1"/>
  <c r="AA159" i="1"/>
  <c r="AA161" i="1"/>
  <c r="AA163" i="1"/>
  <c r="AA165" i="1"/>
  <c r="AA167" i="1"/>
  <c r="AA169" i="1"/>
  <c r="AA171" i="1"/>
  <c r="AA173" i="1"/>
  <c r="AA175" i="1"/>
  <c r="Z143" i="1"/>
  <c r="Z145" i="1"/>
  <c r="Z147" i="1"/>
  <c r="Z149" i="1"/>
  <c r="Z151" i="1"/>
  <c r="Z153" i="1"/>
  <c r="Z155" i="1"/>
  <c r="Z157" i="1"/>
  <c r="Z159" i="1"/>
  <c r="Z161" i="1"/>
  <c r="Z163" i="1"/>
  <c r="Z165" i="1"/>
  <c r="Z167" i="1"/>
  <c r="Z169" i="1"/>
  <c r="Z171" i="1"/>
  <c r="Z173" i="1"/>
  <c r="Z175" i="1"/>
  <c r="Z6" i="1"/>
  <c r="Z26" i="1"/>
  <c r="Z24" i="1"/>
  <c r="Z22" i="1"/>
  <c r="Z20" i="1"/>
  <c r="Z18" i="1"/>
  <c r="Z16" i="1"/>
  <c r="Z14" i="1"/>
  <c r="Z12" i="1"/>
  <c r="Z10" i="1"/>
  <c r="Z8" i="1"/>
  <c r="Z28" i="1"/>
  <c r="Z43" i="1"/>
  <c r="Z41" i="1"/>
  <c r="Z39" i="1"/>
  <c r="Z37" i="1"/>
  <c r="Z35" i="1"/>
  <c r="Z33" i="1"/>
  <c r="Z31" i="1"/>
  <c r="Z29" i="1"/>
  <c r="Z65" i="1"/>
  <c r="Z63" i="1"/>
  <c r="Z61" i="1"/>
  <c r="Z59" i="1"/>
  <c r="Z57" i="1"/>
  <c r="Z55" i="1"/>
  <c r="Z53" i="1"/>
  <c r="Z51" i="1"/>
  <c r="Z49" i="1"/>
  <c r="Z47" i="1"/>
  <c r="Z66" i="1"/>
  <c r="Z87" i="1"/>
  <c r="Z85" i="1"/>
  <c r="Z83" i="1"/>
  <c r="Z81" i="1"/>
  <c r="Z79" i="1"/>
  <c r="Z77" i="1"/>
  <c r="Z75" i="1"/>
  <c r="Z73" i="1"/>
  <c r="Z71" i="1"/>
  <c r="Z69" i="1"/>
  <c r="W27" i="1"/>
  <c r="W25" i="1"/>
  <c r="W23" i="1"/>
  <c r="W21" i="1"/>
  <c r="W19" i="1"/>
  <c r="W17" i="1"/>
  <c r="W15" i="1"/>
  <c r="W13" i="1"/>
  <c r="W11" i="1"/>
  <c r="W9" i="1"/>
  <c r="W7" i="1"/>
  <c r="W44" i="1"/>
  <c r="W42" i="1"/>
  <c r="W40" i="1"/>
  <c r="W38" i="1"/>
  <c r="W36" i="1"/>
  <c r="W34" i="1"/>
  <c r="W32" i="1"/>
  <c r="W30" i="1"/>
  <c r="W45" i="1"/>
  <c r="W64" i="1"/>
  <c r="W62" i="1"/>
  <c r="W60" i="1"/>
  <c r="W58" i="1"/>
  <c r="W56" i="1"/>
  <c r="W54" i="1"/>
  <c r="W52" i="1"/>
  <c r="W50" i="1"/>
  <c r="W48" i="1"/>
  <c r="W46" i="1"/>
  <c r="W88" i="1"/>
  <c r="W86" i="1"/>
  <c r="W84" i="1"/>
  <c r="W82" i="1"/>
  <c r="W80" i="1"/>
  <c r="W78" i="1"/>
  <c r="W76" i="1"/>
  <c r="W74" i="1"/>
  <c r="W72" i="1"/>
  <c r="W70" i="1"/>
  <c r="W68" i="1"/>
  <c r="W89" i="1"/>
  <c r="W106" i="1"/>
  <c r="W104" i="1"/>
  <c r="W102" i="1"/>
  <c r="W100" i="1"/>
  <c r="W98" i="1"/>
  <c r="W96" i="1"/>
  <c r="W94" i="1"/>
  <c r="W92" i="1"/>
  <c r="W90" i="1"/>
  <c r="W141" i="1"/>
  <c r="W139" i="1"/>
  <c r="W137" i="1"/>
  <c r="W135" i="1"/>
  <c r="W133" i="1"/>
  <c r="W131" i="1"/>
  <c r="W129" i="1"/>
  <c r="W127" i="1"/>
  <c r="W125" i="1"/>
  <c r="W123" i="1"/>
  <c r="W121" i="1"/>
  <c r="W119" i="1"/>
  <c r="W117" i="1"/>
  <c r="W115" i="1"/>
  <c r="W113" i="1"/>
  <c r="W111" i="1"/>
  <c r="W109" i="1"/>
  <c r="W175" i="1"/>
  <c r="W173" i="1"/>
  <c r="W171" i="1"/>
  <c r="W169" i="1"/>
  <c r="W167" i="1"/>
  <c r="W165" i="1"/>
  <c r="W163" i="1"/>
  <c r="W161" i="1"/>
  <c r="W159" i="1"/>
  <c r="W157" i="1"/>
  <c r="W155" i="1"/>
  <c r="W153" i="1"/>
  <c r="W151" i="1"/>
  <c r="W149" i="1"/>
  <c r="W147" i="1"/>
  <c r="W145" i="1"/>
  <c r="W143" i="1"/>
  <c r="W6" i="1"/>
  <c r="W26" i="1"/>
  <c r="W24" i="1"/>
  <c r="W22" i="1"/>
  <c r="W20" i="1"/>
  <c r="W18" i="1"/>
  <c r="W16" i="1"/>
  <c r="W14" i="1"/>
  <c r="W12" i="1"/>
  <c r="W10" i="1"/>
  <c r="W28" i="1"/>
  <c r="W43" i="1"/>
  <c r="W41" i="1"/>
  <c r="W39" i="1"/>
  <c r="W37" i="1"/>
  <c r="W35" i="1"/>
  <c r="W33" i="1"/>
  <c r="W31" i="1"/>
  <c r="W65" i="1"/>
  <c r="W63" i="1"/>
  <c r="W61" i="1"/>
  <c r="W59" i="1"/>
  <c r="W57" i="1"/>
  <c r="W55" i="1"/>
  <c r="W53" i="1"/>
  <c r="W51" i="1"/>
  <c r="W49" i="1"/>
  <c r="W66" i="1"/>
  <c r="W87" i="1"/>
  <c r="W85" i="1"/>
  <c r="W83" i="1"/>
  <c r="W81" i="1"/>
  <c r="W79" i="1"/>
  <c r="W77" i="1"/>
  <c r="W75" i="1"/>
  <c r="W73" i="1"/>
  <c r="W71" i="1"/>
  <c r="W69" i="1"/>
  <c r="W107" i="1"/>
  <c r="W105" i="1"/>
  <c r="W103" i="1"/>
  <c r="W101" i="1"/>
  <c r="W99" i="1"/>
  <c r="W97" i="1"/>
  <c r="W95" i="1"/>
  <c r="W93" i="1"/>
  <c r="W108" i="1"/>
  <c r="W140" i="1"/>
  <c r="W138" i="1"/>
  <c r="W136" i="1"/>
  <c r="W134" i="1"/>
  <c r="W132" i="1"/>
  <c r="W130" i="1"/>
  <c r="W128" i="1"/>
  <c r="W126" i="1"/>
  <c r="W124" i="1"/>
  <c r="W122" i="1"/>
  <c r="W120" i="1"/>
  <c r="W118" i="1"/>
  <c r="W116" i="1"/>
  <c r="W114" i="1"/>
  <c r="W112" i="1"/>
  <c r="W142" i="1"/>
  <c r="W174" i="1"/>
  <c r="W172" i="1"/>
  <c r="W170" i="1"/>
  <c r="W168" i="1"/>
  <c r="W166" i="1"/>
  <c r="W164" i="1"/>
  <c r="W162" i="1"/>
  <c r="W160" i="1"/>
  <c r="W158" i="1"/>
  <c r="W156" i="1"/>
  <c r="W154" i="1"/>
  <c r="W152" i="1"/>
  <c r="W150" i="1"/>
  <c r="W148" i="1"/>
  <c r="W146" i="1"/>
</calcChain>
</file>

<file path=xl/sharedStrings.xml><?xml version="1.0" encoding="utf-8"?>
<sst xmlns="http://schemas.openxmlformats.org/spreadsheetml/2006/main" count="3624" uniqueCount="401">
  <si>
    <t>Sec</t>
  </si>
  <si>
    <t>PV</t>
  </si>
  <si>
    <t>N°</t>
  </si>
  <si>
    <t>Enseigne</t>
  </si>
  <si>
    <t>Adresse</t>
  </si>
  <si>
    <t>Cp</t>
  </si>
  <si>
    <t>Bureau distributeur</t>
  </si>
  <si>
    <t>N° tél.</t>
  </si>
  <si>
    <t>Frq</t>
  </si>
  <si>
    <t>Grp</t>
  </si>
  <si>
    <t>Ret.</t>
  </si>
  <si>
    <t>S</t>
  </si>
  <si>
    <t>Visité le</t>
  </si>
  <si>
    <t>Type</t>
  </si>
  <si>
    <t>Potentiel</t>
  </si>
  <si>
    <t>Fraicheur</t>
  </si>
  <si>
    <t>Délégation</t>
  </si>
  <si>
    <t>Sous-groupement</t>
  </si>
  <si>
    <t>Box P09 2012</t>
  </si>
  <si>
    <t>4CA</t>
  </si>
  <si>
    <t>INTERMARCHE</t>
  </si>
  <si>
    <t>ZI PONT ROUGE-RUE C.COLOMB</t>
  </si>
  <si>
    <t>CARCASSONNE</t>
  </si>
  <si>
    <t xml:space="preserve">04 68 71 07 11  </t>
  </si>
  <si>
    <t>A</t>
  </si>
  <si>
    <t>H-</t>
  </si>
  <si>
    <t>BASE PEZENAS</t>
  </si>
  <si>
    <t>LECLERC</t>
  </si>
  <si>
    <t>ROUTE DE CARCASSONNE</t>
  </si>
  <si>
    <t>LIMOUX CEDEX</t>
  </si>
  <si>
    <t>SOCAMIL</t>
  </si>
  <si>
    <t>CD54-RN112 BOUT DU PT DE L'ARN</t>
  </si>
  <si>
    <t>PONT DE LARN</t>
  </si>
  <si>
    <t>ZONE ALIBERT</t>
  </si>
  <si>
    <t>2 AV PASSY ZI ENTOURE</t>
  </si>
  <si>
    <t>CASTELNAUDARY</t>
  </si>
  <si>
    <t>X</t>
  </si>
  <si>
    <t>S+</t>
  </si>
  <si>
    <t>AVENUE DES PYRENEES</t>
  </si>
  <si>
    <t>ST JEAN DU FALGA</t>
  </si>
  <si>
    <t>21 BLD MENDES FRANCE</t>
  </si>
  <si>
    <t>CASTRES</t>
  </si>
  <si>
    <t>BASE BRESSOLS</t>
  </si>
  <si>
    <t>ROUTE D'ESPAGNE - RN 20</t>
  </si>
  <si>
    <t>FOIX</t>
  </si>
  <si>
    <t>ROUTE DE FABREZAN</t>
  </si>
  <si>
    <t>LEZIGNAN CORBIERES</t>
  </si>
  <si>
    <t>ROUTE DE LAUTREC</t>
  </si>
  <si>
    <t xml:space="preserve">05 63 51 75 75  </t>
  </si>
  <si>
    <t>ROUTE DE ST FERREOL</t>
  </si>
  <si>
    <t>REVEL</t>
  </si>
  <si>
    <t>RN 20 - LE TERREFORT</t>
  </si>
  <si>
    <t>SUPER U</t>
  </si>
  <si>
    <t>LES PARAULETTES</t>
  </si>
  <si>
    <t>MIREPOIX</t>
  </si>
  <si>
    <t>SU  SUD</t>
  </si>
  <si>
    <t>AUCHAN</t>
  </si>
  <si>
    <t>ROUTE DE TOULOUSE</t>
  </si>
  <si>
    <t>AUCHAN REGION 9 SUD OUEST</t>
  </si>
  <si>
    <t>ZA DE LA PRADE</t>
  </si>
  <si>
    <t>SOUAL</t>
  </si>
  <si>
    <t xml:space="preserve">05 63 74 47 47  </t>
  </si>
  <si>
    <t>RN 112</t>
  </si>
  <si>
    <t>MAZAMET</t>
  </si>
  <si>
    <t>AUCHAN REGION 5 MIDI</t>
  </si>
  <si>
    <t>GEANT</t>
  </si>
  <si>
    <t>C.C. SALVAZA  - ROCADE OUEST</t>
  </si>
  <si>
    <t>H+</t>
  </si>
  <si>
    <t>PV CASINO</t>
  </si>
  <si>
    <t>ROUTE DE MIREPOIX</t>
  </si>
  <si>
    <t>PAMIERS</t>
  </si>
  <si>
    <t xml:space="preserve">05 61 60 97 97  </t>
  </si>
  <si>
    <t>AVENUE GEORGES POMPIDOU</t>
  </si>
  <si>
    <t>AV. MONSEIGNEUR DE LANGLE</t>
  </si>
  <si>
    <t>ROUTE DE MAZAMET</t>
  </si>
  <si>
    <t>2 AVENUE JEAN MOULIN</t>
  </si>
  <si>
    <t>4CB</t>
  </si>
  <si>
    <t>ROUTE DE PERPIGNAN</t>
  </si>
  <si>
    <t>ARGELES</t>
  </si>
  <si>
    <t xml:space="preserve">04 68 82 64 00  </t>
  </si>
  <si>
    <t>AVENUE DU MARECHAL JUIN</t>
  </si>
  <si>
    <t>NARBONNE</t>
  </si>
  <si>
    <t>RUE GAY LUSSAC</t>
  </si>
  <si>
    <t>CABESTANY</t>
  </si>
  <si>
    <t>ZONE ACTIVITE OULRICH</t>
  </si>
  <si>
    <t>CERET</t>
  </si>
  <si>
    <t>ROUTE D'ESPAGNE - MAS GALTE</t>
  </si>
  <si>
    <t>PERPIGNAN</t>
  </si>
  <si>
    <t>AV VICTOR D'ALBIEZ 6 SUD</t>
  </si>
  <si>
    <t>PERPIGNAN CEDEX</t>
  </si>
  <si>
    <t>CARREFOUR MARKET</t>
  </si>
  <si>
    <t>CC DU RIBERAL</t>
  </si>
  <si>
    <t>ILLE S/TET</t>
  </si>
  <si>
    <t>LOGIDIS</t>
  </si>
  <si>
    <t>CARREFOUR --</t>
  </si>
  <si>
    <t>ROUTE DE CANET</t>
  </si>
  <si>
    <t>CARREFOURS NATIFS</t>
  </si>
  <si>
    <t>RTE DEPARTEMENTALE 83</t>
  </si>
  <si>
    <t>CLAIRA</t>
  </si>
  <si>
    <t>BLD FRANCIS VALS</t>
  </si>
  <si>
    <t>PORT LA NOUVELLE</t>
  </si>
  <si>
    <t>C.C. GRANDE ROCADE</t>
  </si>
  <si>
    <t>PRADES</t>
  </si>
  <si>
    <t>AVENUE DE LA MER</t>
  </si>
  <si>
    <t>ROUTE DU BARCARES</t>
  </si>
  <si>
    <t>ST LAURENT DE LA SALANQUE</t>
  </si>
  <si>
    <t xml:space="preserve">04 68 28 30 99  </t>
  </si>
  <si>
    <t>ST JEAN LA SOURCE</t>
  </si>
  <si>
    <t>NARBONNE CEDEX</t>
  </si>
  <si>
    <t>2130 AV. DU LANGUEDOC</t>
  </si>
  <si>
    <t>RN 9-RTE DE PERPIGNAN</t>
  </si>
  <si>
    <t>LE BOULOU</t>
  </si>
  <si>
    <t>4CC</t>
  </si>
  <si>
    <t>AV. DU PECH DE VALRAS, CS 648</t>
  </si>
  <si>
    <t>BEZIERS CEDEX</t>
  </si>
  <si>
    <t>ROUTE DE MONTPELLIER</t>
  </si>
  <si>
    <t>LODEVE</t>
  </si>
  <si>
    <t>HYPER U</t>
  </si>
  <si>
    <t>ROUTE DE VALRAS</t>
  </si>
  <si>
    <t>SERIGNAN</t>
  </si>
  <si>
    <t>ZA DU POUCHOU</t>
  </si>
  <si>
    <t>MURVIEL LES BEZIERS</t>
  </si>
  <si>
    <t>BOULEVARD MAURICE PACULL</t>
  </si>
  <si>
    <t>AGDE</t>
  </si>
  <si>
    <t>ROUTE DE BEDARIEUX</t>
  </si>
  <si>
    <t>BEDARIEUX</t>
  </si>
  <si>
    <t>RTE DE PEZENAS, RN 109</t>
  </si>
  <si>
    <t>GIGNAC</t>
  </si>
  <si>
    <t>ROUTE DE SETE</t>
  </si>
  <si>
    <t>ROUTE DE TOURBES</t>
  </si>
  <si>
    <t>PEZENAS</t>
  </si>
  <si>
    <t>ROUTE DE ST AFRIQUE</t>
  </si>
  <si>
    <t>CREISSELS</t>
  </si>
  <si>
    <t xml:space="preserve">05 65 59 01 03  </t>
  </si>
  <si>
    <t>CC LA MADELEINE</t>
  </si>
  <si>
    <t>CLERMONT L'HERAULT</t>
  </si>
  <si>
    <t>BLD DU LANGUEDOC</t>
  </si>
  <si>
    <t>BEZIERS</t>
  </si>
  <si>
    <t>150 BLD G.BRASSENS</t>
  </si>
  <si>
    <t>MILLAU</t>
  </si>
  <si>
    <t>4 AV. DE LA VOIE DOMITIENNE</t>
  </si>
  <si>
    <t>BLD CAMILLE BLANC</t>
  </si>
  <si>
    <t>SETE CEDEX</t>
  </si>
  <si>
    <t>BALARUC LE VIEUX</t>
  </si>
  <si>
    <t>30 AVENUE DE VERDUN</t>
  </si>
  <si>
    <t>ZA DE ST JULIEN</t>
  </si>
  <si>
    <t>CAZOULS LES BEZIERS</t>
  </si>
  <si>
    <t>ZAE POLE MEDITERRANNEE</t>
  </si>
  <si>
    <t>VILLENEUVE LES BEZIERS</t>
  </si>
  <si>
    <t>4CD</t>
  </si>
  <si>
    <t>LECLERC DRIVE</t>
  </si>
  <si>
    <t>39 RUE DU PONT DE GUERRE</t>
  </si>
  <si>
    <t>LATTES</t>
  </si>
  <si>
    <t xml:space="preserve">                </t>
  </si>
  <si>
    <t>S-</t>
  </si>
  <si>
    <t>Nadia</t>
  </si>
  <si>
    <t>CARREFOUR ST CLEMENT</t>
  </si>
  <si>
    <t>RTE DE GANGES</t>
  </si>
  <si>
    <t>ST GELY CEDEX</t>
  </si>
  <si>
    <t>Rachid</t>
  </si>
  <si>
    <t>AUCHAN PEROLS</t>
  </si>
  <si>
    <t>ROUTE DE CARNON</t>
  </si>
  <si>
    <t>PEROLS</t>
  </si>
  <si>
    <t>LECLERC ST AUNES</t>
  </si>
  <si>
    <t>ZA ST ANTOINE RN 113</t>
  </si>
  <si>
    <t>ST AUNES</t>
  </si>
  <si>
    <t>CARREFOUR SAINT JEAN</t>
  </si>
  <si>
    <t>ST JEAN DE VEDAS</t>
  </si>
  <si>
    <t>GEANT ODYSSEUM</t>
  </si>
  <si>
    <t>RUE GEORGES MELIES</t>
  </si>
  <si>
    <t>MONTPELLIER</t>
  </si>
  <si>
    <t xml:space="preserve">04 34 35 26 00  </t>
  </si>
  <si>
    <t>*</t>
  </si>
  <si>
    <t>LUNEL</t>
  </si>
  <si>
    <t>HYPER U LE CRES</t>
  </si>
  <si>
    <t>RN 113</t>
  </si>
  <si>
    <t>LE CRES</t>
  </si>
  <si>
    <t>INTERMARCHE JUVIGNAC</t>
  </si>
  <si>
    <t>RTE DE ST GEORGES D'ORQUES</t>
  </si>
  <si>
    <t>JUVIGNAC</t>
  </si>
  <si>
    <t>GEANT ASF</t>
  </si>
  <si>
    <t>504 AVENUE MAS D ARGELLIERS</t>
  </si>
  <si>
    <t>GEANT CELLENEUVE</t>
  </si>
  <si>
    <t>AVENUE DE LODEVE</t>
  </si>
  <si>
    <t>LECLERC LUNEL</t>
  </si>
  <si>
    <t>RUE DU LEVANT</t>
  </si>
  <si>
    <t>INTERMARCHE lUNEL</t>
  </si>
  <si>
    <t>RTE DE NIMES</t>
  </si>
  <si>
    <t>ROUTE DE JACOU</t>
  </si>
  <si>
    <t>LE CRES MONTPELLIER CEDEX</t>
  </si>
  <si>
    <t>INTERMARCHE ST GELY</t>
  </si>
  <si>
    <t>CD 986</t>
  </si>
  <si>
    <t>ST GELY DU FESC</t>
  </si>
  <si>
    <t>INTERMARCHE JACOU</t>
  </si>
  <si>
    <t>LA PLAINE</t>
  </si>
  <si>
    <t>JACOU</t>
  </si>
  <si>
    <t>SUPER U CASTELNAU</t>
  </si>
  <si>
    <t>753 AV. DE LA POMPIGNANE</t>
  </si>
  <si>
    <t>CASTELNAU LE LEZ</t>
  </si>
  <si>
    <t>SUPER U AIMARGUES</t>
  </si>
  <si>
    <t>RTE DES PLAGES</t>
  </si>
  <si>
    <t>AIMARGUES</t>
  </si>
  <si>
    <t>SUPER U LE GRAU DE ROI</t>
  </si>
  <si>
    <t>ZA, PORT DE PECHE</t>
  </si>
  <si>
    <t>LE GRAU DU ROI</t>
  </si>
  <si>
    <t>CARREFOUR MARKET JUSTICE</t>
  </si>
  <si>
    <t>1454 AV. LA JUSTICE CASTELNAU</t>
  </si>
  <si>
    <t>INTERMARCHE MAUGUIO</t>
  </si>
  <si>
    <t>RTE DE CARNON, RTE DE LA MER</t>
  </si>
  <si>
    <t>MAUGUIO</t>
  </si>
  <si>
    <t>INTERMARCHE AIGUES MORTES</t>
  </si>
  <si>
    <t>ROUTE DE NIMES</t>
  </si>
  <si>
    <t>AIGUES MORTES</t>
  </si>
  <si>
    <t>CARREFOUR MARKET LE CRES</t>
  </si>
  <si>
    <t>D 112 - ROUTE DE JACOU</t>
  </si>
  <si>
    <t>4CE</t>
  </si>
  <si>
    <t>ROUTE DE BEAUCAIRE</t>
  </si>
  <si>
    <t>NIMES</t>
  </si>
  <si>
    <t>LECASUD</t>
  </si>
  <si>
    <t>198 AVENUE DES FRERES LUMIERES</t>
  </si>
  <si>
    <t>ALES</t>
  </si>
  <si>
    <t>ROUTE DE SAUVE</t>
  </si>
  <si>
    <t>CD 37, BERGUEROLLES</t>
  </si>
  <si>
    <t>ST AMBROIX</t>
  </si>
  <si>
    <t>1 RUE PAINLEVE</t>
  </si>
  <si>
    <t>ZAC DU RIEU ROCADE NORD EST</t>
  </si>
  <si>
    <t>ROUTE D'UZES</t>
  </si>
  <si>
    <t>AVENUE OLIVIER DE SERRES</t>
  </si>
  <si>
    <t>LOT.DES TUILERIES</t>
  </si>
  <si>
    <t>VILLEVIELLE</t>
  </si>
  <si>
    <t xml:space="preserve">04 66 51 16 46  </t>
  </si>
  <si>
    <t>600 AVENUE DU DR C.BAILLET</t>
  </si>
  <si>
    <t>RTE DE CARNON</t>
  </si>
  <si>
    <t>LA CARBONNIERE</t>
  </si>
  <si>
    <t>LA CALMETTE</t>
  </si>
  <si>
    <t>ROUTE DE SOMMIERE</t>
  </si>
  <si>
    <t>CAVEIRAC</t>
  </si>
  <si>
    <t>9 AVENUE DE GENESTET</t>
  </si>
  <si>
    <t>MARGUERITES</t>
  </si>
  <si>
    <t>ROUTE DE CODOGNAN</t>
  </si>
  <si>
    <t>VERGEZES</t>
  </si>
  <si>
    <t>CHEMIN DE CAMPAGNE</t>
  </si>
  <si>
    <t>SOMMIERES</t>
  </si>
  <si>
    <t>405 CHEMIN BAS DE MONTPELLIER</t>
  </si>
  <si>
    <t>RUE DE L'AUBEPINE</t>
  </si>
  <si>
    <t>MILHAUD</t>
  </si>
  <si>
    <t>ROUTE D'ARLES</t>
  </si>
  <si>
    <t>4CK</t>
  </si>
  <si>
    <t>1 AVENUE COTE VERMEILLE</t>
  </si>
  <si>
    <t>THUIR</t>
  </si>
  <si>
    <t xml:space="preserve">04 68 53 01 15  </t>
  </si>
  <si>
    <t>ROUTE DES PLAGES</t>
  </si>
  <si>
    <t>GRUISSAN MATEILLE</t>
  </si>
  <si>
    <t xml:space="preserve">04 68 32 83 20  </t>
  </si>
  <si>
    <t>ROUTE D'ORGELES - DEP.618</t>
  </si>
  <si>
    <t>LAROQUE DES ALBERES</t>
  </si>
  <si>
    <t>ROND POINT D'EGAT</t>
  </si>
  <si>
    <t>EGAT FONT ROMEU</t>
  </si>
  <si>
    <t>TREBES</t>
  </si>
  <si>
    <t>AVENUE DES CORBIERES</t>
  </si>
  <si>
    <t xml:space="preserve">04 68 45 53 60  </t>
  </si>
  <si>
    <t>RTE DE NARBONNE- AV. TOULOUSE</t>
  </si>
  <si>
    <t>COURSAN</t>
  </si>
  <si>
    <t>RUE EMILE LEATARD</t>
  </si>
  <si>
    <t>BRAM</t>
  </si>
  <si>
    <t>21 BLD JOSEPH DESNOYER</t>
  </si>
  <si>
    <t>AVENUE DU 14 JUILLET</t>
  </si>
  <si>
    <t>LE BARCARES</t>
  </si>
  <si>
    <t>PLACE DE LA RESISTANCE</t>
  </si>
  <si>
    <t>RUE BELLOCH</t>
  </si>
  <si>
    <t>BOURG-MADAME</t>
  </si>
  <si>
    <t>CD 31 - ROUTE DE TOREILLES</t>
  </si>
  <si>
    <t>BOMPAS</t>
  </si>
  <si>
    <t>R.N. 118 PLAGE SUD</t>
  </si>
  <si>
    <t>QUILLAN</t>
  </si>
  <si>
    <t>BLD DU CANIGOU</t>
  </si>
  <si>
    <t>ST ESTEVE</t>
  </si>
  <si>
    <t xml:space="preserve">04 68 92 76 02  </t>
  </si>
  <si>
    <t>ROUTE DEPARTEMENTALE 612</t>
  </si>
  <si>
    <t>LLUPIA</t>
  </si>
  <si>
    <t xml:space="preserve">04 68 53 28 10  </t>
  </si>
  <si>
    <t>CD 618</t>
  </si>
  <si>
    <t>ST ANDRE</t>
  </si>
  <si>
    <t>MAS GAFFARD</t>
  </si>
  <si>
    <t>CANOHES</t>
  </si>
  <si>
    <t xml:space="preserve">04 68 55 01 55  </t>
  </si>
  <si>
    <t>ROUTE ST PONS</t>
  </si>
  <si>
    <t>ST MARCEL S/AUDE</t>
  </si>
  <si>
    <t>RTE DE ST CYPRIEN</t>
  </si>
  <si>
    <t>LA TOUR BAS ELNE</t>
  </si>
  <si>
    <t>CD 614 MOULIN A SOUFFRE</t>
  </si>
  <si>
    <t>RIVESALTES</t>
  </si>
  <si>
    <t>BLD DU MINERVOIS</t>
  </si>
  <si>
    <t>10 BLD JACQUES ALBERT</t>
  </si>
  <si>
    <t>ELNE</t>
  </si>
  <si>
    <t xml:space="preserve">04 68 22 04 56  </t>
  </si>
  <si>
    <t>ZI DU PEYROU</t>
  </si>
  <si>
    <t>SIGEAN</t>
  </si>
  <si>
    <t>RTE DEPARTEMENTALE N.11</t>
  </si>
  <si>
    <t>CAPESTANG</t>
  </si>
  <si>
    <t>RTE DE MONTREAL</t>
  </si>
  <si>
    <t>RN 9</t>
  </si>
  <si>
    <t>ROUTE DE ST THIBERY</t>
  </si>
  <si>
    <t>BESSAN</t>
  </si>
  <si>
    <t>R.N. 116 ST EUGENIE</t>
  </si>
  <si>
    <t>LE SOLER</t>
  </si>
  <si>
    <t xml:space="preserve">04 68 92 85 75  </t>
  </si>
  <si>
    <t>BOULEVARD LAS BIGUES- ZI</t>
  </si>
  <si>
    <t>CANET EN ROUSSILLON</t>
  </si>
  <si>
    <t>LD LEGRAVENAS</t>
  </si>
  <si>
    <t>VIAS</t>
  </si>
  <si>
    <t>ROUTE ESPAGNE</t>
  </si>
  <si>
    <t>POLLESTRES</t>
  </si>
  <si>
    <t>ROUTE DE QUILLAN</t>
  </si>
  <si>
    <t>ESPERAZA</t>
  </si>
  <si>
    <t>ROUTE DE COURSAN</t>
  </si>
  <si>
    <t>SALLES D'AUDE</t>
  </si>
  <si>
    <t>4CL</t>
  </si>
  <si>
    <t>BANASAC</t>
  </si>
  <si>
    <t>LA CANOURGUE</t>
  </si>
  <si>
    <t>BASE LORIOL</t>
  </si>
  <si>
    <t>AVENUE DE LA GARE</t>
  </si>
  <si>
    <t>VILLENEUVE LES MAGUELONNE</t>
  </si>
  <si>
    <t>16 PLACE ST EUZEBY/ MAL JUIN</t>
  </si>
  <si>
    <t>LE VIGAN</t>
  </si>
  <si>
    <t>RUE DE L'INDUSTRIE</t>
  </si>
  <si>
    <t>155 AVENUE DU TERRIEU</t>
  </si>
  <si>
    <t>ST-MATHIEU-DE-TREVIERS</t>
  </si>
  <si>
    <t>PLACE DE LA COURONNE</t>
  </si>
  <si>
    <t>ST HIPPOLYTE DU FORT</t>
  </si>
  <si>
    <t>6 RUE DU COUSSAT</t>
  </si>
  <si>
    <t>SERVIAN</t>
  </si>
  <si>
    <t>RUE DES ARTISANS</t>
  </si>
  <si>
    <t>LA GRANDE MOTTE</t>
  </si>
  <si>
    <t>940 RTE DE NIMES</t>
  </si>
  <si>
    <t xml:space="preserve">04 66 35 70 30  </t>
  </si>
  <si>
    <t>ROUTE DE ST PONS</t>
  </si>
  <si>
    <t>LOTISSEMENT DE VAXERGUES</t>
  </si>
  <si>
    <t>ST AFRIQUE</t>
  </si>
  <si>
    <t>AVENUE DU PONT LEROUGE</t>
  </si>
  <si>
    <t>AVENUE MARIE CURIE</t>
  </si>
  <si>
    <t>SEVERAC LE CHATEAU</t>
  </si>
  <si>
    <t>AVENUE DES 4 SAISONS</t>
  </si>
  <si>
    <t>ROUTE DE BESSAN</t>
  </si>
  <si>
    <t>MARSEILLAN</t>
  </si>
  <si>
    <t xml:space="preserve">04 67 77 29 10  </t>
  </si>
  <si>
    <t>RUE DE RAGUSSE   ZAC COEUR ILO</t>
  </si>
  <si>
    <t>MONTPELLIER JACQUES COEUR</t>
  </si>
  <si>
    <t xml:space="preserve">04 99 54 92 76  </t>
  </si>
  <si>
    <t>RN 572 - QUARTIER ST SAUVEUR</t>
  </si>
  <si>
    <t>VAUVERT</t>
  </si>
  <si>
    <t>* BD DES CAPUCINS</t>
  </si>
  <si>
    <t>MENDE</t>
  </si>
  <si>
    <t>PRADES-LE-LEZ</t>
  </si>
  <si>
    <t>QUARTIER TUBER, CD 48</t>
  </si>
  <si>
    <t>MEZE</t>
  </si>
  <si>
    <t>AVENUE DOCTEUR LUCIEN GALTIE</t>
  </si>
  <si>
    <t>ST AFFRIQUE</t>
  </si>
  <si>
    <t>1742 AV.DE TOULOUSE</t>
  </si>
  <si>
    <t>CC LES VIGNES ROUGES</t>
  </si>
  <si>
    <t>LE BOSC</t>
  </si>
  <si>
    <t xml:space="preserve">04 99 91 48 15  </t>
  </si>
  <si>
    <t>ROUTE DE SETE, RN 112</t>
  </si>
  <si>
    <t>FRONTIGNAN</t>
  </si>
  <si>
    <t>QUARTIER DES CALQUIERES</t>
  </si>
  <si>
    <t>GANGES</t>
  </si>
  <si>
    <t>RD 909</t>
  </si>
  <si>
    <t>MAGALAS</t>
  </si>
  <si>
    <t>16BIS AV. DES GORGES DU TARN</t>
  </si>
  <si>
    <t>41 AVENUE GEORGES CLEMENCEAU</t>
  </si>
  <si>
    <t>LA VIGNE</t>
  </si>
  <si>
    <t>AVENUE DU GENERAL DE GAULE</t>
  </si>
  <si>
    <t>RD 5 LE FRIGOULET</t>
  </si>
  <si>
    <t>COURNONSEC</t>
  </si>
  <si>
    <t>LES QUATRES CANAUX</t>
  </si>
  <si>
    <t>PALAVAS</t>
  </si>
  <si>
    <t>SETE</t>
  </si>
  <si>
    <t>SECTEURS (CS+AC)</t>
  </si>
  <si>
    <t>P9</t>
  </si>
  <si>
    <t>P10</t>
  </si>
  <si>
    <t>P11</t>
  </si>
  <si>
    <t>Total des 3 périodes</t>
  </si>
  <si>
    <t>Année 2012 KS</t>
  </si>
  <si>
    <t>Poids des 3 périodes sur l'année</t>
  </si>
  <si>
    <t>Qtx</t>
  </si>
  <si>
    <t>Nbre de Box</t>
  </si>
  <si>
    <t>National</t>
  </si>
  <si>
    <t>DZ 1</t>
  </si>
  <si>
    <t>1A</t>
  </si>
  <si>
    <t>1AA</t>
  </si>
  <si>
    <t>DZ4</t>
  </si>
  <si>
    <t>4C</t>
  </si>
  <si>
    <t>potentiel</t>
  </si>
  <si>
    <t>Plus 40%</t>
  </si>
  <si>
    <t>P09</t>
  </si>
  <si>
    <t>Box P10 2012</t>
  </si>
  <si>
    <t>Obj P09 2013</t>
  </si>
  <si>
    <t>Obj P10 2013</t>
  </si>
  <si>
    <t>Box P11 2012</t>
  </si>
  <si>
    <t>Obj P11 2013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</si>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</sst>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scheme val="minor"/>
    </font>
    <font>
      <sz val="10"/>
      <color theme="0"/>
      <name val="Calibri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5" fillId="5" borderId="2" applyNumberFormat="0" applyAlignment="0" applyProtection="0"/>
    <xf numFmtId="0" fontId="6" fillId="5" borderId="1" applyNumberFormat="0" applyAlignment="0" applyProtection="0"/>
    <xf numFmtId="0" fontId="7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4" applyNumberFormat="0" applyFill="0" applyAlignment="0" applyProtection="0"/>
    <xf numFmtId="0" fontId="1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1" fillId="29" borderId="0" applyNumberFormat="0" applyBorder="0" applyAlignment="0" applyProtection="0"/>
  </cellStyleXfs>
  <cellXfs count="60">
    <xf numFmtId="0" fontId="0" fillId="0" borderId="0" xfId="0"/>
    <xf numFmtId="0" fontId="8" fillId="0" borderId="0" xfId="0" applyFon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1" fillId="0" borderId="0" xfId="0" applyFont="1"/>
    <xf numFmtId="0" fontId="11" fillId="30" borderId="0" xfId="0" applyFont="1" applyFill="1"/>
    <xf numFmtId="0" fontId="12" fillId="30" borderId="5" xfId="0" applyFont="1" applyFill="1" applyBorder="1" applyAlignment="1">
      <alignment horizontal="center" vertical="center" wrapText="1"/>
    </xf>
    <xf numFmtId="0" fontId="12" fillId="30" borderId="6" xfId="0" applyFont="1" applyFill="1" applyBorder="1" applyAlignment="1">
      <alignment horizontal="center" vertical="center" wrapText="1"/>
    </xf>
    <xf numFmtId="0" fontId="12" fillId="30" borderId="7" xfId="0" applyFont="1" applyFill="1" applyBorder="1" applyAlignment="1">
      <alignment horizontal="center" vertical="center" wrapText="1"/>
    </xf>
    <xf numFmtId="0" fontId="12" fillId="30" borderId="8" xfId="0" applyFont="1" applyFill="1" applyBorder="1" applyAlignment="1">
      <alignment horizontal="center" vertical="center" wrapText="1"/>
    </xf>
    <xf numFmtId="0" fontId="12" fillId="30" borderId="9" xfId="0" applyFont="1" applyFill="1" applyBorder="1" applyAlignment="1">
      <alignment horizontal="center" vertical="center" wrapText="1"/>
    </xf>
    <xf numFmtId="0" fontId="12" fillId="30" borderId="10" xfId="0" applyFont="1" applyFill="1" applyBorder="1" applyAlignment="1">
      <alignment horizontal="center" vertical="center" wrapText="1"/>
    </xf>
    <xf numFmtId="0" fontId="12" fillId="30" borderId="11" xfId="0" applyFont="1" applyFill="1" applyBorder="1" applyAlignment="1">
      <alignment horizontal="center" vertical="center" wrapText="1"/>
    </xf>
    <xf numFmtId="0" fontId="12" fillId="30" borderId="12" xfId="0" applyFont="1" applyFill="1" applyBorder="1" applyAlignment="1">
      <alignment horizontal="center" vertical="center" wrapText="1"/>
    </xf>
    <xf numFmtId="0" fontId="12" fillId="30" borderId="13" xfId="0" applyFont="1" applyFill="1" applyBorder="1" applyAlignment="1">
      <alignment horizontal="center" vertical="center" wrapText="1"/>
    </xf>
    <xf numFmtId="0" fontId="12" fillId="30" borderId="14" xfId="0" applyFont="1" applyFill="1" applyBorder="1" applyAlignment="1">
      <alignment horizontal="center" vertical="center"/>
    </xf>
    <xf numFmtId="0" fontId="12" fillId="30" borderId="13" xfId="0" applyFont="1" applyFill="1" applyBorder="1" applyAlignment="1">
      <alignment horizontal="center" vertical="center"/>
    </xf>
    <xf numFmtId="0" fontId="12" fillId="30" borderId="15" xfId="0" applyFont="1" applyFill="1" applyBorder="1" applyAlignment="1">
      <alignment horizontal="center" vertical="center" wrapText="1"/>
    </xf>
    <xf numFmtId="0" fontId="12" fillId="30" borderId="16" xfId="0" applyFont="1" applyFill="1" applyBorder="1" applyAlignment="1">
      <alignment horizontal="center" vertical="center" wrapText="1"/>
    </xf>
    <xf numFmtId="0" fontId="12" fillId="30" borderId="17" xfId="0" applyFont="1" applyFill="1" applyBorder="1" applyAlignment="1">
      <alignment horizontal="center" vertical="center" wrapText="1"/>
    </xf>
    <xf numFmtId="0" fontId="12" fillId="30" borderId="18" xfId="0" applyFont="1" applyFill="1" applyBorder="1" applyAlignment="1">
      <alignment horizontal="center" vertical="center" wrapText="1"/>
    </xf>
    <xf numFmtId="0" fontId="12" fillId="30" borderId="9" xfId="0" applyFont="1" applyFill="1" applyBorder="1" applyAlignment="1">
      <alignment horizontal="center" vertical="center" wrapText="1"/>
    </xf>
    <xf numFmtId="0" fontId="12" fillId="30" borderId="18" xfId="0" applyFont="1" applyFill="1" applyBorder="1" applyAlignment="1">
      <alignment horizontal="center"/>
    </xf>
    <xf numFmtId="0" fontId="12" fillId="30" borderId="8" xfId="0" applyFont="1" applyFill="1" applyBorder="1" applyAlignment="1">
      <alignment horizontal="center" vertical="center"/>
    </xf>
    <xf numFmtId="0" fontId="12" fillId="30" borderId="12" xfId="0" applyFont="1" applyFill="1" applyBorder="1" applyAlignment="1">
      <alignment horizontal="center" vertical="center"/>
    </xf>
    <xf numFmtId="164" fontId="12" fillId="30" borderId="19" xfId="0" applyNumberFormat="1" applyFont="1" applyFill="1" applyBorder="1" applyAlignment="1">
      <alignment horizontal="center" vertical="center"/>
    </xf>
    <xf numFmtId="3" fontId="12" fillId="30" borderId="11" xfId="0" applyNumberFormat="1" applyFont="1" applyFill="1" applyBorder="1" applyAlignment="1">
      <alignment horizontal="center" vertical="center"/>
    </xf>
    <xf numFmtId="164" fontId="12" fillId="30" borderId="19" xfId="0" applyNumberFormat="1" applyFont="1" applyFill="1" applyBorder="1" applyAlignment="1">
      <alignment horizontal="center"/>
    </xf>
    <xf numFmtId="3" fontId="12" fillId="30" borderId="20" xfId="0" applyNumberFormat="1" applyFont="1" applyFill="1" applyBorder="1" applyAlignment="1">
      <alignment horizontal="center"/>
    </xf>
    <xf numFmtId="164" fontId="12" fillId="30" borderId="10" xfId="0" applyNumberFormat="1" applyFont="1" applyFill="1" applyBorder="1" applyAlignment="1">
      <alignment horizontal="center"/>
    </xf>
    <xf numFmtId="3" fontId="12" fillId="30" borderId="11" xfId="0" applyNumberFormat="1" applyFont="1" applyFill="1" applyBorder="1" applyAlignment="1">
      <alignment horizontal="center"/>
    </xf>
    <xf numFmtId="3" fontId="12" fillId="30" borderId="12" xfId="0" applyNumberFormat="1" applyFont="1" applyFill="1" applyBorder="1" applyAlignment="1">
      <alignment horizontal="center"/>
    </xf>
    <xf numFmtId="9" fontId="12" fillId="30" borderId="8" xfId="1" applyFont="1" applyFill="1" applyBorder="1" applyAlignment="1">
      <alignment horizontal="center"/>
    </xf>
    <xf numFmtId="0" fontId="13" fillId="30" borderId="21" xfId="0" applyFont="1" applyFill="1" applyBorder="1" applyAlignment="1">
      <alignment horizontal="center"/>
    </xf>
    <xf numFmtId="0" fontId="13" fillId="30" borderId="22" xfId="0" applyFont="1" applyFill="1" applyBorder="1" applyAlignment="1">
      <alignment horizontal="center"/>
    </xf>
    <xf numFmtId="0" fontId="13" fillId="30" borderId="23" xfId="0" applyFont="1" applyFill="1" applyBorder="1" applyAlignment="1">
      <alignment horizontal="center"/>
    </xf>
    <xf numFmtId="164" fontId="13" fillId="30" borderId="24" xfId="0" applyNumberFormat="1" applyFont="1" applyFill="1" applyBorder="1" applyAlignment="1">
      <alignment horizontal="center"/>
    </xf>
    <xf numFmtId="3" fontId="13" fillId="30" borderId="25" xfId="0" applyNumberFormat="1" applyFont="1" applyFill="1" applyBorder="1" applyAlignment="1">
      <alignment horizontal="center"/>
    </xf>
    <xf numFmtId="3" fontId="13" fillId="30" borderId="26" xfId="0" applyNumberFormat="1" applyFont="1" applyFill="1" applyBorder="1" applyAlignment="1">
      <alignment horizontal="center"/>
    </xf>
    <xf numFmtId="164" fontId="13" fillId="30" borderId="27" xfId="0" applyNumberFormat="1" applyFont="1" applyFill="1" applyBorder="1" applyAlignment="1">
      <alignment horizontal="center"/>
    </xf>
    <xf numFmtId="9" fontId="12" fillId="30" borderId="28" xfId="1" applyFont="1" applyFill="1" applyBorder="1" applyAlignment="1">
      <alignment horizontal="center"/>
    </xf>
    <xf numFmtId="0" fontId="13" fillId="30" borderId="24" xfId="0" applyFont="1" applyFill="1" applyBorder="1" applyAlignment="1">
      <alignment horizontal="center"/>
    </xf>
    <xf numFmtId="0" fontId="13" fillId="30" borderId="29" xfId="0" applyFont="1" applyFill="1" applyBorder="1" applyAlignment="1">
      <alignment horizontal="center"/>
    </xf>
    <xf numFmtId="0" fontId="13" fillId="30" borderId="30" xfId="0" applyFont="1" applyFill="1" applyBorder="1" applyAlignment="1">
      <alignment horizontal="center"/>
    </xf>
    <xf numFmtId="164" fontId="13" fillId="30" borderId="31" xfId="0" applyNumberFormat="1" applyFont="1" applyFill="1" applyBorder="1" applyAlignment="1">
      <alignment horizontal="center"/>
    </xf>
    <xf numFmtId="3" fontId="13" fillId="30" borderId="30" xfId="0" applyNumberFormat="1" applyFont="1" applyFill="1" applyBorder="1" applyAlignment="1">
      <alignment horizontal="center"/>
    </xf>
    <xf numFmtId="3" fontId="13" fillId="30" borderId="32" xfId="0" applyNumberFormat="1" applyFont="1" applyFill="1" applyBorder="1" applyAlignment="1">
      <alignment horizontal="center"/>
    </xf>
    <xf numFmtId="164" fontId="13" fillId="30" borderId="33" xfId="0" applyNumberFormat="1" applyFont="1" applyFill="1" applyBorder="1" applyAlignment="1">
      <alignment horizontal="center"/>
    </xf>
    <xf numFmtId="9" fontId="12" fillId="30" borderId="29" xfId="1" applyFont="1" applyFill="1" applyBorder="1" applyAlignment="1">
      <alignment horizontal="center"/>
    </xf>
    <xf numFmtId="0" fontId="11" fillId="30" borderId="34" xfId="0" applyFont="1" applyFill="1" applyBorder="1"/>
    <xf numFmtId="9" fontId="11" fillId="30" borderId="34" xfId="0" applyNumberFormat="1" applyFont="1" applyFill="1" applyBorder="1"/>
    <xf numFmtId="0" fontId="13" fillId="30" borderId="0" xfId="0" applyFont="1" applyFill="1" applyBorder="1" applyAlignment="1">
      <alignment horizontal="center"/>
    </xf>
    <xf numFmtId="0" fontId="13" fillId="30" borderId="34" xfId="0" applyFont="1" applyFill="1" applyBorder="1" applyAlignment="1">
      <alignment horizontal="center"/>
    </xf>
    <xf numFmtId="3" fontId="13" fillId="30" borderId="34" xfId="0" applyNumberFormat="1" applyFont="1" applyFill="1" applyBorder="1" applyAlignment="1">
      <alignment horizontal="center"/>
    </xf>
    <xf numFmtId="1" fontId="11" fillId="30" borderId="34" xfId="0" applyNumberFormat="1" applyFont="1" applyFill="1" applyBorder="1"/>
    <xf numFmtId="3" fontId="13" fillId="30" borderId="0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</cellXfs>
  <cellStyles count="35">
    <cellStyle name="20 % - Accent1" xfId="12" builtinId="30" customBuiltin="1"/>
    <cellStyle name="20 % - Accent2" xfId="16" builtinId="34" customBuiltin="1"/>
    <cellStyle name="20 % - Accent3" xfId="20" builtinId="38" customBuiltin="1"/>
    <cellStyle name="20 % - Accent4" xfId="24" builtinId="42" customBuiltin="1"/>
    <cellStyle name="20 % - Accent5" xfId="28" builtinId="46" customBuiltin="1"/>
    <cellStyle name="20 % - Accent6" xfId="32" builtinId="50" customBuiltin="1"/>
    <cellStyle name="40 % - Accent1" xfId="13" builtinId="31" customBuiltin="1"/>
    <cellStyle name="40 % - Accent2" xfId="17" builtinId="35" customBuiltin="1"/>
    <cellStyle name="40 % - Accent3" xfId="21" builtinId="39" customBuiltin="1"/>
    <cellStyle name="40 % - Accent4" xfId="25" builtinId="43" customBuiltin="1"/>
    <cellStyle name="40 % - Accent5" xfId="29" builtinId="47" customBuiltin="1"/>
    <cellStyle name="40 % - Accent6" xfId="33" builtinId="51" customBuiltin="1"/>
    <cellStyle name="60 % - Accent1" xfId="14" builtinId="32" customBuiltin="1"/>
    <cellStyle name="60 % - Accent2" xfId="18" builtinId="36" customBuiltin="1"/>
    <cellStyle name="60 % - Accent3" xfId="22" builtinId="40" customBuiltin="1"/>
    <cellStyle name="60 % - Accent4" xfId="26" builtinId="44" customBuiltin="1"/>
    <cellStyle name="60 % - Accent5" xfId="30" builtinId="48" customBuiltin="1"/>
    <cellStyle name="60 % - Accent6" xfId="34" builtinId="52" customBuiltin="1"/>
    <cellStyle name="Accent1" xfId="11" builtinId="29" customBuiltin="1"/>
    <cellStyle name="Accent2" xfId="15" builtinId="33" customBuiltin="1"/>
    <cellStyle name="Accent3" xfId="19" builtinId="37" customBuiltin="1"/>
    <cellStyle name="Accent4" xfId="23" builtinId="41" customBuiltin="1"/>
    <cellStyle name="Accent5" xfId="27" builtinId="45" customBuiltin="1"/>
    <cellStyle name="Accent6" xfId="31" builtinId="49" customBuiltin="1"/>
    <cellStyle name="Avertissement" xfId="8" builtinId="11" customBuiltin="1"/>
    <cellStyle name="Calcul" xfId="6" builtinId="22" customBuiltin="1"/>
    <cellStyle name="Cellule liée" xfId="7" builtinId="24" customBuiltin="1"/>
    <cellStyle name="Entrée" xfId="4" builtinId="20" customBuiltin="1"/>
    <cellStyle name="Insatisfaisant" xfId="2" builtinId="27" customBuiltin="1"/>
    <cellStyle name="Neutre" xfId="3" builtinId="28" customBuiltin="1"/>
    <cellStyle name="Normal" xfId="0" builtinId="0"/>
    <cellStyle name="Pourcentage" xfId="1" builtinId="5"/>
    <cellStyle name="Sortie" xfId="5" builtinId="21" customBuiltin="1"/>
    <cellStyle name="Texte explicatif" xfId="9" builtinId="53" customBuiltin="1"/>
    <cellStyle name="Total" xfId="10" builtinId="25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H175"/>
  <sheetViews>
    <sheetView tabSelected="1" workbookViewId="0">
      <selection activeCell="AK16" sqref="AK16"/>
    </sheetView>
  </sheetViews>
  <sheetFormatPr baseColWidth="10" defaultRowHeight="14" x14ac:dyDescent="0"/>
  <cols>
    <col min="1" max="1" width="5.1640625" customWidth="1"/>
    <col min="2" max="2" width="6.6640625" customWidth="1"/>
    <col min="3" max="3" width="11.1640625" bestFit="1" customWidth="1"/>
    <col min="4" max="4" width="19.5" customWidth="1"/>
    <col min="5" max="7" width="11.5" hidden="1" customWidth="1"/>
    <col min="8" max="17" width="0" hidden="1" customWidth="1"/>
    <col min="18" max="18" width="4.1640625" customWidth="1"/>
    <col min="19" max="19" width="9.1640625" customWidth="1"/>
    <col min="20" max="22" width="0" hidden="1" customWidth="1"/>
    <col min="23" max="23" width="5.5" customWidth="1"/>
    <col min="24" max="25" width="9.5" style="5" customWidth="1"/>
    <col min="26" max="26" width="14.1640625" customWidth="1"/>
    <col min="27" max="27" width="4" customWidth="1"/>
    <col min="28" max="28" width="9.5" style="5" customWidth="1"/>
    <col min="29" max="29" width="9.6640625" style="5" customWidth="1"/>
    <col min="30" max="30" width="14" customWidth="1"/>
    <col min="31" max="31" width="3.6640625" customWidth="1"/>
    <col min="32" max="32" width="9.1640625" style="5" customWidth="1"/>
    <col min="33" max="33" width="9.6640625" style="5" customWidth="1"/>
    <col min="34" max="34" width="13.83203125" customWidth="1"/>
  </cols>
  <sheetData>
    <row r="5" spans="1:34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>
        <v>-1</v>
      </c>
      <c r="N5" s="4">
        <v>-2</v>
      </c>
      <c r="O5" s="4">
        <v>-3</v>
      </c>
      <c r="P5" s="4">
        <v>-4</v>
      </c>
      <c r="Q5" s="4" t="s">
        <v>12</v>
      </c>
      <c r="R5" s="4" t="s">
        <v>13</v>
      </c>
      <c r="S5" s="4" t="s">
        <v>14</v>
      </c>
      <c r="T5" s="4" t="s">
        <v>15</v>
      </c>
      <c r="U5" s="4" t="s">
        <v>16</v>
      </c>
      <c r="V5" s="4" t="s">
        <v>17</v>
      </c>
      <c r="W5" s="4" t="s">
        <v>18</v>
      </c>
      <c r="X5" s="5" t="s">
        <v>400</v>
      </c>
      <c r="Y5" s="5" t="s">
        <v>400</v>
      </c>
      <c r="Z5" s="1" t="s">
        <v>396</v>
      </c>
      <c r="AA5" s="5" t="s">
        <v>395</v>
      </c>
      <c r="AB5" s="5" t="s">
        <v>400</v>
      </c>
      <c r="AC5" s="5" t="s">
        <v>400</v>
      </c>
      <c r="AD5" s="1" t="s">
        <v>397</v>
      </c>
      <c r="AE5" s="5" t="s">
        <v>398</v>
      </c>
      <c r="AF5" s="5" t="s">
        <v>400</v>
      </c>
      <c r="AG5" s="5" t="s">
        <v>400</v>
      </c>
      <c r="AH5" s="1" t="s">
        <v>399</v>
      </c>
    </row>
    <row r="6" spans="1:34">
      <c r="A6" s="2" t="s">
        <v>19</v>
      </c>
      <c r="B6" s="2"/>
      <c r="C6" s="58">
        <v>8000015221</v>
      </c>
      <c r="D6" s="58" t="s">
        <v>20</v>
      </c>
      <c r="E6" s="58" t="s">
        <v>21</v>
      </c>
      <c r="F6" s="58">
        <v>11000</v>
      </c>
      <c r="G6" s="58" t="s">
        <v>22</v>
      </c>
      <c r="H6" s="58" t="s">
        <v>23</v>
      </c>
      <c r="I6" s="58">
        <v>10</v>
      </c>
      <c r="J6" s="58">
        <v>2</v>
      </c>
      <c r="K6" s="58">
        <v>0</v>
      </c>
      <c r="L6" s="58"/>
      <c r="M6" s="58"/>
      <c r="N6" s="58" t="s">
        <v>24</v>
      </c>
      <c r="O6" s="58" t="s">
        <v>24</v>
      </c>
      <c r="P6" s="58" t="s">
        <v>24</v>
      </c>
      <c r="Q6" s="59">
        <v>41444</v>
      </c>
      <c r="R6" s="58" t="s">
        <v>25</v>
      </c>
      <c r="S6" s="58">
        <v>214400</v>
      </c>
      <c r="T6" s="2"/>
      <c r="U6" s="2"/>
      <c r="V6" s="2" t="s">
        <v>26</v>
      </c>
      <c r="W6" s="3">
        <f t="shared" ref="W6:W27" si="0">S6*boxca9/potca</f>
        <v>2.462776847198958</v>
      </c>
      <c r="X6" s="3"/>
      <c r="Y6" s="3"/>
      <c r="Z6" s="3">
        <f t="shared" ref="Z6:Z27" si="1">S6*boxca9prog/potca</f>
        <v>3.4478875860785405</v>
      </c>
      <c r="AA6" s="3">
        <f t="shared" ref="AA6:AA27" si="2">S6*boxca10/potca</f>
        <v>3.1034105713753957</v>
      </c>
      <c r="AB6" s="3"/>
      <c r="AC6" s="3"/>
      <c r="AD6" s="3">
        <f t="shared" ref="AD6:AD27" si="3">S6*boxca10prog/potca</f>
        <v>4.3447747999255535</v>
      </c>
      <c r="AE6" s="3">
        <f t="shared" ref="AE6:AE27" si="4">S6*boxca11/potca</f>
        <v>4.2451726223711148</v>
      </c>
      <c r="AF6" s="3"/>
      <c r="AG6" s="3"/>
      <c r="AH6" s="3">
        <f t="shared" ref="AH6:AH27" si="5">S6*boxca11prog/potca</f>
        <v>5.9432416713195604</v>
      </c>
    </row>
    <row r="7" spans="1:34">
      <c r="A7" s="2" t="s">
        <v>19</v>
      </c>
      <c r="B7" s="2"/>
      <c r="C7" s="58">
        <v>8000016245</v>
      </c>
      <c r="D7" s="58" t="s">
        <v>27</v>
      </c>
      <c r="E7" s="58" t="s">
        <v>28</v>
      </c>
      <c r="F7" s="58">
        <v>11304</v>
      </c>
      <c r="G7" s="58" t="s">
        <v>29</v>
      </c>
      <c r="H7" s="58">
        <v>468746060</v>
      </c>
      <c r="I7" s="58">
        <v>10</v>
      </c>
      <c r="J7" s="58">
        <v>2</v>
      </c>
      <c r="K7" s="58">
        <v>0</v>
      </c>
      <c r="L7" s="58"/>
      <c r="M7" s="58" t="s">
        <v>24</v>
      </c>
      <c r="N7" s="58" t="s">
        <v>24</v>
      </c>
      <c r="O7" s="58"/>
      <c r="P7" s="58" t="s">
        <v>24</v>
      </c>
      <c r="Q7" s="59">
        <v>41444</v>
      </c>
      <c r="R7" s="58" t="s">
        <v>25</v>
      </c>
      <c r="S7" s="58">
        <v>251700</v>
      </c>
      <c r="T7" s="2"/>
      <c r="U7" s="2"/>
      <c r="V7" s="2" t="s">
        <v>30</v>
      </c>
      <c r="W7" s="3">
        <f t="shared" si="0"/>
        <v>2.8912356923506422</v>
      </c>
      <c r="X7" s="3"/>
      <c r="Y7" s="3"/>
      <c r="Z7" s="3">
        <f t="shared" si="1"/>
        <v>4.0477299692908986</v>
      </c>
      <c r="AA7" s="3">
        <f t="shared" si="2"/>
        <v>3.6433229515633725</v>
      </c>
      <c r="AB7" s="3"/>
      <c r="AC7" s="3"/>
      <c r="AD7" s="3">
        <f t="shared" si="3"/>
        <v>5.1006521321887215</v>
      </c>
      <c r="AE7" s="3">
        <f t="shared" si="4"/>
        <v>4.9837217772892242</v>
      </c>
      <c r="AF7" s="3"/>
      <c r="AG7" s="3"/>
      <c r="AH7" s="3">
        <f t="shared" si="5"/>
        <v>6.9772104882049133</v>
      </c>
    </row>
    <row r="8" spans="1:34">
      <c r="A8" s="2" t="s">
        <v>19</v>
      </c>
      <c r="B8" s="2"/>
      <c r="C8" s="58">
        <v>8000015778</v>
      </c>
      <c r="D8" s="58" t="s">
        <v>27</v>
      </c>
      <c r="E8" s="58" t="s">
        <v>31</v>
      </c>
      <c r="F8" s="58">
        <v>81660</v>
      </c>
      <c r="G8" s="58" t="s">
        <v>32</v>
      </c>
      <c r="H8" s="58">
        <v>563617722</v>
      </c>
      <c r="I8" s="58">
        <v>10</v>
      </c>
      <c r="J8" s="58">
        <v>2</v>
      </c>
      <c r="K8" s="58">
        <v>0</v>
      </c>
      <c r="L8" s="58"/>
      <c r="M8" s="58"/>
      <c r="N8" s="58" t="s">
        <v>24</v>
      </c>
      <c r="O8" s="58" t="s">
        <v>24</v>
      </c>
      <c r="P8" s="58" t="s">
        <v>24</v>
      </c>
      <c r="Q8" s="59">
        <v>41446</v>
      </c>
      <c r="R8" s="58" t="s">
        <v>25</v>
      </c>
      <c r="S8" s="58">
        <v>210600</v>
      </c>
      <c r="T8" s="2"/>
      <c r="U8" s="2"/>
      <c r="V8" s="2" t="s">
        <v>30</v>
      </c>
      <c r="W8" s="3">
        <f t="shared" si="0"/>
        <v>2.4191268844221105</v>
      </c>
      <c r="X8" s="3"/>
      <c r="Y8" s="3"/>
      <c r="Z8" s="3">
        <f t="shared" si="1"/>
        <v>3.3867776381909547</v>
      </c>
      <c r="AA8" s="3">
        <f t="shared" si="2"/>
        <v>3.0484060929648242</v>
      </c>
      <c r="AB8" s="3"/>
      <c r="AC8" s="3"/>
      <c r="AD8" s="3">
        <f t="shared" si="3"/>
        <v>4.2677685301507546</v>
      </c>
      <c r="AE8" s="3">
        <f t="shared" si="4"/>
        <v>4.169931689698493</v>
      </c>
      <c r="AF8" s="3"/>
      <c r="AG8" s="3"/>
      <c r="AH8" s="3">
        <f t="shared" si="5"/>
        <v>5.8379043655778897</v>
      </c>
    </row>
    <row r="9" spans="1:34">
      <c r="A9" s="2" t="s">
        <v>19</v>
      </c>
      <c r="B9" s="2"/>
      <c r="C9" s="58">
        <v>8000015741</v>
      </c>
      <c r="D9" s="58" t="s">
        <v>27</v>
      </c>
      <c r="E9" s="58" t="s">
        <v>33</v>
      </c>
      <c r="F9" s="58">
        <v>11000</v>
      </c>
      <c r="G9" s="58" t="s">
        <v>22</v>
      </c>
      <c r="H9" s="58">
        <v>468102040</v>
      </c>
      <c r="I9" s="58">
        <v>7</v>
      </c>
      <c r="J9" s="58">
        <v>2</v>
      </c>
      <c r="K9" s="58">
        <v>2</v>
      </c>
      <c r="L9" s="58" t="s">
        <v>24</v>
      </c>
      <c r="M9" s="58" t="s">
        <v>24</v>
      </c>
      <c r="N9" s="58" t="s">
        <v>24</v>
      </c>
      <c r="O9" s="58" t="s">
        <v>24</v>
      </c>
      <c r="P9" s="58"/>
      <c r="Q9" s="59">
        <v>41444</v>
      </c>
      <c r="R9" s="58" t="s">
        <v>25</v>
      </c>
      <c r="S9" s="58">
        <v>355000</v>
      </c>
      <c r="T9" s="2"/>
      <c r="U9" s="2"/>
      <c r="V9" s="2" t="s">
        <v>30</v>
      </c>
      <c r="W9" s="3">
        <f t="shared" si="0"/>
        <v>4.0778254699423044</v>
      </c>
      <c r="X9" s="3"/>
      <c r="Y9" s="3"/>
      <c r="Z9" s="3">
        <f t="shared" si="1"/>
        <v>5.7089556579192253</v>
      </c>
      <c r="AA9" s="3">
        <f t="shared" si="2"/>
        <v>5.1385762725665369</v>
      </c>
      <c r="AB9" s="3"/>
      <c r="AC9" s="3"/>
      <c r="AD9" s="3">
        <f t="shared" si="3"/>
        <v>7.194006781593151</v>
      </c>
      <c r="AE9" s="3">
        <f t="shared" si="4"/>
        <v>7.0290871312581427</v>
      </c>
      <c r="AF9" s="3"/>
      <c r="AG9" s="3"/>
      <c r="AH9" s="3">
        <f t="shared" si="5"/>
        <v>9.840721983761398</v>
      </c>
    </row>
    <row r="10" spans="1:34">
      <c r="A10" s="2" t="s">
        <v>19</v>
      </c>
      <c r="B10" s="2"/>
      <c r="C10" s="58">
        <v>8000016241</v>
      </c>
      <c r="D10" s="58" t="s">
        <v>20</v>
      </c>
      <c r="E10" s="58" t="s">
        <v>34</v>
      </c>
      <c r="F10" s="58">
        <v>11400</v>
      </c>
      <c r="G10" s="58" t="s">
        <v>35</v>
      </c>
      <c r="H10" s="58">
        <v>468232244</v>
      </c>
      <c r="I10" s="58">
        <v>15</v>
      </c>
      <c r="J10" s="58">
        <v>3</v>
      </c>
      <c r="K10" s="58">
        <v>0</v>
      </c>
      <c r="L10" s="58" t="s">
        <v>36</v>
      </c>
      <c r="M10" s="58" t="s">
        <v>24</v>
      </c>
      <c r="N10" s="58" t="s">
        <v>24</v>
      </c>
      <c r="O10" s="58" t="s">
        <v>24</v>
      </c>
      <c r="P10" s="58" t="s">
        <v>24</v>
      </c>
      <c r="Q10" s="59">
        <v>41443</v>
      </c>
      <c r="R10" s="58" t="s">
        <v>37</v>
      </c>
      <c r="S10" s="58">
        <v>114600</v>
      </c>
      <c r="T10" s="2"/>
      <c r="U10" s="2"/>
      <c r="V10" s="2" t="s">
        <v>26</v>
      </c>
      <c r="W10" s="3">
        <f t="shared" si="0"/>
        <v>1.3163909826912339</v>
      </c>
      <c r="X10" s="3"/>
      <c r="Y10" s="3"/>
      <c r="Z10" s="3">
        <f t="shared" si="1"/>
        <v>1.8429473757677275</v>
      </c>
      <c r="AA10" s="3">
        <f t="shared" si="2"/>
        <v>1.6588192699609157</v>
      </c>
      <c r="AB10" s="3"/>
      <c r="AC10" s="3"/>
      <c r="AD10" s="3">
        <f t="shared" si="3"/>
        <v>2.3223469779452821</v>
      </c>
      <c r="AE10" s="3">
        <f t="shared" si="4"/>
        <v>2.2691081274427698</v>
      </c>
      <c r="AF10" s="3"/>
      <c r="AG10" s="3"/>
      <c r="AH10" s="3">
        <f t="shared" si="5"/>
        <v>3.1767513784198771</v>
      </c>
    </row>
    <row r="11" spans="1:34">
      <c r="A11" s="2" t="s">
        <v>19</v>
      </c>
      <c r="B11" s="2"/>
      <c r="C11" s="58">
        <v>8000014650</v>
      </c>
      <c r="D11" s="58" t="s">
        <v>27</v>
      </c>
      <c r="E11" s="58" t="s">
        <v>38</v>
      </c>
      <c r="F11" s="58">
        <v>9100</v>
      </c>
      <c r="G11" s="58" t="s">
        <v>39</v>
      </c>
      <c r="H11" s="58">
        <v>561697700</v>
      </c>
      <c r="I11" s="58">
        <v>10</v>
      </c>
      <c r="J11" s="58">
        <v>2</v>
      </c>
      <c r="K11" s="58">
        <v>0</v>
      </c>
      <c r="L11" s="58"/>
      <c r="M11" s="58" t="s">
        <v>24</v>
      </c>
      <c r="N11" s="58" t="s">
        <v>24</v>
      </c>
      <c r="O11" s="58"/>
      <c r="P11" s="58" t="s">
        <v>24</v>
      </c>
      <c r="Q11" s="59">
        <v>41446</v>
      </c>
      <c r="R11" s="58" t="s">
        <v>25</v>
      </c>
      <c r="S11" s="58">
        <v>187700</v>
      </c>
      <c r="T11" s="2"/>
      <c r="U11" s="2"/>
      <c r="V11" s="2" t="s">
        <v>30</v>
      </c>
      <c r="W11" s="3">
        <f t="shared" si="0"/>
        <v>2.1560784245300577</v>
      </c>
      <c r="X11" s="3"/>
      <c r="Y11" s="3"/>
      <c r="Z11" s="3">
        <f t="shared" si="1"/>
        <v>3.0185097943420804</v>
      </c>
      <c r="AA11" s="3">
        <f t="shared" si="2"/>
        <v>2.7169317362274339</v>
      </c>
      <c r="AB11" s="3"/>
      <c r="AC11" s="3"/>
      <c r="AD11" s="3">
        <f t="shared" si="3"/>
        <v>3.8037044307184069</v>
      </c>
      <c r="AE11" s="3">
        <f t="shared" si="4"/>
        <v>3.7165060691187422</v>
      </c>
      <c r="AF11" s="3"/>
      <c r="AG11" s="3"/>
      <c r="AH11" s="3">
        <f t="shared" si="5"/>
        <v>5.2031084967662382</v>
      </c>
    </row>
    <row r="12" spans="1:34">
      <c r="A12" s="2" t="s">
        <v>19</v>
      </c>
      <c r="B12" s="2"/>
      <c r="C12" s="58">
        <v>8000017559</v>
      </c>
      <c r="D12" s="58" t="s">
        <v>20</v>
      </c>
      <c r="E12" s="58" t="s">
        <v>40</v>
      </c>
      <c r="F12" s="58">
        <v>81100</v>
      </c>
      <c r="G12" s="58" t="s">
        <v>41</v>
      </c>
      <c r="H12" s="58">
        <v>563590020</v>
      </c>
      <c r="I12" s="58">
        <v>15</v>
      </c>
      <c r="J12" s="58">
        <v>3</v>
      </c>
      <c r="K12" s="58">
        <v>2</v>
      </c>
      <c r="L12" s="58" t="s">
        <v>24</v>
      </c>
      <c r="M12" s="58" t="s">
        <v>24</v>
      </c>
      <c r="N12" s="58" t="s">
        <v>24</v>
      </c>
      <c r="O12" s="58" t="s">
        <v>24</v>
      </c>
      <c r="P12" s="58" t="s">
        <v>24</v>
      </c>
      <c r="Q12" s="59">
        <v>41436</v>
      </c>
      <c r="R12" s="58" t="s">
        <v>37</v>
      </c>
      <c r="S12" s="58">
        <v>58900</v>
      </c>
      <c r="T12" s="2"/>
      <c r="U12" s="2"/>
      <c r="V12" s="2" t="s">
        <v>42</v>
      </c>
      <c r="W12" s="3">
        <f t="shared" si="0"/>
        <v>0.67657442304113158</v>
      </c>
      <c r="X12" s="3"/>
      <c r="Y12" s="3"/>
      <c r="Z12" s="3">
        <f t="shared" si="1"/>
        <v>0.94720419225758412</v>
      </c>
      <c r="AA12" s="3">
        <f t="shared" si="2"/>
        <v>0.85256941536385633</v>
      </c>
      <c r="AB12" s="3"/>
      <c r="AC12" s="3"/>
      <c r="AD12" s="3">
        <f t="shared" si="3"/>
        <v>1.1935971815093989</v>
      </c>
      <c r="AE12" s="3">
        <f t="shared" si="4"/>
        <v>1.1662344564256468</v>
      </c>
      <c r="AF12" s="3"/>
      <c r="AG12" s="3"/>
      <c r="AH12" s="3">
        <f t="shared" si="5"/>
        <v>1.6327282389959055</v>
      </c>
    </row>
    <row r="13" spans="1:34">
      <c r="A13" s="2" t="s">
        <v>19</v>
      </c>
      <c r="B13" s="2"/>
      <c r="C13" s="58">
        <v>8000013675</v>
      </c>
      <c r="D13" s="58" t="s">
        <v>27</v>
      </c>
      <c r="E13" s="58" t="s">
        <v>43</v>
      </c>
      <c r="F13" s="58">
        <v>9000</v>
      </c>
      <c r="G13" s="58" t="s">
        <v>44</v>
      </c>
      <c r="H13" s="58">
        <v>561026868</v>
      </c>
      <c r="I13" s="58">
        <v>15</v>
      </c>
      <c r="J13" s="58">
        <v>3</v>
      </c>
      <c r="K13" s="58">
        <v>0</v>
      </c>
      <c r="L13" s="58" t="s">
        <v>36</v>
      </c>
      <c r="M13" s="58" t="s">
        <v>24</v>
      </c>
      <c r="N13" s="58" t="s">
        <v>24</v>
      </c>
      <c r="O13" s="58" t="s">
        <v>24</v>
      </c>
      <c r="P13" s="58" t="s">
        <v>24</v>
      </c>
      <c r="Q13" s="59">
        <v>41446</v>
      </c>
      <c r="R13" s="58" t="s">
        <v>37</v>
      </c>
      <c r="S13" s="58">
        <v>114200</v>
      </c>
      <c r="T13" s="2"/>
      <c r="U13" s="2"/>
      <c r="V13" s="2" t="s">
        <v>30</v>
      </c>
      <c r="W13" s="3">
        <f t="shared" si="0"/>
        <v>1.3117962497673554</v>
      </c>
      <c r="X13" s="3"/>
      <c r="Y13" s="3"/>
      <c r="Z13" s="3">
        <f t="shared" si="1"/>
        <v>1.8365147496742973</v>
      </c>
      <c r="AA13" s="3">
        <f t="shared" si="2"/>
        <v>1.6530293248650663</v>
      </c>
      <c r="AB13" s="3"/>
      <c r="AC13" s="3"/>
      <c r="AD13" s="3">
        <f t="shared" si="3"/>
        <v>2.3142410548110925</v>
      </c>
      <c r="AE13" s="3">
        <f t="shared" si="4"/>
        <v>2.2611880292667039</v>
      </c>
      <c r="AF13" s="3"/>
      <c r="AG13" s="3"/>
      <c r="AH13" s="3">
        <f t="shared" si="5"/>
        <v>3.1656632409733851</v>
      </c>
    </row>
    <row r="14" spans="1:34">
      <c r="A14" s="2" t="s">
        <v>19</v>
      </c>
      <c r="B14" s="2"/>
      <c r="C14" s="58">
        <v>8000020839</v>
      </c>
      <c r="D14" s="58" t="s">
        <v>20</v>
      </c>
      <c r="E14" s="58" t="s">
        <v>45</v>
      </c>
      <c r="F14" s="58">
        <v>11200</v>
      </c>
      <c r="G14" s="58" t="s">
        <v>46</v>
      </c>
      <c r="H14" s="58">
        <v>468272033</v>
      </c>
      <c r="I14" s="58">
        <v>10</v>
      </c>
      <c r="J14" s="58">
        <v>3</v>
      </c>
      <c r="K14" s="58">
        <v>0</v>
      </c>
      <c r="L14" s="58"/>
      <c r="M14" s="58"/>
      <c r="N14" s="58" t="s">
        <v>24</v>
      </c>
      <c r="O14" s="58" t="s">
        <v>24</v>
      </c>
      <c r="P14" s="58" t="s">
        <v>24</v>
      </c>
      <c r="Q14" s="59">
        <v>41445</v>
      </c>
      <c r="R14" s="58" t="s">
        <v>37</v>
      </c>
      <c r="S14" s="58">
        <v>122300</v>
      </c>
      <c r="T14" s="2"/>
      <c r="U14" s="2"/>
      <c r="V14" s="2" t="s">
        <v>26</v>
      </c>
      <c r="W14" s="3">
        <f t="shared" si="0"/>
        <v>1.404839591475898</v>
      </c>
      <c r="X14" s="3"/>
      <c r="Y14" s="3"/>
      <c r="Z14" s="3">
        <f t="shared" si="1"/>
        <v>1.966775428066257</v>
      </c>
      <c r="AA14" s="3">
        <f t="shared" si="2"/>
        <v>1.7702757130560209</v>
      </c>
      <c r="AB14" s="3"/>
      <c r="AC14" s="3"/>
      <c r="AD14" s="3">
        <f t="shared" si="3"/>
        <v>2.4783859982784295</v>
      </c>
      <c r="AE14" s="3">
        <f t="shared" si="4"/>
        <v>2.4215700173320305</v>
      </c>
      <c r="AF14" s="3"/>
      <c r="AG14" s="3"/>
      <c r="AH14" s="3">
        <f t="shared" si="5"/>
        <v>3.3901980242648424</v>
      </c>
    </row>
    <row r="15" spans="1:34">
      <c r="A15" s="2" t="s">
        <v>19</v>
      </c>
      <c r="B15" s="2"/>
      <c r="C15" s="58">
        <v>8000033490</v>
      </c>
      <c r="D15" s="58" t="s">
        <v>27</v>
      </c>
      <c r="E15" s="58" t="s">
        <v>47</v>
      </c>
      <c r="F15" s="58">
        <v>81100</v>
      </c>
      <c r="G15" s="58" t="s">
        <v>41</v>
      </c>
      <c r="H15" s="58" t="s">
        <v>48</v>
      </c>
      <c r="I15" s="58">
        <v>10</v>
      </c>
      <c r="J15" s="58">
        <v>3</v>
      </c>
      <c r="K15" s="58">
        <v>7</v>
      </c>
      <c r="L15" s="58" t="s">
        <v>24</v>
      </c>
      <c r="M15" s="58"/>
      <c r="N15" s="58" t="s">
        <v>24</v>
      </c>
      <c r="O15" s="58"/>
      <c r="P15" s="58" t="s">
        <v>24</v>
      </c>
      <c r="Q15" s="59">
        <v>41436</v>
      </c>
      <c r="R15" s="58" t="s">
        <v>25</v>
      </c>
      <c r="S15" s="58">
        <v>122400</v>
      </c>
      <c r="T15" s="2"/>
      <c r="U15" s="2"/>
      <c r="V15" s="2" t="s">
        <v>30</v>
      </c>
      <c r="W15" s="3">
        <f t="shared" si="0"/>
        <v>1.4059882747068677</v>
      </c>
      <c r="X15" s="3"/>
      <c r="Y15" s="3"/>
      <c r="Z15" s="3">
        <f t="shared" si="1"/>
        <v>1.9683835845896147</v>
      </c>
      <c r="AA15" s="3">
        <f t="shared" si="2"/>
        <v>1.7717231993299833</v>
      </c>
      <c r="AB15" s="3"/>
      <c r="AC15" s="3"/>
      <c r="AD15" s="3">
        <f t="shared" si="3"/>
        <v>2.4804124790619766</v>
      </c>
      <c r="AE15" s="3">
        <f t="shared" si="4"/>
        <v>2.4235500418760467</v>
      </c>
      <c r="AF15" s="3"/>
      <c r="AG15" s="3"/>
      <c r="AH15" s="3">
        <f t="shared" si="5"/>
        <v>3.3929700586264655</v>
      </c>
    </row>
    <row r="16" spans="1:34">
      <c r="A16" s="2" t="s">
        <v>19</v>
      </c>
      <c r="B16" s="2"/>
      <c r="C16" s="58">
        <v>8000014481</v>
      </c>
      <c r="D16" s="58" t="s">
        <v>20</v>
      </c>
      <c r="E16" s="58" t="s">
        <v>49</v>
      </c>
      <c r="F16" s="58">
        <v>31250</v>
      </c>
      <c r="G16" s="58" t="s">
        <v>50</v>
      </c>
      <c r="H16" s="58">
        <v>561275220</v>
      </c>
      <c r="I16" s="58">
        <v>15</v>
      </c>
      <c r="J16" s="58">
        <v>3</v>
      </c>
      <c r="K16" s="58">
        <v>0</v>
      </c>
      <c r="L16" s="58" t="s">
        <v>36</v>
      </c>
      <c r="M16" s="58" t="s">
        <v>24</v>
      </c>
      <c r="N16" s="58" t="s">
        <v>24</v>
      </c>
      <c r="O16" s="58" t="s">
        <v>24</v>
      </c>
      <c r="P16" s="58" t="s">
        <v>24</v>
      </c>
      <c r="Q16" s="59">
        <v>41443</v>
      </c>
      <c r="R16" s="58" t="s">
        <v>37</v>
      </c>
      <c r="S16" s="58">
        <v>107400</v>
      </c>
      <c r="T16" s="2"/>
      <c r="U16" s="2"/>
      <c r="V16" s="2" t="s">
        <v>42</v>
      </c>
      <c r="W16" s="3">
        <f t="shared" si="0"/>
        <v>1.2336857900614182</v>
      </c>
      <c r="X16" s="3"/>
      <c r="Y16" s="3"/>
      <c r="Z16" s="3">
        <f t="shared" si="1"/>
        <v>1.7271601060859856</v>
      </c>
      <c r="AA16" s="3">
        <f t="shared" si="2"/>
        <v>1.5546002582356226</v>
      </c>
      <c r="AB16" s="3"/>
      <c r="AC16" s="3"/>
      <c r="AD16" s="3">
        <f t="shared" si="3"/>
        <v>2.1764403615298717</v>
      </c>
      <c r="AE16" s="3">
        <f t="shared" si="4"/>
        <v>2.1265463602735903</v>
      </c>
      <c r="AF16" s="3"/>
      <c r="AG16" s="3"/>
      <c r="AH16" s="3">
        <f t="shared" si="5"/>
        <v>2.9771649043830264</v>
      </c>
    </row>
    <row r="17" spans="1:34">
      <c r="A17" s="2" t="s">
        <v>19</v>
      </c>
      <c r="B17" s="2"/>
      <c r="C17" s="58">
        <v>8000014111</v>
      </c>
      <c r="D17" s="58" t="s">
        <v>20</v>
      </c>
      <c r="E17" s="58" t="s">
        <v>51</v>
      </c>
      <c r="F17" s="58">
        <v>9000</v>
      </c>
      <c r="G17" s="58" t="s">
        <v>44</v>
      </c>
      <c r="H17" s="58">
        <v>534098000</v>
      </c>
      <c r="I17" s="58">
        <v>10</v>
      </c>
      <c r="J17" s="58">
        <v>3</v>
      </c>
      <c r="K17" s="58">
        <v>1</v>
      </c>
      <c r="L17" s="58" t="s">
        <v>24</v>
      </c>
      <c r="M17" s="58"/>
      <c r="N17" s="58" t="s">
        <v>24</v>
      </c>
      <c r="O17" s="58"/>
      <c r="P17" s="58" t="s">
        <v>24</v>
      </c>
      <c r="Q17" s="59">
        <v>41442</v>
      </c>
      <c r="R17" s="58" t="s">
        <v>25</v>
      </c>
      <c r="S17" s="58">
        <v>131000</v>
      </c>
      <c r="T17" s="2"/>
      <c r="U17" s="2"/>
      <c r="V17" s="2" t="s">
        <v>42</v>
      </c>
      <c r="W17" s="3">
        <f t="shared" si="0"/>
        <v>1.5047750325702587</v>
      </c>
      <c r="X17" s="3"/>
      <c r="Y17" s="3"/>
      <c r="Z17" s="3">
        <f t="shared" si="1"/>
        <v>2.1066850455983621</v>
      </c>
      <c r="AA17" s="3">
        <f t="shared" si="2"/>
        <v>1.8962070188907501</v>
      </c>
      <c r="AB17" s="3"/>
      <c r="AC17" s="3"/>
      <c r="AD17" s="3">
        <f t="shared" si="3"/>
        <v>2.6546898264470502</v>
      </c>
      <c r="AE17" s="3">
        <f t="shared" si="4"/>
        <v>2.5938321526614554</v>
      </c>
      <c r="AF17" s="3"/>
      <c r="AG17" s="3"/>
      <c r="AH17" s="3">
        <f t="shared" si="5"/>
        <v>3.6313650137260374</v>
      </c>
    </row>
    <row r="18" spans="1:34">
      <c r="A18" s="2" t="s">
        <v>19</v>
      </c>
      <c r="B18" s="2"/>
      <c r="C18" s="58">
        <v>8000025076</v>
      </c>
      <c r="D18" s="58" t="s">
        <v>52</v>
      </c>
      <c r="E18" s="58" t="s">
        <v>53</v>
      </c>
      <c r="F18" s="58">
        <v>9500</v>
      </c>
      <c r="G18" s="58" t="s">
        <v>54</v>
      </c>
      <c r="H18" s="58">
        <v>561688191</v>
      </c>
      <c r="I18" s="58">
        <v>15</v>
      </c>
      <c r="J18" s="58">
        <v>3</v>
      </c>
      <c r="K18" s="58">
        <v>0</v>
      </c>
      <c r="L18" s="58" t="s">
        <v>36</v>
      </c>
      <c r="M18" s="58" t="s">
        <v>24</v>
      </c>
      <c r="N18" s="58" t="s">
        <v>24</v>
      </c>
      <c r="O18" s="58" t="s">
        <v>24</v>
      </c>
      <c r="P18" s="58" t="s">
        <v>24</v>
      </c>
      <c r="Q18" s="59">
        <v>41439</v>
      </c>
      <c r="R18" s="58" t="s">
        <v>37</v>
      </c>
      <c r="S18" s="58">
        <v>95100</v>
      </c>
      <c r="T18" s="2"/>
      <c r="U18" s="2"/>
      <c r="V18" s="2" t="s">
        <v>55</v>
      </c>
      <c r="W18" s="3">
        <f t="shared" si="0"/>
        <v>1.0923977526521496</v>
      </c>
      <c r="X18" s="3"/>
      <c r="Y18" s="3"/>
      <c r="Z18" s="3">
        <f t="shared" si="1"/>
        <v>1.5293568537130096</v>
      </c>
      <c r="AA18" s="3">
        <f t="shared" si="2"/>
        <v>1.3765594465382467</v>
      </c>
      <c r="AB18" s="3"/>
      <c r="AC18" s="3"/>
      <c r="AD18" s="3">
        <f t="shared" si="3"/>
        <v>1.9271832251535455</v>
      </c>
      <c r="AE18" s="3">
        <f t="shared" si="4"/>
        <v>1.8830033413595757</v>
      </c>
      <c r="AF18" s="3"/>
      <c r="AG18" s="3"/>
      <c r="AH18" s="3">
        <f t="shared" si="5"/>
        <v>2.6362046779034061</v>
      </c>
    </row>
    <row r="19" spans="1:34">
      <c r="A19" s="2" t="s">
        <v>19</v>
      </c>
      <c r="B19" s="2"/>
      <c r="C19" s="58">
        <v>8000015247</v>
      </c>
      <c r="D19" s="58" t="s">
        <v>56</v>
      </c>
      <c r="E19" s="58" t="s">
        <v>57</v>
      </c>
      <c r="F19" s="58">
        <v>81100</v>
      </c>
      <c r="G19" s="58" t="s">
        <v>41</v>
      </c>
      <c r="H19" s="58">
        <v>563721815</v>
      </c>
      <c r="I19" s="58">
        <v>7</v>
      </c>
      <c r="J19" s="58">
        <v>2</v>
      </c>
      <c r="K19" s="58">
        <v>4</v>
      </c>
      <c r="L19" s="58" t="s">
        <v>24</v>
      </c>
      <c r="M19" s="58" t="s">
        <v>24</v>
      </c>
      <c r="N19" s="58" t="s">
        <v>24</v>
      </c>
      <c r="O19" s="58" t="s">
        <v>24</v>
      </c>
      <c r="P19" s="58" t="s">
        <v>24</v>
      </c>
      <c r="Q19" s="59">
        <v>41442</v>
      </c>
      <c r="R19" s="58" t="s">
        <v>25</v>
      </c>
      <c r="S19" s="58">
        <v>311900</v>
      </c>
      <c r="T19" s="2"/>
      <c r="U19" s="2"/>
      <c r="V19" s="2" t="s">
        <v>58</v>
      </c>
      <c r="W19" s="3">
        <f t="shared" si="0"/>
        <v>3.5827429973943796</v>
      </c>
      <c r="X19" s="3"/>
      <c r="Y19" s="3"/>
      <c r="Z19" s="3">
        <f t="shared" si="1"/>
        <v>5.0158401963521309</v>
      </c>
      <c r="AA19" s="3">
        <f t="shared" si="2"/>
        <v>4.5147096884887405</v>
      </c>
      <c r="AB19" s="3"/>
      <c r="AC19" s="3"/>
      <c r="AD19" s="3">
        <f t="shared" si="3"/>
        <v>6.3205935638842368</v>
      </c>
      <c r="AE19" s="3">
        <f t="shared" si="4"/>
        <v>6.175696552787084</v>
      </c>
      <c r="AF19" s="3"/>
      <c r="AG19" s="3"/>
      <c r="AH19" s="3">
        <f t="shared" si="5"/>
        <v>8.6459751739019168</v>
      </c>
    </row>
    <row r="20" spans="1:34">
      <c r="A20" s="2" t="s">
        <v>19</v>
      </c>
      <c r="B20" s="2"/>
      <c r="C20" s="58">
        <v>8000032388</v>
      </c>
      <c r="D20" s="58" t="s">
        <v>52</v>
      </c>
      <c r="E20" s="58" t="s">
        <v>59</v>
      </c>
      <c r="F20" s="58">
        <v>81580</v>
      </c>
      <c r="G20" s="58" t="s">
        <v>60</v>
      </c>
      <c r="H20" s="58" t="s">
        <v>61</v>
      </c>
      <c r="I20" s="58">
        <v>15</v>
      </c>
      <c r="J20" s="58">
        <v>3</v>
      </c>
      <c r="K20" s="58">
        <v>0</v>
      </c>
      <c r="L20" s="58" t="s">
        <v>36</v>
      </c>
      <c r="M20" s="58" t="s">
        <v>24</v>
      </c>
      <c r="N20" s="58" t="s">
        <v>24</v>
      </c>
      <c r="O20" s="58" t="s">
        <v>24</v>
      </c>
      <c r="P20" s="58" t="s">
        <v>24</v>
      </c>
      <c r="Q20" s="59">
        <v>41442</v>
      </c>
      <c r="R20" s="58" t="s">
        <v>37</v>
      </c>
      <c r="S20" s="58">
        <v>84600</v>
      </c>
      <c r="T20" s="2"/>
      <c r="U20" s="2"/>
      <c r="V20" s="2" t="s">
        <v>55</v>
      </c>
      <c r="W20" s="3">
        <f t="shared" si="0"/>
        <v>0.97178601340033499</v>
      </c>
      <c r="X20" s="3"/>
      <c r="Y20" s="3"/>
      <c r="Z20" s="3">
        <f t="shared" si="1"/>
        <v>1.360500418760469</v>
      </c>
      <c r="AA20" s="3">
        <f t="shared" si="2"/>
        <v>1.2245733877721943</v>
      </c>
      <c r="AB20" s="3"/>
      <c r="AC20" s="3"/>
      <c r="AD20" s="3">
        <f t="shared" si="3"/>
        <v>1.714402742881072</v>
      </c>
      <c r="AE20" s="3">
        <f t="shared" si="4"/>
        <v>1.6751007642378559</v>
      </c>
      <c r="AF20" s="3"/>
      <c r="AG20" s="3"/>
      <c r="AH20" s="3">
        <f t="shared" si="5"/>
        <v>2.3451410699329984</v>
      </c>
    </row>
    <row r="21" spans="1:34">
      <c r="A21" s="2" t="s">
        <v>19</v>
      </c>
      <c r="B21" s="2"/>
      <c r="C21" s="58">
        <v>8000017684</v>
      </c>
      <c r="D21" s="58" t="s">
        <v>56</v>
      </c>
      <c r="E21" s="58" t="s">
        <v>62</v>
      </c>
      <c r="F21" s="58">
        <v>81200</v>
      </c>
      <c r="G21" s="58" t="s">
        <v>63</v>
      </c>
      <c r="H21" s="58">
        <v>563617600</v>
      </c>
      <c r="I21" s="58">
        <v>15</v>
      </c>
      <c r="J21" s="58">
        <v>3</v>
      </c>
      <c r="K21" s="58">
        <v>0</v>
      </c>
      <c r="L21" s="58" t="s">
        <v>36</v>
      </c>
      <c r="M21" s="58" t="s">
        <v>24</v>
      </c>
      <c r="N21" s="58" t="s">
        <v>24</v>
      </c>
      <c r="O21" s="58" t="s">
        <v>24</v>
      </c>
      <c r="P21" s="58" t="s">
        <v>24</v>
      </c>
      <c r="Q21" s="59">
        <v>41445</v>
      </c>
      <c r="R21" s="58" t="s">
        <v>25</v>
      </c>
      <c r="S21" s="58">
        <v>99300</v>
      </c>
      <c r="T21" s="2"/>
      <c r="U21" s="2"/>
      <c r="V21" s="2" t="s">
        <v>64</v>
      </c>
      <c r="W21" s="3">
        <f t="shared" si="0"/>
        <v>1.1406424483528756</v>
      </c>
      <c r="X21" s="3"/>
      <c r="Y21" s="3"/>
      <c r="Z21" s="3">
        <f t="shared" si="1"/>
        <v>1.5968994276940256</v>
      </c>
      <c r="AA21" s="3">
        <f t="shared" si="2"/>
        <v>1.4373538700446677</v>
      </c>
      <c r="AB21" s="3"/>
      <c r="AC21" s="3"/>
      <c r="AD21" s="3">
        <f t="shared" si="3"/>
        <v>2.0122954180625352</v>
      </c>
      <c r="AE21" s="3">
        <f t="shared" si="4"/>
        <v>1.9661643722082638</v>
      </c>
      <c r="AF21" s="3"/>
      <c r="AG21" s="3"/>
      <c r="AH21" s="3">
        <f t="shared" si="5"/>
        <v>2.7526301210915691</v>
      </c>
    </row>
    <row r="22" spans="1:34">
      <c r="A22" s="2" t="s">
        <v>19</v>
      </c>
      <c r="B22" s="2"/>
      <c r="C22" s="58">
        <v>8000020865</v>
      </c>
      <c r="D22" s="58" t="s">
        <v>65</v>
      </c>
      <c r="E22" s="58" t="s">
        <v>66</v>
      </c>
      <c r="F22" s="58">
        <v>11000</v>
      </c>
      <c r="G22" s="58" t="s">
        <v>22</v>
      </c>
      <c r="H22" s="58">
        <v>468103400</v>
      </c>
      <c r="I22" s="58">
        <v>10</v>
      </c>
      <c r="J22" s="58">
        <v>2</v>
      </c>
      <c r="K22" s="58">
        <v>0</v>
      </c>
      <c r="L22" s="58"/>
      <c r="M22" s="58" t="s">
        <v>24</v>
      </c>
      <c r="N22" s="58" t="s">
        <v>24</v>
      </c>
      <c r="O22" s="58" t="s">
        <v>24</v>
      </c>
      <c r="P22" s="58" t="s">
        <v>24</v>
      </c>
      <c r="Q22" s="59">
        <v>41444</v>
      </c>
      <c r="R22" s="58" t="s">
        <v>67</v>
      </c>
      <c r="S22" s="58">
        <v>203200</v>
      </c>
      <c r="T22" s="2"/>
      <c r="U22" s="2"/>
      <c r="V22" s="2" t="s">
        <v>68</v>
      </c>
      <c r="W22" s="3">
        <f t="shared" si="0"/>
        <v>2.3341243253303556</v>
      </c>
      <c r="X22" s="3"/>
      <c r="Y22" s="3"/>
      <c r="Z22" s="3">
        <f t="shared" si="1"/>
        <v>3.2677740554624974</v>
      </c>
      <c r="AA22" s="3">
        <f t="shared" si="2"/>
        <v>2.9412921086916062</v>
      </c>
      <c r="AB22" s="3"/>
      <c r="AC22" s="3"/>
      <c r="AD22" s="3">
        <f t="shared" si="3"/>
        <v>4.1178089521682493</v>
      </c>
      <c r="AE22" s="3">
        <f t="shared" si="4"/>
        <v>4.0234098734412811</v>
      </c>
      <c r="AF22" s="3"/>
      <c r="AG22" s="3"/>
      <c r="AH22" s="3">
        <f t="shared" si="5"/>
        <v>5.6327738228177919</v>
      </c>
    </row>
    <row r="23" spans="1:34">
      <c r="A23" s="2" t="s">
        <v>19</v>
      </c>
      <c r="B23" s="2"/>
      <c r="C23" s="58">
        <v>8000036107</v>
      </c>
      <c r="D23" s="58" t="s">
        <v>20</v>
      </c>
      <c r="E23" s="58" t="s">
        <v>69</v>
      </c>
      <c r="F23" s="58">
        <v>9100</v>
      </c>
      <c r="G23" s="58" t="s">
        <v>70</v>
      </c>
      <c r="H23" s="58" t="s">
        <v>71</v>
      </c>
      <c r="I23" s="58">
        <v>10</v>
      </c>
      <c r="J23" s="58">
        <v>2</v>
      </c>
      <c r="K23" s="58">
        <v>0</v>
      </c>
      <c r="L23" s="58"/>
      <c r="M23" s="58"/>
      <c r="N23" s="58" t="s">
        <v>24</v>
      </c>
      <c r="O23" s="58" t="s">
        <v>24</v>
      </c>
      <c r="P23" s="58" t="s">
        <v>24</v>
      </c>
      <c r="Q23" s="59">
        <v>41446</v>
      </c>
      <c r="R23" s="58" t="s">
        <v>25</v>
      </c>
      <c r="S23" s="58">
        <v>192500</v>
      </c>
      <c r="T23" s="2"/>
      <c r="U23" s="2"/>
      <c r="V23" s="2" t="s">
        <v>42</v>
      </c>
      <c r="W23" s="3">
        <f t="shared" si="0"/>
        <v>2.2112152196166015</v>
      </c>
      <c r="X23" s="3"/>
      <c r="Y23" s="3"/>
      <c r="Z23" s="3">
        <f t="shared" si="1"/>
        <v>3.0957013074632416</v>
      </c>
      <c r="AA23" s="3">
        <f t="shared" si="2"/>
        <v>2.7864110773776294</v>
      </c>
      <c r="AB23" s="3"/>
      <c r="AC23" s="3"/>
      <c r="AD23" s="3">
        <f t="shared" si="3"/>
        <v>3.9009755083286808</v>
      </c>
      <c r="AE23" s="3">
        <f t="shared" si="4"/>
        <v>3.8115472472315282</v>
      </c>
      <c r="AF23" s="3"/>
      <c r="AG23" s="3"/>
      <c r="AH23" s="3">
        <f t="shared" si="5"/>
        <v>5.3361661461241381</v>
      </c>
    </row>
    <row r="24" spans="1:34">
      <c r="A24" s="2" t="s">
        <v>19</v>
      </c>
      <c r="B24" s="2"/>
      <c r="C24" s="58">
        <v>8000022827</v>
      </c>
      <c r="D24" s="58" t="s">
        <v>52</v>
      </c>
      <c r="E24" s="58" t="s">
        <v>72</v>
      </c>
      <c r="F24" s="58">
        <v>81100</v>
      </c>
      <c r="G24" s="58" t="s">
        <v>41</v>
      </c>
      <c r="H24" s="58">
        <v>563353352</v>
      </c>
      <c r="I24" s="58">
        <v>10</v>
      </c>
      <c r="J24" s="58">
        <v>2</v>
      </c>
      <c r="K24" s="58">
        <v>7</v>
      </c>
      <c r="L24" s="58" t="s">
        <v>24</v>
      </c>
      <c r="M24" s="58"/>
      <c r="N24" s="58" t="s">
        <v>24</v>
      </c>
      <c r="O24" s="58" t="s">
        <v>24</v>
      </c>
      <c r="P24" s="58"/>
      <c r="Q24" s="59">
        <v>41436</v>
      </c>
      <c r="R24" s="58" t="s">
        <v>37</v>
      </c>
      <c r="S24" s="58">
        <v>186500</v>
      </c>
      <c r="T24" s="2"/>
      <c r="U24" s="2"/>
      <c r="V24" s="2" t="s">
        <v>55</v>
      </c>
      <c r="W24" s="3">
        <f t="shared" si="0"/>
        <v>2.1422942257584219</v>
      </c>
      <c r="X24" s="3"/>
      <c r="Y24" s="3"/>
      <c r="Z24" s="3">
        <f t="shared" si="1"/>
        <v>2.9992119160617903</v>
      </c>
      <c r="AA24" s="3">
        <f t="shared" si="2"/>
        <v>2.699561900939885</v>
      </c>
      <c r="AB24" s="3"/>
      <c r="AC24" s="3"/>
      <c r="AD24" s="3">
        <f t="shared" si="3"/>
        <v>3.7793866613158387</v>
      </c>
      <c r="AE24" s="3">
        <f t="shared" si="4"/>
        <v>3.6927457745905454</v>
      </c>
      <c r="AF24" s="3"/>
      <c r="AG24" s="3"/>
      <c r="AH24" s="3">
        <f t="shared" si="5"/>
        <v>5.1698440844267628</v>
      </c>
    </row>
    <row r="25" spans="1:34">
      <c r="A25" s="2" t="s">
        <v>19</v>
      </c>
      <c r="B25" s="2"/>
      <c r="C25" s="58">
        <v>8000017044</v>
      </c>
      <c r="D25" s="58" t="s">
        <v>65</v>
      </c>
      <c r="E25" s="58" t="s">
        <v>73</v>
      </c>
      <c r="F25" s="58">
        <v>11400</v>
      </c>
      <c r="G25" s="58" t="s">
        <v>35</v>
      </c>
      <c r="H25" s="58">
        <v>468946400</v>
      </c>
      <c r="I25" s="58">
        <v>10</v>
      </c>
      <c r="J25" s="58">
        <v>3</v>
      </c>
      <c r="K25" s="58">
        <v>0</v>
      </c>
      <c r="L25" s="58"/>
      <c r="M25" s="58"/>
      <c r="N25" s="58" t="s">
        <v>24</v>
      </c>
      <c r="O25" s="58" t="s">
        <v>24</v>
      </c>
      <c r="P25" s="58" t="s">
        <v>24</v>
      </c>
      <c r="Q25" s="59">
        <v>41443</v>
      </c>
      <c r="R25" s="58" t="s">
        <v>25</v>
      </c>
      <c r="S25" s="58">
        <v>126200</v>
      </c>
      <c r="T25" s="2"/>
      <c r="U25" s="2"/>
      <c r="V25" s="2" t="s">
        <v>68</v>
      </c>
      <c r="W25" s="3">
        <f t="shared" si="0"/>
        <v>1.4496382374837149</v>
      </c>
      <c r="X25" s="3"/>
      <c r="Y25" s="3"/>
      <c r="Z25" s="3">
        <f t="shared" si="1"/>
        <v>2.0294935324772005</v>
      </c>
      <c r="AA25" s="3">
        <f t="shared" si="2"/>
        <v>1.8267276777405548</v>
      </c>
      <c r="AB25" s="3"/>
      <c r="AC25" s="3"/>
      <c r="AD25" s="3">
        <f t="shared" si="3"/>
        <v>2.5574187488367768</v>
      </c>
      <c r="AE25" s="3">
        <f t="shared" si="4"/>
        <v>2.4987909745486694</v>
      </c>
      <c r="AF25" s="3"/>
      <c r="AG25" s="3"/>
      <c r="AH25" s="3">
        <f t="shared" si="5"/>
        <v>3.4983073643681366</v>
      </c>
    </row>
    <row r="26" spans="1:34">
      <c r="A26" s="2" t="s">
        <v>19</v>
      </c>
      <c r="B26" s="2"/>
      <c r="C26" s="58">
        <v>8000016283</v>
      </c>
      <c r="D26" s="58" t="s">
        <v>65</v>
      </c>
      <c r="E26" s="58" t="s">
        <v>74</v>
      </c>
      <c r="F26" s="58">
        <v>81100</v>
      </c>
      <c r="G26" s="58" t="s">
        <v>41</v>
      </c>
      <c r="H26" s="58">
        <v>563620400</v>
      </c>
      <c r="I26" s="58">
        <v>10</v>
      </c>
      <c r="J26" s="58">
        <v>3</v>
      </c>
      <c r="K26" s="58">
        <v>6</v>
      </c>
      <c r="L26" s="58" t="s">
        <v>24</v>
      </c>
      <c r="M26" s="58"/>
      <c r="N26" s="58" t="s">
        <v>24</v>
      </c>
      <c r="O26" s="58" t="s">
        <v>24</v>
      </c>
      <c r="P26" s="58"/>
      <c r="Q26" s="59">
        <v>41437</v>
      </c>
      <c r="R26" s="58" t="s">
        <v>25</v>
      </c>
      <c r="S26" s="58">
        <v>147900</v>
      </c>
      <c r="T26" s="2"/>
      <c r="U26" s="2"/>
      <c r="V26" s="2" t="s">
        <v>68</v>
      </c>
      <c r="W26" s="3">
        <f t="shared" si="0"/>
        <v>1.6989024986041317</v>
      </c>
      <c r="X26" s="3"/>
      <c r="Y26" s="3"/>
      <c r="Z26" s="3">
        <f t="shared" si="1"/>
        <v>2.3784634980457846</v>
      </c>
      <c r="AA26" s="3">
        <f t="shared" si="2"/>
        <v>2.1408321991903962</v>
      </c>
      <c r="AB26" s="3"/>
      <c r="AC26" s="3"/>
      <c r="AD26" s="3">
        <f t="shared" si="3"/>
        <v>2.9971650788665549</v>
      </c>
      <c r="AE26" s="3">
        <f t="shared" si="4"/>
        <v>2.9284563006002235</v>
      </c>
      <c r="AF26" s="3"/>
      <c r="AG26" s="3"/>
      <c r="AH26" s="3">
        <f t="shared" si="5"/>
        <v>4.0998388208403123</v>
      </c>
    </row>
    <row r="27" spans="1:34">
      <c r="A27" s="2" t="s">
        <v>19</v>
      </c>
      <c r="B27" s="2"/>
      <c r="C27" s="58">
        <v>8000013967</v>
      </c>
      <c r="D27" s="58" t="s">
        <v>65</v>
      </c>
      <c r="E27" s="58" t="s">
        <v>75</v>
      </c>
      <c r="F27" s="58">
        <v>11000</v>
      </c>
      <c r="G27" s="58" t="s">
        <v>22</v>
      </c>
      <c r="H27" s="58">
        <v>468119400</v>
      </c>
      <c r="I27" s="58">
        <v>10</v>
      </c>
      <c r="J27" s="58">
        <v>3</v>
      </c>
      <c r="K27" s="58">
        <v>0</v>
      </c>
      <c r="L27" s="58"/>
      <c r="M27" s="58"/>
      <c r="N27" s="58" t="s">
        <v>24</v>
      </c>
      <c r="O27" s="58" t="s">
        <v>24</v>
      </c>
      <c r="P27" s="58" t="s">
        <v>24</v>
      </c>
      <c r="Q27" s="59">
        <v>41445</v>
      </c>
      <c r="R27" s="58" t="s">
        <v>25</v>
      </c>
      <c r="S27" s="58">
        <v>144600</v>
      </c>
      <c r="T27" s="2"/>
      <c r="U27" s="2"/>
      <c r="V27" s="2" t="s">
        <v>68</v>
      </c>
      <c r="W27" s="3">
        <f t="shared" si="0"/>
        <v>1.6609959519821329</v>
      </c>
      <c r="X27" s="3"/>
      <c r="Y27" s="3"/>
      <c r="Z27" s="3">
        <f t="shared" si="1"/>
        <v>2.325394332774986</v>
      </c>
      <c r="AA27" s="3">
        <f t="shared" si="2"/>
        <v>2.0930651521496371</v>
      </c>
      <c r="AB27" s="3"/>
      <c r="AC27" s="3"/>
      <c r="AD27" s="3">
        <f t="shared" si="3"/>
        <v>2.9302912130094918</v>
      </c>
      <c r="AE27" s="3">
        <f t="shared" si="4"/>
        <v>2.863115490647683</v>
      </c>
      <c r="AF27" s="3"/>
      <c r="AG27" s="3"/>
      <c r="AH27" s="3">
        <f t="shared" si="5"/>
        <v>4.0083616869067562</v>
      </c>
    </row>
    <row r="28" spans="1:34">
      <c r="A28" s="2" t="s">
        <v>76</v>
      </c>
      <c r="B28" s="2"/>
      <c r="C28" s="58">
        <v>8000036090</v>
      </c>
      <c r="D28" s="58" t="s">
        <v>20</v>
      </c>
      <c r="E28" s="58" t="s">
        <v>77</v>
      </c>
      <c r="F28" s="58">
        <v>66700</v>
      </c>
      <c r="G28" s="58" t="s">
        <v>78</v>
      </c>
      <c r="H28" s="58" t="s">
        <v>79</v>
      </c>
      <c r="I28" s="58">
        <v>7</v>
      </c>
      <c r="J28" s="58">
        <v>2</v>
      </c>
      <c r="K28" s="58">
        <v>3</v>
      </c>
      <c r="L28" s="58" t="s">
        <v>24</v>
      </c>
      <c r="M28" s="58" t="s">
        <v>24</v>
      </c>
      <c r="N28" s="58" t="s">
        <v>24</v>
      </c>
      <c r="O28" s="58" t="s">
        <v>24</v>
      </c>
      <c r="P28" s="58" t="s">
        <v>24</v>
      </c>
      <c r="Q28" s="59">
        <v>41443</v>
      </c>
      <c r="R28" s="58" t="s">
        <v>25</v>
      </c>
      <c r="S28" s="58">
        <v>265600</v>
      </c>
      <c r="T28" s="2"/>
      <c r="U28" s="2"/>
      <c r="V28" s="2" t="s">
        <v>26</v>
      </c>
      <c r="W28" s="3">
        <f t="shared" ref="W28:W44" si="6">S28*boxcb9/potcb</f>
        <v>3.1255862136547532</v>
      </c>
      <c r="X28" s="3"/>
      <c r="Y28" s="3"/>
      <c r="Z28" s="3">
        <f t="shared" ref="Z28:Z44" si="7">S28*boxcb9prog/potcb</f>
        <v>4.3758206991166544</v>
      </c>
      <c r="AA28" s="3">
        <f t="shared" ref="AA28:AA44" si="8">S28*boxcb10/potcb</f>
        <v>4.7544639732336602</v>
      </c>
      <c r="AB28" s="3"/>
      <c r="AC28" s="3"/>
      <c r="AD28" s="3">
        <f t="shared" ref="AD28:AD44" si="9">S28*boxcb10prog/potcb</f>
        <v>6.6562495625271234</v>
      </c>
      <c r="AE28" s="3">
        <f t="shared" ref="AE28:AE44" si="10">S28*boxcb11/potcb</f>
        <v>4.434933784105386</v>
      </c>
      <c r="AF28" s="3"/>
      <c r="AG28" s="3"/>
      <c r="AH28" s="3">
        <f t="shared" ref="AH28:AH44" si="11">S28*boxcb11prog/potcb</f>
        <v>6.2089072977475395</v>
      </c>
    </row>
    <row r="29" spans="1:34">
      <c r="A29" s="2" t="s">
        <v>76</v>
      </c>
      <c r="B29" s="2"/>
      <c r="C29" s="58">
        <v>8000017530</v>
      </c>
      <c r="D29" s="58" t="s">
        <v>20</v>
      </c>
      <c r="E29" s="58" t="s">
        <v>80</v>
      </c>
      <c r="F29" s="58">
        <v>11100</v>
      </c>
      <c r="G29" s="58" t="s">
        <v>81</v>
      </c>
      <c r="H29" s="58">
        <v>468650482</v>
      </c>
      <c r="I29" s="58">
        <v>10</v>
      </c>
      <c r="J29" s="58">
        <v>3</v>
      </c>
      <c r="K29" s="58">
        <v>8</v>
      </c>
      <c r="L29" s="58" t="s">
        <v>24</v>
      </c>
      <c r="M29" s="58"/>
      <c r="N29" s="58" t="s">
        <v>24</v>
      </c>
      <c r="O29" s="58" t="s">
        <v>24</v>
      </c>
      <c r="P29" s="58"/>
      <c r="Q29" s="59">
        <v>41435</v>
      </c>
      <c r="R29" s="58" t="s">
        <v>25</v>
      </c>
      <c r="S29" s="58">
        <v>111800</v>
      </c>
      <c r="T29" s="2"/>
      <c r="U29" s="2"/>
      <c r="V29" s="2" t="s">
        <v>26</v>
      </c>
      <c r="W29" s="3">
        <f t="shared" si="6"/>
        <v>1.3156646787899149</v>
      </c>
      <c r="X29" s="3"/>
      <c r="Y29" s="3"/>
      <c r="Z29" s="3">
        <f t="shared" si="7"/>
        <v>1.8419305503058809</v>
      </c>
      <c r="AA29" s="3">
        <f t="shared" si="8"/>
        <v>2.001314277889771</v>
      </c>
      <c r="AB29" s="3"/>
      <c r="AC29" s="3"/>
      <c r="AD29" s="3">
        <f t="shared" si="9"/>
        <v>2.8018399890456793</v>
      </c>
      <c r="AE29" s="3">
        <f t="shared" si="10"/>
        <v>1.8668132419539989</v>
      </c>
      <c r="AF29" s="3"/>
      <c r="AG29" s="3"/>
      <c r="AH29" s="3">
        <f t="shared" si="11"/>
        <v>2.613538538735598</v>
      </c>
    </row>
    <row r="30" spans="1:34">
      <c r="A30" s="2" t="s">
        <v>76</v>
      </c>
      <c r="B30" s="2"/>
      <c r="C30" s="58">
        <v>8000014181</v>
      </c>
      <c r="D30" s="58" t="s">
        <v>65</v>
      </c>
      <c r="E30" s="58" t="s">
        <v>77</v>
      </c>
      <c r="F30" s="58">
        <v>11100</v>
      </c>
      <c r="G30" s="58" t="s">
        <v>81</v>
      </c>
      <c r="H30" s="58">
        <v>468589400</v>
      </c>
      <c r="I30" s="58">
        <v>10</v>
      </c>
      <c r="J30" s="58">
        <v>2</v>
      </c>
      <c r="K30" s="58">
        <v>13</v>
      </c>
      <c r="L30" s="58" t="s">
        <v>24</v>
      </c>
      <c r="M30" s="58" t="s">
        <v>24</v>
      </c>
      <c r="N30" s="58" t="s">
        <v>24</v>
      </c>
      <c r="O30" s="58" t="s">
        <v>24</v>
      </c>
      <c r="P30" s="58"/>
      <c r="Q30" s="59">
        <v>41430</v>
      </c>
      <c r="R30" s="58" t="s">
        <v>25</v>
      </c>
      <c r="S30" s="58">
        <v>189100</v>
      </c>
      <c r="T30" s="2"/>
      <c r="U30" s="2"/>
      <c r="V30" s="2" t="s">
        <v>68</v>
      </c>
      <c r="W30" s="3">
        <f t="shared" si="6"/>
        <v>2.2253326543754284</v>
      </c>
      <c r="X30" s="3"/>
      <c r="Y30" s="3"/>
      <c r="Z30" s="3">
        <f t="shared" si="7"/>
        <v>3.1154657161256001</v>
      </c>
      <c r="AA30" s="3">
        <f t="shared" si="8"/>
        <v>3.3850494628708026</v>
      </c>
      <c r="AB30" s="3"/>
      <c r="AC30" s="3"/>
      <c r="AD30" s="3">
        <f t="shared" si="9"/>
        <v>4.7390692480191232</v>
      </c>
      <c r="AE30" s="3">
        <f t="shared" si="10"/>
        <v>3.1575526301744294</v>
      </c>
      <c r="AF30" s="3"/>
      <c r="AG30" s="3"/>
      <c r="AH30" s="3">
        <f t="shared" si="11"/>
        <v>4.4205736822442008</v>
      </c>
    </row>
    <row r="31" spans="1:34">
      <c r="A31" s="2" t="s">
        <v>76</v>
      </c>
      <c r="B31" s="2"/>
      <c r="C31" s="58">
        <v>8000017053</v>
      </c>
      <c r="D31" s="58" t="s">
        <v>20</v>
      </c>
      <c r="E31" s="58" t="s">
        <v>82</v>
      </c>
      <c r="F31" s="58">
        <v>66330</v>
      </c>
      <c r="G31" s="58" t="s">
        <v>83</v>
      </c>
      <c r="H31" s="58">
        <v>468500227</v>
      </c>
      <c r="I31" s="58">
        <v>10</v>
      </c>
      <c r="J31" s="58">
        <v>3</v>
      </c>
      <c r="K31" s="58">
        <v>0</v>
      </c>
      <c r="L31" s="58"/>
      <c r="M31" s="58" t="s">
        <v>24</v>
      </c>
      <c r="N31" s="58" t="s">
        <v>24</v>
      </c>
      <c r="O31" s="58" t="s">
        <v>24</v>
      </c>
      <c r="P31" s="58"/>
      <c r="Q31" s="59">
        <v>41443</v>
      </c>
      <c r="R31" s="58" t="s">
        <v>25</v>
      </c>
      <c r="S31" s="58">
        <v>159700</v>
      </c>
      <c r="T31" s="2"/>
      <c r="U31" s="2"/>
      <c r="V31" s="2" t="s">
        <v>26</v>
      </c>
      <c r="W31" s="3">
        <f t="shared" si="6"/>
        <v>1.8793528551229823</v>
      </c>
      <c r="X31" s="3"/>
      <c r="Y31" s="3"/>
      <c r="Z31" s="3">
        <f t="shared" si="7"/>
        <v>2.631093997172175</v>
      </c>
      <c r="AA31" s="3">
        <f t="shared" si="8"/>
        <v>2.8587646706529197</v>
      </c>
      <c r="AB31" s="3"/>
      <c r="AC31" s="3"/>
      <c r="AD31" s="3">
        <f t="shared" si="9"/>
        <v>4.0022705389140878</v>
      </c>
      <c r="AE31" s="3">
        <f t="shared" si="10"/>
        <v>2.6666375200362582</v>
      </c>
      <c r="AF31" s="3"/>
      <c r="AG31" s="3"/>
      <c r="AH31" s="3">
        <f t="shared" si="11"/>
        <v>3.7332925280507605</v>
      </c>
    </row>
    <row r="32" spans="1:34">
      <c r="A32" s="2" t="s">
        <v>76</v>
      </c>
      <c r="B32" s="2"/>
      <c r="C32" s="58">
        <v>8000013861</v>
      </c>
      <c r="D32" s="58" t="s">
        <v>20</v>
      </c>
      <c r="E32" s="58" t="s">
        <v>84</v>
      </c>
      <c r="F32" s="58">
        <v>66400</v>
      </c>
      <c r="G32" s="58" t="s">
        <v>85</v>
      </c>
      <c r="H32" s="58">
        <v>468870713</v>
      </c>
      <c r="I32" s="58">
        <v>10</v>
      </c>
      <c r="J32" s="58">
        <v>3</v>
      </c>
      <c r="K32" s="58">
        <v>0</v>
      </c>
      <c r="L32" s="58"/>
      <c r="M32" s="58"/>
      <c r="N32" s="58" t="s">
        <v>24</v>
      </c>
      <c r="O32" s="58"/>
      <c r="P32" s="58" t="s">
        <v>24</v>
      </c>
      <c r="Q32" s="59">
        <v>41445</v>
      </c>
      <c r="R32" s="58" t="s">
        <v>37</v>
      </c>
      <c r="S32" s="58">
        <v>123500</v>
      </c>
      <c r="T32" s="2"/>
      <c r="U32" s="2"/>
      <c r="V32" s="2" t="s">
        <v>26</v>
      </c>
      <c r="W32" s="3">
        <f t="shared" si="6"/>
        <v>1.4533505172679293</v>
      </c>
      <c r="X32" s="3"/>
      <c r="Y32" s="3"/>
      <c r="Z32" s="3">
        <f t="shared" si="7"/>
        <v>2.0346907241751011</v>
      </c>
      <c r="AA32" s="3">
        <f t="shared" si="8"/>
        <v>2.2107541441805609</v>
      </c>
      <c r="AB32" s="3"/>
      <c r="AC32" s="3"/>
      <c r="AD32" s="3">
        <f t="shared" si="9"/>
        <v>3.0950558018527854</v>
      </c>
      <c r="AE32" s="3">
        <f t="shared" si="10"/>
        <v>2.0621774184375572</v>
      </c>
      <c r="AF32" s="3"/>
      <c r="AG32" s="3"/>
      <c r="AH32" s="3">
        <f t="shared" si="11"/>
        <v>2.8870483858125793</v>
      </c>
    </row>
    <row r="33" spans="1:34">
      <c r="A33" s="2" t="s">
        <v>76</v>
      </c>
      <c r="B33" s="2"/>
      <c r="C33" s="58">
        <v>8000014715</v>
      </c>
      <c r="D33" s="58" t="s">
        <v>56</v>
      </c>
      <c r="E33" s="58" t="s">
        <v>86</v>
      </c>
      <c r="F33" s="58">
        <v>66000</v>
      </c>
      <c r="G33" s="58" t="s">
        <v>87</v>
      </c>
      <c r="H33" s="58">
        <v>468681010</v>
      </c>
      <c r="I33" s="58">
        <v>7</v>
      </c>
      <c r="J33" s="58">
        <v>1</v>
      </c>
      <c r="K33" s="58">
        <v>1</v>
      </c>
      <c r="L33" s="58" t="s">
        <v>24</v>
      </c>
      <c r="M33" s="58" t="s">
        <v>24</v>
      </c>
      <c r="N33" s="58" t="s">
        <v>24</v>
      </c>
      <c r="O33" s="58" t="s">
        <v>24</v>
      </c>
      <c r="P33" s="58"/>
      <c r="Q33" s="59">
        <v>41445</v>
      </c>
      <c r="R33" s="58" t="s">
        <v>67</v>
      </c>
      <c r="S33" s="58">
        <v>886300</v>
      </c>
      <c r="T33" s="2"/>
      <c r="U33" s="2"/>
      <c r="V33" s="2" t="s">
        <v>64</v>
      </c>
      <c r="W33" s="3">
        <f t="shared" si="6"/>
        <v>10.429996465219157</v>
      </c>
      <c r="X33" s="3"/>
      <c r="Y33" s="3"/>
      <c r="Z33" s="3">
        <f t="shared" si="7"/>
        <v>14.601995051306817</v>
      </c>
      <c r="AA33" s="3">
        <f t="shared" si="8"/>
        <v>15.86551739260916</v>
      </c>
      <c r="AB33" s="3"/>
      <c r="AC33" s="3"/>
      <c r="AD33" s="3">
        <f t="shared" si="9"/>
        <v>22.211724349652822</v>
      </c>
      <c r="AE33" s="3">
        <f t="shared" si="10"/>
        <v>14.799253813451067</v>
      </c>
      <c r="AF33" s="3"/>
      <c r="AG33" s="3"/>
      <c r="AH33" s="3">
        <f t="shared" si="11"/>
        <v>20.718955338831492</v>
      </c>
    </row>
    <row r="34" spans="1:34">
      <c r="A34" s="2" t="s">
        <v>76</v>
      </c>
      <c r="B34" s="2"/>
      <c r="C34" s="58">
        <v>8000013720</v>
      </c>
      <c r="D34" s="58" t="s">
        <v>27</v>
      </c>
      <c r="E34" s="58" t="s">
        <v>88</v>
      </c>
      <c r="F34" s="58">
        <v>66005</v>
      </c>
      <c r="G34" s="58" t="s">
        <v>89</v>
      </c>
      <c r="H34" s="58">
        <v>468683200</v>
      </c>
      <c r="I34" s="58">
        <v>7</v>
      </c>
      <c r="J34" s="58">
        <v>2</v>
      </c>
      <c r="K34" s="58">
        <v>1</v>
      </c>
      <c r="L34" s="58" t="s">
        <v>24</v>
      </c>
      <c r="M34" s="58" t="s">
        <v>24</v>
      </c>
      <c r="N34" s="58" t="s">
        <v>24</v>
      </c>
      <c r="O34" s="58" t="s">
        <v>24</v>
      </c>
      <c r="P34" s="58"/>
      <c r="Q34" s="59">
        <v>41445</v>
      </c>
      <c r="R34" s="58" t="s">
        <v>25</v>
      </c>
      <c r="S34" s="58">
        <v>267300</v>
      </c>
      <c r="T34" s="2"/>
      <c r="U34" s="2"/>
      <c r="V34" s="2" t="s">
        <v>30</v>
      </c>
      <c r="W34" s="3">
        <f t="shared" si="6"/>
        <v>3.1455918483054051</v>
      </c>
      <c r="X34" s="3"/>
      <c r="Y34" s="3"/>
      <c r="Z34" s="3">
        <f t="shared" si="7"/>
        <v>4.4038285876275669</v>
      </c>
      <c r="AA34" s="3">
        <f t="shared" si="8"/>
        <v>4.7848954067972791</v>
      </c>
      <c r="AB34" s="3"/>
      <c r="AC34" s="3"/>
      <c r="AD34" s="3">
        <f t="shared" si="9"/>
        <v>6.6988535695161904</v>
      </c>
      <c r="AE34" s="3">
        <f t="shared" si="10"/>
        <v>4.4633200319705182</v>
      </c>
      <c r="AF34" s="3"/>
      <c r="AG34" s="3"/>
      <c r="AH34" s="3">
        <f t="shared" si="11"/>
        <v>6.2486480447587249</v>
      </c>
    </row>
    <row r="35" spans="1:34">
      <c r="A35" s="2" t="s">
        <v>76</v>
      </c>
      <c r="B35" s="2"/>
      <c r="C35" s="58">
        <v>8000022711</v>
      </c>
      <c r="D35" s="58" t="s">
        <v>90</v>
      </c>
      <c r="E35" s="58" t="s">
        <v>91</v>
      </c>
      <c r="F35" s="58">
        <v>66130</v>
      </c>
      <c r="G35" s="58" t="s">
        <v>92</v>
      </c>
      <c r="H35" s="58">
        <v>468848770</v>
      </c>
      <c r="I35" s="58">
        <v>10</v>
      </c>
      <c r="J35" s="58">
        <v>3</v>
      </c>
      <c r="K35" s="58">
        <v>1</v>
      </c>
      <c r="L35" s="58" t="s">
        <v>24</v>
      </c>
      <c r="M35" s="58"/>
      <c r="N35" s="58" t="s">
        <v>24</v>
      </c>
      <c r="O35" s="58" t="s">
        <v>24</v>
      </c>
      <c r="P35" s="58"/>
      <c r="Q35" s="59">
        <v>41442</v>
      </c>
      <c r="R35" s="58" t="s">
        <v>25</v>
      </c>
      <c r="S35" s="58">
        <v>144600</v>
      </c>
      <c r="T35" s="2"/>
      <c r="U35" s="2"/>
      <c r="V35" s="2" t="s">
        <v>93</v>
      </c>
      <c r="W35" s="3">
        <f t="shared" si="6"/>
        <v>1.7016557473436646</v>
      </c>
      <c r="X35" s="3"/>
      <c r="Y35" s="3"/>
      <c r="Z35" s="3">
        <f t="shared" si="7"/>
        <v>2.3823180462811306</v>
      </c>
      <c r="AA35" s="3">
        <f t="shared" si="8"/>
        <v>2.588461937234892</v>
      </c>
      <c r="AB35" s="3"/>
      <c r="AC35" s="3"/>
      <c r="AD35" s="3">
        <f t="shared" si="9"/>
        <v>3.6238467121288478</v>
      </c>
      <c r="AE35" s="3">
        <f t="shared" si="10"/>
        <v>2.4145008478224348</v>
      </c>
      <c r="AF35" s="3"/>
      <c r="AG35" s="3"/>
      <c r="AH35" s="3">
        <f t="shared" si="11"/>
        <v>3.3803011869514088</v>
      </c>
    </row>
    <row r="36" spans="1:34">
      <c r="A36" s="2" t="s">
        <v>76</v>
      </c>
      <c r="B36" s="2"/>
      <c r="C36" s="58">
        <v>8000023565</v>
      </c>
      <c r="D36" s="58" t="s">
        <v>94</v>
      </c>
      <c r="E36" s="58" t="s">
        <v>95</v>
      </c>
      <c r="F36" s="58">
        <v>66100</v>
      </c>
      <c r="G36" s="58" t="s">
        <v>87</v>
      </c>
      <c r="H36" s="58">
        <v>468082828</v>
      </c>
      <c r="I36" s="58">
        <v>7</v>
      </c>
      <c r="J36" s="58">
        <v>1</v>
      </c>
      <c r="K36" s="58">
        <v>0</v>
      </c>
      <c r="L36" s="58"/>
      <c r="M36" s="58" t="s">
        <v>24</v>
      </c>
      <c r="N36" s="58" t="s">
        <v>24</v>
      </c>
      <c r="O36" s="58" t="s">
        <v>24</v>
      </c>
      <c r="P36" s="58"/>
      <c r="Q36" s="59">
        <v>41446</v>
      </c>
      <c r="R36" s="58" t="s">
        <v>67</v>
      </c>
      <c r="S36" s="58">
        <v>437800</v>
      </c>
      <c r="T36" s="2"/>
      <c r="U36" s="2"/>
      <c r="V36" s="2" t="s">
        <v>96</v>
      </c>
      <c r="W36" s="3">
        <f t="shared" si="6"/>
        <v>5.1520393235619384</v>
      </c>
      <c r="X36" s="3"/>
      <c r="Y36" s="3"/>
      <c r="Z36" s="3">
        <f t="shared" si="7"/>
        <v>7.2128550529867139</v>
      </c>
      <c r="AA36" s="3">
        <f t="shared" si="8"/>
        <v>7.8369891847955433</v>
      </c>
      <c r="AB36" s="3"/>
      <c r="AC36" s="3"/>
      <c r="AD36" s="3">
        <f t="shared" si="9"/>
        <v>10.971784858713761</v>
      </c>
      <c r="AE36" s="3">
        <f t="shared" si="10"/>
        <v>7.3102937149146765</v>
      </c>
      <c r="AF36" s="3"/>
      <c r="AG36" s="3"/>
      <c r="AH36" s="3">
        <f t="shared" si="11"/>
        <v>10.234411200880544</v>
      </c>
    </row>
    <row r="37" spans="1:34">
      <c r="A37" s="2" t="s">
        <v>76</v>
      </c>
      <c r="B37" s="2"/>
      <c r="C37" s="58">
        <v>8000016694</v>
      </c>
      <c r="D37" s="58" t="s">
        <v>94</v>
      </c>
      <c r="E37" s="58" t="s">
        <v>97</v>
      </c>
      <c r="F37" s="58">
        <v>66530</v>
      </c>
      <c r="G37" s="58" t="s">
        <v>98</v>
      </c>
      <c r="H37" s="58">
        <v>468644242</v>
      </c>
      <c r="I37" s="58">
        <v>7</v>
      </c>
      <c r="J37" s="58">
        <v>1</v>
      </c>
      <c r="K37" s="58">
        <v>0</v>
      </c>
      <c r="L37" s="58"/>
      <c r="M37" s="58" t="s">
        <v>24</v>
      </c>
      <c r="N37" s="58" t="s">
        <v>24</v>
      </c>
      <c r="O37" s="58" t="s">
        <v>24</v>
      </c>
      <c r="P37" s="58"/>
      <c r="Q37" s="59">
        <v>41446</v>
      </c>
      <c r="R37" s="58" t="s">
        <v>67</v>
      </c>
      <c r="S37" s="58">
        <v>417800</v>
      </c>
      <c r="T37" s="2"/>
      <c r="U37" s="2"/>
      <c r="V37" s="2" t="s">
        <v>96</v>
      </c>
      <c r="W37" s="3">
        <f t="shared" si="6"/>
        <v>4.9166789159072133</v>
      </c>
      <c r="X37" s="3"/>
      <c r="Y37" s="3"/>
      <c r="Z37" s="3">
        <f t="shared" si="7"/>
        <v>6.8833504822700986</v>
      </c>
      <c r="AA37" s="3">
        <f t="shared" si="8"/>
        <v>7.4789723193412021</v>
      </c>
      <c r="AB37" s="3"/>
      <c r="AC37" s="3"/>
      <c r="AD37" s="3">
        <f t="shared" si="9"/>
        <v>10.470561247077681</v>
      </c>
      <c r="AE37" s="3">
        <f t="shared" si="10"/>
        <v>6.9763378576778248</v>
      </c>
      <c r="AF37" s="3"/>
      <c r="AG37" s="3"/>
      <c r="AH37" s="3">
        <f t="shared" si="11"/>
        <v>9.7668730007489533</v>
      </c>
    </row>
    <row r="38" spans="1:34">
      <c r="A38" s="2" t="s">
        <v>76</v>
      </c>
      <c r="B38" s="2"/>
      <c r="C38" s="58">
        <v>8000017765</v>
      </c>
      <c r="D38" s="58" t="s">
        <v>52</v>
      </c>
      <c r="E38" s="58" t="s">
        <v>99</v>
      </c>
      <c r="F38" s="58">
        <v>11210</v>
      </c>
      <c r="G38" s="58" t="s">
        <v>100</v>
      </c>
      <c r="H38" s="58">
        <v>468485710</v>
      </c>
      <c r="I38" s="58">
        <v>10</v>
      </c>
      <c r="J38" s="58">
        <v>3</v>
      </c>
      <c r="K38" s="58">
        <v>1</v>
      </c>
      <c r="L38" s="58" t="s">
        <v>24</v>
      </c>
      <c r="M38" s="58"/>
      <c r="N38" s="58" t="s">
        <v>24</v>
      </c>
      <c r="O38" s="58" t="s">
        <v>24</v>
      </c>
      <c r="P38" s="58" t="s">
        <v>24</v>
      </c>
      <c r="Q38" s="59">
        <v>41442</v>
      </c>
      <c r="R38" s="58" t="s">
        <v>37</v>
      </c>
      <c r="S38" s="58">
        <v>127600</v>
      </c>
      <c r="T38" s="2"/>
      <c r="U38" s="2"/>
      <c r="V38" s="2" t="s">
        <v>55</v>
      </c>
      <c r="W38" s="3">
        <f t="shared" si="6"/>
        <v>1.501599400837148</v>
      </c>
      <c r="X38" s="3"/>
      <c r="Y38" s="3"/>
      <c r="Z38" s="3">
        <f t="shared" si="7"/>
        <v>2.1022391611720073</v>
      </c>
      <c r="AA38" s="3">
        <f t="shared" si="8"/>
        <v>2.284147601598701</v>
      </c>
      <c r="AB38" s="3"/>
      <c r="AC38" s="3"/>
      <c r="AD38" s="3">
        <f t="shared" si="9"/>
        <v>3.1978066422381817</v>
      </c>
      <c r="AE38" s="3">
        <f t="shared" si="10"/>
        <v>2.1306383691711117</v>
      </c>
      <c r="AF38" s="3"/>
      <c r="AG38" s="3"/>
      <c r="AH38" s="3">
        <f t="shared" si="11"/>
        <v>2.9828937168395555</v>
      </c>
    </row>
    <row r="39" spans="1:34">
      <c r="A39" s="2" t="s">
        <v>76</v>
      </c>
      <c r="B39" s="2"/>
      <c r="C39" s="58">
        <v>8000022175</v>
      </c>
      <c r="D39" s="58" t="s">
        <v>52</v>
      </c>
      <c r="E39" s="58" t="s">
        <v>101</v>
      </c>
      <c r="F39" s="58">
        <v>66500</v>
      </c>
      <c r="G39" s="58" t="s">
        <v>102</v>
      </c>
      <c r="H39" s="58">
        <v>468054630</v>
      </c>
      <c r="I39" s="58">
        <v>10</v>
      </c>
      <c r="J39" s="58">
        <v>3</v>
      </c>
      <c r="K39" s="58">
        <v>0</v>
      </c>
      <c r="L39" s="58"/>
      <c r="M39" s="58"/>
      <c r="N39" s="58" t="s">
        <v>24</v>
      </c>
      <c r="O39" s="58" t="s">
        <v>24</v>
      </c>
      <c r="P39" s="58"/>
      <c r="Q39" s="59">
        <v>41443</v>
      </c>
      <c r="R39" s="58" t="s">
        <v>37</v>
      </c>
      <c r="S39" s="58">
        <v>158400</v>
      </c>
      <c r="T39" s="2"/>
      <c r="U39" s="2"/>
      <c r="V39" s="2" t="s">
        <v>55</v>
      </c>
      <c r="W39" s="3">
        <f t="shared" si="6"/>
        <v>1.8640544286254253</v>
      </c>
      <c r="X39" s="3"/>
      <c r="Y39" s="3"/>
      <c r="Z39" s="3">
        <f t="shared" si="7"/>
        <v>2.6096762000755955</v>
      </c>
      <c r="AA39" s="3">
        <f t="shared" si="8"/>
        <v>2.8354935743983876</v>
      </c>
      <c r="AB39" s="3"/>
      <c r="AC39" s="3"/>
      <c r="AD39" s="3">
        <f t="shared" si="9"/>
        <v>3.9696910041577422</v>
      </c>
      <c r="AE39" s="3">
        <f t="shared" si="10"/>
        <v>2.6449303893158622</v>
      </c>
      <c r="AF39" s="3"/>
      <c r="AG39" s="3"/>
      <c r="AH39" s="3">
        <f t="shared" si="11"/>
        <v>3.7029025450422073</v>
      </c>
    </row>
    <row r="40" spans="1:34">
      <c r="A40" s="2" t="s">
        <v>76</v>
      </c>
      <c r="B40" s="2"/>
      <c r="C40" s="58">
        <v>8000015303</v>
      </c>
      <c r="D40" s="58" t="s">
        <v>94</v>
      </c>
      <c r="E40" s="58" t="s">
        <v>103</v>
      </c>
      <c r="F40" s="58">
        <v>11101</v>
      </c>
      <c r="G40" s="58" t="s">
        <v>81</v>
      </c>
      <c r="H40" s="58">
        <v>468903600</v>
      </c>
      <c r="I40" s="58">
        <v>7</v>
      </c>
      <c r="J40" s="58">
        <v>1</v>
      </c>
      <c r="K40" s="58">
        <v>4</v>
      </c>
      <c r="L40" s="58" t="s">
        <v>24</v>
      </c>
      <c r="M40" s="58"/>
      <c r="N40" s="58" t="s">
        <v>24</v>
      </c>
      <c r="O40" s="58" t="s">
        <v>24</v>
      </c>
      <c r="P40" s="58"/>
      <c r="Q40" s="59">
        <v>41442</v>
      </c>
      <c r="R40" s="58" t="s">
        <v>67</v>
      </c>
      <c r="S40" s="58">
        <v>447900</v>
      </c>
      <c r="T40" s="2"/>
      <c r="U40" s="2"/>
      <c r="V40" s="2" t="s">
        <v>96</v>
      </c>
      <c r="W40" s="3">
        <f t="shared" si="6"/>
        <v>5.2708963294275755</v>
      </c>
      <c r="X40" s="3"/>
      <c r="Y40" s="3"/>
      <c r="Z40" s="3">
        <f t="shared" si="7"/>
        <v>7.3792548611986053</v>
      </c>
      <c r="AA40" s="3">
        <f t="shared" si="8"/>
        <v>8.0177877018499863</v>
      </c>
      <c r="AB40" s="3"/>
      <c r="AC40" s="3"/>
      <c r="AD40" s="3">
        <f t="shared" si="9"/>
        <v>11.224902782589979</v>
      </c>
      <c r="AE40" s="3">
        <f t="shared" si="10"/>
        <v>7.4789414228192852</v>
      </c>
      <c r="AF40" s="3"/>
      <c r="AG40" s="3"/>
      <c r="AH40" s="3">
        <f t="shared" si="11"/>
        <v>10.470517991947</v>
      </c>
    </row>
    <row r="41" spans="1:34">
      <c r="A41" s="2" t="s">
        <v>76</v>
      </c>
      <c r="B41" s="2"/>
      <c r="C41" s="58">
        <v>8000036092</v>
      </c>
      <c r="D41" s="58" t="s">
        <v>20</v>
      </c>
      <c r="E41" s="58" t="s">
        <v>104</v>
      </c>
      <c r="F41" s="58">
        <v>66250</v>
      </c>
      <c r="G41" s="58" t="s">
        <v>105</v>
      </c>
      <c r="H41" s="58" t="s">
        <v>106</v>
      </c>
      <c r="I41" s="58">
        <v>15</v>
      </c>
      <c r="J41" s="58">
        <v>3</v>
      </c>
      <c r="K41" s="58">
        <v>0</v>
      </c>
      <c r="L41" s="58" t="s">
        <v>36</v>
      </c>
      <c r="M41" s="58" t="s">
        <v>24</v>
      </c>
      <c r="N41" s="58" t="s">
        <v>24</v>
      </c>
      <c r="O41" s="58" t="s">
        <v>24</v>
      </c>
      <c r="P41" s="58" t="s">
        <v>24</v>
      </c>
      <c r="Q41" s="59">
        <v>41444</v>
      </c>
      <c r="R41" s="58" t="s">
        <v>25</v>
      </c>
      <c r="S41" s="58">
        <v>77700</v>
      </c>
      <c r="T41" s="2"/>
      <c r="U41" s="2"/>
      <c r="V41" s="2" t="s">
        <v>26</v>
      </c>
      <c r="W41" s="3">
        <f t="shared" si="6"/>
        <v>0.91437518373860815</v>
      </c>
      <c r="X41" s="3"/>
      <c r="Y41" s="3"/>
      <c r="Z41" s="3">
        <f t="shared" si="7"/>
        <v>1.2801252572340516</v>
      </c>
      <c r="AA41" s="3">
        <f t="shared" si="8"/>
        <v>1.3908955222901183</v>
      </c>
      <c r="AB41" s="3"/>
      <c r="AC41" s="3"/>
      <c r="AD41" s="3">
        <f t="shared" si="9"/>
        <v>1.9472537312061653</v>
      </c>
      <c r="AE41" s="3">
        <f t="shared" si="10"/>
        <v>1.2974185053651675</v>
      </c>
      <c r="AF41" s="3"/>
      <c r="AG41" s="3"/>
      <c r="AH41" s="3">
        <f t="shared" si="11"/>
        <v>1.8163859075112343</v>
      </c>
    </row>
    <row r="42" spans="1:34">
      <c r="A42" s="2" t="s">
        <v>76</v>
      </c>
      <c r="B42" s="2"/>
      <c r="C42" s="58">
        <v>8000018246</v>
      </c>
      <c r="D42" s="58" t="s">
        <v>27</v>
      </c>
      <c r="E42" s="58" t="s">
        <v>107</v>
      </c>
      <c r="F42" s="58">
        <v>11106</v>
      </c>
      <c r="G42" s="58" t="s">
        <v>108</v>
      </c>
      <c r="H42" s="58">
        <v>468421855</v>
      </c>
      <c r="I42" s="58">
        <v>10</v>
      </c>
      <c r="J42" s="58">
        <v>2</v>
      </c>
      <c r="K42" s="58">
        <v>7</v>
      </c>
      <c r="L42" s="58" t="s">
        <v>24</v>
      </c>
      <c r="M42" s="58"/>
      <c r="N42" s="58" t="s">
        <v>24</v>
      </c>
      <c r="O42" s="58" t="s">
        <v>24</v>
      </c>
      <c r="P42" s="58"/>
      <c r="Q42" s="59">
        <v>41436</v>
      </c>
      <c r="R42" s="58" t="s">
        <v>25</v>
      </c>
      <c r="S42" s="58">
        <v>237800</v>
      </c>
      <c r="T42" s="2"/>
      <c r="U42" s="2"/>
      <c r="V42" s="2" t="s">
        <v>30</v>
      </c>
      <c r="W42" s="3">
        <f t="shared" si="6"/>
        <v>2.7984352470146847</v>
      </c>
      <c r="X42" s="3"/>
      <c r="Y42" s="3"/>
      <c r="Z42" s="3">
        <f t="shared" si="7"/>
        <v>3.9178093458205585</v>
      </c>
      <c r="AA42" s="3">
        <f t="shared" si="8"/>
        <v>4.2568205302521243</v>
      </c>
      <c r="AB42" s="3"/>
      <c r="AC42" s="3"/>
      <c r="AD42" s="3">
        <f t="shared" si="9"/>
        <v>5.9595487423529745</v>
      </c>
      <c r="AE42" s="3">
        <f t="shared" si="10"/>
        <v>3.9707351425461628</v>
      </c>
      <c r="AF42" s="3"/>
      <c r="AG42" s="3"/>
      <c r="AH42" s="3">
        <f t="shared" si="11"/>
        <v>5.5590291995646268</v>
      </c>
    </row>
    <row r="43" spans="1:34">
      <c r="A43" s="2" t="s">
        <v>76</v>
      </c>
      <c r="B43" s="2"/>
      <c r="C43" s="58">
        <v>8000014231</v>
      </c>
      <c r="D43" s="58" t="s">
        <v>27</v>
      </c>
      <c r="E43" s="58" t="s">
        <v>109</v>
      </c>
      <c r="F43" s="58">
        <v>66920</v>
      </c>
      <c r="G43" s="58" t="s">
        <v>89</v>
      </c>
      <c r="H43" s="58">
        <v>468615866</v>
      </c>
      <c r="I43" s="58">
        <v>7</v>
      </c>
      <c r="J43" s="58">
        <v>1</v>
      </c>
      <c r="K43" s="58">
        <v>0</v>
      </c>
      <c r="L43" s="58"/>
      <c r="M43" s="58" t="s">
        <v>24</v>
      </c>
      <c r="N43" s="58" t="s">
        <v>24</v>
      </c>
      <c r="O43" s="58" t="s">
        <v>24</v>
      </c>
      <c r="P43" s="58"/>
      <c r="Q43" s="59">
        <v>41446</v>
      </c>
      <c r="R43" s="58" t="s">
        <v>25</v>
      </c>
      <c r="S43" s="58">
        <v>581000</v>
      </c>
      <c r="T43" s="2"/>
      <c r="U43" s="2"/>
      <c r="V43" s="2" t="s">
        <v>30</v>
      </c>
      <c r="W43" s="3">
        <f t="shared" si="6"/>
        <v>6.8372198423697732</v>
      </c>
      <c r="X43" s="3"/>
      <c r="Y43" s="3"/>
      <c r="Z43" s="3">
        <f t="shared" si="7"/>
        <v>9.5721077793176814</v>
      </c>
      <c r="AA43" s="3">
        <f t="shared" si="8"/>
        <v>10.400389941448632</v>
      </c>
      <c r="AB43" s="3"/>
      <c r="AC43" s="3"/>
      <c r="AD43" s="3">
        <f t="shared" si="9"/>
        <v>14.560545918028085</v>
      </c>
      <c r="AE43" s="3">
        <f t="shared" si="10"/>
        <v>9.701417652730532</v>
      </c>
      <c r="AF43" s="3"/>
      <c r="AG43" s="3"/>
      <c r="AH43" s="3">
        <f t="shared" si="11"/>
        <v>13.581984713822742</v>
      </c>
    </row>
    <row r="44" spans="1:34">
      <c r="A44" s="2" t="s">
        <v>76</v>
      </c>
      <c r="B44" s="2"/>
      <c r="C44" s="58">
        <v>8000014022</v>
      </c>
      <c r="D44" s="58" t="s">
        <v>27</v>
      </c>
      <c r="E44" s="58" t="s">
        <v>110</v>
      </c>
      <c r="F44" s="58">
        <v>66160</v>
      </c>
      <c r="G44" s="58" t="s">
        <v>111</v>
      </c>
      <c r="H44" s="58">
        <v>468879898</v>
      </c>
      <c r="I44" s="58">
        <v>10</v>
      </c>
      <c r="J44" s="58">
        <v>3</v>
      </c>
      <c r="K44" s="58">
        <v>13</v>
      </c>
      <c r="L44" s="58" t="s">
        <v>24</v>
      </c>
      <c r="M44" s="58" t="s">
        <v>24</v>
      </c>
      <c r="N44" s="58" t="s">
        <v>24</v>
      </c>
      <c r="O44" s="58" t="s">
        <v>24</v>
      </c>
      <c r="P44" s="58" t="s">
        <v>24</v>
      </c>
      <c r="Q44" s="59">
        <v>41430</v>
      </c>
      <c r="R44" s="58" t="s">
        <v>37</v>
      </c>
      <c r="S44" s="58">
        <v>128300</v>
      </c>
      <c r="T44" s="2"/>
      <c r="U44" s="2"/>
      <c r="V44" s="2" t="s">
        <v>30</v>
      </c>
      <c r="W44" s="3">
        <f t="shared" si="6"/>
        <v>1.5098370151050635</v>
      </c>
      <c r="X44" s="3"/>
      <c r="Y44" s="3"/>
      <c r="Z44" s="3">
        <f t="shared" si="7"/>
        <v>2.1137718211470888</v>
      </c>
      <c r="AA44" s="3">
        <f t="shared" si="8"/>
        <v>2.2966781918896033</v>
      </c>
      <c r="AB44" s="3"/>
      <c r="AC44" s="3"/>
      <c r="AD44" s="3">
        <f t="shared" si="9"/>
        <v>3.215349468645444</v>
      </c>
      <c r="AE44" s="3">
        <f t="shared" si="10"/>
        <v>2.1423268241744013</v>
      </c>
      <c r="AF44" s="3"/>
      <c r="AG44" s="3"/>
      <c r="AH44" s="3">
        <f t="shared" si="11"/>
        <v>2.9992575538441617</v>
      </c>
    </row>
    <row r="45" spans="1:34">
      <c r="A45" s="2" t="s">
        <v>112</v>
      </c>
      <c r="B45" s="2"/>
      <c r="C45" s="58">
        <v>8000014775</v>
      </c>
      <c r="D45" s="58" t="s">
        <v>27</v>
      </c>
      <c r="E45" s="58" t="s">
        <v>113</v>
      </c>
      <c r="F45" s="58">
        <v>34536</v>
      </c>
      <c r="G45" s="58" t="s">
        <v>114</v>
      </c>
      <c r="H45" s="58">
        <v>467628282</v>
      </c>
      <c r="I45" s="58">
        <v>10</v>
      </c>
      <c r="J45" s="58">
        <v>3</v>
      </c>
      <c r="K45" s="58">
        <v>0</v>
      </c>
      <c r="L45" s="58"/>
      <c r="M45" s="58" t="s">
        <v>24</v>
      </c>
      <c r="N45" s="58" t="s">
        <v>24</v>
      </c>
      <c r="O45" s="58"/>
      <c r="P45" s="58" t="s">
        <v>24</v>
      </c>
      <c r="Q45" s="59">
        <v>41446</v>
      </c>
      <c r="R45" s="58" t="s">
        <v>25</v>
      </c>
      <c r="S45" s="58">
        <v>179200</v>
      </c>
      <c r="T45" s="2"/>
      <c r="U45" s="2"/>
      <c r="V45" s="2" t="s">
        <v>30</v>
      </c>
      <c r="W45" s="3">
        <f t="shared" ref="W45:W65" si="12">S45*boxcc9/potcc</f>
        <v>1.8403979085744206</v>
      </c>
      <c r="X45" s="3"/>
      <c r="Y45" s="3"/>
      <c r="Z45" s="3">
        <f t="shared" ref="Z45:Z65" si="13">S45*boxcc9prog/potcc</f>
        <v>2.5765570720041882</v>
      </c>
      <c r="AA45" s="3">
        <f t="shared" ref="AA45:AA65" si="14">S45*boxcc10/potcc</f>
        <v>2.7051273887603569</v>
      </c>
      <c r="AB45" s="3"/>
      <c r="AC45" s="3"/>
      <c r="AD45" s="3">
        <f t="shared" ref="AD45:AD65" si="15">S45*boxcc10prog/potcc</f>
        <v>3.7871783442644995</v>
      </c>
      <c r="AE45" s="3">
        <f t="shared" ref="AE45:AE65" si="16">S45*boxcc11/potcc</f>
        <v>2.5312900190322565</v>
      </c>
      <c r="AF45" s="3"/>
      <c r="AG45" s="3"/>
      <c r="AH45" s="3">
        <f t="shared" ref="AH45:AH65" si="17">S45*boxcc11prog/potcc</f>
        <v>3.543806026645159</v>
      </c>
    </row>
    <row r="46" spans="1:34">
      <c r="A46" s="2" t="s">
        <v>112</v>
      </c>
      <c r="B46" s="2"/>
      <c r="C46" s="58">
        <v>8000025582</v>
      </c>
      <c r="D46" s="58" t="s">
        <v>52</v>
      </c>
      <c r="E46" s="58" t="s">
        <v>115</v>
      </c>
      <c r="F46" s="58">
        <v>34700</v>
      </c>
      <c r="G46" s="58" t="s">
        <v>116</v>
      </c>
      <c r="H46" s="58">
        <v>467884275</v>
      </c>
      <c r="I46" s="58">
        <v>10</v>
      </c>
      <c r="J46" s="58">
        <v>3</v>
      </c>
      <c r="K46" s="58">
        <v>0</v>
      </c>
      <c r="L46" s="58"/>
      <c r="M46" s="58"/>
      <c r="N46" s="58" t="s">
        <v>24</v>
      </c>
      <c r="O46" s="58"/>
      <c r="P46" s="58" t="s">
        <v>24</v>
      </c>
      <c r="Q46" s="59">
        <v>41446</v>
      </c>
      <c r="R46" s="58" t="s">
        <v>37</v>
      </c>
      <c r="S46" s="58">
        <v>131600</v>
      </c>
      <c r="T46" s="2"/>
      <c r="U46" s="2"/>
      <c r="V46" s="2" t="s">
        <v>55</v>
      </c>
      <c r="W46" s="3">
        <f t="shared" si="12"/>
        <v>1.3515422141093401</v>
      </c>
      <c r="X46" s="3"/>
      <c r="Y46" s="3"/>
      <c r="Z46" s="3">
        <f t="shared" si="13"/>
        <v>1.8921590997530757</v>
      </c>
      <c r="AA46" s="3">
        <f t="shared" si="14"/>
        <v>1.9865779261208871</v>
      </c>
      <c r="AB46" s="3"/>
      <c r="AC46" s="3"/>
      <c r="AD46" s="3">
        <f t="shared" si="15"/>
        <v>2.781209096569242</v>
      </c>
      <c r="AE46" s="3">
        <f t="shared" si="16"/>
        <v>1.8589161077268133</v>
      </c>
      <c r="AF46" s="3"/>
      <c r="AG46" s="3"/>
      <c r="AH46" s="3">
        <f t="shared" si="17"/>
        <v>2.6024825508175384</v>
      </c>
    </row>
    <row r="47" spans="1:34">
      <c r="A47" s="2" t="s">
        <v>112</v>
      </c>
      <c r="B47" s="2"/>
      <c r="C47" s="58">
        <v>8000023299</v>
      </c>
      <c r="D47" s="58" t="s">
        <v>117</v>
      </c>
      <c r="E47" s="58" t="s">
        <v>118</v>
      </c>
      <c r="F47" s="58">
        <v>34410</v>
      </c>
      <c r="G47" s="58" t="s">
        <v>119</v>
      </c>
      <c r="H47" s="58">
        <v>467326120</v>
      </c>
      <c r="I47" s="58">
        <v>10</v>
      </c>
      <c r="J47" s="58">
        <v>2</v>
      </c>
      <c r="K47" s="58">
        <v>0</v>
      </c>
      <c r="L47" s="58"/>
      <c r="M47" s="58"/>
      <c r="N47" s="58" t="s">
        <v>24</v>
      </c>
      <c r="O47" s="58" t="s">
        <v>24</v>
      </c>
      <c r="P47" s="58" t="s">
        <v>24</v>
      </c>
      <c r="Q47" s="59">
        <v>41446</v>
      </c>
      <c r="R47" s="58" t="s">
        <v>25</v>
      </c>
      <c r="S47" s="58">
        <v>267200</v>
      </c>
      <c r="T47" s="2"/>
      <c r="U47" s="2"/>
      <c r="V47" s="2" t="s">
        <v>55</v>
      </c>
      <c r="W47" s="3">
        <f t="shared" si="12"/>
        <v>2.7441647386779304</v>
      </c>
      <c r="X47" s="3"/>
      <c r="Y47" s="3"/>
      <c r="Z47" s="3">
        <f t="shared" si="13"/>
        <v>3.841830634149102</v>
      </c>
      <c r="AA47" s="3">
        <f t="shared" si="14"/>
        <v>4.0335381600266036</v>
      </c>
      <c r="AB47" s="3"/>
      <c r="AC47" s="3"/>
      <c r="AD47" s="3">
        <f t="shared" si="15"/>
        <v>5.6469534240372452</v>
      </c>
      <c r="AE47" s="3">
        <f t="shared" si="16"/>
        <v>3.7743342248070255</v>
      </c>
      <c r="AF47" s="3"/>
      <c r="AG47" s="3"/>
      <c r="AH47" s="3">
        <f t="shared" si="17"/>
        <v>5.2840679147298353</v>
      </c>
    </row>
    <row r="48" spans="1:34">
      <c r="A48" s="2" t="s">
        <v>112</v>
      </c>
      <c r="B48" s="2"/>
      <c r="C48" s="58">
        <v>8000022367</v>
      </c>
      <c r="D48" s="58" t="s">
        <v>52</v>
      </c>
      <c r="E48" s="58" t="s">
        <v>120</v>
      </c>
      <c r="F48" s="58">
        <v>34490</v>
      </c>
      <c r="G48" s="58" t="s">
        <v>121</v>
      </c>
      <c r="H48" s="58">
        <v>467378832</v>
      </c>
      <c r="I48" s="58">
        <v>10</v>
      </c>
      <c r="J48" s="58">
        <v>3</v>
      </c>
      <c r="K48" s="58">
        <v>0</v>
      </c>
      <c r="L48" s="58"/>
      <c r="M48" s="58"/>
      <c r="N48" s="58" t="s">
        <v>24</v>
      </c>
      <c r="O48" s="58" t="s">
        <v>24</v>
      </c>
      <c r="P48" s="58" t="s">
        <v>24</v>
      </c>
      <c r="Q48" s="59">
        <v>41446</v>
      </c>
      <c r="R48" s="58" t="s">
        <v>37</v>
      </c>
      <c r="S48" s="58">
        <v>122000</v>
      </c>
      <c r="T48" s="2"/>
      <c r="U48" s="2"/>
      <c r="V48" s="2" t="s">
        <v>55</v>
      </c>
      <c r="W48" s="3">
        <f t="shared" si="12"/>
        <v>1.252949469007139</v>
      </c>
      <c r="X48" s="3"/>
      <c r="Y48" s="3"/>
      <c r="Z48" s="3">
        <f t="shared" si="13"/>
        <v>1.7541292566099942</v>
      </c>
      <c r="AA48" s="3">
        <f t="shared" si="14"/>
        <v>1.8416603874372968</v>
      </c>
      <c r="AB48" s="3"/>
      <c r="AC48" s="3"/>
      <c r="AD48" s="3">
        <f t="shared" si="15"/>
        <v>2.5783245424122154</v>
      </c>
      <c r="AE48" s="3">
        <f t="shared" si="16"/>
        <v>1.7233112852786567</v>
      </c>
      <c r="AF48" s="3"/>
      <c r="AG48" s="3"/>
      <c r="AH48" s="3">
        <f t="shared" si="17"/>
        <v>2.4126357993901193</v>
      </c>
    </row>
    <row r="49" spans="1:34">
      <c r="A49" s="2" t="s">
        <v>112</v>
      </c>
      <c r="B49" s="2"/>
      <c r="C49" s="58">
        <v>8000021192</v>
      </c>
      <c r="D49" s="58" t="s">
        <v>117</v>
      </c>
      <c r="E49" s="58" t="s">
        <v>122</v>
      </c>
      <c r="F49" s="58">
        <v>34300</v>
      </c>
      <c r="G49" s="58" t="s">
        <v>123</v>
      </c>
      <c r="H49" s="58">
        <v>467010680</v>
      </c>
      <c r="I49" s="58">
        <v>7</v>
      </c>
      <c r="J49" s="58">
        <v>1</v>
      </c>
      <c r="K49" s="58">
        <v>0</v>
      </c>
      <c r="L49" s="58"/>
      <c r="M49" s="58" t="s">
        <v>24</v>
      </c>
      <c r="N49" s="58" t="s">
        <v>24</v>
      </c>
      <c r="O49" s="58" t="s">
        <v>24</v>
      </c>
      <c r="P49" s="58" t="s">
        <v>24</v>
      </c>
      <c r="Q49" s="59">
        <v>41446</v>
      </c>
      <c r="R49" s="58" t="s">
        <v>25</v>
      </c>
      <c r="S49" s="58">
        <v>420700</v>
      </c>
      <c r="T49" s="2"/>
      <c r="U49" s="2"/>
      <c r="V49" s="2" t="s">
        <v>55</v>
      </c>
      <c r="W49" s="3">
        <f t="shared" si="12"/>
        <v>4.320621652551667</v>
      </c>
      <c r="X49" s="3"/>
      <c r="Y49" s="3"/>
      <c r="Z49" s="3">
        <f t="shared" si="13"/>
        <v>6.0488703135723325</v>
      </c>
      <c r="AA49" s="3">
        <f t="shared" si="14"/>
        <v>6.3507092212694323</v>
      </c>
      <c r="AB49" s="3"/>
      <c r="AC49" s="3"/>
      <c r="AD49" s="3">
        <f t="shared" si="15"/>
        <v>8.8909929097772036</v>
      </c>
      <c r="AE49" s="3">
        <f t="shared" si="16"/>
        <v>5.9425988337436957</v>
      </c>
      <c r="AF49" s="3"/>
      <c r="AG49" s="3"/>
      <c r="AH49" s="3">
        <f t="shared" si="17"/>
        <v>8.3196383672411738</v>
      </c>
    </row>
    <row r="50" spans="1:34">
      <c r="A50" s="2" t="s">
        <v>112</v>
      </c>
      <c r="B50" s="2"/>
      <c r="C50" s="58">
        <v>8000015986</v>
      </c>
      <c r="D50" s="58" t="s">
        <v>20</v>
      </c>
      <c r="E50" s="58" t="s">
        <v>124</v>
      </c>
      <c r="F50" s="58">
        <v>34600</v>
      </c>
      <c r="G50" s="58" t="s">
        <v>125</v>
      </c>
      <c r="H50" s="58">
        <v>467950503</v>
      </c>
      <c r="I50" s="58">
        <v>10</v>
      </c>
      <c r="J50" s="58">
        <v>3</v>
      </c>
      <c r="K50" s="58">
        <v>0</v>
      </c>
      <c r="L50" s="58"/>
      <c r="M50" s="58" t="s">
        <v>24</v>
      </c>
      <c r="N50" s="58" t="s">
        <v>24</v>
      </c>
      <c r="O50" s="58" t="s">
        <v>24</v>
      </c>
      <c r="P50" s="58" t="s">
        <v>24</v>
      </c>
      <c r="Q50" s="59">
        <v>41446</v>
      </c>
      <c r="R50" s="58" t="s">
        <v>37</v>
      </c>
      <c r="S50" s="58">
        <v>147200</v>
      </c>
      <c r="T50" s="2"/>
      <c r="U50" s="2"/>
      <c r="V50" s="2" t="s">
        <v>26</v>
      </c>
      <c r="W50" s="3">
        <f t="shared" si="12"/>
        <v>1.5117554249004168</v>
      </c>
      <c r="X50" s="3"/>
      <c r="Y50" s="3"/>
      <c r="Z50" s="3">
        <f t="shared" si="13"/>
        <v>2.1164575948605835</v>
      </c>
      <c r="AA50" s="3">
        <f t="shared" si="14"/>
        <v>2.2220689264817217</v>
      </c>
      <c r="AB50" s="3"/>
      <c r="AC50" s="3"/>
      <c r="AD50" s="3">
        <f t="shared" si="15"/>
        <v>3.1108964970744104</v>
      </c>
      <c r="AE50" s="3">
        <f t="shared" si="16"/>
        <v>2.0792739442050676</v>
      </c>
      <c r="AF50" s="3"/>
      <c r="AG50" s="3"/>
      <c r="AH50" s="3">
        <f t="shared" si="17"/>
        <v>2.9109835218870947</v>
      </c>
    </row>
    <row r="51" spans="1:34">
      <c r="A51" s="2" t="s">
        <v>112</v>
      </c>
      <c r="B51" s="2"/>
      <c r="C51" s="58">
        <v>8000017493</v>
      </c>
      <c r="D51" s="58" t="s">
        <v>20</v>
      </c>
      <c r="E51" s="58" t="s">
        <v>126</v>
      </c>
      <c r="F51" s="58">
        <v>34150</v>
      </c>
      <c r="G51" s="58" t="s">
        <v>127</v>
      </c>
      <c r="H51" s="58">
        <v>467579000</v>
      </c>
      <c r="I51" s="58">
        <v>10</v>
      </c>
      <c r="J51" s="58">
        <v>3</v>
      </c>
      <c r="K51" s="58">
        <v>6</v>
      </c>
      <c r="L51" s="58" t="s">
        <v>24</v>
      </c>
      <c r="M51" s="58"/>
      <c r="N51" s="58" t="s">
        <v>24</v>
      </c>
      <c r="O51" s="58"/>
      <c r="P51" s="58" t="s">
        <v>24</v>
      </c>
      <c r="Q51" s="59">
        <v>41437</v>
      </c>
      <c r="R51" s="58" t="s">
        <v>37</v>
      </c>
      <c r="S51" s="58">
        <v>146800</v>
      </c>
      <c r="T51" s="2"/>
      <c r="U51" s="2"/>
      <c r="V51" s="2" t="s">
        <v>26</v>
      </c>
      <c r="W51" s="3">
        <f t="shared" si="12"/>
        <v>1.5076473938544916</v>
      </c>
      <c r="X51" s="3"/>
      <c r="Y51" s="3"/>
      <c r="Z51" s="3">
        <f t="shared" si="13"/>
        <v>2.110706351396288</v>
      </c>
      <c r="AA51" s="3">
        <f t="shared" si="14"/>
        <v>2.216030695703239</v>
      </c>
      <c r="AB51" s="3"/>
      <c r="AC51" s="3"/>
      <c r="AD51" s="3">
        <f t="shared" si="15"/>
        <v>3.1024429739845347</v>
      </c>
      <c r="AE51" s="3">
        <f t="shared" si="16"/>
        <v>2.073623743269728</v>
      </c>
      <c r="AF51" s="3"/>
      <c r="AG51" s="3"/>
      <c r="AH51" s="3">
        <f t="shared" si="17"/>
        <v>2.9030732405776192</v>
      </c>
    </row>
    <row r="52" spans="1:34">
      <c r="A52" s="2" t="s">
        <v>112</v>
      </c>
      <c r="B52" s="2"/>
      <c r="C52" s="58">
        <v>8000015972</v>
      </c>
      <c r="D52" s="58" t="s">
        <v>20</v>
      </c>
      <c r="E52" s="58" t="s">
        <v>128</v>
      </c>
      <c r="F52" s="58">
        <v>34300</v>
      </c>
      <c r="G52" s="58" t="s">
        <v>123</v>
      </c>
      <c r="H52" s="58">
        <v>467944482</v>
      </c>
      <c r="I52" s="58">
        <v>10</v>
      </c>
      <c r="J52" s="58">
        <v>2</v>
      </c>
      <c r="K52" s="58">
        <v>0</v>
      </c>
      <c r="L52" s="58"/>
      <c r="M52" s="58"/>
      <c r="N52" s="58" t="s">
        <v>24</v>
      </c>
      <c r="O52" s="58"/>
      <c r="P52" s="58" t="s">
        <v>24</v>
      </c>
      <c r="Q52" s="59">
        <v>41446</v>
      </c>
      <c r="R52" s="58" t="s">
        <v>25</v>
      </c>
      <c r="S52" s="58">
        <v>195600</v>
      </c>
      <c r="T52" s="2"/>
      <c r="U52" s="2"/>
      <c r="V52" s="2" t="s">
        <v>26</v>
      </c>
      <c r="W52" s="3">
        <f t="shared" si="12"/>
        <v>2.0088271814573471</v>
      </c>
      <c r="X52" s="3"/>
      <c r="Y52" s="3"/>
      <c r="Z52" s="3">
        <f t="shared" si="13"/>
        <v>2.8123580540402862</v>
      </c>
      <c r="AA52" s="3">
        <f t="shared" si="14"/>
        <v>2.9526948506781574</v>
      </c>
      <c r="AB52" s="3"/>
      <c r="AC52" s="3"/>
      <c r="AD52" s="3">
        <f t="shared" si="15"/>
        <v>4.1337727909494202</v>
      </c>
      <c r="AE52" s="3">
        <f t="shared" si="16"/>
        <v>2.7629482573811908</v>
      </c>
      <c r="AF52" s="3"/>
      <c r="AG52" s="3"/>
      <c r="AH52" s="3">
        <f t="shared" si="17"/>
        <v>3.8681275603336664</v>
      </c>
    </row>
    <row r="53" spans="1:34">
      <c r="A53" s="2" t="s">
        <v>112</v>
      </c>
      <c r="B53" s="2"/>
      <c r="C53" s="58">
        <v>8000016768</v>
      </c>
      <c r="D53" s="58" t="s">
        <v>20</v>
      </c>
      <c r="E53" s="58" t="s">
        <v>129</v>
      </c>
      <c r="F53" s="58">
        <v>34120</v>
      </c>
      <c r="G53" s="58" t="s">
        <v>130</v>
      </c>
      <c r="H53" s="58">
        <v>467981599</v>
      </c>
      <c r="I53" s="58">
        <v>10</v>
      </c>
      <c r="J53" s="58">
        <v>3</v>
      </c>
      <c r="K53" s="58">
        <v>0</v>
      </c>
      <c r="L53" s="58"/>
      <c r="M53" s="58" t="s">
        <v>24</v>
      </c>
      <c r="N53" s="58" t="s">
        <v>24</v>
      </c>
      <c r="O53" s="58" t="s">
        <v>24</v>
      </c>
      <c r="P53" s="58" t="s">
        <v>24</v>
      </c>
      <c r="Q53" s="59">
        <v>41446</v>
      </c>
      <c r="R53" s="58" t="s">
        <v>37</v>
      </c>
      <c r="S53" s="58">
        <v>124900</v>
      </c>
      <c r="T53" s="2"/>
      <c r="U53" s="2"/>
      <c r="V53" s="2" t="s">
        <v>26</v>
      </c>
      <c r="W53" s="3">
        <f t="shared" si="12"/>
        <v>1.2827326940900956</v>
      </c>
      <c r="X53" s="3"/>
      <c r="Y53" s="3"/>
      <c r="Z53" s="3">
        <f t="shared" si="13"/>
        <v>1.7958257717261334</v>
      </c>
      <c r="AA53" s="3">
        <f t="shared" si="14"/>
        <v>1.8854375605812981</v>
      </c>
      <c r="AB53" s="3"/>
      <c r="AC53" s="3"/>
      <c r="AD53" s="3">
        <f t="shared" si="15"/>
        <v>2.639612584813817</v>
      </c>
      <c r="AE53" s="3">
        <f t="shared" si="16"/>
        <v>1.7642752420598706</v>
      </c>
      <c r="AF53" s="3"/>
      <c r="AG53" s="3"/>
      <c r="AH53" s="3">
        <f t="shared" si="17"/>
        <v>2.4699853388838187</v>
      </c>
    </row>
    <row r="54" spans="1:34">
      <c r="A54" s="2" t="s">
        <v>112</v>
      </c>
      <c r="B54" s="2"/>
      <c r="C54" s="58">
        <v>8000032735</v>
      </c>
      <c r="D54" s="58" t="s">
        <v>27</v>
      </c>
      <c r="E54" s="58" t="s">
        <v>131</v>
      </c>
      <c r="F54" s="58">
        <v>12100</v>
      </c>
      <c r="G54" s="58" t="s">
        <v>132</v>
      </c>
      <c r="H54" s="58" t="s">
        <v>133</v>
      </c>
      <c r="I54" s="58">
        <v>10</v>
      </c>
      <c r="J54" s="58">
        <v>3</v>
      </c>
      <c r="K54" s="58">
        <v>0</v>
      </c>
      <c r="L54" s="58"/>
      <c r="M54" s="58"/>
      <c r="N54" s="58" t="s">
        <v>24</v>
      </c>
      <c r="O54" s="58" t="s">
        <v>24</v>
      </c>
      <c r="P54" s="58" t="s">
        <v>24</v>
      </c>
      <c r="Q54" s="59">
        <v>41446</v>
      </c>
      <c r="R54" s="58" t="s">
        <v>25</v>
      </c>
      <c r="S54" s="58">
        <v>141600</v>
      </c>
      <c r="T54" s="2"/>
      <c r="U54" s="2"/>
      <c r="V54" s="2" t="s">
        <v>30</v>
      </c>
      <c r="W54" s="3">
        <f t="shared" si="12"/>
        <v>1.4542429902574663</v>
      </c>
      <c r="X54" s="3"/>
      <c r="Y54" s="3"/>
      <c r="Z54" s="3">
        <f t="shared" si="13"/>
        <v>2.0359401863604525</v>
      </c>
      <c r="AA54" s="3">
        <f t="shared" si="14"/>
        <v>2.1375336955829605</v>
      </c>
      <c r="AB54" s="3"/>
      <c r="AC54" s="3"/>
      <c r="AD54" s="3">
        <f t="shared" si="15"/>
        <v>2.9925471738161451</v>
      </c>
      <c r="AE54" s="3">
        <f t="shared" si="16"/>
        <v>2.0001711311103096</v>
      </c>
      <c r="AF54" s="3"/>
      <c r="AG54" s="3"/>
      <c r="AH54" s="3">
        <f t="shared" si="17"/>
        <v>2.8002395835544336</v>
      </c>
    </row>
    <row r="55" spans="1:34">
      <c r="A55" s="2" t="s">
        <v>112</v>
      </c>
      <c r="B55" s="2"/>
      <c r="C55" s="58">
        <v>8000022932</v>
      </c>
      <c r="D55" s="58" t="s">
        <v>117</v>
      </c>
      <c r="E55" s="58" t="s">
        <v>134</v>
      </c>
      <c r="F55" s="58">
        <v>34800</v>
      </c>
      <c r="G55" s="58" t="s">
        <v>135</v>
      </c>
      <c r="H55" s="58">
        <v>467884545</v>
      </c>
      <c r="I55" s="58">
        <v>7</v>
      </c>
      <c r="J55" s="58">
        <v>2</v>
      </c>
      <c r="K55" s="58">
        <v>0</v>
      </c>
      <c r="L55" s="58"/>
      <c r="M55" s="58" t="s">
        <v>24</v>
      </c>
      <c r="N55" s="58" t="s">
        <v>24</v>
      </c>
      <c r="O55" s="58" t="s">
        <v>24</v>
      </c>
      <c r="P55" s="58" t="s">
        <v>24</v>
      </c>
      <c r="Q55" s="59">
        <v>41446</v>
      </c>
      <c r="R55" s="58" t="s">
        <v>25</v>
      </c>
      <c r="S55" s="58">
        <v>346800</v>
      </c>
      <c r="T55" s="2"/>
      <c r="U55" s="2"/>
      <c r="V55" s="2" t="s">
        <v>55</v>
      </c>
      <c r="W55" s="3">
        <f t="shared" si="12"/>
        <v>3.5616629168170144</v>
      </c>
      <c r="X55" s="3"/>
      <c r="Y55" s="3"/>
      <c r="Z55" s="3">
        <f t="shared" si="13"/>
        <v>4.9863280835438202</v>
      </c>
      <c r="AA55" s="3">
        <f t="shared" si="14"/>
        <v>5.2351460849447093</v>
      </c>
      <c r="AB55" s="3"/>
      <c r="AC55" s="3"/>
      <c r="AD55" s="3">
        <f t="shared" si="15"/>
        <v>7.3292045189225918</v>
      </c>
      <c r="AE55" s="3">
        <f t="shared" si="16"/>
        <v>4.8987242109396574</v>
      </c>
      <c r="AF55" s="3"/>
      <c r="AG55" s="3"/>
      <c r="AH55" s="3">
        <f t="shared" si="17"/>
        <v>6.8582138953155196</v>
      </c>
    </row>
    <row r="56" spans="1:34">
      <c r="A56" s="2" t="s">
        <v>112</v>
      </c>
      <c r="B56" s="2"/>
      <c r="C56" s="58">
        <v>8000015983</v>
      </c>
      <c r="D56" s="58" t="s">
        <v>20</v>
      </c>
      <c r="E56" s="58" t="s">
        <v>136</v>
      </c>
      <c r="F56" s="58">
        <v>34500</v>
      </c>
      <c r="G56" s="58" t="s">
        <v>137</v>
      </c>
      <c r="H56" s="58">
        <v>467311367</v>
      </c>
      <c r="I56" s="58">
        <v>10</v>
      </c>
      <c r="J56" s="58">
        <v>3</v>
      </c>
      <c r="K56" s="58">
        <v>0</v>
      </c>
      <c r="L56" s="58"/>
      <c r="M56" s="58" t="s">
        <v>24</v>
      </c>
      <c r="N56" s="58" t="s">
        <v>24</v>
      </c>
      <c r="O56" s="58" t="s">
        <v>24</v>
      </c>
      <c r="P56" s="58" t="s">
        <v>24</v>
      </c>
      <c r="Q56" s="59">
        <v>41445</v>
      </c>
      <c r="R56" s="58" t="s">
        <v>37</v>
      </c>
      <c r="S56" s="58">
        <v>116000</v>
      </c>
      <c r="T56" s="2"/>
      <c r="U56" s="2"/>
      <c r="V56" s="2" t="s">
        <v>26</v>
      </c>
      <c r="W56" s="3">
        <f t="shared" si="12"/>
        <v>1.1913290033182633</v>
      </c>
      <c r="X56" s="3"/>
      <c r="Y56" s="3"/>
      <c r="Z56" s="3">
        <f t="shared" si="13"/>
        <v>1.6678606046455684</v>
      </c>
      <c r="AA56" s="3">
        <f t="shared" si="14"/>
        <v>1.7510869257600525</v>
      </c>
      <c r="AB56" s="3"/>
      <c r="AC56" s="3"/>
      <c r="AD56" s="3">
        <f t="shared" si="15"/>
        <v>2.4515216960640736</v>
      </c>
      <c r="AE56" s="3">
        <f t="shared" si="16"/>
        <v>1.6385582712485589</v>
      </c>
      <c r="AF56" s="3"/>
      <c r="AG56" s="3"/>
      <c r="AH56" s="3">
        <f t="shared" si="17"/>
        <v>2.2939815797479826</v>
      </c>
    </row>
    <row r="57" spans="1:34">
      <c r="A57" s="2" t="s">
        <v>112</v>
      </c>
      <c r="B57" s="2"/>
      <c r="C57" s="58">
        <v>8000013934</v>
      </c>
      <c r="D57" s="58" t="s">
        <v>65</v>
      </c>
      <c r="E57" s="58" t="s">
        <v>138</v>
      </c>
      <c r="F57" s="58">
        <v>12100</v>
      </c>
      <c r="G57" s="58" t="s">
        <v>139</v>
      </c>
      <c r="H57" s="58">
        <v>565596400</v>
      </c>
      <c r="I57" s="58">
        <v>10</v>
      </c>
      <c r="J57" s="58">
        <v>3</v>
      </c>
      <c r="K57" s="58">
        <v>0</v>
      </c>
      <c r="L57" s="58"/>
      <c r="M57" s="58"/>
      <c r="N57" s="58" t="s">
        <v>24</v>
      </c>
      <c r="O57" s="58" t="s">
        <v>24</v>
      </c>
      <c r="P57" s="58" t="s">
        <v>24</v>
      </c>
      <c r="Q57" s="59">
        <v>41446</v>
      </c>
      <c r="R57" s="58" t="s">
        <v>25</v>
      </c>
      <c r="S57" s="58">
        <v>138700</v>
      </c>
      <c r="T57" s="2"/>
      <c r="U57" s="2"/>
      <c r="V57" s="2" t="s">
        <v>68</v>
      </c>
      <c r="W57" s="3">
        <f t="shared" si="12"/>
        <v>1.4244597651745097</v>
      </c>
      <c r="X57" s="3"/>
      <c r="Y57" s="3"/>
      <c r="Z57" s="3">
        <f t="shared" si="13"/>
        <v>1.994243671244313</v>
      </c>
      <c r="AA57" s="3">
        <f t="shared" si="14"/>
        <v>2.0937565224389596</v>
      </c>
      <c r="AB57" s="3"/>
      <c r="AC57" s="3"/>
      <c r="AD57" s="3">
        <f t="shared" si="15"/>
        <v>2.9312591314145431</v>
      </c>
      <c r="AE57" s="3">
        <f t="shared" si="16"/>
        <v>1.959207174329096</v>
      </c>
      <c r="AF57" s="3"/>
      <c r="AG57" s="3"/>
      <c r="AH57" s="3">
        <f t="shared" si="17"/>
        <v>2.7428900440607338</v>
      </c>
    </row>
    <row r="58" spans="1:34">
      <c r="A58" s="2" t="s">
        <v>112</v>
      </c>
      <c r="B58" s="2"/>
      <c r="C58" s="58">
        <v>8000015529</v>
      </c>
      <c r="D58" s="58" t="s">
        <v>56</v>
      </c>
      <c r="E58" s="58" t="s">
        <v>140</v>
      </c>
      <c r="F58" s="58">
        <v>34536</v>
      </c>
      <c r="G58" s="58" t="s">
        <v>137</v>
      </c>
      <c r="H58" s="58">
        <v>467118110</v>
      </c>
      <c r="I58" s="58">
        <v>7</v>
      </c>
      <c r="J58" s="58">
        <v>1</v>
      </c>
      <c r="K58" s="58">
        <v>1</v>
      </c>
      <c r="L58" s="58" t="s">
        <v>24</v>
      </c>
      <c r="M58" s="58"/>
      <c r="N58" s="58" t="s">
        <v>24</v>
      </c>
      <c r="O58" s="58" t="s">
        <v>24</v>
      </c>
      <c r="P58" s="58"/>
      <c r="Q58" s="59">
        <v>41445</v>
      </c>
      <c r="R58" s="58" t="s">
        <v>67</v>
      </c>
      <c r="S58" s="58">
        <v>631800</v>
      </c>
      <c r="T58" s="2"/>
      <c r="U58" s="2"/>
      <c r="V58" s="2" t="s">
        <v>64</v>
      </c>
      <c r="W58" s="3">
        <f t="shared" si="12"/>
        <v>6.4886350370386099</v>
      </c>
      <c r="X58" s="3"/>
      <c r="Y58" s="3"/>
      <c r="Z58" s="3">
        <f t="shared" si="13"/>
        <v>9.0840890518540522</v>
      </c>
      <c r="AA58" s="3">
        <f t="shared" si="14"/>
        <v>9.5373855146138045</v>
      </c>
      <c r="AB58" s="3"/>
      <c r="AC58" s="3"/>
      <c r="AD58" s="3">
        <f t="shared" si="15"/>
        <v>13.352339720459325</v>
      </c>
      <c r="AE58" s="3">
        <f t="shared" si="16"/>
        <v>8.9244923773693063</v>
      </c>
      <c r="AF58" s="3"/>
      <c r="AG58" s="3"/>
      <c r="AH58" s="3">
        <f t="shared" si="17"/>
        <v>12.494289328317029</v>
      </c>
    </row>
    <row r="59" spans="1:34">
      <c r="A59" s="2" t="s">
        <v>112</v>
      </c>
      <c r="B59" s="2"/>
      <c r="C59" s="58">
        <v>8000017924</v>
      </c>
      <c r="D59" s="58" t="s">
        <v>56</v>
      </c>
      <c r="E59" s="58" t="s">
        <v>141</v>
      </c>
      <c r="F59" s="58">
        <v>34201</v>
      </c>
      <c r="G59" s="58" t="s">
        <v>142</v>
      </c>
      <c r="H59" s="58">
        <v>467512000</v>
      </c>
      <c r="I59" s="58">
        <v>7</v>
      </c>
      <c r="J59" s="58">
        <v>2</v>
      </c>
      <c r="K59" s="58">
        <v>0</v>
      </c>
      <c r="L59" s="58"/>
      <c r="M59" s="58" t="s">
        <v>24</v>
      </c>
      <c r="N59" s="58" t="s">
        <v>24</v>
      </c>
      <c r="O59" s="58"/>
      <c r="P59" s="58" t="s">
        <v>24</v>
      </c>
      <c r="Q59" s="59">
        <v>41449</v>
      </c>
      <c r="R59" s="58" t="s">
        <v>25</v>
      </c>
      <c r="S59" s="58">
        <v>271300</v>
      </c>
      <c r="T59" s="2"/>
      <c r="U59" s="2"/>
      <c r="V59" s="2" t="s">
        <v>64</v>
      </c>
      <c r="W59" s="3">
        <f t="shared" si="12"/>
        <v>2.7862720568986625</v>
      </c>
      <c r="X59" s="3"/>
      <c r="Y59" s="3"/>
      <c r="Z59" s="3">
        <f t="shared" si="13"/>
        <v>3.9007808796581265</v>
      </c>
      <c r="AA59" s="3">
        <f t="shared" si="14"/>
        <v>4.0954300255060536</v>
      </c>
      <c r="AB59" s="3"/>
      <c r="AC59" s="3"/>
      <c r="AD59" s="3">
        <f t="shared" si="15"/>
        <v>5.7336020357084756</v>
      </c>
      <c r="AE59" s="3">
        <f t="shared" si="16"/>
        <v>3.8322487843942588</v>
      </c>
      <c r="AF59" s="3"/>
      <c r="AG59" s="3"/>
      <c r="AH59" s="3">
        <f t="shared" si="17"/>
        <v>5.3651482981519623</v>
      </c>
    </row>
    <row r="60" spans="1:34">
      <c r="A60" s="2" t="s">
        <v>112</v>
      </c>
      <c r="B60" s="2"/>
      <c r="C60" s="58">
        <v>8000015451</v>
      </c>
      <c r="D60" s="58" t="s">
        <v>94</v>
      </c>
      <c r="E60" s="58" t="s">
        <v>128</v>
      </c>
      <c r="F60" s="58">
        <v>34640</v>
      </c>
      <c r="G60" s="58" t="s">
        <v>143</v>
      </c>
      <c r="H60" s="58">
        <v>467517777</v>
      </c>
      <c r="I60" s="58">
        <v>7</v>
      </c>
      <c r="J60" s="58">
        <v>1</v>
      </c>
      <c r="K60" s="58">
        <v>0</v>
      </c>
      <c r="L60" s="58"/>
      <c r="M60" s="58"/>
      <c r="N60" s="58" t="s">
        <v>24</v>
      </c>
      <c r="O60" s="58" t="s">
        <v>24</v>
      </c>
      <c r="P60" s="58" t="s">
        <v>24</v>
      </c>
      <c r="Q60" s="59">
        <v>41449</v>
      </c>
      <c r="R60" s="58" t="s">
        <v>67</v>
      </c>
      <c r="S60" s="58">
        <v>583900</v>
      </c>
      <c r="T60" s="2"/>
      <c r="U60" s="2"/>
      <c r="V60" s="2" t="s">
        <v>96</v>
      </c>
      <c r="W60" s="3">
        <f t="shared" si="12"/>
        <v>5.9966983192890853</v>
      </c>
      <c r="X60" s="3"/>
      <c r="Y60" s="3"/>
      <c r="Z60" s="3">
        <f t="shared" si="13"/>
        <v>8.3953776470047181</v>
      </c>
      <c r="AA60" s="3">
        <f t="shared" si="14"/>
        <v>8.8143073788904722</v>
      </c>
      <c r="AB60" s="3"/>
      <c r="AC60" s="3"/>
      <c r="AD60" s="3">
        <f t="shared" si="15"/>
        <v>12.340030330446661</v>
      </c>
      <c r="AE60" s="3">
        <f t="shared" si="16"/>
        <v>8.2478808153623575</v>
      </c>
      <c r="AF60" s="3"/>
      <c r="AG60" s="3"/>
      <c r="AH60" s="3">
        <f t="shared" si="17"/>
        <v>11.547033141507301</v>
      </c>
    </row>
    <row r="61" spans="1:34">
      <c r="A61" s="2" t="s">
        <v>112</v>
      </c>
      <c r="B61" s="2"/>
      <c r="C61" s="58">
        <v>8000015335</v>
      </c>
      <c r="D61" s="58" t="s">
        <v>90</v>
      </c>
      <c r="E61" s="58" t="s">
        <v>144</v>
      </c>
      <c r="F61" s="58">
        <v>34120</v>
      </c>
      <c r="G61" s="58" t="s">
        <v>130</v>
      </c>
      <c r="H61" s="58">
        <v>467904350</v>
      </c>
      <c r="I61" s="58">
        <v>10</v>
      </c>
      <c r="J61" s="58">
        <v>3</v>
      </c>
      <c r="K61" s="58">
        <v>0</v>
      </c>
      <c r="L61" s="58"/>
      <c r="M61" s="58" t="s">
        <v>24</v>
      </c>
      <c r="N61" s="58" t="s">
        <v>24</v>
      </c>
      <c r="O61" s="58" t="s">
        <v>24</v>
      </c>
      <c r="P61" s="58" t="s">
        <v>24</v>
      </c>
      <c r="Q61" s="59">
        <v>41446</v>
      </c>
      <c r="R61" s="58" t="s">
        <v>25</v>
      </c>
      <c r="S61" s="58">
        <v>168200</v>
      </c>
      <c r="T61" s="2"/>
      <c r="U61" s="2"/>
      <c r="V61" s="2" t="s">
        <v>93</v>
      </c>
      <c r="W61" s="3">
        <f t="shared" si="12"/>
        <v>1.7274270548114818</v>
      </c>
      <c r="X61" s="3"/>
      <c r="Y61" s="3"/>
      <c r="Z61" s="3">
        <f t="shared" si="13"/>
        <v>2.4183978767360741</v>
      </c>
      <c r="AA61" s="3">
        <f t="shared" si="14"/>
        <v>2.5390760423520762</v>
      </c>
      <c r="AB61" s="3"/>
      <c r="AC61" s="3"/>
      <c r="AD61" s="3">
        <f t="shared" si="15"/>
        <v>3.5547064592929063</v>
      </c>
      <c r="AE61" s="3">
        <f t="shared" si="16"/>
        <v>2.3759094933104103</v>
      </c>
      <c r="AF61" s="3"/>
      <c r="AG61" s="3"/>
      <c r="AH61" s="3">
        <f t="shared" si="17"/>
        <v>3.3262732906345742</v>
      </c>
    </row>
    <row r="62" spans="1:34">
      <c r="A62" s="2" t="s">
        <v>112</v>
      </c>
      <c r="B62" s="2"/>
      <c r="C62" s="58">
        <v>8000022836</v>
      </c>
      <c r="D62" s="58" t="s">
        <v>90</v>
      </c>
      <c r="E62" s="58" t="s">
        <v>145</v>
      </c>
      <c r="F62" s="58">
        <v>34370</v>
      </c>
      <c r="G62" s="58" t="s">
        <v>146</v>
      </c>
      <c r="H62" s="58">
        <v>467936104</v>
      </c>
      <c r="I62" s="58">
        <v>15</v>
      </c>
      <c r="J62" s="58">
        <v>3</v>
      </c>
      <c r="K62" s="58">
        <v>0</v>
      </c>
      <c r="L62" s="58" t="s">
        <v>36</v>
      </c>
      <c r="M62" s="58" t="s">
        <v>24</v>
      </c>
      <c r="N62" s="58" t="s">
        <v>24</v>
      </c>
      <c r="O62" s="58" t="s">
        <v>24</v>
      </c>
      <c r="P62" s="58" t="s">
        <v>24</v>
      </c>
      <c r="Q62" s="59">
        <v>41446</v>
      </c>
      <c r="R62" s="58" t="s">
        <v>37</v>
      </c>
      <c r="S62" s="58">
        <v>93500</v>
      </c>
      <c r="T62" s="2"/>
      <c r="U62" s="2"/>
      <c r="V62" s="2" t="s">
        <v>93</v>
      </c>
      <c r="W62" s="3">
        <f t="shared" si="12"/>
        <v>0.96025225698497951</v>
      </c>
      <c r="X62" s="3"/>
      <c r="Y62" s="3"/>
      <c r="Z62" s="3">
        <f t="shared" si="13"/>
        <v>1.3443531597789711</v>
      </c>
      <c r="AA62" s="3">
        <f t="shared" si="14"/>
        <v>1.4114364444703871</v>
      </c>
      <c r="AB62" s="3"/>
      <c r="AC62" s="3"/>
      <c r="AD62" s="3">
        <f t="shared" si="15"/>
        <v>1.9760110222585421</v>
      </c>
      <c r="AE62" s="3">
        <f t="shared" si="16"/>
        <v>1.3207344686356919</v>
      </c>
      <c r="AF62" s="3"/>
      <c r="AG62" s="3"/>
      <c r="AH62" s="3">
        <f t="shared" si="17"/>
        <v>1.8490282560899687</v>
      </c>
    </row>
    <row r="63" spans="1:34">
      <c r="A63" s="2" t="s">
        <v>112</v>
      </c>
      <c r="B63" s="2"/>
      <c r="C63" s="58">
        <v>8000024433</v>
      </c>
      <c r="D63" s="58" t="s">
        <v>90</v>
      </c>
      <c r="E63" s="58" t="s">
        <v>147</v>
      </c>
      <c r="F63" s="58">
        <v>34420</v>
      </c>
      <c r="G63" s="58" t="s">
        <v>148</v>
      </c>
      <c r="H63" s="58">
        <v>467008720</v>
      </c>
      <c r="I63" s="58">
        <v>10</v>
      </c>
      <c r="J63" s="58">
        <v>3</v>
      </c>
      <c r="K63" s="58">
        <v>0</v>
      </c>
      <c r="L63" s="58"/>
      <c r="M63" s="58"/>
      <c r="N63" s="58" t="s">
        <v>24</v>
      </c>
      <c r="O63" s="58" t="s">
        <v>24</v>
      </c>
      <c r="P63" s="58" t="s">
        <v>24</v>
      </c>
      <c r="Q63" s="59">
        <v>41446</v>
      </c>
      <c r="R63" s="58" t="s">
        <v>25</v>
      </c>
      <c r="S63" s="58">
        <v>143900</v>
      </c>
      <c r="T63" s="2"/>
      <c r="U63" s="2"/>
      <c r="V63" s="2" t="s">
        <v>93</v>
      </c>
      <c r="W63" s="3">
        <f t="shared" si="12"/>
        <v>1.4778641687715353</v>
      </c>
      <c r="X63" s="3"/>
      <c r="Y63" s="3"/>
      <c r="Z63" s="3">
        <f t="shared" si="13"/>
        <v>2.069009836280149</v>
      </c>
      <c r="AA63" s="3">
        <f t="shared" si="14"/>
        <v>2.1722535225592376</v>
      </c>
      <c r="AB63" s="3"/>
      <c r="AC63" s="3"/>
      <c r="AD63" s="3">
        <f t="shared" si="15"/>
        <v>3.0411549315829323</v>
      </c>
      <c r="AE63" s="3">
        <f t="shared" si="16"/>
        <v>2.0326597864885141</v>
      </c>
      <c r="AF63" s="3"/>
      <c r="AG63" s="3"/>
      <c r="AH63" s="3">
        <f t="shared" si="17"/>
        <v>2.8457237010839194</v>
      </c>
    </row>
    <row r="64" spans="1:34">
      <c r="A64" s="2" t="s">
        <v>112</v>
      </c>
      <c r="B64" s="2"/>
      <c r="C64" s="58">
        <v>8000015975</v>
      </c>
      <c r="D64" s="58" t="s">
        <v>20</v>
      </c>
      <c r="E64" s="58" t="s">
        <v>95</v>
      </c>
      <c r="F64" s="58">
        <v>34800</v>
      </c>
      <c r="G64" s="58" t="s">
        <v>135</v>
      </c>
      <c r="H64" s="58">
        <v>467884200</v>
      </c>
      <c r="I64" s="58">
        <v>15</v>
      </c>
      <c r="J64" s="58">
        <v>3</v>
      </c>
      <c r="K64" s="58">
        <v>0</v>
      </c>
      <c r="L64" s="58" t="s">
        <v>36</v>
      </c>
      <c r="M64" s="58" t="s">
        <v>24</v>
      </c>
      <c r="N64" s="58" t="s">
        <v>24</v>
      </c>
      <c r="O64" s="58" t="s">
        <v>24</v>
      </c>
      <c r="P64" s="58" t="s">
        <v>24</v>
      </c>
      <c r="Q64" s="59">
        <v>41446</v>
      </c>
      <c r="R64" s="58" t="s">
        <v>25</v>
      </c>
      <c r="S64" s="58">
        <v>108700</v>
      </c>
      <c r="T64" s="2"/>
      <c r="U64" s="2"/>
      <c r="V64" s="2" t="s">
        <v>26</v>
      </c>
      <c r="W64" s="3">
        <f t="shared" si="12"/>
        <v>1.1163574367301312</v>
      </c>
      <c r="X64" s="3"/>
      <c r="Y64" s="3"/>
      <c r="Z64" s="3">
        <f t="shared" si="13"/>
        <v>1.5629004114221834</v>
      </c>
      <c r="AA64" s="3">
        <f t="shared" si="14"/>
        <v>1.6408892140527389</v>
      </c>
      <c r="AB64" s="3"/>
      <c r="AC64" s="3"/>
      <c r="AD64" s="3">
        <f t="shared" si="15"/>
        <v>2.2972448996738342</v>
      </c>
      <c r="AE64" s="3">
        <f t="shared" si="16"/>
        <v>1.5354421041786066</v>
      </c>
      <c r="AF64" s="3"/>
      <c r="AG64" s="3"/>
      <c r="AH64" s="3">
        <f t="shared" si="17"/>
        <v>2.1496189458500492</v>
      </c>
    </row>
    <row r="65" spans="1:34">
      <c r="A65" s="2" t="s">
        <v>112</v>
      </c>
      <c r="B65" s="2"/>
      <c r="C65" s="58">
        <v>8000019576</v>
      </c>
      <c r="D65" s="58" t="s">
        <v>65</v>
      </c>
      <c r="E65" s="58" t="s">
        <v>128</v>
      </c>
      <c r="F65" s="58">
        <v>34500</v>
      </c>
      <c r="G65" s="58" t="s">
        <v>137</v>
      </c>
      <c r="H65" s="58">
        <v>467116400</v>
      </c>
      <c r="I65" s="58">
        <v>10</v>
      </c>
      <c r="J65" s="58">
        <v>2</v>
      </c>
      <c r="K65" s="58">
        <v>0</v>
      </c>
      <c r="L65" s="58"/>
      <c r="M65" s="58"/>
      <c r="N65" s="58" t="s">
        <v>24</v>
      </c>
      <c r="O65" s="58"/>
      <c r="P65" s="58" t="s">
        <v>24</v>
      </c>
      <c r="Q65" s="59">
        <v>41446</v>
      </c>
      <c r="R65" s="58" t="s">
        <v>67</v>
      </c>
      <c r="S65" s="58">
        <v>231700</v>
      </c>
      <c r="T65" s="2"/>
      <c r="U65" s="2"/>
      <c r="V65" s="2" t="s">
        <v>68</v>
      </c>
      <c r="W65" s="3">
        <f t="shared" si="12"/>
        <v>2.379576983352083</v>
      </c>
      <c r="X65" s="3"/>
      <c r="Y65" s="3"/>
      <c r="Z65" s="3">
        <f t="shared" si="13"/>
        <v>3.3314077766929153</v>
      </c>
      <c r="AA65" s="3">
        <f t="shared" si="14"/>
        <v>3.497645178436243</v>
      </c>
      <c r="AB65" s="3"/>
      <c r="AC65" s="3"/>
      <c r="AD65" s="3">
        <f t="shared" si="15"/>
        <v>4.8967032498107397</v>
      </c>
      <c r="AE65" s="3">
        <f t="shared" si="16"/>
        <v>3.2728788917956129</v>
      </c>
      <c r="AF65" s="3"/>
      <c r="AG65" s="3"/>
      <c r="AH65" s="3">
        <f t="shared" si="17"/>
        <v>4.5820304485138577</v>
      </c>
    </row>
    <row r="66" spans="1:34">
      <c r="A66" s="2" t="s">
        <v>149</v>
      </c>
      <c r="B66" s="2"/>
      <c r="C66" s="58">
        <v>8000051760</v>
      </c>
      <c r="D66" s="58" t="s">
        <v>150</v>
      </c>
      <c r="E66" s="58" t="s">
        <v>151</v>
      </c>
      <c r="F66" s="58">
        <v>34970</v>
      </c>
      <c r="G66" s="58" t="s">
        <v>152</v>
      </c>
      <c r="H66" s="58" t="s">
        <v>153</v>
      </c>
      <c r="I66" s="58">
        <v>60</v>
      </c>
      <c r="J66" s="58">
        <v>6</v>
      </c>
      <c r="K66" s="58">
        <v>0</v>
      </c>
      <c r="L66" s="58"/>
      <c r="M66" s="58"/>
      <c r="N66" s="58"/>
      <c r="O66" s="58"/>
      <c r="P66" s="58"/>
      <c r="Q66" s="59">
        <v>41169</v>
      </c>
      <c r="R66" s="58" t="s">
        <v>154</v>
      </c>
      <c r="S66" s="58">
        <v>0</v>
      </c>
      <c r="T66" s="2"/>
      <c r="U66" s="2"/>
      <c r="V66" s="2" t="s">
        <v>30</v>
      </c>
      <c r="W66" s="3">
        <f t="shared" ref="W66:W88" si="18">S66*boxcd9/potcd</f>
        <v>0</v>
      </c>
      <c r="X66" s="3"/>
      <c r="Y66" s="3"/>
      <c r="Z66" s="3">
        <f t="shared" ref="Z66:Z88" si="19">S66*boxcd9prog/potcd</f>
        <v>0</v>
      </c>
      <c r="AA66" s="3">
        <f t="shared" ref="AA66:AA88" si="20">S66*boxcd10/potcd</f>
        <v>0</v>
      </c>
      <c r="AB66" s="3"/>
      <c r="AC66" s="3"/>
      <c r="AD66" s="3">
        <f t="shared" ref="AD66:AD88" si="21">S66*boxcd10prog/potcd</f>
        <v>0</v>
      </c>
      <c r="AE66" s="3">
        <f t="shared" ref="AE66:AE88" si="22">S66*boxcd11/potcd</f>
        <v>0</v>
      </c>
      <c r="AF66" s="3"/>
      <c r="AG66" s="3"/>
      <c r="AH66" s="3">
        <f t="shared" ref="AH66:AH88" si="23">S66*boxcd11prog/potcd</f>
        <v>0</v>
      </c>
    </row>
    <row r="67" spans="1:34">
      <c r="A67" s="2" t="s">
        <v>149</v>
      </c>
      <c r="B67" s="2" t="s">
        <v>155</v>
      </c>
      <c r="C67" s="58">
        <v>8000016535</v>
      </c>
      <c r="D67" s="58" t="s">
        <v>156</v>
      </c>
      <c r="E67" s="58" t="s">
        <v>157</v>
      </c>
      <c r="F67" s="58">
        <v>34987</v>
      </c>
      <c r="G67" s="58" t="s">
        <v>158</v>
      </c>
      <c r="H67" s="58">
        <v>475488880</v>
      </c>
      <c r="I67" s="58">
        <v>7</v>
      </c>
      <c r="J67" s="58">
        <v>1</v>
      </c>
      <c r="K67" s="58">
        <v>0</v>
      </c>
      <c r="L67" s="58"/>
      <c r="M67" s="58"/>
      <c r="N67" s="58" t="s">
        <v>24</v>
      </c>
      <c r="O67" s="58" t="s">
        <v>24</v>
      </c>
      <c r="P67" s="58"/>
      <c r="Q67" s="59">
        <v>41446</v>
      </c>
      <c r="R67" s="58" t="s">
        <v>67</v>
      </c>
      <c r="S67" s="58">
        <v>616000</v>
      </c>
      <c r="T67" s="2"/>
      <c r="U67" s="2"/>
      <c r="V67" s="2" t="s">
        <v>96</v>
      </c>
      <c r="W67" s="3">
        <f t="shared" si="18"/>
        <v>7.6492624161289289</v>
      </c>
      <c r="X67" s="3"/>
      <c r="Y67" s="3"/>
      <c r="Z67" s="3">
        <f t="shared" si="19"/>
        <v>10.708967382580502</v>
      </c>
      <c r="AA67" s="3">
        <f t="shared" si="20"/>
        <v>10.549215063083887</v>
      </c>
      <c r="AB67" s="3"/>
      <c r="AC67" s="3"/>
      <c r="AD67" s="3">
        <f t="shared" si="21"/>
        <v>14.768901088317438</v>
      </c>
      <c r="AE67" s="3">
        <f t="shared" si="22"/>
        <v>12.058673633182446</v>
      </c>
      <c r="AF67" s="3"/>
      <c r="AG67" s="3"/>
      <c r="AH67" s="3">
        <f t="shared" si="23"/>
        <v>16.882143086455425</v>
      </c>
    </row>
    <row r="68" spans="1:34">
      <c r="A68" s="2" t="s">
        <v>149</v>
      </c>
      <c r="B68" s="2" t="s">
        <v>159</v>
      </c>
      <c r="C68" s="58">
        <v>8000014127</v>
      </c>
      <c r="D68" s="58" t="s">
        <v>160</v>
      </c>
      <c r="E68" s="58" t="s">
        <v>161</v>
      </c>
      <c r="F68" s="58">
        <v>34470</v>
      </c>
      <c r="G68" s="58" t="s">
        <v>162</v>
      </c>
      <c r="H68" s="58">
        <v>467504300</v>
      </c>
      <c r="I68" s="58">
        <v>7</v>
      </c>
      <c r="J68" s="58">
        <v>1</v>
      </c>
      <c r="K68" s="58">
        <v>7</v>
      </c>
      <c r="L68" s="58" t="s">
        <v>24</v>
      </c>
      <c r="M68" s="58"/>
      <c r="N68" s="58" t="s">
        <v>24</v>
      </c>
      <c r="O68" s="58"/>
      <c r="P68" s="58" t="s">
        <v>24</v>
      </c>
      <c r="Q68" s="59">
        <v>41439</v>
      </c>
      <c r="R68" s="58" t="s">
        <v>67</v>
      </c>
      <c r="S68" s="58">
        <v>581800</v>
      </c>
      <c r="T68" s="2"/>
      <c r="U68" s="2"/>
      <c r="V68" s="2" t="s">
        <v>64</v>
      </c>
      <c r="W68" s="3">
        <f t="shared" si="18"/>
        <v>7.2245793404282646</v>
      </c>
      <c r="X68" s="3"/>
      <c r="Y68" s="3"/>
      <c r="Z68" s="3">
        <f t="shared" si="19"/>
        <v>10.114411076599572</v>
      </c>
      <c r="AA68" s="3">
        <f t="shared" si="20"/>
        <v>9.9635281228931909</v>
      </c>
      <c r="AB68" s="3"/>
      <c r="AC68" s="3"/>
      <c r="AD68" s="3">
        <f t="shared" si="21"/>
        <v>13.948939372050464</v>
      </c>
      <c r="AE68" s="3">
        <f t="shared" si="22"/>
        <v>11.3891823373142</v>
      </c>
      <c r="AF68" s="3"/>
      <c r="AG68" s="3"/>
      <c r="AH68" s="3">
        <f t="shared" si="23"/>
        <v>15.944855272239881</v>
      </c>
    </row>
    <row r="69" spans="1:34">
      <c r="A69" s="2" t="s">
        <v>149</v>
      </c>
      <c r="B69" s="2" t="s">
        <v>159</v>
      </c>
      <c r="C69" s="58">
        <v>8000016463</v>
      </c>
      <c r="D69" s="58" t="s">
        <v>163</v>
      </c>
      <c r="E69" s="58" t="s">
        <v>164</v>
      </c>
      <c r="F69" s="58">
        <v>34130</v>
      </c>
      <c r="G69" s="58" t="s">
        <v>165</v>
      </c>
      <c r="H69" s="58">
        <v>467874400</v>
      </c>
      <c r="I69" s="58">
        <v>7</v>
      </c>
      <c r="J69" s="58">
        <v>1</v>
      </c>
      <c r="K69" s="58">
        <v>3</v>
      </c>
      <c r="L69" s="58" t="s">
        <v>24</v>
      </c>
      <c r="M69" s="58" t="s">
        <v>24</v>
      </c>
      <c r="N69" s="58" t="s">
        <v>24</v>
      </c>
      <c r="O69" s="58" t="s">
        <v>24</v>
      </c>
      <c r="P69" s="58"/>
      <c r="Q69" s="59">
        <v>41443</v>
      </c>
      <c r="R69" s="58" t="s">
        <v>25</v>
      </c>
      <c r="S69" s="58">
        <v>521800</v>
      </c>
      <c r="T69" s="2"/>
      <c r="U69" s="2"/>
      <c r="V69" s="2" t="s">
        <v>30</v>
      </c>
      <c r="W69" s="3">
        <f t="shared" si="18"/>
        <v>6.4795213128832394</v>
      </c>
      <c r="X69" s="3"/>
      <c r="Y69" s="3"/>
      <c r="Z69" s="3">
        <f t="shared" si="19"/>
        <v>9.0713298380365348</v>
      </c>
      <c r="AA69" s="3">
        <f t="shared" si="20"/>
        <v>8.9360071751902144</v>
      </c>
      <c r="AB69" s="3"/>
      <c r="AC69" s="3"/>
      <c r="AD69" s="3">
        <f t="shared" si="21"/>
        <v>12.510410045266299</v>
      </c>
      <c r="AE69" s="3">
        <f t="shared" si="22"/>
        <v>10.214636204212015</v>
      </c>
      <c r="AF69" s="3"/>
      <c r="AG69" s="3"/>
      <c r="AH69" s="3">
        <f t="shared" si="23"/>
        <v>14.30049068589682</v>
      </c>
    </row>
    <row r="70" spans="1:34">
      <c r="A70" s="2" t="s">
        <v>149</v>
      </c>
      <c r="B70" s="2" t="s">
        <v>155</v>
      </c>
      <c r="C70" s="58">
        <v>8000015687</v>
      </c>
      <c r="D70" s="58" t="s">
        <v>166</v>
      </c>
      <c r="E70" s="58" t="s">
        <v>128</v>
      </c>
      <c r="F70" s="58">
        <v>34431</v>
      </c>
      <c r="G70" s="58" t="s">
        <v>167</v>
      </c>
      <c r="H70" s="58">
        <v>467076300</v>
      </c>
      <c r="I70" s="58">
        <v>7</v>
      </c>
      <c r="J70" s="58">
        <v>1</v>
      </c>
      <c r="K70" s="58">
        <v>1</v>
      </c>
      <c r="L70" s="58" t="s">
        <v>24</v>
      </c>
      <c r="M70" s="58"/>
      <c r="N70" s="58" t="s">
        <v>24</v>
      </c>
      <c r="O70" s="58"/>
      <c r="P70" s="58"/>
      <c r="Q70" s="59">
        <v>41445</v>
      </c>
      <c r="R70" s="58" t="s">
        <v>25</v>
      </c>
      <c r="S70" s="58">
        <v>474000</v>
      </c>
      <c r="T70" s="2"/>
      <c r="U70" s="2"/>
      <c r="V70" s="2" t="s">
        <v>96</v>
      </c>
      <c r="W70" s="3">
        <f t="shared" si="18"/>
        <v>5.8859584176057025</v>
      </c>
      <c r="X70" s="3"/>
      <c r="Y70" s="3"/>
      <c r="Z70" s="3">
        <f t="shared" si="19"/>
        <v>8.2403417846479829</v>
      </c>
      <c r="AA70" s="3">
        <f t="shared" si="20"/>
        <v>8.1174154868535098</v>
      </c>
      <c r="AB70" s="3"/>
      <c r="AC70" s="3"/>
      <c r="AD70" s="3">
        <f t="shared" si="21"/>
        <v>11.364381681594914</v>
      </c>
      <c r="AE70" s="3">
        <f t="shared" si="22"/>
        <v>9.278914451507271</v>
      </c>
      <c r="AF70" s="3"/>
      <c r="AG70" s="3"/>
      <c r="AH70" s="3">
        <f t="shared" si="23"/>
        <v>12.99048023211018</v>
      </c>
    </row>
    <row r="71" spans="1:34">
      <c r="A71" s="2" t="s">
        <v>149</v>
      </c>
      <c r="B71" s="2" t="s">
        <v>159</v>
      </c>
      <c r="C71" s="58">
        <v>8000031476</v>
      </c>
      <c r="D71" s="58" t="s">
        <v>168</v>
      </c>
      <c r="E71" s="58" t="s">
        <v>169</v>
      </c>
      <c r="F71" s="58">
        <v>34090</v>
      </c>
      <c r="G71" s="58" t="s">
        <v>170</v>
      </c>
      <c r="H71" s="58" t="s">
        <v>171</v>
      </c>
      <c r="I71" s="58">
        <v>7</v>
      </c>
      <c r="J71" s="58">
        <v>2</v>
      </c>
      <c r="K71" s="58">
        <v>8</v>
      </c>
      <c r="L71" s="58" t="s">
        <v>24</v>
      </c>
      <c r="M71" s="58"/>
      <c r="N71" s="58" t="s">
        <v>24</v>
      </c>
      <c r="O71" s="58" t="s">
        <v>24</v>
      </c>
      <c r="P71" s="58"/>
      <c r="Q71" s="59">
        <v>41438</v>
      </c>
      <c r="R71" s="58" t="s">
        <v>67</v>
      </c>
      <c r="S71" s="58">
        <v>366900</v>
      </c>
      <c r="T71" s="2"/>
      <c r="U71" s="2"/>
      <c r="V71" s="2" t="s">
        <v>68</v>
      </c>
      <c r="W71" s="3">
        <f t="shared" si="18"/>
        <v>4.5560298384378317</v>
      </c>
      <c r="X71" s="3"/>
      <c r="Y71" s="3"/>
      <c r="Z71" s="3">
        <f t="shared" si="19"/>
        <v>6.3784417738129635</v>
      </c>
      <c r="AA71" s="3">
        <f t="shared" si="20"/>
        <v>6.2832905952036979</v>
      </c>
      <c r="AB71" s="3"/>
      <c r="AC71" s="3"/>
      <c r="AD71" s="3">
        <f t="shared" si="21"/>
        <v>8.7966068332851766</v>
      </c>
      <c r="AE71" s="3">
        <f t="shared" si="22"/>
        <v>7.1823496039198691</v>
      </c>
      <c r="AF71" s="3"/>
      <c r="AG71" s="3"/>
      <c r="AH71" s="3">
        <f t="shared" si="23"/>
        <v>10.055289445487817</v>
      </c>
    </row>
    <row r="72" spans="1:34">
      <c r="A72" s="2" t="s">
        <v>149</v>
      </c>
      <c r="B72" s="2"/>
      <c r="C72" s="58">
        <v>8000036064</v>
      </c>
      <c r="D72" s="58" t="s">
        <v>150</v>
      </c>
      <c r="E72" s="58" t="s">
        <v>172</v>
      </c>
      <c r="F72" s="58">
        <v>34400</v>
      </c>
      <c r="G72" s="58" t="s">
        <v>173</v>
      </c>
      <c r="H72" s="58" t="s">
        <v>153</v>
      </c>
      <c r="I72" s="58">
        <v>60</v>
      </c>
      <c r="J72" s="58">
        <v>6</v>
      </c>
      <c r="K72" s="58">
        <v>318</v>
      </c>
      <c r="L72" s="58" t="s">
        <v>24</v>
      </c>
      <c r="M72" s="58" t="s">
        <v>24</v>
      </c>
      <c r="N72" s="58" t="s">
        <v>24</v>
      </c>
      <c r="O72" s="58" t="s">
        <v>24</v>
      </c>
      <c r="P72" s="58" t="s">
        <v>24</v>
      </c>
      <c r="Q72" s="59">
        <v>41075</v>
      </c>
      <c r="R72" s="58" t="s">
        <v>154</v>
      </c>
      <c r="S72" s="58">
        <v>0</v>
      </c>
      <c r="T72" s="2"/>
      <c r="U72" s="2"/>
      <c r="V72" s="2" t="s">
        <v>30</v>
      </c>
      <c r="W72" s="3">
        <f t="shared" si="18"/>
        <v>0</v>
      </c>
      <c r="X72" s="3"/>
      <c r="Y72" s="3"/>
      <c r="Z72" s="3">
        <f t="shared" si="19"/>
        <v>0</v>
      </c>
      <c r="AA72" s="3">
        <f t="shared" si="20"/>
        <v>0</v>
      </c>
      <c r="AB72" s="3"/>
      <c r="AC72" s="3"/>
      <c r="AD72" s="3">
        <f t="shared" si="21"/>
        <v>0</v>
      </c>
      <c r="AE72" s="3">
        <f t="shared" si="22"/>
        <v>0</v>
      </c>
      <c r="AF72" s="3"/>
      <c r="AG72" s="3"/>
      <c r="AH72" s="3">
        <f t="shared" si="23"/>
        <v>0</v>
      </c>
    </row>
    <row r="73" spans="1:34">
      <c r="A73" s="2" t="s">
        <v>149</v>
      </c>
      <c r="B73" s="2" t="s">
        <v>159</v>
      </c>
      <c r="C73" s="58">
        <v>8000025207</v>
      </c>
      <c r="D73" s="58" t="s">
        <v>174</v>
      </c>
      <c r="E73" s="58" t="s">
        <v>175</v>
      </c>
      <c r="F73" s="58">
        <v>34920</v>
      </c>
      <c r="G73" s="58" t="s">
        <v>176</v>
      </c>
      <c r="H73" s="58">
        <v>467876666</v>
      </c>
      <c r="I73" s="58">
        <v>7</v>
      </c>
      <c r="J73" s="58">
        <v>2</v>
      </c>
      <c r="K73" s="58">
        <v>9</v>
      </c>
      <c r="L73" s="58" t="s">
        <v>24</v>
      </c>
      <c r="M73" s="58" t="s">
        <v>24</v>
      </c>
      <c r="N73" s="58" t="s">
        <v>24</v>
      </c>
      <c r="O73" s="58" t="s">
        <v>24</v>
      </c>
      <c r="P73" s="58" t="s">
        <v>24</v>
      </c>
      <c r="Q73" s="59">
        <v>41437</v>
      </c>
      <c r="R73" s="58" t="s">
        <v>67</v>
      </c>
      <c r="S73" s="58">
        <v>319900</v>
      </c>
      <c r="T73" s="2"/>
      <c r="U73" s="2"/>
      <c r="V73" s="2" t="s">
        <v>55</v>
      </c>
      <c r="W73" s="3">
        <f t="shared" si="18"/>
        <v>3.9724010501942284</v>
      </c>
      <c r="X73" s="3"/>
      <c r="Y73" s="3"/>
      <c r="Z73" s="3">
        <f t="shared" si="19"/>
        <v>5.561361470271919</v>
      </c>
      <c r="AA73" s="3">
        <f t="shared" si="20"/>
        <v>5.4783991861697006</v>
      </c>
      <c r="AB73" s="3"/>
      <c r="AC73" s="3"/>
      <c r="AD73" s="3">
        <f t="shared" si="21"/>
        <v>7.6697588606375788</v>
      </c>
      <c r="AE73" s="3">
        <f t="shared" si="22"/>
        <v>6.2622884663231568</v>
      </c>
      <c r="AF73" s="3"/>
      <c r="AG73" s="3"/>
      <c r="AH73" s="3">
        <f t="shared" si="23"/>
        <v>8.7672038528524201</v>
      </c>
    </row>
    <row r="74" spans="1:34">
      <c r="A74" s="2" t="s">
        <v>149</v>
      </c>
      <c r="B74" s="2" t="s">
        <v>155</v>
      </c>
      <c r="C74" s="58">
        <v>8000017486</v>
      </c>
      <c r="D74" s="58" t="s">
        <v>177</v>
      </c>
      <c r="E74" s="58" t="s">
        <v>178</v>
      </c>
      <c r="F74" s="58">
        <v>34990</v>
      </c>
      <c r="G74" s="58" t="s">
        <v>179</v>
      </c>
      <c r="H74" s="58">
        <v>467104175</v>
      </c>
      <c r="I74" s="58">
        <v>10</v>
      </c>
      <c r="J74" s="58">
        <v>2</v>
      </c>
      <c r="K74" s="58">
        <v>0</v>
      </c>
      <c r="L74" s="58"/>
      <c r="M74" s="58"/>
      <c r="N74" s="58" t="s">
        <v>24</v>
      </c>
      <c r="O74" s="58"/>
      <c r="P74" s="58"/>
      <c r="Q74" s="59">
        <v>41444</v>
      </c>
      <c r="R74" s="58" t="s">
        <v>25</v>
      </c>
      <c r="S74" s="58">
        <v>251400</v>
      </c>
      <c r="T74" s="2"/>
      <c r="U74" s="2"/>
      <c r="V74" s="2" t="s">
        <v>26</v>
      </c>
      <c r="W74" s="3">
        <f t="shared" si="18"/>
        <v>3.1217931354136574</v>
      </c>
      <c r="X74" s="3"/>
      <c r="Y74" s="3"/>
      <c r="Z74" s="3">
        <f t="shared" si="19"/>
        <v>4.3705103895791195</v>
      </c>
      <c r="AA74" s="3">
        <f t="shared" si="20"/>
        <v>4.3053127708754699</v>
      </c>
      <c r="AB74" s="3"/>
      <c r="AC74" s="3"/>
      <c r="AD74" s="3">
        <f t="shared" si="21"/>
        <v>6.0274378792256567</v>
      </c>
      <c r="AE74" s="3">
        <f t="shared" si="22"/>
        <v>4.9213482976981604</v>
      </c>
      <c r="AF74" s="3"/>
      <c r="AG74" s="3"/>
      <c r="AH74" s="3">
        <f t="shared" si="23"/>
        <v>6.8898876167774246</v>
      </c>
    </row>
    <row r="75" spans="1:34">
      <c r="A75" s="2" t="s">
        <v>149</v>
      </c>
      <c r="B75" s="2" t="s">
        <v>155</v>
      </c>
      <c r="C75" s="58">
        <v>8000024541</v>
      </c>
      <c r="D75" s="58" t="s">
        <v>180</v>
      </c>
      <c r="E75" s="58" t="s">
        <v>181</v>
      </c>
      <c r="F75" s="58">
        <v>34000</v>
      </c>
      <c r="G75" s="58" t="s">
        <v>170</v>
      </c>
      <c r="H75" s="58">
        <v>467203400</v>
      </c>
      <c r="I75" s="58">
        <v>10</v>
      </c>
      <c r="J75" s="58">
        <v>2</v>
      </c>
      <c r="K75" s="58">
        <v>0</v>
      </c>
      <c r="L75" s="58"/>
      <c r="M75" s="58"/>
      <c r="N75" s="58" t="s">
        <v>24</v>
      </c>
      <c r="O75" s="58" t="s">
        <v>24</v>
      </c>
      <c r="P75" s="58" t="s">
        <v>24</v>
      </c>
      <c r="Q75" s="59">
        <v>41443</v>
      </c>
      <c r="R75" s="58" t="s">
        <v>67</v>
      </c>
      <c r="S75" s="58">
        <v>250000</v>
      </c>
      <c r="T75" s="2"/>
      <c r="U75" s="2"/>
      <c r="V75" s="2" t="s">
        <v>68</v>
      </c>
      <c r="W75" s="3">
        <f t="shared" si="18"/>
        <v>3.1044084481042735</v>
      </c>
      <c r="X75" s="3"/>
      <c r="Y75" s="3"/>
      <c r="Z75" s="3">
        <f t="shared" si="19"/>
        <v>4.3461718273459828</v>
      </c>
      <c r="AA75" s="3">
        <f t="shared" si="20"/>
        <v>4.2813372820957332</v>
      </c>
      <c r="AB75" s="3"/>
      <c r="AC75" s="3"/>
      <c r="AD75" s="3">
        <f t="shared" si="21"/>
        <v>5.9938721949340259</v>
      </c>
      <c r="AE75" s="3">
        <f t="shared" si="22"/>
        <v>4.8939422212591097</v>
      </c>
      <c r="AF75" s="3"/>
      <c r="AG75" s="3"/>
      <c r="AH75" s="3">
        <f t="shared" si="23"/>
        <v>6.8515191097627541</v>
      </c>
    </row>
    <row r="76" spans="1:34">
      <c r="A76" s="2" t="s">
        <v>149</v>
      </c>
      <c r="B76" s="2" t="s">
        <v>155</v>
      </c>
      <c r="C76" s="58">
        <v>8000018158</v>
      </c>
      <c r="D76" s="58" t="s">
        <v>182</v>
      </c>
      <c r="E76" s="58" t="s">
        <v>183</v>
      </c>
      <c r="F76" s="58">
        <v>34000</v>
      </c>
      <c r="G76" s="58" t="s">
        <v>170</v>
      </c>
      <c r="H76" s="58">
        <v>499773400</v>
      </c>
      <c r="I76" s="58">
        <v>10</v>
      </c>
      <c r="J76" s="58">
        <v>2</v>
      </c>
      <c r="K76" s="58">
        <v>5</v>
      </c>
      <c r="L76" s="58" t="s">
        <v>24</v>
      </c>
      <c r="M76" s="58"/>
      <c r="N76" s="58" t="s">
        <v>24</v>
      </c>
      <c r="O76" s="58" t="s">
        <v>24</v>
      </c>
      <c r="P76" s="58"/>
      <c r="Q76" s="59">
        <v>41438</v>
      </c>
      <c r="R76" s="58" t="s">
        <v>25</v>
      </c>
      <c r="S76" s="58">
        <v>237600</v>
      </c>
      <c r="T76" s="2"/>
      <c r="U76" s="2"/>
      <c r="V76" s="2" t="s">
        <v>68</v>
      </c>
      <c r="W76" s="3">
        <f t="shared" si="18"/>
        <v>2.9504297890783016</v>
      </c>
      <c r="X76" s="3"/>
      <c r="Y76" s="3"/>
      <c r="Z76" s="3">
        <f t="shared" si="19"/>
        <v>4.1306017047096217</v>
      </c>
      <c r="AA76" s="3">
        <f t="shared" si="20"/>
        <v>4.0689829529037853</v>
      </c>
      <c r="AB76" s="3"/>
      <c r="AC76" s="3"/>
      <c r="AD76" s="3">
        <f t="shared" si="21"/>
        <v>5.6965761340652987</v>
      </c>
      <c r="AE76" s="3">
        <f t="shared" si="22"/>
        <v>4.6512026870846572</v>
      </c>
      <c r="AF76" s="3"/>
      <c r="AG76" s="3"/>
      <c r="AH76" s="3">
        <f t="shared" si="23"/>
        <v>6.5116837619185208</v>
      </c>
    </row>
    <row r="77" spans="1:34">
      <c r="A77" s="2" t="s">
        <v>149</v>
      </c>
      <c r="B77" s="2" t="s">
        <v>159</v>
      </c>
      <c r="C77" s="58">
        <v>8000015638</v>
      </c>
      <c r="D77" s="58" t="s">
        <v>184</v>
      </c>
      <c r="E77" s="58" t="s">
        <v>185</v>
      </c>
      <c r="F77" s="58">
        <v>34400</v>
      </c>
      <c r="G77" s="58" t="s">
        <v>173</v>
      </c>
      <c r="H77" s="58">
        <v>467831027</v>
      </c>
      <c r="I77" s="58">
        <v>10</v>
      </c>
      <c r="J77" s="58">
        <v>2</v>
      </c>
      <c r="K77" s="58">
        <v>6</v>
      </c>
      <c r="L77" s="58" t="s">
        <v>24</v>
      </c>
      <c r="M77" s="58"/>
      <c r="N77" s="58" t="s">
        <v>24</v>
      </c>
      <c r="O77" s="58"/>
      <c r="P77" s="58" t="s">
        <v>24</v>
      </c>
      <c r="Q77" s="59">
        <v>41437</v>
      </c>
      <c r="R77" s="58" t="s">
        <v>37</v>
      </c>
      <c r="S77" s="58">
        <v>195600</v>
      </c>
      <c r="T77" s="2"/>
      <c r="U77" s="2"/>
      <c r="V77" s="2" t="s">
        <v>30</v>
      </c>
      <c r="W77" s="3">
        <f t="shared" si="18"/>
        <v>2.4288891697967836</v>
      </c>
      <c r="X77" s="3"/>
      <c r="Y77" s="3"/>
      <c r="Z77" s="3">
        <f t="shared" si="19"/>
        <v>3.4004448377154963</v>
      </c>
      <c r="AA77" s="3">
        <f t="shared" si="20"/>
        <v>3.3497182895117019</v>
      </c>
      <c r="AB77" s="3"/>
      <c r="AC77" s="3"/>
      <c r="AD77" s="3">
        <f t="shared" si="21"/>
        <v>4.6896056053163822</v>
      </c>
      <c r="AE77" s="3">
        <f t="shared" si="22"/>
        <v>3.8290203939131273</v>
      </c>
      <c r="AF77" s="3"/>
      <c r="AG77" s="3"/>
      <c r="AH77" s="3">
        <f t="shared" si="23"/>
        <v>5.3606285514783778</v>
      </c>
    </row>
    <row r="78" spans="1:34">
      <c r="A78" s="2" t="s">
        <v>149</v>
      </c>
      <c r="B78" s="2" t="s">
        <v>159</v>
      </c>
      <c r="C78" s="58">
        <v>8000016277</v>
      </c>
      <c r="D78" s="58" t="s">
        <v>186</v>
      </c>
      <c r="E78" s="58" t="s">
        <v>187</v>
      </c>
      <c r="F78" s="58">
        <v>34400</v>
      </c>
      <c r="G78" s="58" t="s">
        <v>173</v>
      </c>
      <c r="H78" s="58">
        <v>467835470</v>
      </c>
      <c r="I78" s="58">
        <v>10</v>
      </c>
      <c r="J78" s="58">
        <v>2</v>
      </c>
      <c r="K78" s="58">
        <v>0</v>
      </c>
      <c r="L78" s="58"/>
      <c r="M78" s="58"/>
      <c r="N78" s="58" t="s">
        <v>24</v>
      </c>
      <c r="O78" s="58"/>
      <c r="P78" s="58" t="s">
        <v>24</v>
      </c>
      <c r="Q78" s="59">
        <v>41445</v>
      </c>
      <c r="R78" s="58" t="s">
        <v>25</v>
      </c>
      <c r="S78" s="58">
        <v>183500</v>
      </c>
      <c r="T78" s="2"/>
      <c r="U78" s="2"/>
      <c r="V78" s="2" t="s">
        <v>26</v>
      </c>
      <c r="W78" s="3">
        <f t="shared" si="18"/>
        <v>2.2786358009085368</v>
      </c>
      <c r="X78" s="3"/>
      <c r="Y78" s="3"/>
      <c r="Z78" s="3">
        <f t="shared" si="19"/>
        <v>3.1900901212719512</v>
      </c>
      <c r="AA78" s="3">
        <f t="shared" si="20"/>
        <v>3.1425015650582684</v>
      </c>
      <c r="AB78" s="3"/>
      <c r="AC78" s="3"/>
      <c r="AD78" s="3">
        <f t="shared" si="21"/>
        <v>4.3995021910815746</v>
      </c>
      <c r="AE78" s="3">
        <f t="shared" si="22"/>
        <v>3.592153590404187</v>
      </c>
      <c r="AF78" s="3"/>
      <c r="AG78" s="3"/>
      <c r="AH78" s="3">
        <f t="shared" si="23"/>
        <v>5.0290150265658609</v>
      </c>
    </row>
    <row r="79" spans="1:34">
      <c r="A79" s="2" t="s">
        <v>149</v>
      </c>
      <c r="B79" s="2"/>
      <c r="C79" s="58">
        <v>8000036052</v>
      </c>
      <c r="D79" s="58" t="s">
        <v>150</v>
      </c>
      <c r="E79" s="58" t="s">
        <v>188</v>
      </c>
      <c r="F79" s="58">
        <v>34620</v>
      </c>
      <c r="G79" s="58" t="s">
        <v>189</v>
      </c>
      <c r="H79" s="58" t="s">
        <v>153</v>
      </c>
      <c r="I79" s="58">
        <v>60</v>
      </c>
      <c r="J79" s="58">
        <v>6</v>
      </c>
      <c r="K79" s="58">
        <v>139</v>
      </c>
      <c r="L79" s="58" t="s">
        <v>24</v>
      </c>
      <c r="M79" s="58" t="s">
        <v>24</v>
      </c>
      <c r="N79" s="58" t="s">
        <v>24</v>
      </c>
      <c r="O79" s="58" t="s">
        <v>24</v>
      </c>
      <c r="P79" s="58" t="s">
        <v>24</v>
      </c>
      <c r="Q79" s="59">
        <v>41254</v>
      </c>
      <c r="R79" s="58" t="s">
        <v>154</v>
      </c>
      <c r="S79" s="58">
        <v>0</v>
      </c>
      <c r="T79" s="2"/>
      <c r="U79" s="2"/>
      <c r="V79" s="2" t="s">
        <v>30</v>
      </c>
      <c r="W79" s="3">
        <f t="shared" si="18"/>
        <v>0</v>
      </c>
      <c r="X79" s="3"/>
      <c r="Y79" s="3"/>
      <c r="Z79" s="3">
        <f t="shared" si="19"/>
        <v>0</v>
      </c>
      <c r="AA79" s="3">
        <f t="shared" si="20"/>
        <v>0</v>
      </c>
      <c r="AB79" s="3"/>
      <c r="AC79" s="3"/>
      <c r="AD79" s="3">
        <f t="shared" si="21"/>
        <v>0</v>
      </c>
      <c r="AE79" s="3">
        <f t="shared" si="22"/>
        <v>0</v>
      </c>
      <c r="AF79" s="3"/>
      <c r="AG79" s="3"/>
      <c r="AH79" s="3">
        <f t="shared" si="23"/>
        <v>0</v>
      </c>
    </row>
    <row r="80" spans="1:34">
      <c r="A80" s="2" t="s">
        <v>149</v>
      </c>
      <c r="B80" s="2" t="s">
        <v>155</v>
      </c>
      <c r="C80" s="58">
        <v>8000013673</v>
      </c>
      <c r="D80" s="58" t="s">
        <v>190</v>
      </c>
      <c r="E80" s="58" t="s">
        <v>191</v>
      </c>
      <c r="F80" s="58">
        <v>34980</v>
      </c>
      <c r="G80" s="58" t="s">
        <v>192</v>
      </c>
      <c r="H80" s="58">
        <v>467848382</v>
      </c>
      <c r="I80" s="58">
        <v>10</v>
      </c>
      <c r="J80" s="58">
        <v>3</v>
      </c>
      <c r="K80" s="58">
        <v>49</v>
      </c>
      <c r="L80" s="58" t="s">
        <v>24</v>
      </c>
      <c r="M80" s="58" t="s">
        <v>24</v>
      </c>
      <c r="N80" s="58" t="s">
        <v>24</v>
      </c>
      <c r="O80" s="58" t="s">
        <v>24</v>
      </c>
      <c r="P80" s="58" t="s">
        <v>24</v>
      </c>
      <c r="Q80" s="59">
        <v>41394</v>
      </c>
      <c r="R80" s="58" t="s">
        <v>25</v>
      </c>
      <c r="S80" s="58">
        <v>174400</v>
      </c>
      <c r="T80" s="2"/>
      <c r="U80" s="2"/>
      <c r="V80" s="2" t="s">
        <v>26</v>
      </c>
      <c r="W80" s="3">
        <f t="shared" si="18"/>
        <v>2.1656353333975416</v>
      </c>
      <c r="X80" s="3"/>
      <c r="Y80" s="3"/>
      <c r="Z80" s="3">
        <f t="shared" si="19"/>
        <v>3.0318894667565575</v>
      </c>
      <c r="AA80" s="3">
        <f t="shared" si="20"/>
        <v>2.9866608879899834</v>
      </c>
      <c r="AB80" s="3"/>
      <c r="AC80" s="3"/>
      <c r="AD80" s="3">
        <f t="shared" si="21"/>
        <v>4.1813252431859764</v>
      </c>
      <c r="AE80" s="3">
        <f t="shared" si="22"/>
        <v>3.4140140935503549</v>
      </c>
      <c r="AF80" s="3"/>
      <c r="AG80" s="3"/>
      <c r="AH80" s="3">
        <f t="shared" si="23"/>
        <v>4.7796197309704969</v>
      </c>
    </row>
    <row r="81" spans="1:34">
      <c r="A81" s="2" t="s">
        <v>149</v>
      </c>
      <c r="B81" s="2" t="s">
        <v>159</v>
      </c>
      <c r="C81" s="58">
        <v>8000016763</v>
      </c>
      <c r="D81" s="58" t="s">
        <v>193</v>
      </c>
      <c r="E81" s="58" t="s">
        <v>194</v>
      </c>
      <c r="F81" s="58">
        <v>34830</v>
      </c>
      <c r="G81" s="58" t="s">
        <v>195</v>
      </c>
      <c r="H81" s="58">
        <v>467594444</v>
      </c>
      <c r="I81" s="58">
        <v>10</v>
      </c>
      <c r="J81" s="58">
        <v>3</v>
      </c>
      <c r="K81" s="58">
        <v>0</v>
      </c>
      <c r="L81" s="58"/>
      <c r="M81" s="58"/>
      <c r="N81" s="58" t="s">
        <v>24</v>
      </c>
      <c r="O81" s="58" t="s">
        <v>24</v>
      </c>
      <c r="P81" s="58"/>
      <c r="Q81" s="59">
        <v>41449</v>
      </c>
      <c r="R81" s="58" t="s">
        <v>37</v>
      </c>
      <c r="S81" s="58">
        <v>154500</v>
      </c>
      <c r="T81" s="2"/>
      <c r="U81" s="2"/>
      <c r="V81" s="2" t="s">
        <v>26</v>
      </c>
      <c r="W81" s="3">
        <f t="shared" si="18"/>
        <v>1.9185244209284411</v>
      </c>
      <c r="X81" s="3"/>
      <c r="Y81" s="3"/>
      <c r="Z81" s="3">
        <f t="shared" si="19"/>
        <v>2.6859341892998172</v>
      </c>
      <c r="AA81" s="3">
        <f t="shared" si="20"/>
        <v>2.6458664403351633</v>
      </c>
      <c r="AB81" s="3"/>
      <c r="AC81" s="3"/>
      <c r="AD81" s="3">
        <f t="shared" si="21"/>
        <v>3.704213016469228</v>
      </c>
      <c r="AE81" s="3">
        <f t="shared" si="22"/>
        <v>3.0244562927381295</v>
      </c>
      <c r="AF81" s="3"/>
      <c r="AG81" s="3"/>
      <c r="AH81" s="3">
        <f t="shared" si="23"/>
        <v>4.2342388098333812</v>
      </c>
    </row>
    <row r="82" spans="1:34">
      <c r="A82" s="2" t="s">
        <v>149</v>
      </c>
      <c r="B82" s="2" t="s">
        <v>159</v>
      </c>
      <c r="C82" s="58">
        <v>8000022952</v>
      </c>
      <c r="D82" s="58" t="s">
        <v>196</v>
      </c>
      <c r="E82" s="58" t="s">
        <v>197</v>
      </c>
      <c r="F82" s="58">
        <v>34170</v>
      </c>
      <c r="G82" s="58" t="s">
        <v>198</v>
      </c>
      <c r="H82" s="58">
        <v>467798319</v>
      </c>
      <c r="I82" s="58">
        <v>10</v>
      </c>
      <c r="J82" s="58">
        <v>3</v>
      </c>
      <c r="K82" s="58">
        <v>0</v>
      </c>
      <c r="L82" s="58"/>
      <c r="M82" s="58"/>
      <c r="N82" s="58" t="s">
        <v>24</v>
      </c>
      <c r="O82" s="58" t="s">
        <v>24</v>
      </c>
      <c r="P82" s="58" t="s">
        <v>24</v>
      </c>
      <c r="Q82" s="59">
        <v>41444</v>
      </c>
      <c r="R82" s="58" t="s">
        <v>37</v>
      </c>
      <c r="S82" s="58">
        <v>143400</v>
      </c>
      <c r="T82" s="2"/>
      <c r="U82" s="2"/>
      <c r="V82" s="2" t="s">
        <v>55</v>
      </c>
      <c r="W82" s="3">
        <f t="shared" si="18"/>
        <v>1.7806886858326114</v>
      </c>
      <c r="X82" s="3"/>
      <c r="Y82" s="3"/>
      <c r="Z82" s="3">
        <f t="shared" si="19"/>
        <v>2.4929641601656556</v>
      </c>
      <c r="AA82" s="3">
        <f t="shared" si="20"/>
        <v>2.4557750650101129</v>
      </c>
      <c r="AB82" s="3"/>
      <c r="AC82" s="3"/>
      <c r="AD82" s="3">
        <f t="shared" si="21"/>
        <v>3.4380850910141572</v>
      </c>
      <c r="AE82" s="3">
        <f t="shared" si="22"/>
        <v>2.807165258114225</v>
      </c>
      <c r="AF82" s="3"/>
      <c r="AG82" s="3"/>
      <c r="AH82" s="3">
        <f t="shared" si="23"/>
        <v>3.9300313613599154</v>
      </c>
    </row>
    <row r="83" spans="1:34">
      <c r="A83" s="2" t="s">
        <v>149</v>
      </c>
      <c r="B83" s="2" t="s">
        <v>159</v>
      </c>
      <c r="C83" s="58">
        <v>8000022771</v>
      </c>
      <c r="D83" s="58" t="s">
        <v>199</v>
      </c>
      <c r="E83" s="58" t="s">
        <v>200</v>
      </c>
      <c r="F83" s="58">
        <v>30470</v>
      </c>
      <c r="G83" s="58" t="s">
        <v>201</v>
      </c>
      <c r="H83" s="58">
        <v>466885008</v>
      </c>
      <c r="I83" s="58">
        <v>10</v>
      </c>
      <c r="J83" s="58">
        <v>3</v>
      </c>
      <c r="K83" s="58">
        <v>7</v>
      </c>
      <c r="L83" s="58" t="s">
        <v>24</v>
      </c>
      <c r="M83" s="58"/>
      <c r="N83" s="58" t="s">
        <v>24</v>
      </c>
      <c r="O83" s="58"/>
      <c r="P83" s="58" t="s">
        <v>24</v>
      </c>
      <c r="Q83" s="59">
        <v>41436</v>
      </c>
      <c r="R83" s="58" t="s">
        <v>25</v>
      </c>
      <c r="S83" s="58">
        <v>137800</v>
      </c>
      <c r="T83" s="2"/>
      <c r="U83" s="2"/>
      <c r="V83" s="2" t="s">
        <v>55</v>
      </c>
      <c r="W83" s="3">
        <f t="shared" si="18"/>
        <v>1.7111499365950753</v>
      </c>
      <c r="X83" s="3"/>
      <c r="Y83" s="3"/>
      <c r="Z83" s="3">
        <f t="shared" si="19"/>
        <v>2.3956099112331057</v>
      </c>
      <c r="AA83" s="3">
        <f t="shared" si="20"/>
        <v>2.3598731098911681</v>
      </c>
      <c r="AB83" s="3"/>
      <c r="AC83" s="3"/>
      <c r="AD83" s="3">
        <f t="shared" si="21"/>
        <v>3.303822353847635</v>
      </c>
      <c r="AE83" s="3">
        <f t="shared" si="22"/>
        <v>2.6975409523580214</v>
      </c>
      <c r="AF83" s="3"/>
      <c r="AG83" s="3"/>
      <c r="AH83" s="3">
        <f t="shared" si="23"/>
        <v>3.7765573333012301</v>
      </c>
    </row>
    <row r="84" spans="1:34">
      <c r="A84" s="2" t="s">
        <v>149</v>
      </c>
      <c r="B84" s="2" t="s">
        <v>159</v>
      </c>
      <c r="C84" s="58">
        <v>8000023667</v>
      </c>
      <c r="D84" s="58" t="s">
        <v>202</v>
      </c>
      <c r="E84" s="58" t="s">
        <v>203</v>
      </c>
      <c r="F84" s="58">
        <v>30240</v>
      </c>
      <c r="G84" s="58" t="s">
        <v>204</v>
      </c>
      <c r="H84" s="58">
        <v>466530380</v>
      </c>
      <c r="I84" s="58">
        <v>10</v>
      </c>
      <c r="J84" s="58">
        <v>3</v>
      </c>
      <c r="K84" s="58">
        <v>0</v>
      </c>
      <c r="L84" s="58"/>
      <c r="M84" s="58" t="s">
        <v>24</v>
      </c>
      <c r="N84" s="58" t="s">
        <v>24</v>
      </c>
      <c r="O84" s="58"/>
      <c r="P84" s="58"/>
      <c r="Q84" s="59">
        <v>41445</v>
      </c>
      <c r="R84" s="58" t="s">
        <v>37</v>
      </c>
      <c r="S84" s="58">
        <v>130700</v>
      </c>
      <c r="T84" s="2"/>
      <c r="U84" s="2"/>
      <c r="V84" s="2" t="s">
        <v>55</v>
      </c>
      <c r="W84" s="3">
        <f t="shared" si="18"/>
        <v>1.6229847366689141</v>
      </c>
      <c r="X84" s="3"/>
      <c r="Y84" s="3"/>
      <c r="Z84" s="3">
        <f t="shared" si="19"/>
        <v>2.2721786313364798</v>
      </c>
      <c r="AA84" s="3">
        <f t="shared" si="20"/>
        <v>2.2382831310796494</v>
      </c>
      <c r="AB84" s="3"/>
      <c r="AC84" s="3"/>
      <c r="AD84" s="3">
        <f t="shared" si="21"/>
        <v>3.133596383511509</v>
      </c>
      <c r="AE84" s="3">
        <f t="shared" si="22"/>
        <v>2.5585529932742626</v>
      </c>
      <c r="AF84" s="3"/>
      <c r="AG84" s="3"/>
      <c r="AH84" s="3">
        <f t="shared" si="23"/>
        <v>3.5819741905839675</v>
      </c>
    </row>
    <row r="85" spans="1:34">
      <c r="A85" s="2" t="s">
        <v>149</v>
      </c>
      <c r="B85" s="2" t="s">
        <v>155</v>
      </c>
      <c r="C85" s="58">
        <v>8000023699</v>
      </c>
      <c r="D85" s="58" t="s">
        <v>205</v>
      </c>
      <c r="E85" s="58" t="s">
        <v>206</v>
      </c>
      <c r="F85" s="58">
        <v>34090</v>
      </c>
      <c r="G85" s="58" t="s">
        <v>170</v>
      </c>
      <c r="H85" s="58">
        <v>467024800</v>
      </c>
      <c r="I85" s="58">
        <v>10</v>
      </c>
      <c r="J85" s="58">
        <v>3</v>
      </c>
      <c r="K85" s="58">
        <v>0</v>
      </c>
      <c r="L85" s="58"/>
      <c r="M85" s="58"/>
      <c r="N85" s="58" t="s">
        <v>24</v>
      </c>
      <c r="O85" s="58"/>
      <c r="P85" s="58"/>
      <c r="Q85" s="59">
        <v>41444</v>
      </c>
      <c r="R85" s="58" t="s">
        <v>37</v>
      </c>
      <c r="S85" s="58">
        <v>123400</v>
      </c>
      <c r="T85" s="2"/>
      <c r="U85" s="2"/>
      <c r="V85" s="2" t="s">
        <v>93</v>
      </c>
      <c r="W85" s="3">
        <f t="shared" si="18"/>
        <v>1.5323360099842696</v>
      </c>
      <c r="X85" s="3"/>
      <c r="Y85" s="3"/>
      <c r="Z85" s="3">
        <f t="shared" si="19"/>
        <v>2.1452704139779772</v>
      </c>
      <c r="AA85" s="3">
        <f t="shared" si="20"/>
        <v>2.1132680824424539</v>
      </c>
      <c r="AB85" s="3"/>
      <c r="AC85" s="3"/>
      <c r="AD85" s="3">
        <f t="shared" si="21"/>
        <v>2.9585753154194352</v>
      </c>
      <c r="AE85" s="3">
        <f t="shared" si="22"/>
        <v>2.4156498804134965</v>
      </c>
      <c r="AF85" s="3"/>
      <c r="AG85" s="3"/>
      <c r="AH85" s="3">
        <f t="shared" si="23"/>
        <v>3.3819098325788954</v>
      </c>
    </row>
    <row r="86" spans="1:34">
      <c r="A86" s="2" t="s">
        <v>149</v>
      </c>
      <c r="B86" s="2" t="s">
        <v>159</v>
      </c>
      <c r="C86" s="58">
        <v>8000015966</v>
      </c>
      <c r="D86" s="58" t="s">
        <v>207</v>
      </c>
      <c r="E86" s="58" t="s">
        <v>208</v>
      </c>
      <c r="F86" s="58">
        <v>34130</v>
      </c>
      <c r="G86" s="58" t="s">
        <v>209</v>
      </c>
      <c r="H86" s="58">
        <v>467564444</v>
      </c>
      <c r="I86" s="58">
        <v>10</v>
      </c>
      <c r="J86" s="58">
        <v>3</v>
      </c>
      <c r="K86" s="58">
        <v>0</v>
      </c>
      <c r="L86" s="58"/>
      <c r="M86" s="58"/>
      <c r="N86" s="58" t="s">
        <v>24</v>
      </c>
      <c r="O86" s="58" t="s">
        <v>24</v>
      </c>
      <c r="P86" s="58" t="s">
        <v>24</v>
      </c>
      <c r="Q86" s="59">
        <v>41446</v>
      </c>
      <c r="R86" s="58" t="s">
        <v>37</v>
      </c>
      <c r="S86" s="58">
        <v>118500</v>
      </c>
      <c r="T86" s="2"/>
      <c r="U86" s="2"/>
      <c r="V86" s="2" t="s">
        <v>26</v>
      </c>
      <c r="W86" s="3">
        <f t="shared" si="18"/>
        <v>1.4714896044014256</v>
      </c>
      <c r="X86" s="3"/>
      <c r="Y86" s="3"/>
      <c r="Z86" s="3">
        <f t="shared" si="19"/>
        <v>2.0600854461619957</v>
      </c>
      <c r="AA86" s="3">
        <f t="shared" si="20"/>
        <v>2.0293538717133774</v>
      </c>
      <c r="AB86" s="3"/>
      <c r="AC86" s="3"/>
      <c r="AD86" s="3">
        <f t="shared" si="21"/>
        <v>2.8410954203987284</v>
      </c>
      <c r="AE86" s="3">
        <f t="shared" si="22"/>
        <v>2.3197286128768178</v>
      </c>
      <c r="AF86" s="3"/>
      <c r="AG86" s="3"/>
      <c r="AH86" s="3">
        <f t="shared" si="23"/>
        <v>3.2476200580275449</v>
      </c>
    </row>
    <row r="87" spans="1:34">
      <c r="A87" s="2" t="s">
        <v>149</v>
      </c>
      <c r="B87" s="2" t="s">
        <v>159</v>
      </c>
      <c r="C87" s="58">
        <v>8000014170</v>
      </c>
      <c r="D87" s="58" t="s">
        <v>210</v>
      </c>
      <c r="E87" s="58" t="s">
        <v>211</v>
      </c>
      <c r="F87" s="58">
        <v>30220</v>
      </c>
      <c r="G87" s="58" t="s">
        <v>212</v>
      </c>
      <c r="H87" s="58">
        <v>466739320</v>
      </c>
      <c r="I87" s="58">
        <v>15</v>
      </c>
      <c r="J87" s="58">
        <v>3</v>
      </c>
      <c r="K87" s="58">
        <v>0</v>
      </c>
      <c r="L87" s="58" t="s">
        <v>36</v>
      </c>
      <c r="M87" s="58" t="s">
        <v>24</v>
      </c>
      <c r="N87" s="58" t="s">
        <v>24</v>
      </c>
      <c r="O87" s="58" t="s">
        <v>24</v>
      </c>
      <c r="P87" s="58" t="s">
        <v>24</v>
      </c>
      <c r="Q87" s="59">
        <v>41446</v>
      </c>
      <c r="R87" s="58" t="s">
        <v>37</v>
      </c>
      <c r="S87" s="58">
        <v>111400</v>
      </c>
      <c r="T87" s="2"/>
      <c r="U87" s="2"/>
      <c r="V87" s="2" t="s">
        <v>26</v>
      </c>
      <c r="W87" s="3">
        <f t="shared" si="18"/>
        <v>1.3833244044752642</v>
      </c>
      <c r="X87" s="3"/>
      <c r="Y87" s="3"/>
      <c r="Z87" s="3">
        <f t="shared" si="19"/>
        <v>1.93665416626537</v>
      </c>
      <c r="AA87" s="3">
        <f t="shared" si="20"/>
        <v>1.9077638929018588</v>
      </c>
      <c r="AB87" s="3"/>
      <c r="AC87" s="3"/>
      <c r="AD87" s="3">
        <f t="shared" si="21"/>
        <v>2.670869450062602</v>
      </c>
      <c r="AE87" s="3">
        <f t="shared" si="22"/>
        <v>2.1807406537930594</v>
      </c>
      <c r="AF87" s="3"/>
      <c r="AG87" s="3"/>
      <c r="AH87" s="3">
        <f t="shared" si="23"/>
        <v>3.0530369153102828</v>
      </c>
    </row>
    <row r="88" spans="1:34">
      <c r="A88" s="2" t="s">
        <v>149</v>
      </c>
      <c r="B88" s="2" t="s">
        <v>159</v>
      </c>
      <c r="C88" s="58">
        <v>8000023214</v>
      </c>
      <c r="D88" s="58" t="s">
        <v>213</v>
      </c>
      <c r="E88" s="58" t="s">
        <v>214</v>
      </c>
      <c r="F88" s="58">
        <v>34920</v>
      </c>
      <c r="G88" s="58" t="s">
        <v>176</v>
      </c>
      <c r="H88" s="58">
        <v>467709821</v>
      </c>
      <c r="I88" s="58">
        <v>15</v>
      </c>
      <c r="J88" s="58">
        <v>3</v>
      </c>
      <c r="K88" s="58">
        <v>0</v>
      </c>
      <c r="L88" s="58" t="s">
        <v>36</v>
      </c>
      <c r="M88" s="58" t="s">
        <v>24</v>
      </c>
      <c r="N88" s="58" t="s">
        <v>24</v>
      </c>
      <c r="O88" s="58" t="s">
        <v>24</v>
      </c>
      <c r="P88" s="58" t="s">
        <v>24</v>
      </c>
      <c r="Q88" s="59">
        <v>41449</v>
      </c>
      <c r="R88" s="58" t="s">
        <v>37</v>
      </c>
      <c r="S88" s="58">
        <v>98900</v>
      </c>
      <c r="T88" s="2"/>
      <c r="U88" s="2"/>
      <c r="V88" s="2" t="s">
        <v>93</v>
      </c>
      <c r="W88" s="3">
        <f t="shared" si="18"/>
        <v>1.2281039820700506</v>
      </c>
      <c r="X88" s="3"/>
      <c r="Y88" s="3"/>
      <c r="Z88" s="3">
        <f t="shared" si="19"/>
        <v>1.7193455748980706</v>
      </c>
      <c r="AA88" s="3">
        <f t="shared" si="20"/>
        <v>1.6936970287970721</v>
      </c>
      <c r="AB88" s="3"/>
      <c r="AC88" s="3"/>
      <c r="AD88" s="3">
        <f t="shared" si="21"/>
        <v>2.3711758403159005</v>
      </c>
      <c r="AE88" s="3">
        <f t="shared" si="22"/>
        <v>1.9360435427301037</v>
      </c>
      <c r="AF88" s="3"/>
      <c r="AG88" s="3"/>
      <c r="AH88" s="3">
        <f t="shared" si="23"/>
        <v>2.7104609598221456</v>
      </c>
    </row>
    <row r="89" spans="1:34">
      <c r="A89" s="2" t="s">
        <v>215</v>
      </c>
      <c r="B89" s="2"/>
      <c r="C89" s="58">
        <v>8000013888</v>
      </c>
      <c r="D89" s="58" t="s">
        <v>27</v>
      </c>
      <c r="E89" s="58" t="s">
        <v>216</v>
      </c>
      <c r="F89" s="58">
        <v>30000</v>
      </c>
      <c r="G89" s="58" t="s">
        <v>217</v>
      </c>
      <c r="H89" s="58">
        <v>466029090</v>
      </c>
      <c r="I89" s="58">
        <v>10</v>
      </c>
      <c r="J89" s="58">
        <v>2</v>
      </c>
      <c r="K89" s="58">
        <v>0</v>
      </c>
      <c r="L89" s="58"/>
      <c r="M89" s="58" t="s">
        <v>24</v>
      </c>
      <c r="N89" s="58" t="s">
        <v>24</v>
      </c>
      <c r="O89" s="58" t="s">
        <v>24</v>
      </c>
      <c r="P89" s="58"/>
      <c r="Q89" s="59">
        <v>41449</v>
      </c>
      <c r="R89" s="58" t="s">
        <v>25</v>
      </c>
      <c r="S89" s="58">
        <v>264200</v>
      </c>
      <c r="T89" s="2"/>
      <c r="U89" s="2"/>
      <c r="V89" s="2" t="s">
        <v>218</v>
      </c>
      <c r="W89" s="3">
        <f t="shared" ref="W89:W107" si="24">S89*boxce9/potce</f>
        <v>5.1994296632755042</v>
      </c>
      <c r="X89" s="3"/>
      <c r="Y89" s="3"/>
      <c r="Z89" s="3">
        <f t="shared" ref="Z89:Z107" si="25">S89*boxce9prog/potce</f>
        <v>7.2792015285857055</v>
      </c>
      <c r="AA89" s="3">
        <f t="shared" ref="AA89:AA107" si="26">S89*boxce10/potce</f>
        <v>5.8782293989015031</v>
      </c>
      <c r="AB89" s="3"/>
      <c r="AC89" s="3"/>
      <c r="AD89" s="3">
        <f t="shared" ref="AD89:AD107" si="27">S89*boxce10prog/potce</f>
        <v>8.2295211584621022</v>
      </c>
      <c r="AE89" s="3">
        <f t="shared" ref="AE89:AE107" si="28">S89*boxce11/potce</f>
        <v>6.7165911503045219</v>
      </c>
      <c r="AF89" s="3"/>
      <c r="AG89" s="3"/>
      <c r="AH89" s="3">
        <f t="shared" ref="AH89:AH107" si="29">S89*boxce11prog/potce</f>
        <v>9.403227610426331</v>
      </c>
    </row>
    <row r="90" spans="1:34">
      <c r="A90" s="2" t="s">
        <v>215</v>
      </c>
      <c r="B90" s="2"/>
      <c r="C90" s="58">
        <v>8000015456</v>
      </c>
      <c r="D90" s="58" t="s">
        <v>20</v>
      </c>
      <c r="E90" s="58" t="s">
        <v>219</v>
      </c>
      <c r="F90" s="58">
        <v>30100</v>
      </c>
      <c r="G90" s="58" t="s">
        <v>220</v>
      </c>
      <c r="H90" s="58">
        <v>466302612</v>
      </c>
      <c r="I90" s="58">
        <v>10</v>
      </c>
      <c r="J90" s="58">
        <v>3</v>
      </c>
      <c r="K90" s="58">
        <v>6</v>
      </c>
      <c r="L90" s="58" t="s">
        <v>24</v>
      </c>
      <c r="M90" s="58"/>
      <c r="N90" s="58" t="s">
        <v>24</v>
      </c>
      <c r="O90" s="58" t="s">
        <v>24</v>
      </c>
      <c r="P90" s="58"/>
      <c r="Q90" s="59">
        <v>41437</v>
      </c>
      <c r="R90" s="58" t="s">
        <v>25</v>
      </c>
      <c r="S90" s="58">
        <v>161900</v>
      </c>
      <c r="T90" s="2"/>
      <c r="U90" s="2"/>
      <c r="V90" s="2" t="s">
        <v>26</v>
      </c>
      <c r="W90" s="3">
        <f t="shared" si="24"/>
        <v>3.1861758610306743</v>
      </c>
      <c r="X90" s="3"/>
      <c r="Y90" s="3"/>
      <c r="Z90" s="3">
        <f t="shared" si="25"/>
        <v>4.4606462054429441</v>
      </c>
      <c r="AA90" s="3">
        <f t="shared" si="26"/>
        <v>3.6021398171164014</v>
      </c>
      <c r="AB90" s="3"/>
      <c r="AC90" s="3"/>
      <c r="AD90" s="3">
        <f t="shared" si="27"/>
        <v>5.0429957439629618</v>
      </c>
      <c r="AE90" s="3">
        <f t="shared" si="28"/>
        <v>4.1158823135287737</v>
      </c>
      <c r="AF90" s="3"/>
      <c r="AG90" s="3"/>
      <c r="AH90" s="3">
        <f t="shared" si="29"/>
        <v>5.7622352389402831</v>
      </c>
    </row>
    <row r="91" spans="1:34">
      <c r="A91" s="2" t="s">
        <v>215</v>
      </c>
      <c r="B91" s="2"/>
      <c r="C91" s="58">
        <v>8000016796</v>
      </c>
      <c r="D91" s="58" t="s">
        <v>20</v>
      </c>
      <c r="E91" s="58" t="s">
        <v>221</v>
      </c>
      <c r="F91" s="58">
        <v>30900</v>
      </c>
      <c r="G91" s="58" t="s">
        <v>217</v>
      </c>
      <c r="H91" s="58">
        <v>466644896</v>
      </c>
      <c r="I91" s="58">
        <v>10</v>
      </c>
      <c r="J91" s="58">
        <v>3</v>
      </c>
      <c r="K91" s="58">
        <v>1</v>
      </c>
      <c r="L91" s="58" t="s">
        <v>24</v>
      </c>
      <c r="M91" s="58"/>
      <c r="N91" s="58" t="s">
        <v>24</v>
      </c>
      <c r="O91" s="58" t="s">
        <v>24</v>
      </c>
      <c r="P91" s="58" t="s">
        <v>24</v>
      </c>
      <c r="Q91" s="59">
        <v>41442</v>
      </c>
      <c r="R91" s="58" t="s">
        <v>37</v>
      </c>
      <c r="S91" s="58">
        <v>140400</v>
      </c>
      <c r="T91" s="2"/>
      <c r="U91" s="2"/>
      <c r="V91" s="2" t="s">
        <v>26</v>
      </c>
      <c r="W91" s="3">
        <f t="shared" si="24"/>
        <v>2.7630580042539017</v>
      </c>
      <c r="X91" s="3"/>
      <c r="Y91" s="3"/>
      <c r="Z91" s="3">
        <f t="shared" si="25"/>
        <v>3.8682812059554621</v>
      </c>
      <c r="AA91" s="3">
        <f t="shared" si="26"/>
        <v>3.1237827691361506</v>
      </c>
      <c r="AB91" s="3"/>
      <c r="AC91" s="3"/>
      <c r="AD91" s="3">
        <f t="shared" si="27"/>
        <v>4.3732958767906105</v>
      </c>
      <c r="AE91" s="3">
        <f t="shared" si="28"/>
        <v>3.5693012774517592</v>
      </c>
      <c r="AF91" s="3"/>
      <c r="AG91" s="3"/>
      <c r="AH91" s="3">
        <f t="shared" si="29"/>
        <v>4.9970217884324626</v>
      </c>
    </row>
    <row r="92" spans="1:34">
      <c r="A92" s="2" t="s">
        <v>215</v>
      </c>
      <c r="B92" s="2"/>
      <c r="C92" s="58">
        <v>8000014267</v>
      </c>
      <c r="D92" s="58" t="s">
        <v>20</v>
      </c>
      <c r="E92" s="58" t="s">
        <v>222</v>
      </c>
      <c r="F92" s="58">
        <v>30500</v>
      </c>
      <c r="G92" s="58" t="s">
        <v>223</v>
      </c>
      <c r="H92" s="58">
        <v>466243939</v>
      </c>
      <c r="I92" s="58">
        <v>15</v>
      </c>
      <c r="J92" s="58">
        <v>3</v>
      </c>
      <c r="K92" s="58">
        <v>0</v>
      </c>
      <c r="L92" s="58" t="s">
        <v>36</v>
      </c>
      <c r="M92" s="58" t="s">
        <v>24</v>
      </c>
      <c r="N92" s="58" t="s">
        <v>24</v>
      </c>
      <c r="O92" s="58" t="s">
        <v>24</v>
      </c>
      <c r="P92" s="58" t="s">
        <v>24</v>
      </c>
      <c r="Q92" s="59">
        <v>41443</v>
      </c>
      <c r="R92" s="58" t="s">
        <v>37</v>
      </c>
      <c r="S92" s="58">
        <v>72200</v>
      </c>
      <c r="T92" s="2"/>
      <c r="U92" s="2"/>
      <c r="V92" s="2" t="s">
        <v>26</v>
      </c>
      <c r="W92" s="3">
        <f t="shared" si="24"/>
        <v>1.4208888027573483</v>
      </c>
      <c r="X92" s="3"/>
      <c r="Y92" s="3"/>
      <c r="Z92" s="3">
        <f t="shared" si="25"/>
        <v>1.9892443238602875</v>
      </c>
      <c r="AA92" s="3">
        <f t="shared" si="26"/>
        <v>1.6063897146127499</v>
      </c>
      <c r="AB92" s="3"/>
      <c r="AC92" s="3"/>
      <c r="AD92" s="3">
        <f t="shared" si="27"/>
        <v>2.2489456004578496</v>
      </c>
      <c r="AE92" s="3">
        <f t="shared" si="28"/>
        <v>1.8354953862679275</v>
      </c>
      <c r="AF92" s="3"/>
      <c r="AG92" s="3"/>
      <c r="AH92" s="3">
        <f t="shared" si="29"/>
        <v>2.5696935407750989</v>
      </c>
    </row>
    <row r="93" spans="1:34">
      <c r="A93" s="2" t="s">
        <v>215</v>
      </c>
      <c r="B93" s="2"/>
      <c r="C93" s="58">
        <v>8000023332</v>
      </c>
      <c r="D93" s="58" t="s">
        <v>90</v>
      </c>
      <c r="E93" s="58" t="s">
        <v>224</v>
      </c>
      <c r="F93" s="58">
        <v>30000</v>
      </c>
      <c r="G93" s="58" t="s">
        <v>217</v>
      </c>
      <c r="H93" s="58">
        <v>466846690</v>
      </c>
      <c r="I93" s="58">
        <v>15</v>
      </c>
      <c r="J93" s="58">
        <v>3</v>
      </c>
      <c r="K93" s="58">
        <v>0</v>
      </c>
      <c r="L93" s="58" t="s">
        <v>36</v>
      </c>
      <c r="M93" s="58" t="s">
        <v>24</v>
      </c>
      <c r="N93" s="58" t="s">
        <v>24</v>
      </c>
      <c r="O93" s="58" t="s">
        <v>24</v>
      </c>
      <c r="P93" s="58" t="s">
        <v>24</v>
      </c>
      <c r="Q93" s="59">
        <v>41444</v>
      </c>
      <c r="R93" s="58" t="s">
        <v>37</v>
      </c>
      <c r="S93" s="58">
        <v>92800</v>
      </c>
      <c r="T93" s="2"/>
      <c r="U93" s="2"/>
      <c r="V93" s="2" t="s">
        <v>93</v>
      </c>
      <c r="W93" s="3">
        <f t="shared" si="24"/>
        <v>1.826294749250442</v>
      </c>
      <c r="X93" s="3"/>
      <c r="Y93" s="3"/>
      <c r="Z93" s="3">
        <f t="shared" si="25"/>
        <v>2.5568126489506189</v>
      </c>
      <c r="AA93" s="3">
        <f t="shared" si="26"/>
        <v>2.0647225140728973</v>
      </c>
      <c r="AB93" s="3"/>
      <c r="AC93" s="3"/>
      <c r="AD93" s="3">
        <f t="shared" si="27"/>
        <v>2.8906115197020559</v>
      </c>
      <c r="AE93" s="3">
        <f t="shared" si="28"/>
        <v>2.3591962859510205</v>
      </c>
      <c r="AF93" s="3"/>
      <c r="AG93" s="3"/>
      <c r="AH93" s="3">
        <f t="shared" si="29"/>
        <v>3.3028748003314288</v>
      </c>
    </row>
    <row r="94" spans="1:34">
      <c r="A94" s="2" t="s">
        <v>215</v>
      </c>
      <c r="B94" s="2"/>
      <c r="C94" s="58">
        <v>8000016395</v>
      </c>
      <c r="D94" s="58" t="s">
        <v>27</v>
      </c>
      <c r="E94" s="58" t="s">
        <v>225</v>
      </c>
      <c r="F94" s="58">
        <v>30101</v>
      </c>
      <c r="G94" s="58" t="s">
        <v>220</v>
      </c>
      <c r="H94" s="58">
        <v>466568000</v>
      </c>
      <c r="I94" s="58">
        <v>10</v>
      </c>
      <c r="J94" s="58">
        <v>2</v>
      </c>
      <c r="K94" s="58">
        <v>6</v>
      </c>
      <c r="L94" s="58" t="s">
        <v>24</v>
      </c>
      <c r="M94" s="58"/>
      <c r="N94" s="58" t="s">
        <v>24</v>
      </c>
      <c r="O94" s="58" t="s">
        <v>24</v>
      </c>
      <c r="P94" s="58"/>
      <c r="Q94" s="59">
        <v>41437</v>
      </c>
      <c r="R94" s="58" t="s">
        <v>37</v>
      </c>
      <c r="S94" s="58">
        <v>213600</v>
      </c>
      <c r="T94" s="2"/>
      <c r="U94" s="2"/>
      <c r="V94" s="2" t="s">
        <v>218</v>
      </c>
      <c r="W94" s="3">
        <f t="shared" si="24"/>
        <v>4.2036267073264488</v>
      </c>
      <c r="X94" s="3"/>
      <c r="Y94" s="3"/>
      <c r="Z94" s="3">
        <f t="shared" si="25"/>
        <v>5.8850773902570275</v>
      </c>
      <c r="AA94" s="3">
        <f t="shared" si="26"/>
        <v>4.7524216487712376</v>
      </c>
      <c r="AB94" s="3"/>
      <c r="AC94" s="3"/>
      <c r="AD94" s="3">
        <f t="shared" si="27"/>
        <v>6.6533903082797323</v>
      </c>
      <c r="AE94" s="3">
        <f t="shared" si="28"/>
        <v>5.4302190374907102</v>
      </c>
      <c r="AF94" s="3"/>
      <c r="AG94" s="3"/>
      <c r="AH94" s="3">
        <f t="shared" si="29"/>
        <v>7.6023066524869956</v>
      </c>
    </row>
    <row r="95" spans="1:34">
      <c r="A95" s="2" t="s">
        <v>215</v>
      </c>
      <c r="B95" s="2"/>
      <c r="C95" s="58">
        <v>8000022213</v>
      </c>
      <c r="D95" s="58" t="s">
        <v>90</v>
      </c>
      <c r="E95" s="58" t="s">
        <v>226</v>
      </c>
      <c r="F95" s="58">
        <v>30500</v>
      </c>
      <c r="G95" s="58" t="s">
        <v>223</v>
      </c>
      <c r="H95" s="58">
        <v>466243738</v>
      </c>
      <c r="I95" s="58">
        <v>15</v>
      </c>
      <c r="J95" s="58">
        <v>3</v>
      </c>
      <c r="K95" s="58">
        <v>0</v>
      </c>
      <c r="L95" s="58" t="s">
        <v>36</v>
      </c>
      <c r="M95" s="58" t="s">
        <v>24</v>
      </c>
      <c r="N95" s="58" t="s">
        <v>24</v>
      </c>
      <c r="O95" s="58" t="s">
        <v>24</v>
      </c>
      <c r="P95" s="58" t="s">
        <v>24</v>
      </c>
      <c r="Q95" s="59">
        <v>41443</v>
      </c>
      <c r="R95" s="58" t="s">
        <v>37</v>
      </c>
      <c r="S95" s="58">
        <v>98300</v>
      </c>
      <c r="T95" s="2"/>
      <c r="U95" s="2"/>
      <c r="V95" s="2" t="s">
        <v>93</v>
      </c>
      <c r="W95" s="3">
        <f t="shared" si="24"/>
        <v>1.9345342009840349</v>
      </c>
      <c r="X95" s="3"/>
      <c r="Y95" s="3"/>
      <c r="Z95" s="3">
        <f t="shared" si="25"/>
        <v>2.7083478813776489</v>
      </c>
      <c r="AA95" s="3">
        <f t="shared" si="26"/>
        <v>2.1870929216957524</v>
      </c>
      <c r="AB95" s="3"/>
      <c r="AC95" s="3"/>
      <c r="AD95" s="3">
        <f t="shared" si="27"/>
        <v>3.0619300903740529</v>
      </c>
      <c r="AE95" s="3">
        <f t="shared" si="28"/>
        <v>2.499019341691652</v>
      </c>
      <c r="AF95" s="3"/>
      <c r="AG95" s="3"/>
      <c r="AH95" s="3">
        <f t="shared" si="29"/>
        <v>3.4986270783683131</v>
      </c>
    </row>
    <row r="96" spans="1:34">
      <c r="A96" s="2" t="s">
        <v>215</v>
      </c>
      <c r="B96" s="2"/>
      <c r="C96" s="58">
        <v>8000025080</v>
      </c>
      <c r="D96" s="58" t="s">
        <v>117</v>
      </c>
      <c r="E96" s="58" t="s">
        <v>227</v>
      </c>
      <c r="F96" s="58">
        <v>30100</v>
      </c>
      <c r="G96" s="58" t="s">
        <v>220</v>
      </c>
      <c r="H96" s="58">
        <v>466522525</v>
      </c>
      <c r="I96" s="58">
        <v>10</v>
      </c>
      <c r="J96" s="58">
        <v>2</v>
      </c>
      <c r="K96" s="58">
        <v>6</v>
      </c>
      <c r="L96" s="58" t="s">
        <v>24</v>
      </c>
      <c r="M96" s="58"/>
      <c r="N96" s="58" t="s">
        <v>24</v>
      </c>
      <c r="O96" s="58" t="s">
        <v>24</v>
      </c>
      <c r="P96" s="58"/>
      <c r="Q96" s="59">
        <v>41437</v>
      </c>
      <c r="R96" s="58" t="s">
        <v>25</v>
      </c>
      <c r="S96" s="58">
        <v>222800</v>
      </c>
      <c r="T96" s="2"/>
      <c r="U96" s="2"/>
      <c r="V96" s="2" t="s">
        <v>55</v>
      </c>
      <c r="W96" s="3">
        <f t="shared" si="24"/>
        <v>4.3846817902262769</v>
      </c>
      <c r="X96" s="3"/>
      <c r="Y96" s="3"/>
      <c r="Z96" s="3">
        <f t="shared" si="25"/>
        <v>6.1385545063167877</v>
      </c>
      <c r="AA96" s="3">
        <f t="shared" si="26"/>
        <v>4.957113966976741</v>
      </c>
      <c r="AB96" s="3"/>
      <c r="AC96" s="3"/>
      <c r="AD96" s="3">
        <f t="shared" si="27"/>
        <v>6.9399595537674355</v>
      </c>
      <c r="AE96" s="3">
        <f t="shared" si="28"/>
        <v>5.6641048761841315</v>
      </c>
      <c r="AF96" s="3"/>
      <c r="AG96" s="3"/>
      <c r="AH96" s="3">
        <f t="shared" si="29"/>
        <v>7.9297468266577837</v>
      </c>
    </row>
    <row r="97" spans="1:34">
      <c r="A97" s="2" t="s">
        <v>215</v>
      </c>
      <c r="B97" s="2"/>
      <c r="C97" s="58">
        <v>8000032406</v>
      </c>
      <c r="D97" s="58" t="s">
        <v>90</v>
      </c>
      <c r="E97" s="58" t="s">
        <v>228</v>
      </c>
      <c r="F97" s="58">
        <v>30250</v>
      </c>
      <c r="G97" s="58" t="s">
        <v>229</v>
      </c>
      <c r="H97" s="58" t="s">
        <v>230</v>
      </c>
      <c r="I97" s="58">
        <v>15</v>
      </c>
      <c r="J97" s="58">
        <v>3</v>
      </c>
      <c r="K97" s="58">
        <v>0</v>
      </c>
      <c r="L97" s="58" t="s">
        <v>36</v>
      </c>
      <c r="M97" s="58" t="s">
        <v>24</v>
      </c>
      <c r="N97" s="58" t="s">
        <v>24</v>
      </c>
      <c r="O97" s="58" t="s">
        <v>24</v>
      </c>
      <c r="P97" s="58" t="s">
        <v>24</v>
      </c>
      <c r="Q97" s="59">
        <v>41449</v>
      </c>
      <c r="R97" s="58" t="s">
        <v>37</v>
      </c>
      <c r="S97" s="58">
        <v>91400</v>
      </c>
      <c r="T97" s="2"/>
      <c r="U97" s="2"/>
      <c r="V97" s="2" t="s">
        <v>93</v>
      </c>
      <c r="W97" s="3">
        <f t="shared" si="24"/>
        <v>1.7987428888091639</v>
      </c>
      <c r="X97" s="3"/>
      <c r="Y97" s="3"/>
      <c r="Z97" s="3">
        <f t="shared" si="25"/>
        <v>2.5182400443328294</v>
      </c>
      <c r="AA97" s="3">
        <f t="shared" si="26"/>
        <v>2.0335736830416251</v>
      </c>
      <c r="AB97" s="3"/>
      <c r="AC97" s="3"/>
      <c r="AD97" s="3">
        <f t="shared" si="27"/>
        <v>2.8470031562582747</v>
      </c>
      <c r="AE97" s="3">
        <f t="shared" si="28"/>
        <v>2.3236049626715869</v>
      </c>
      <c r="AF97" s="3"/>
      <c r="AG97" s="3"/>
      <c r="AH97" s="3">
        <f t="shared" si="29"/>
        <v>3.2530469477402217</v>
      </c>
    </row>
    <row r="98" spans="1:34">
      <c r="A98" s="2" t="s">
        <v>215</v>
      </c>
      <c r="B98" s="2"/>
      <c r="C98" s="58">
        <v>8000024647</v>
      </c>
      <c r="D98" s="58" t="s">
        <v>65</v>
      </c>
      <c r="E98" s="58" t="s">
        <v>231</v>
      </c>
      <c r="F98" s="58">
        <v>30000</v>
      </c>
      <c r="G98" s="58" t="s">
        <v>217</v>
      </c>
      <c r="H98" s="58">
        <v>466277410</v>
      </c>
      <c r="I98" s="58">
        <v>7</v>
      </c>
      <c r="J98" s="58">
        <v>2</v>
      </c>
      <c r="K98" s="58">
        <v>1</v>
      </c>
      <c r="L98" s="58" t="s">
        <v>24</v>
      </c>
      <c r="M98" s="58"/>
      <c r="N98" s="58" t="s">
        <v>24</v>
      </c>
      <c r="O98" s="58" t="s">
        <v>24</v>
      </c>
      <c r="P98" s="58"/>
      <c r="Q98" s="59">
        <v>41445</v>
      </c>
      <c r="R98" s="58" t="s">
        <v>67</v>
      </c>
      <c r="S98" s="58">
        <v>404600</v>
      </c>
      <c r="T98" s="2"/>
      <c r="U98" s="2"/>
      <c r="V98" s="2" t="s">
        <v>68</v>
      </c>
      <c r="W98" s="3">
        <f t="shared" si="24"/>
        <v>7.9624876675294054</v>
      </c>
      <c r="X98" s="3"/>
      <c r="Y98" s="3"/>
      <c r="Z98" s="3">
        <f t="shared" si="25"/>
        <v>11.147482734541168</v>
      </c>
      <c r="AA98" s="3">
        <f t="shared" si="26"/>
        <v>9.0020121680376537</v>
      </c>
      <c r="AB98" s="3"/>
      <c r="AC98" s="3"/>
      <c r="AD98" s="3">
        <f t="shared" si="27"/>
        <v>12.602817035252714</v>
      </c>
      <c r="AE98" s="3">
        <f t="shared" si="28"/>
        <v>10.285892427756281</v>
      </c>
      <c r="AF98" s="3"/>
      <c r="AG98" s="3"/>
      <c r="AH98" s="3">
        <f t="shared" si="29"/>
        <v>14.400249398858794</v>
      </c>
    </row>
    <row r="99" spans="1:34">
      <c r="A99" s="2" t="s">
        <v>215</v>
      </c>
      <c r="B99" s="2"/>
      <c r="C99" s="58">
        <v>8000015435</v>
      </c>
      <c r="D99" s="58" t="s">
        <v>94</v>
      </c>
      <c r="E99" s="58" t="s">
        <v>232</v>
      </c>
      <c r="F99" s="58">
        <v>34970</v>
      </c>
      <c r="G99" s="58" t="s">
        <v>152</v>
      </c>
      <c r="H99" s="58">
        <v>467907000</v>
      </c>
      <c r="I99" s="58">
        <v>7</v>
      </c>
      <c r="J99" s="58">
        <v>1</v>
      </c>
      <c r="K99" s="58">
        <v>2</v>
      </c>
      <c r="L99" s="58" t="s">
        <v>24</v>
      </c>
      <c r="M99" s="58" t="s">
        <v>24</v>
      </c>
      <c r="N99" s="58" t="s">
        <v>24</v>
      </c>
      <c r="O99" s="58" t="s">
        <v>24</v>
      </c>
      <c r="P99" s="58"/>
      <c r="Q99" s="59">
        <v>41444</v>
      </c>
      <c r="R99" s="58" t="s">
        <v>67</v>
      </c>
      <c r="S99" s="58">
        <v>626400</v>
      </c>
      <c r="T99" s="2"/>
      <c r="U99" s="2"/>
      <c r="V99" s="2" t="s">
        <v>96</v>
      </c>
      <c r="W99" s="3">
        <f t="shared" si="24"/>
        <v>12.327489557440483</v>
      </c>
      <c r="X99" s="3"/>
      <c r="Y99" s="3"/>
      <c r="Z99" s="3">
        <f t="shared" si="25"/>
        <v>17.258485380416676</v>
      </c>
      <c r="AA99" s="3">
        <f t="shared" si="26"/>
        <v>13.936876969992056</v>
      </c>
      <c r="AB99" s="3"/>
      <c r="AC99" s="3"/>
      <c r="AD99" s="3">
        <f t="shared" si="27"/>
        <v>19.511627757988879</v>
      </c>
      <c r="AE99" s="3">
        <f t="shared" si="28"/>
        <v>15.924574930169387</v>
      </c>
      <c r="AF99" s="3"/>
      <c r="AG99" s="3"/>
      <c r="AH99" s="3">
        <f t="shared" si="29"/>
        <v>22.294404902237144</v>
      </c>
    </row>
    <row r="100" spans="1:34">
      <c r="A100" s="2" t="s">
        <v>215</v>
      </c>
      <c r="B100" s="2"/>
      <c r="C100" s="58">
        <v>8000024448</v>
      </c>
      <c r="D100" s="58" t="s">
        <v>52</v>
      </c>
      <c r="E100" s="58" t="s">
        <v>233</v>
      </c>
      <c r="F100" s="58">
        <v>30190</v>
      </c>
      <c r="G100" s="58" t="s">
        <v>234</v>
      </c>
      <c r="H100" s="58">
        <v>466631933</v>
      </c>
      <c r="I100" s="58">
        <v>10</v>
      </c>
      <c r="J100" s="58">
        <v>3</v>
      </c>
      <c r="K100" s="58">
        <v>0</v>
      </c>
      <c r="L100" s="58"/>
      <c r="M100" s="58"/>
      <c r="N100" s="58" t="s">
        <v>24</v>
      </c>
      <c r="O100" s="58"/>
      <c r="P100" s="58"/>
      <c r="Q100" s="59">
        <v>41443</v>
      </c>
      <c r="R100" s="58" t="s">
        <v>37</v>
      </c>
      <c r="S100" s="58">
        <v>116500</v>
      </c>
      <c r="T100" s="2"/>
      <c r="U100" s="2"/>
      <c r="V100" s="2" t="s">
        <v>55</v>
      </c>
      <c r="W100" s="3">
        <f t="shared" si="24"/>
        <v>2.2927083867206521</v>
      </c>
      <c r="X100" s="3"/>
      <c r="Y100" s="3"/>
      <c r="Z100" s="3">
        <f t="shared" si="25"/>
        <v>3.2097917414089125</v>
      </c>
      <c r="AA100" s="3">
        <f t="shared" si="26"/>
        <v>2.5920277251022905</v>
      </c>
      <c r="AB100" s="3"/>
      <c r="AC100" s="3"/>
      <c r="AD100" s="3">
        <f t="shared" si="27"/>
        <v>3.6288388151432058</v>
      </c>
      <c r="AE100" s="3">
        <f t="shared" si="28"/>
        <v>2.9617065443242878</v>
      </c>
      <c r="AF100" s="3"/>
      <c r="AG100" s="3"/>
      <c r="AH100" s="3">
        <f t="shared" si="29"/>
        <v>4.1463891620540023</v>
      </c>
    </row>
    <row r="101" spans="1:34">
      <c r="A101" s="2" t="s">
        <v>215</v>
      </c>
      <c r="B101" s="2"/>
      <c r="C101" s="58">
        <v>8000015400</v>
      </c>
      <c r="D101" s="58" t="s">
        <v>20</v>
      </c>
      <c r="E101" s="58" t="s">
        <v>235</v>
      </c>
      <c r="F101" s="58">
        <v>30820</v>
      </c>
      <c r="G101" s="58" t="s">
        <v>236</v>
      </c>
      <c r="H101" s="58">
        <v>466813763</v>
      </c>
      <c r="I101" s="58">
        <v>10</v>
      </c>
      <c r="J101" s="58">
        <v>3</v>
      </c>
      <c r="K101" s="58">
        <v>5</v>
      </c>
      <c r="L101" s="58" t="s">
        <v>24</v>
      </c>
      <c r="M101" s="58"/>
      <c r="N101" s="58" t="s">
        <v>24</v>
      </c>
      <c r="O101" s="58"/>
      <c r="P101" s="58" t="s">
        <v>24</v>
      </c>
      <c r="Q101" s="59">
        <v>41438</v>
      </c>
      <c r="R101" s="58" t="s">
        <v>37</v>
      </c>
      <c r="S101" s="58">
        <v>124900</v>
      </c>
      <c r="T101" s="2"/>
      <c r="U101" s="2"/>
      <c r="V101" s="2" t="s">
        <v>26</v>
      </c>
      <c r="W101" s="3">
        <f t="shared" si="24"/>
        <v>2.4580195493683212</v>
      </c>
      <c r="X101" s="3"/>
      <c r="Y101" s="3"/>
      <c r="Z101" s="3">
        <f t="shared" si="25"/>
        <v>3.4412273691156496</v>
      </c>
      <c r="AA101" s="3">
        <f t="shared" si="26"/>
        <v>2.7789207112899232</v>
      </c>
      <c r="AB101" s="3"/>
      <c r="AC101" s="3"/>
      <c r="AD101" s="3">
        <f t="shared" si="27"/>
        <v>3.8904889958058919</v>
      </c>
      <c r="AE101" s="3">
        <f t="shared" si="28"/>
        <v>3.1752544840008885</v>
      </c>
      <c r="AF101" s="3"/>
      <c r="AG101" s="3"/>
      <c r="AH101" s="3">
        <f t="shared" si="29"/>
        <v>4.4453562776012445</v>
      </c>
    </row>
    <row r="102" spans="1:34">
      <c r="A102" s="2" t="s">
        <v>215</v>
      </c>
      <c r="B102" s="2"/>
      <c r="C102" s="58">
        <v>8000023368</v>
      </c>
      <c r="D102" s="58" t="s">
        <v>52</v>
      </c>
      <c r="E102" s="58" t="s">
        <v>237</v>
      </c>
      <c r="F102" s="58">
        <v>30320</v>
      </c>
      <c r="G102" s="58" t="s">
        <v>238</v>
      </c>
      <c r="H102" s="58">
        <v>466753819</v>
      </c>
      <c r="I102" s="58">
        <v>15</v>
      </c>
      <c r="J102" s="58">
        <v>3</v>
      </c>
      <c r="K102" s="58">
        <v>0</v>
      </c>
      <c r="L102" s="58" t="s">
        <v>36</v>
      </c>
      <c r="M102" s="58" t="s">
        <v>24</v>
      </c>
      <c r="N102" s="58" t="s">
        <v>24</v>
      </c>
      <c r="O102" s="58" t="s">
        <v>24</v>
      </c>
      <c r="P102" s="58" t="s">
        <v>24</v>
      </c>
      <c r="Q102" s="59">
        <v>41444</v>
      </c>
      <c r="R102" s="58" t="s">
        <v>37</v>
      </c>
      <c r="S102" s="58">
        <v>116700</v>
      </c>
      <c r="T102" s="2"/>
      <c r="U102" s="2"/>
      <c r="V102" s="2" t="s">
        <v>55</v>
      </c>
      <c r="W102" s="3">
        <f t="shared" si="24"/>
        <v>2.2966443667836915</v>
      </c>
      <c r="X102" s="3"/>
      <c r="Y102" s="3"/>
      <c r="Z102" s="3">
        <f t="shared" si="25"/>
        <v>3.2153021134971684</v>
      </c>
      <c r="AA102" s="3">
        <f t="shared" si="26"/>
        <v>2.5964775581067574</v>
      </c>
      <c r="AB102" s="3"/>
      <c r="AC102" s="3"/>
      <c r="AD102" s="3">
        <f t="shared" si="27"/>
        <v>3.6350685813494605</v>
      </c>
      <c r="AE102" s="3">
        <f t="shared" si="28"/>
        <v>2.9667910190784923</v>
      </c>
      <c r="AF102" s="3"/>
      <c r="AG102" s="3"/>
      <c r="AH102" s="3">
        <f t="shared" si="29"/>
        <v>4.1535074267098899</v>
      </c>
    </row>
    <row r="103" spans="1:34">
      <c r="A103" s="2" t="s">
        <v>215</v>
      </c>
      <c r="B103" s="2"/>
      <c r="C103" s="58">
        <v>8000022738</v>
      </c>
      <c r="D103" s="58" t="s">
        <v>52</v>
      </c>
      <c r="E103" s="58" t="s">
        <v>239</v>
      </c>
      <c r="F103" s="58">
        <v>30310</v>
      </c>
      <c r="G103" s="58" t="s">
        <v>240</v>
      </c>
      <c r="H103" s="58">
        <v>466353630</v>
      </c>
      <c r="I103" s="58">
        <v>15</v>
      </c>
      <c r="J103" s="58">
        <v>3</v>
      </c>
      <c r="K103" s="58">
        <v>2</v>
      </c>
      <c r="L103" s="58" t="s">
        <v>24</v>
      </c>
      <c r="M103" s="58" t="s">
        <v>24</v>
      </c>
      <c r="N103" s="58" t="s">
        <v>24</v>
      </c>
      <c r="O103" s="58" t="s">
        <v>24</v>
      </c>
      <c r="P103" s="58" t="s">
        <v>24</v>
      </c>
      <c r="Q103" s="59">
        <v>41436</v>
      </c>
      <c r="R103" s="58" t="s">
        <v>37</v>
      </c>
      <c r="S103" s="58">
        <v>96800</v>
      </c>
      <c r="T103" s="2"/>
      <c r="U103" s="2"/>
      <c r="V103" s="2" t="s">
        <v>55</v>
      </c>
      <c r="W103" s="3">
        <f t="shared" si="24"/>
        <v>1.9050143505112369</v>
      </c>
      <c r="X103" s="3"/>
      <c r="Y103" s="3"/>
      <c r="Z103" s="3">
        <f t="shared" si="25"/>
        <v>2.6670200907157318</v>
      </c>
      <c r="AA103" s="3">
        <f t="shared" si="26"/>
        <v>2.1537191741622466</v>
      </c>
      <c r="AB103" s="3"/>
      <c r="AC103" s="3"/>
      <c r="AD103" s="3">
        <f t="shared" si="27"/>
        <v>3.0152068438271447</v>
      </c>
      <c r="AE103" s="3">
        <f t="shared" si="28"/>
        <v>2.4608857810351163</v>
      </c>
      <c r="AF103" s="3"/>
      <c r="AG103" s="3"/>
      <c r="AH103" s="3">
        <f t="shared" si="29"/>
        <v>3.4452400934491627</v>
      </c>
    </row>
    <row r="104" spans="1:34">
      <c r="A104" s="2" t="s">
        <v>215</v>
      </c>
      <c r="B104" s="2"/>
      <c r="C104" s="58">
        <v>8000015245</v>
      </c>
      <c r="D104" s="58" t="s">
        <v>20</v>
      </c>
      <c r="E104" s="58" t="s">
        <v>241</v>
      </c>
      <c r="F104" s="58">
        <v>30250</v>
      </c>
      <c r="G104" s="58" t="s">
        <v>242</v>
      </c>
      <c r="H104" s="58">
        <v>466803156</v>
      </c>
      <c r="I104" s="58">
        <v>15</v>
      </c>
      <c r="J104" s="58">
        <v>3</v>
      </c>
      <c r="K104" s="58">
        <v>0</v>
      </c>
      <c r="L104" s="58" t="s">
        <v>36</v>
      </c>
      <c r="M104" s="58" t="s">
        <v>24</v>
      </c>
      <c r="N104" s="58" t="s">
        <v>24</v>
      </c>
      <c r="O104" s="58" t="s">
        <v>24</v>
      </c>
      <c r="P104" s="58" t="s">
        <v>24</v>
      </c>
      <c r="Q104" s="59">
        <v>41449</v>
      </c>
      <c r="R104" s="58" t="s">
        <v>37</v>
      </c>
      <c r="S104" s="58">
        <v>111700</v>
      </c>
      <c r="T104" s="2"/>
      <c r="U104" s="2"/>
      <c r="V104" s="2" t="s">
        <v>26</v>
      </c>
      <c r="W104" s="3">
        <f t="shared" si="24"/>
        <v>2.1982448652076982</v>
      </c>
      <c r="X104" s="3"/>
      <c r="Y104" s="3"/>
      <c r="Z104" s="3">
        <f t="shared" si="25"/>
        <v>3.0775428112907774</v>
      </c>
      <c r="AA104" s="3">
        <f t="shared" si="26"/>
        <v>2.4852317329950715</v>
      </c>
      <c r="AB104" s="3"/>
      <c r="AC104" s="3"/>
      <c r="AD104" s="3">
        <f t="shared" si="27"/>
        <v>3.4793244261930996</v>
      </c>
      <c r="AE104" s="3">
        <f t="shared" si="28"/>
        <v>2.8396791502233727</v>
      </c>
      <c r="AF104" s="3"/>
      <c r="AG104" s="3"/>
      <c r="AH104" s="3">
        <f t="shared" si="29"/>
        <v>3.9755508103127215</v>
      </c>
    </row>
    <row r="105" spans="1:34">
      <c r="A105" s="2" t="s">
        <v>215</v>
      </c>
      <c r="B105" s="2"/>
      <c r="C105" s="58">
        <v>8000016569</v>
      </c>
      <c r="D105" s="58" t="s">
        <v>94</v>
      </c>
      <c r="E105" s="58" t="s">
        <v>243</v>
      </c>
      <c r="F105" s="58">
        <v>30911</v>
      </c>
      <c r="G105" s="58" t="s">
        <v>217</v>
      </c>
      <c r="H105" s="58">
        <v>466628384</v>
      </c>
      <c r="I105" s="58">
        <v>7</v>
      </c>
      <c r="J105" s="58">
        <v>1</v>
      </c>
      <c r="K105" s="58">
        <v>7</v>
      </c>
      <c r="L105" s="58" t="s">
        <v>24</v>
      </c>
      <c r="M105" s="58"/>
      <c r="N105" s="58" t="s">
        <v>24</v>
      </c>
      <c r="O105" s="58" t="s">
        <v>24</v>
      </c>
      <c r="P105" s="58"/>
      <c r="Q105" s="59">
        <v>41439</v>
      </c>
      <c r="R105" s="58" t="s">
        <v>67</v>
      </c>
      <c r="S105" s="58">
        <v>462300</v>
      </c>
      <c r="T105" s="2"/>
      <c r="U105" s="2"/>
      <c r="V105" s="2" t="s">
        <v>96</v>
      </c>
      <c r="W105" s="3">
        <f t="shared" si="24"/>
        <v>9.0980179157163725</v>
      </c>
      <c r="X105" s="3"/>
      <c r="Y105" s="3"/>
      <c r="Z105" s="3">
        <f t="shared" si="25"/>
        <v>12.73722508200292</v>
      </c>
      <c r="AA105" s="3">
        <f t="shared" si="26"/>
        <v>10.285788989826512</v>
      </c>
      <c r="AB105" s="3"/>
      <c r="AC105" s="3"/>
      <c r="AD105" s="3">
        <f t="shared" si="27"/>
        <v>14.400104585757118</v>
      </c>
      <c r="AE105" s="3">
        <f t="shared" si="28"/>
        <v>11.752763394344361</v>
      </c>
      <c r="AF105" s="3"/>
      <c r="AG105" s="3"/>
      <c r="AH105" s="3">
        <f t="shared" si="29"/>
        <v>16.453868752082109</v>
      </c>
    </row>
    <row r="106" spans="1:34">
      <c r="A106" s="2" t="s">
        <v>215</v>
      </c>
      <c r="B106" s="2"/>
      <c r="C106" s="58">
        <v>8000015153</v>
      </c>
      <c r="D106" s="58" t="s">
        <v>20</v>
      </c>
      <c r="E106" s="58" t="s">
        <v>244</v>
      </c>
      <c r="F106" s="58">
        <v>30450</v>
      </c>
      <c r="G106" s="58" t="s">
        <v>245</v>
      </c>
      <c r="H106" s="58">
        <v>466743232</v>
      </c>
      <c r="I106" s="58">
        <v>10</v>
      </c>
      <c r="J106" s="58">
        <v>3</v>
      </c>
      <c r="K106" s="58">
        <v>0</v>
      </c>
      <c r="L106" s="58"/>
      <c r="M106" s="58" t="s">
        <v>24</v>
      </c>
      <c r="N106" s="58" t="s">
        <v>24</v>
      </c>
      <c r="O106" s="58"/>
      <c r="P106" s="58" t="s">
        <v>24</v>
      </c>
      <c r="Q106" s="59">
        <v>41444</v>
      </c>
      <c r="R106" s="58" t="s">
        <v>25</v>
      </c>
      <c r="S106" s="58">
        <v>117000</v>
      </c>
      <c r="T106" s="2"/>
      <c r="U106" s="2"/>
      <c r="V106" s="2" t="s">
        <v>26</v>
      </c>
      <c r="W106" s="3">
        <f t="shared" si="24"/>
        <v>2.3025483368782513</v>
      </c>
      <c r="X106" s="3"/>
      <c r="Y106" s="3"/>
      <c r="Z106" s="3">
        <f t="shared" si="25"/>
        <v>3.2235676716295516</v>
      </c>
      <c r="AA106" s="3">
        <f t="shared" si="26"/>
        <v>2.6031523076134588</v>
      </c>
      <c r="AB106" s="3"/>
      <c r="AC106" s="3"/>
      <c r="AD106" s="3">
        <f t="shared" si="27"/>
        <v>3.6444132306588424</v>
      </c>
      <c r="AE106" s="3">
        <f t="shared" si="28"/>
        <v>2.9744177312097992</v>
      </c>
      <c r="AF106" s="3"/>
      <c r="AG106" s="3"/>
      <c r="AH106" s="3">
        <f t="shared" si="29"/>
        <v>4.16418482369372</v>
      </c>
    </row>
    <row r="107" spans="1:34">
      <c r="A107" s="2" t="s">
        <v>215</v>
      </c>
      <c r="B107" s="2"/>
      <c r="C107" s="58">
        <v>8000016966</v>
      </c>
      <c r="D107" s="58" t="s">
        <v>94</v>
      </c>
      <c r="E107" s="58" t="s">
        <v>246</v>
      </c>
      <c r="F107" s="58">
        <v>30000</v>
      </c>
      <c r="G107" s="58" t="s">
        <v>217</v>
      </c>
      <c r="H107" s="58">
        <v>466848446</v>
      </c>
      <c r="I107" s="58">
        <v>7</v>
      </c>
      <c r="J107" s="58">
        <v>2</v>
      </c>
      <c r="K107" s="58">
        <v>1</v>
      </c>
      <c r="L107" s="58" t="s">
        <v>24</v>
      </c>
      <c r="M107" s="58"/>
      <c r="N107" s="58" t="s">
        <v>24</v>
      </c>
      <c r="O107" s="58" t="s">
        <v>24</v>
      </c>
      <c r="P107" s="58"/>
      <c r="Q107" s="59">
        <v>41445</v>
      </c>
      <c r="R107" s="58" t="s">
        <v>67</v>
      </c>
      <c r="S107" s="58">
        <v>367800</v>
      </c>
      <c r="T107" s="2"/>
      <c r="U107" s="2"/>
      <c r="V107" s="2" t="s">
        <v>96</v>
      </c>
      <c r="W107" s="3">
        <f t="shared" si="24"/>
        <v>7.2382673359300922</v>
      </c>
      <c r="X107" s="3"/>
      <c r="Y107" s="3"/>
      <c r="Z107" s="3">
        <f t="shared" si="25"/>
        <v>10.13357427030213</v>
      </c>
      <c r="AA107" s="3">
        <f t="shared" si="26"/>
        <v>8.183242895215642</v>
      </c>
      <c r="AB107" s="3"/>
      <c r="AC107" s="3"/>
      <c r="AD107" s="3">
        <f t="shared" si="27"/>
        <v>11.456540053301898</v>
      </c>
      <c r="AE107" s="3">
        <f t="shared" si="28"/>
        <v>9.3503490729826009</v>
      </c>
      <c r="AF107" s="3"/>
      <c r="AG107" s="3"/>
      <c r="AH107" s="3">
        <f t="shared" si="29"/>
        <v>13.090488702175641</v>
      </c>
    </row>
    <row r="108" spans="1:34">
      <c r="A108" s="2" t="s">
        <v>247</v>
      </c>
      <c r="B108" s="2"/>
      <c r="C108" s="58">
        <v>8000036106</v>
      </c>
      <c r="D108" s="58" t="s">
        <v>20</v>
      </c>
      <c r="E108" s="58" t="s">
        <v>248</v>
      </c>
      <c r="F108" s="58">
        <v>66300</v>
      </c>
      <c r="G108" s="58" t="s">
        <v>249</v>
      </c>
      <c r="H108" s="58" t="s">
        <v>250</v>
      </c>
      <c r="I108" s="58">
        <v>30</v>
      </c>
      <c r="J108" s="58">
        <v>5</v>
      </c>
      <c r="K108" s="58">
        <v>62</v>
      </c>
      <c r="L108" s="58" t="s">
        <v>24</v>
      </c>
      <c r="M108" s="58" t="s">
        <v>24</v>
      </c>
      <c r="N108" s="58" t="s">
        <v>24</v>
      </c>
      <c r="O108" s="58" t="s">
        <v>24</v>
      </c>
      <c r="P108" s="58" t="s">
        <v>24</v>
      </c>
      <c r="Q108" s="59">
        <v>41361</v>
      </c>
      <c r="R108" s="58" t="s">
        <v>37</v>
      </c>
      <c r="S108" s="58">
        <v>55900</v>
      </c>
      <c r="T108" s="2"/>
      <c r="U108" s="2"/>
      <c r="V108" s="2" t="s">
        <v>26</v>
      </c>
      <c r="W108" s="3">
        <f t="shared" ref="W108:W141" si="30">S108*boxck9/potck</f>
        <v>0.60009707872399642</v>
      </c>
      <c r="X108" s="3"/>
      <c r="Y108" s="3"/>
      <c r="Z108" s="3">
        <f t="shared" ref="Z108:Z141" si="31">S108*boxck9prog/potck</f>
        <v>0.84013591021359491</v>
      </c>
      <c r="AA108" s="3">
        <f t="shared" ref="AA108:AA141" si="32">S108*boxck10/potck</f>
        <v>1.1916864520281083</v>
      </c>
      <c r="AB108" s="3"/>
      <c r="AC108" s="3"/>
      <c r="AD108" s="3">
        <f t="shared" ref="AD108:AD141" si="33">S108*boxck10prog/potck</f>
        <v>1.6683610328393517</v>
      </c>
      <c r="AE108" s="3">
        <f t="shared" ref="AE108:AE141" si="34">S108*boxck11/potck</f>
        <v>1.5283485093578237</v>
      </c>
      <c r="AF108" s="3"/>
      <c r="AG108" s="3"/>
      <c r="AH108" s="3">
        <f t="shared" ref="AH108:AH141" si="35">S108*boxck11prog/potck</f>
        <v>2.139687913100953</v>
      </c>
    </row>
    <row r="109" spans="1:34">
      <c r="A109" s="2" t="s">
        <v>247</v>
      </c>
      <c r="B109" s="2"/>
      <c r="C109" s="58">
        <v>8000051752</v>
      </c>
      <c r="D109" s="58" t="s">
        <v>20</v>
      </c>
      <c r="E109" s="58" t="s">
        <v>251</v>
      </c>
      <c r="F109" s="58">
        <v>11430</v>
      </c>
      <c r="G109" s="58" t="s">
        <v>252</v>
      </c>
      <c r="H109" s="58" t="s">
        <v>253</v>
      </c>
      <c r="I109" s="58">
        <v>30</v>
      </c>
      <c r="J109" s="58">
        <v>5</v>
      </c>
      <c r="K109" s="58">
        <v>82</v>
      </c>
      <c r="L109" s="58" t="s">
        <v>24</v>
      </c>
      <c r="M109" s="58" t="s">
        <v>24</v>
      </c>
      <c r="N109" s="58" t="s">
        <v>24</v>
      </c>
      <c r="O109" s="58" t="s">
        <v>24</v>
      </c>
      <c r="P109" s="58" t="s">
        <v>24</v>
      </c>
      <c r="Q109" s="59">
        <v>41341</v>
      </c>
      <c r="R109" s="58" t="s">
        <v>37</v>
      </c>
      <c r="S109" s="58">
        <v>63500</v>
      </c>
      <c r="T109" s="2"/>
      <c r="U109" s="2"/>
      <c r="V109" s="2" t="s">
        <v>26</v>
      </c>
      <c r="W109" s="3">
        <f t="shared" si="30"/>
        <v>0.68168451697627497</v>
      </c>
      <c r="X109" s="3"/>
      <c r="Y109" s="3"/>
      <c r="Z109" s="3">
        <f t="shared" si="31"/>
        <v>0.95435832376678487</v>
      </c>
      <c r="AA109" s="3">
        <f t="shared" si="32"/>
        <v>1.3537046458637725</v>
      </c>
      <c r="AB109" s="3"/>
      <c r="AC109" s="3"/>
      <c r="AD109" s="3">
        <f t="shared" si="33"/>
        <v>1.8951865042092815</v>
      </c>
      <c r="AE109" s="3">
        <f t="shared" si="34"/>
        <v>1.7361382888053991</v>
      </c>
      <c r="AF109" s="3"/>
      <c r="AG109" s="3"/>
      <c r="AH109" s="3">
        <f t="shared" si="35"/>
        <v>2.4305936043275582</v>
      </c>
    </row>
    <row r="110" spans="1:34">
      <c r="A110" s="2" t="s">
        <v>247</v>
      </c>
      <c r="B110" s="2"/>
      <c r="C110" s="58">
        <v>8000023242</v>
      </c>
      <c r="D110" s="58" t="s">
        <v>90</v>
      </c>
      <c r="E110" s="58" t="s">
        <v>254</v>
      </c>
      <c r="F110" s="58">
        <v>66470</v>
      </c>
      <c r="G110" s="58" t="s">
        <v>255</v>
      </c>
      <c r="H110" s="58">
        <v>468897870</v>
      </c>
      <c r="I110" s="58">
        <v>15</v>
      </c>
      <c r="J110" s="58">
        <v>4</v>
      </c>
      <c r="K110" s="58">
        <v>0</v>
      </c>
      <c r="L110" s="58" t="s">
        <v>36</v>
      </c>
      <c r="M110" s="58" t="s">
        <v>24</v>
      </c>
      <c r="N110" s="58" t="s">
        <v>24</v>
      </c>
      <c r="O110" s="58" t="s">
        <v>24</v>
      </c>
      <c r="P110" s="58" t="s">
        <v>24</v>
      </c>
      <c r="Q110" s="59">
        <v>41444</v>
      </c>
      <c r="R110" s="58" t="s">
        <v>37</v>
      </c>
      <c r="S110" s="58">
        <v>109100</v>
      </c>
      <c r="T110" s="2"/>
      <c r="U110" s="2"/>
      <c r="V110" s="2" t="s">
        <v>93</v>
      </c>
      <c r="W110" s="3">
        <f t="shared" si="30"/>
        <v>1.1712091464899466</v>
      </c>
      <c r="X110" s="3"/>
      <c r="Y110" s="3"/>
      <c r="Z110" s="3">
        <f t="shared" si="31"/>
        <v>1.639692805085925</v>
      </c>
      <c r="AA110" s="3">
        <f t="shared" si="32"/>
        <v>2.3258138088777569</v>
      </c>
      <c r="AB110" s="3"/>
      <c r="AC110" s="3"/>
      <c r="AD110" s="3">
        <f t="shared" si="33"/>
        <v>3.2561393324288601</v>
      </c>
      <c r="AE110" s="3">
        <f t="shared" si="34"/>
        <v>2.9828769654908514</v>
      </c>
      <c r="AF110" s="3"/>
      <c r="AG110" s="3"/>
      <c r="AH110" s="3">
        <f t="shared" si="35"/>
        <v>4.1760277516871911</v>
      </c>
    </row>
    <row r="111" spans="1:34">
      <c r="A111" s="2" t="s">
        <v>247</v>
      </c>
      <c r="B111" s="2"/>
      <c r="C111" s="58">
        <v>8000023645</v>
      </c>
      <c r="D111" s="58" t="s">
        <v>52</v>
      </c>
      <c r="E111" s="58" t="s">
        <v>256</v>
      </c>
      <c r="F111" s="58">
        <v>66120</v>
      </c>
      <c r="G111" s="58" t="s">
        <v>257</v>
      </c>
      <c r="H111" s="58">
        <v>468303111</v>
      </c>
      <c r="I111" s="58">
        <v>15</v>
      </c>
      <c r="J111" s="58">
        <v>4</v>
      </c>
      <c r="K111" s="58">
        <v>9</v>
      </c>
      <c r="L111" s="58" t="s">
        <v>24</v>
      </c>
      <c r="M111" s="58" t="s">
        <v>24</v>
      </c>
      <c r="N111" s="58" t="s">
        <v>24</v>
      </c>
      <c r="O111" s="58" t="s">
        <v>24</v>
      </c>
      <c r="P111" s="58" t="s">
        <v>24</v>
      </c>
      <c r="Q111" s="59">
        <v>41429</v>
      </c>
      <c r="R111" s="58" t="s">
        <v>37</v>
      </c>
      <c r="S111" s="58">
        <v>64100</v>
      </c>
      <c r="T111" s="2"/>
      <c r="U111" s="2"/>
      <c r="V111" s="2" t="s">
        <v>55</v>
      </c>
      <c r="W111" s="3">
        <f t="shared" si="30"/>
        <v>0.68812563052250753</v>
      </c>
      <c r="X111" s="3"/>
      <c r="Y111" s="3"/>
      <c r="Z111" s="3">
        <f t="shared" si="31"/>
        <v>0.96337588273151031</v>
      </c>
      <c r="AA111" s="3">
        <f t="shared" si="32"/>
        <v>1.3664955559034302</v>
      </c>
      <c r="AB111" s="3"/>
      <c r="AC111" s="3"/>
      <c r="AD111" s="3">
        <f t="shared" si="33"/>
        <v>1.9130937782648023</v>
      </c>
      <c r="AE111" s="3">
        <f t="shared" si="34"/>
        <v>1.7525427450775763</v>
      </c>
      <c r="AF111" s="3"/>
      <c r="AG111" s="3"/>
      <c r="AH111" s="3">
        <f t="shared" si="35"/>
        <v>2.4535598431086063</v>
      </c>
    </row>
    <row r="112" spans="1:34">
      <c r="A112" s="2" t="s">
        <v>247</v>
      </c>
      <c r="B112" s="2"/>
      <c r="C112" s="58">
        <v>8000017830</v>
      </c>
      <c r="D112" s="58" t="s">
        <v>52</v>
      </c>
      <c r="E112" s="58" t="s">
        <v>175</v>
      </c>
      <c r="F112" s="58">
        <v>11800</v>
      </c>
      <c r="G112" s="58" t="s">
        <v>258</v>
      </c>
      <c r="H112" s="58">
        <v>468787631</v>
      </c>
      <c r="I112" s="58">
        <v>15</v>
      </c>
      <c r="J112" s="58">
        <v>4</v>
      </c>
      <c r="K112" s="58">
        <v>0</v>
      </c>
      <c r="L112" s="58" t="s">
        <v>36</v>
      </c>
      <c r="M112" s="58" t="s">
        <v>24</v>
      </c>
      <c r="N112" s="58" t="s">
        <v>24</v>
      </c>
      <c r="O112" s="58" t="s">
        <v>24</v>
      </c>
      <c r="P112" s="58" t="s">
        <v>24</v>
      </c>
      <c r="Q112" s="59">
        <v>41443</v>
      </c>
      <c r="R112" s="58" t="s">
        <v>37</v>
      </c>
      <c r="S112" s="58">
        <v>86400</v>
      </c>
      <c r="T112" s="2"/>
      <c r="U112" s="2"/>
      <c r="V112" s="2" t="s">
        <v>55</v>
      </c>
      <c r="W112" s="3">
        <f t="shared" si="30"/>
        <v>0.92752035065748273</v>
      </c>
      <c r="X112" s="3"/>
      <c r="Y112" s="3"/>
      <c r="Z112" s="3">
        <f t="shared" si="31"/>
        <v>1.298528490920476</v>
      </c>
      <c r="AA112" s="3">
        <f t="shared" si="32"/>
        <v>1.8418910457107076</v>
      </c>
      <c r="AB112" s="3"/>
      <c r="AC112" s="3"/>
      <c r="AD112" s="3">
        <f t="shared" si="33"/>
        <v>2.5786474639949906</v>
      </c>
      <c r="AE112" s="3">
        <f t="shared" si="34"/>
        <v>2.3622417031934879</v>
      </c>
      <c r="AF112" s="3"/>
      <c r="AG112" s="3"/>
      <c r="AH112" s="3">
        <f t="shared" si="35"/>
        <v>3.3071383844708828</v>
      </c>
    </row>
    <row r="113" spans="1:34">
      <c r="A113" s="2" t="s">
        <v>247</v>
      </c>
      <c r="B113" s="2"/>
      <c r="C113" s="58">
        <v>8000022672</v>
      </c>
      <c r="D113" s="58" t="s">
        <v>90</v>
      </c>
      <c r="E113" s="58" t="s">
        <v>259</v>
      </c>
      <c r="F113" s="58">
        <v>11200</v>
      </c>
      <c r="G113" s="58" t="s">
        <v>46</v>
      </c>
      <c r="H113" s="58" t="s">
        <v>260</v>
      </c>
      <c r="I113" s="58">
        <v>15</v>
      </c>
      <c r="J113" s="58">
        <v>4</v>
      </c>
      <c r="K113" s="58">
        <v>1</v>
      </c>
      <c r="L113" s="58" t="s">
        <v>24</v>
      </c>
      <c r="M113" s="58" t="s">
        <v>24</v>
      </c>
      <c r="N113" s="58" t="s">
        <v>24</v>
      </c>
      <c r="O113" s="58" t="s">
        <v>24</v>
      </c>
      <c r="P113" s="58" t="s">
        <v>24</v>
      </c>
      <c r="Q113" s="59">
        <v>41437</v>
      </c>
      <c r="R113" s="58" t="s">
        <v>25</v>
      </c>
      <c r="S113" s="58">
        <v>117600</v>
      </c>
      <c r="T113" s="2"/>
      <c r="U113" s="2"/>
      <c r="V113" s="2" t="s">
        <v>93</v>
      </c>
      <c r="W113" s="3">
        <f t="shared" si="30"/>
        <v>1.2624582550615739</v>
      </c>
      <c r="X113" s="3"/>
      <c r="Y113" s="3"/>
      <c r="Z113" s="3">
        <f t="shared" si="31"/>
        <v>1.7674415570862032</v>
      </c>
      <c r="AA113" s="3">
        <f t="shared" si="32"/>
        <v>2.5070183677729077</v>
      </c>
      <c r="AB113" s="3"/>
      <c r="AC113" s="3"/>
      <c r="AD113" s="3">
        <f t="shared" si="33"/>
        <v>3.5098257148820706</v>
      </c>
      <c r="AE113" s="3">
        <f t="shared" si="34"/>
        <v>3.2152734293466922</v>
      </c>
      <c r="AF113" s="3"/>
      <c r="AG113" s="3"/>
      <c r="AH113" s="3">
        <f t="shared" si="35"/>
        <v>4.5013828010853683</v>
      </c>
    </row>
    <row r="114" spans="1:34">
      <c r="A114" s="2" t="s">
        <v>247</v>
      </c>
      <c r="B114" s="2"/>
      <c r="C114" s="58">
        <v>8000025095</v>
      </c>
      <c r="D114" s="58" t="s">
        <v>52</v>
      </c>
      <c r="E114" s="58" t="s">
        <v>261</v>
      </c>
      <c r="F114" s="58">
        <v>11110</v>
      </c>
      <c r="G114" s="58" t="s">
        <v>262</v>
      </c>
      <c r="H114" s="58">
        <v>468337600</v>
      </c>
      <c r="I114" s="58">
        <v>15</v>
      </c>
      <c r="J114" s="58">
        <v>5</v>
      </c>
      <c r="K114" s="58">
        <v>0</v>
      </c>
      <c r="L114" s="58" t="s">
        <v>36</v>
      </c>
      <c r="M114" s="58" t="s">
        <v>24</v>
      </c>
      <c r="N114" s="58" t="s">
        <v>24</v>
      </c>
      <c r="O114" s="58" t="s">
        <v>24</v>
      </c>
      <c r="P114" s="58" t="s">
        <v>24</v>
      </c>
      <c r="Q114" s="59">
        <v>41439</v>
      </c>
      <c r="R114" s="58" t="s">
        <v>37</v>
      </c>
      <c r="S114" s="58">
        <v>70400</v>
      </c>
      <c r="T114" s="2"/>
      <c r="U114" s="2"/>
      <c r="V114" s="2" t="s">
        <v>55</v>
      </c>
      <c r="W114" s="3">
        <f t="shared" si="30"/>
        <v>0.75575732275794893</v>
      </c>
      <c r="X114" s="3"/>
      <c r="Y114" s="3"/>
      <c r="Z114" s="3">
        <f t="shared" si="31"/>
        <v>1.0580602518611284</v>
      </c>
      <c r="AA114" s="3">
        <f t="shared" si="32"/>
        <v>1.5008001113198359</v>
      </c>
      <c r="AB114" s="3"/>
      <c r="AC114" s="3"/>
      <c r="AD114" s="3">
        <f t="shared" si="33"/>
        <v>2.1011201558477706</v>
      </c>
      <c r="AE114" s="3">
        <f t="shared" si="34"/>
        <v>1.9247895359354348</v>
      </c>
      <c r="AF114" s="3"/>
      <c r="AG114" s="3"/>
      <c r="AH114" s="3">
        <f t="shared" si="35"/>
        <v>2.6947053503096079</v>
      </c>
    </row>
    <row r="115" spans="1:34">
      <c r="A115" s="2" t="s">
        <v>247</v>
      </c>
      <c r="B115" s="2"/>
      <c r="C115" s="58">
        <v>8000018234</v>
      </c>
      <c r="D115" s="58" t="s">
        <v>90</v>
      </c>
      <c r="E115" s="58" t="s">
        <v>263</v>
      </c>
      <c r="F115" s="58">
        <v>11150</v>
      </c>
      <c r="G115" s="58" t="s">
        <v>264</v>
      </c>
      <c r="H115" s="58">
        <v>468765033</v>
      </c>
      <c r="I115" s="58">
        <v>15</v>
      </c>
      <c r="J115" s="58">
        <v>5</v>
      </c>
      <c r="K115" s="58">
        <v>28</v>
      </c>
      <c r="L115" s="58" t="s">
        <v>24</v>
      </c>
      <c r="M115" s="58" t="s">
        <v>24</v>
      </c>
      <c r="N115" s="58" t="s">
        <v>24</v>
      </c>
      <c r="O115" s="58" t="s">
        <v>24</v>
      </c>
      <c r="P115" s="58" t="s">
        <v>24</v>
      </c>
      <c r="Q115" s="59">
        <v>41410</v>
      </c>
      <c r="R115" s="58" t="s">
        <v>37</v>
      </c>
      <c r="S115" s="58">
        <v>66900</v>
      </c>
      <c r="T115" s="2"/>
      <c r="U115" s="2"/>
      <c r="V115" s="2" t="s">
        <v>93</v>
      </c>
      <c r="W115" s="3">
        <f t="shared" si="30"/>
        <v>0.71818416040492605</v>
      </c>
      <c r="X115" s="3"/>
      <c r="Y115" s="3"/>
      <c r="Z115" s="3">
        <f t="shared" si="31"/>
        <v>1.0054578245668964</v>
      </c>
      <c r="AA115" s="3">
        <f t="shared" si="32"/>
        <v>1.4261864694218327</v>
      </c>
      <c r="AB115" s="3"/>
      <c r="AC115" s="3"/>
      <c r="AD115" s="3">
        <f t="shared" si="33"/>
        <v>1.9966610571905656</v>
      </c>
      <c r="AE115" s="3">
        <f t="shared" si="34"/>
        <v>1.8290968743477354</v>
      </c>
      <c r="AF115" s="3"/>
      <c r="AG115" s="3"/>
      <c r="AH115" s="3">
        <f t="shared" si="35"/>
        <v>2.5607356240868295</v>
      </c>
    </row>
    <row r="116" spans="1:34">
      <c r="A116" s="2" t="s">
        <v>247</v>
      </c>
      <c r="B116" s="2"/>
      <c r="C116" s="58">
        <v>8000023979</v>
      </c>
      <c r="D116" s="58" t="s">
        <v>52</v>
      </c>
      <c r="E116" s="58" t="s">
        <v>265</v>
      </c>
      <c r="F116" s="58">
        <v>66000</v>
      </c>
      <c r="G116" s="58" t="s">
        <v>87</v>
      </c>
      <c r="H116" s="58">
        <v>468614702</v>
      </c>
      <c r="I116" s="58">
        <v>15</v>
      </c>
      <c r="J116" s="58">
        <v>4</v>
      </c>
      <c r="K116" s="58">
        <v>0</v>
      </c>
      <c r="L116" s="58" t="s">
        <v>36</v>
      </c>
      <c r="M116" s="58" t="s">
        <v>24</v>
      </c>
      <c r="N116" s="58" t="s">
        <v>24</v>
      </c>
      <c r="O116" s="58" t="s">
        <v>24</v>
      </c>
      <c r="P116" s="58" t="s">
        <v>24</v>
      </c>
      <c r="Q116" s="59">
        <v>41442</v>
      </c>
      <c r="R116" s="58" t="s">
        <v>37</v>
      </c>
      <c r="S116" s="58">
        <v>74900</v>
      </c>
      <c r="T116" s="2"/>
      <c r="U116" s="2"/>
      <c r="V116" s="2" t="s">
        <v>55</v>
      </c>
      <c r="W116" s="3">
        <f t="shared" si="30"/>
        <v>0.80406567435469289</v>
      </c>
      <c r="X116" s="3"/>
      <c r="Y116" s="3"/>
      <c r="Z116" s="3">
        <f t="shared" si="31"/>
        <v>1.1256919440965698</v>
      </c>
      <c r="AA116" s="3">
        <f t="shared" si="32"/>
        <v>1.5967319366172685</v>
      </c>
      <c r="AB116" s="3"/>
      <c r="AC116" s="3"/>
      <c r="AD116" s="3">
        <f t="shared" si="33"/>
        <v>2.2354247112641761</v>
      </c>
      <c r="AE116" s="3">
        <f t="shared" si="34"/>
        <v>2.0478229579767624</v>
      </c>
      <c r="AF116" s="3"/>
      <c r="AG116" s="3"/>
      <c r="AH116" s="3">
        <f t="shared" si="35"/>
        <v>2.8669521411674666</v>
      </c>
    </row>
    <row r="117" spans="1:34">
      <c r="A117" s="2" t="s">
        <v>247</v>
      </c>
      <c r="B117" s="2"/>
      <c r="C117" s="58">
        <v>8000023908</v>
      </c>
      <c r="D117" s="58" t="s">
        <v>52</v>
      </c>
      <c r="E117" s="58" t="s">
        <v>266</v>
      </c>
      <c r="F117" s="58">
        <v>66450</v>
      </c>
      <c r="G117" s="58" t="s">
        <v>267</v>
      </c>
      <c r="H117" s="58">
        <v>468862925</v>
      </c>
      <c r="I117" s="58">
        <v>30</v>
      </c>
      <c r="J117" s="58">
        <v>5</v>
      </c>
      <c r="K117" s="58">
        <v>0</v>
      </c>
      <c r="L117" s="58" t="s">
        <v>36</v>
      </c>
      <c r="M117" s="58" t="s">
        <v>24</v>
      </c>
      <c r="N117" s="58" t="s">
        <v>24</v>
      </c>
      <c r="O117" s="58" t="s">
        <v>24</v>
      </c>
      <c r="P117" s="58" t="s">
        <v>24</v>
      </c>
      <c r="Q117" s="59">
        <v>41446</v>
      </c>
      <c r="R117" s="58" t="s">
        <v>154</v>
      </c>
      <c r="S117" s="58">
        <v>48300</v>
      </c>
      <c r="T117" s="2"/>
      <c r="U117" s="2"/>
      <c r="V117" s="2" t="s">
        <v>55</v>
      </c>
      <c r="W117" s="3">
        <f t="shared" si="30"/>
        <v>0.51850964047171777</v>
      </c>
      <c r="X117" s="3"/>
      <c r="Y117" s="3"/>
      <c r="Z117" s="3">
        <f t="shared" si="31"/>
        <v>0.72591349666040494</v>
      </c>
      <c r="AA117" s="3">
        <f t="shared" si="32"/>
        <v>1.0296682581924441</v>
      </c>
      <c r="AB117" s="3"/>
      <c r="AC117" s="3"/>
      <c r="AD117" s="3">
        <f t="shared" si="33"/>
        <v>1.4415355614694219</v>
      </c>
      <c r="AE117" s="3">
        <f t="shared" si="34"/>
        <v>1.3205587299102484</v>
      </c>
      <c r="AF117" s="3"/>
      <c r="AG117" s="3"/>
      <c r="AH117" s="3">
        <f t="shared" si="35"/>
        <v>1.8487822218743477</v>
      </c>
    </row>
    <row r="118" spans="1:34">
      <c r="A118" s="2" t="s">
        <v>247</v>
      </c>
      <c r="B118" s="2"/>
      <c r="C118" s="58">
        <v>8000021277</v>
      </c>
      <c r="D118" s="58" t="s">
        <v>90</v>
      </c>
      <c r="E118" s="58" t="s">
        <v>268</v>
      </c>
      <c r="F118" s="58">
        <v>66400</v>
      </c>
      <c r="G118" s="58" t="s">
        <v>85</v>
      </c>
      <c r="H118" s="58">
        <v>468353300</v>
      </c>
      <c r="I118" s="58">
        <v>15</v>
      </c>
      <c r="J118" s="58">
        <v>4</v>
      </c>
      <c r="K118" s="58">
        <v>2</v>
      </c>
      <c r="L118" s="58" t="s">
        <v>24</v>
      </c>
      <c r="M118" s="58" t="s">
        <v>24</v>
      </c>
      <c r="N118" s="58" t="s">
        <v>24</v>
      </c>
      <c r="O118" s="58" t="s">
        <v>24</v>
      </c>
      <c r="P118" s="58" t="s">
        <v>24</v>
      </c>
      <c r="Q118" s="59">
        <v>41436</v>
      </c>
      <c r="R118" s="58" t="s">
        <v>37</v>
      </c>
      <c r="S118" s="58">
        <v>65800</v>
      </c>
      <c r="T118" s="2"/>
      <c r="U118" s="2"/>
      <c r="V118" s="2" t="s">
        <v>93</v>
      </c>
      <c r="W118" s="3">
        <f t="shared" si="30"/>
        <v>0.70637545223683307</v>
      </c>
      <c r="X118" s="3"/>
      <c r="Y118" s="3"/>
      <c r="Z118" s="3">
        <f t="shared" si="31"/>
        <v>0.98892563313156612</v>
      </c>
      <c r="AA118" s="3">
        <f t="shared" si="32"/>
        <v>1.4027364676824603</v>
      </c>
      <c r="AB118" s="3"/>
      <c r="AC118" s="3"/>
      <c r="AD118" s="3">
        <f t="shared" si="33"/>
        <v>1.9638310547554443</v>
      </c>
      <c r="AE118" s="3">
        <f t="shared" si="34"/>
        <v>1.7990220378487443</v>
      </c>
      <c r="AF118" s="3"/>
      <c r="AG118" s="3"/>
      <c r="AH118" s="3">
        <f t="shared" si="35"/>
        <v>2.5186308529882417</v>
      </c>
    </row>
    <row r="119" spans="1:34">
      <c r="A119" s="2" t="s">
        <v>247</v>
      </c>
      <c r="B119" s="2"/>
      <c r="C119" s="58">
        <v>8000022054</v>
      </c>
      <c r="D119" s="58" t="s">
        <v>90</v>
      </c>
      <c r="E119" s="58" t="s">
        <v>269</v>
      </c>
      <c r="F119" s="58">
        <v>66760</v>
      </c>
      <c r="G119" s="58" t="s">
        <v>270</v>
      </c>
      <c r="H119" s="58">
        <v>468046495</v>
      </c>
      <c r="I119" s="58">
        <v>15</v>
      </c>
      <c r="J119" s="58">
        <v>4</v>
      </c>
      <c r="K119" s="58">
        <v>50</v>
      </c>
      <c r="L119" s="58" t="s">
        <v>24</v>
      </c>
      <c r="M119" s="58" t="s">
        <v>24</v>
      </c>
      <c r="N119" s="58" t="s">
        <v>24</v>
      </c>
      <c r="O119" s="58" t="s">
        <v>24</v>
      </c>
      <c r="P119" s="58" t="s">
        <v>24</v>
      </c>
      <c r="Q119" s="59">
        <v>41388</v>
      </c>
      <c r="R119" s="58" t="s">
        <v>37</v>
      </c>
      <c r="S119" s="58">
        <v>74400</v>
      </c>
      <c r="T119" s="2"/>
      <c r="U119" s="2"/>
      <c r="V119" s="2" t="s">
        <v>93</v>
      </c>
      <c r="W119" s="3">
        <f t="shared" si="30"/>
        <v>0.79869807973283247</v>
      </c>
      <c r="X119" s="3"/>
      <c r="Y119" s="3"/>
      <c r="Z119" s="3">
        <f t="shared" si="31"/>
        <v>1.1181773116259655</v>
      </c>
      <c r="AA119" s="3">
        <f t="shared" si="32"/>
        <v>1.5860728449175538</v>
      </c>
      <c r="AB119" s="3"/>
      <c r="AC119" s="3"/>
      <c r="AD119" s="3">
        <f t="shared" si="33"/>
        <v>2.2205019828845751</v>
      </c>
      <c r="AE119" s="3">
        <f t="shared" si="34"/>
        <v>2.0341525777499476</v>
      </c>
      <c r="AF119" s="3"/>
      <c r="AG119" s="3"/>
      <c r="AH119" s="3">
        <f t="shared" si="35"/>
        <v>2.8478136088499268</v>
      </c>
    </row>
    <row r="120" spans="1:34">
      <c r="A120" s="2" t="s">
        <v>247</v>
      </c>
      <c r="B120" s="2"/>
      <c r="C120" s="58">
        <v>8000024684</v>
      </c>
      <c r="D120" s="58" t="s">
        <v>52</v>
      </c>
      <c r="E120" s="58" t="s">
        <v>271</v>
      </c>
      <c r="F120" s="58">
        <v>66430</v>
      </c>
      <c r="G120" s="58" t="s">
        <v>272</v>
      </c>
      <c r="H120" s="58">
        <v>468632001</v>
      </c>
      <c r="I120" s="58">
        <v>30</v>
      </c>
      <c r="J120" s="58">
        <v>5</v>
      </c>
      <c r="K120" s="58">
        <v>0</v>
      </c>
      <c r="L120" s="58" t="s">
        <v>36</v>
      </c>
      <c r="M120" s="58" t="s">
        <v>24</v>
      </c>
      <c r="N120" s="58" t="s">
        <v>24</v>
      </c>
      <c r="O120" s="58" t="s">
        <v>24</v>
      </c>
      <c r="P120" s="58" t="s">
        <v>24</v>
      </c>
      <c r="Q120" s="59">
        <v>41446</v>
      </c>
      <c r="R120" s="58" t="s">
        <v>37</v>
      </c>
      <c r="S120" s="58">
        <v>36600</v>
      </c>
      <c r="T120" s="2"/>
      <c r="U120" s="2"/>
      <c r="V120" s="2" t="s">
        <v>55</v>
      </c>
      <c r="W120" s="3">
        <f t="shared" si="30"/>
        <v>0.39290792632018373</v>
      </c>
      <c r="X120" s="3"/>
      <c r="Y120" s="3"/>
      <c r="Z120" s="3">
        <f t="shared" si="31"/>
        <v>0.55007109684825717</v>
      </c>
      <c r="AA120" s="3">
        <f t="shared" si="32"/>
        <v>0.78024551241911921</v>
      </c>
      <c r="AB120" s="3"/>
      <c r="AC120" s="3"/>
      <c r="AD120" s="3">
        <f t="shared" si="33"/>
        <v>1.0923437173867669</v>
      </c>
      <c r="AE120" s="3">
        <f t="shared" si="34"/>
        <v>1.000671832602797</v>
      </c>
      <c r="AF120" s="3"/>
      <c r="AG120" s="3"/>
      <c r="AH120" s="3">
        <f t="shared" si="35"/>
        <v>1.4009405656439158</v>
      </c>
    </row>
    <row r="121" spans="1:34">
      <c r="A121" s="2" t="s">
        <v>247</v>
      </c>
      <c r="B121" s="2"/>
      <c r="C121" s="58">
        <v>8000018565</v>
      </c>
      <c r="D121" s="58" t="s">
        <v>90</v>
      </c>
      <c r="E121" s="58" t="s">
        <v>273</v>
      </c>
      <c r="F121" s="58">
        <v>11500</v>
      </c>
      <c r="G121" s="58" t="s">
        <v>274</v>
      </c>
      <c r="H121" s="58">
        <v>468209440</v>
      </c>
      <c r="I121" s="58">
        <v>30</v>
      </c>
      <c r="J121" s="58">
        <v>5</v>
      </c>
      <c r="K121" s="58">
        <v>75</v>
      </c>
      <c r="L121" s="58" t="s">
        <v>24</v>
      </c>
      <c r="M121" s="58" t="s">
        <v>24</v>
      </c>
      <c r="N121" s="58" t="s">
        <v>24</v>
      </c>
      <c r="O121" s="58" t="s">
        <v>24</v>
      </c>
      <c r="P121" s="58" t="s">
        <v>24</v>
      </c>
      <c r="Q121" s="59">
        <v>41348</v>
      </c>
      <c r="R121" s="58" t="s">
        <v>37</v>
      </c>
      <c r="S121" s="58">
        <v>58000</v>
      </c>
      <c r="T121" s="2"/>
      <c r="U121" s="2"/>
      <c r="V121" s="2" t="s">
        <v>93</v>
      </c>
      <c r="W121" s="3">
        <f t="shared" si="30"/>
        <v>0.62264097613581026</v>
      </c>
      <c r="X121" s="3"/>
      <c r="Y121" s="3"/>
      <c r="Z121" s="3">
        <f t="shared" si="31"/>
        <v>0.87169736659013419</v>
      </c>
      <c r="AA121" s="3">
        <f t="shared" si="32"/>
        <v>1.2364546371669103</v>
      </c>
      <c r="AB121" s="3"/>
      <c r="AC121" s="3"/>
      <c r="AD121" s="3">
        <f t="shared" si="33"/>
        <v>1.7310364920336745</v>
      </c>
      <c r="AE121" s="3">
        <f t="shared" si="34"/>
        <v>1.5857641063104433</v>
      </c>
      <c r="AF121" s="3"/>
      <c r="AG121" s="3"/>
      <c r="AH121" s="3">
        <f t="shared" si="35"/>
        <v>2.2200697488346202</v>
      </c>
    </row>
    <row r="122" spans="1:34">
      <c r="A122" s="2" t="s">
        <v>247</v>
      </c>
      <c r="B122" s="2"/>
      <c r="C122" s="58">
        <v>8000036105</v>
      </c>
      <c r="D122" s="58" t="s">
        <v>20</v>
      </c>
      <c r="E122" s="58" t="s">
        <v>275</v>
      </c>
      <c r="F122" s="58">
        <v>66240</v>
      </c>
      <c r="G122" s="58" t="s">
        <v>276</v>
      </c>
      <c r="H122" s="58" t="s">
        <v>277</v>
      </c>
      <c r="I122" s="58">
        <v>15</v>
      </c>
      <c r="J122" s="58">
        <v>4</v>
      </c>
      <c r="K122" s="58">
        <v>0</v>
      </c>
      <c r="L122" s="58" t="s">
        <v>36</v>
      </c>
      <c r="M122" s="58" t="s">
        <v>24</v>
      </c>
      <c r="N122" s="58" t="s">
        <v>24</v>
      </c>
      <c r="O122" s="58" t="s">
        <v>24</v>
      </c>
      <c r="P122" s="58" t="s">
        <v>24</v>
      </c>
      <c r="Q122" s="59">
        <v>41449</v>
      </c>
      <c r="R122" s="58" t="s">
        <v>37</v>
      </c>
      <c r="S122" s="58">
        <v>78100</v>
      </c>
      <c r="T122" s="2"/>
      <c r="U122" s="2"/>
      <c r="V122" s="2" t="s">
        <v>26</v>
      </c>
      <c r="W122" s="3">
        <f t="shared" si="30"/>
        <v>0.83841827993459961</v>
      </c>
      <c r="X122" s="3"/>
      <c r="Y122" s="3"/>
      <c r="Z122" s="3">
        <f t="shared" si="31"/>
        <v>1.1737855919084395</v>
      </c>
      <c r="AA122" s="3">
        <f t="shared" si="32"/>
        <v>1.6649501234954429</v>
      </c>
      <c r="AB122" s="3"/>
      <c r="AC122" s="3"/>
      <c r="AD122" s="3">
        <f t="shared" si="33"/>
        <v>2.3309301728936203</v>
      </c>
      <c r="AE122" s="3">
        <f t="shared" si="34"/>
        <v>2.1353133914283728</v>
      </c>
      <c r="AF122" s="3"/>
      <c r="AG122" s="3"/>
      <c r="AH122" s="3">
        <f t="shared" si="35"/>
        <v>2.9894387479997215</v>
      </c>
    </row>
    <row r="123" spans="1:34">
      <c r="A123" s="2" t="s">
        <v>247</v>
      </c>
      <c r="B123" s="2"/>
      <c r="C123" s="58">
        <v>8000036099</v>
      </c>
      <c r="D123" s="58" t="s">
        <v>20</v>
      </c>
      <c r="E123" s="58" t="s">
        <v>278</v>
      </c>
      <c r="F123" s="58">
        <v>66300</v>
      </c>
      <c r="G123" s="58" t="s">
        <v>279</v>
      </c>
      <c r="H123" s="58" t="s">
        <v>280</v>
      </c>
      <c r="I123" s="58">
        <v>30</v>
      </c>
      <c r="J123" s="58">
        <v>5</v>
      </c>
      <c r="K123" s="58">
        <v>0</v>
      </c>
      <c r="L123" s="58" t="s">
        <v>36</v>
      </c>
      <c r="M123" s="58" t="s">
        <v>24</v>
      </c>
      <c r="N123" s="58" t="s">
        <v>24</v>
      </c>
      <c r="O123" s="58" t="s">
        <v>24</v>
      </c>
      <c r="P123" s="58" t="s">
        <v>24</v>
      </c>
      <c r="Q123" s="59">
        <v>41438</v>
      </c>
      <c r="R123" s="58" t="s">
        <v>37</v>
      </c>
      <c r="S123" s="58">
        <v>52000</v>
      </c>
      <c r="T123" s="2"/>
      <c r="U123" s="2"/>
      <c r="V123" s="2" t="s">
        <v>26</v>
      </c>
      <c r="W123" s="3">
        <f t="shared" si="30"/>
        <v>0.55822984067348502</v>
      </c>
      <c r="X123" s="3"/>
      <c r="Y123" s="3"/>
      <c r="Z123" s="3">
        <f t="shared" si="31"/>
        <v>0.78152177694287894</v>
      </c>
      <c r="AA123" s="3">
        <f t="shared" si="32"/>
        <v>1.1085455367703334</v>
      </c>
      <c r="AB123" s="3"/>
      <c r="AC123" s="3"/>
      <c r="AD123" s="3">
        <f t="shared" si="33"/>
        <v>1.5519637514784668</v>
      </c>
      <c r="AE123" s="3">
        <f t="shared" si="34"/>
        <v>1.4217195435886734</v>
      </c>
      <c r="AF123" s="3"/>
      <c r="AG123" s="3"/>
      <c r="AH123" s="3">
        <f t="shared" si="35"/>
        <v>1.9904073610241424</v>
      </c>
    </row>
    <row r="124" spans="1:34">
      <c r="A124" s="2" t="s">
        <v>247</v>
      </c>
      <c r="B124" s="2"/>
      <c r="C124" s="58">
        <v>8000016651</v>
      </c>
      <c r="D124" s="58" t="s">
        <v>20</v>
      </c>
      <c r="E124" s="58" t="s">
        <v>281</v>
      </c>
      <c r="F124" s="58">
        <v>66690</v>
      </c>
      <c r="G124" s="58" t="s">
        <v>282</v>
      </c>
      <c r="H124" s="58">
        <v>468954000</v>
      </c>
      <c r="I124" s="58">
        <v>30</v>
      </c>
      <c r="J124" s="58">
        <v>5</v>
      </c>
      <c r="K124" s="58">
        <v>0</v>
      </c>
      <c r="L124" s="58" t="s">
        <v>36</v>
      </c>
      <c r="M124" s="58" t="s">
        <v>24</v>
      </c>
      <c r="N124" s="58" t="s">
        <v>24</v>
      </c>
      <c r="O124" s="58" t="s">
        <v>24</v>
      </c>
      <c r="P124" s="58" t="s">
        <v>24</v>
      </c>
      <c r="Q124" s="59">
        <v>41445</v>
      </c>
      <c r="R124" s="58" t="s">
        <v>154</v>
      </c>
      <c r="S124" s="58">
        <v>64300</v>
      </c>
      <c r="T124" s="2"/>
      <c r="U124" s="2"/>
      <c r="V124" s="2" t="s">
        <v>26</v>
      </c>
      <c r="W124" s="3">
        <f t="shared" si="30"/>
        <v>0.69027266837125167</v>
      </c>
      <c r="X124" s="3"/>
      <c r="Y124" s="3"/>
      <c r="Z124" s="3">
        <f t="shared" si="31"/>
        <v>0.96638173571975228</v>
      </c>
      <c r="AA124" s="3">
        <f t="shared" si="32"/>
        <v>1.370759192583316</v>
      </c>
      <c r="AB124" s="3"/>
      <c r="AC124" s="3"/>
      <c r="AD124" s="3">
        <f t="shared" si="33"/>
        <v>1.9190628696166425</v>
      </c>
      <c r="AE124" s="3">
        <f t="shared" si="34"/>
        <v>1.7580108971683017</v>
      </c>
      <c r="AF124" s="3"/>
      <c r="AG124" s="3"/>
      <c r="AH124" s="3">
        <f t="shared" si="35"/>
        <v>2.4612152560356222</v>
      </c>
    </row>
    <row r="125" spans="1:34">
      <c r="A125" s="2" t="s">
        <v>247</v>
      </c>
      <c r="B125" s="2"/>
      <c r="C125" s="58">
        <v>8000016559</v>
      </c>
      <c r="D125" s="58" t="s">
        <v>20</v>
      </c>
      <c r="E125" s="58" t="s">
        <v>283</v>
      </c>
      <c r="F125" s="58">
        <v>66038</v>
      </c>
      <c r="G125" s="58" t="s">
        <v>284</v>
      </c>
      <c r="H125" s="58" t="s">
        <v>285</v>
      </c>
      <c r="I125" s="58">
        <v>15</v>
      </c>
      <c r="J125" s="58">
        <v>4</v>
      </c>
      <c r="K125" s="58">
        <v>51</v>
      </c>
      <c r="L125" s="58" t="s">
        <v>24</v>
      </c>
      <c r="M125" s="58" t="s">
        <v>24</v>
      </c>
      <c r="N125" s="58" t="s">
        <v>24</v>
      </c>
      <c r="O125" s="58" t="s">
        <v>24</v>
      </c>
      <c r="P125" s="58" t="s">
        <v>24</v>
      </c>
      <c r="Q125" s="59">
        <v>41387</v>
      </c>
      <c r="R125" s="58" t="s">
        <v>37</v>
      </c>
      <c r="S125" s="58">
        <v>80700</v>
      </c>
      <c r="T125" s="2"/>
      <c r="U125" s="2"/>
      <c r="V125" s="2" t="s">
        <v>26</v>
      </c>
      <c r="W125" s="3">
        <f t="shared" si="30"/>
        <v>0.86632977196827399</v>
      </c>
      <c r="X125" s="3"/>
      <c r="Y125" s="3"/>
      <c r="Z125" s="3">
        <f t="shared" si="31"/>
        <v>1.2128616807555834</v>
      </c>
      <c r="AA125" s="3">
        <f t="shared" si="32"/>
        <v>1.7203774003339596</v>
      </c>
      <c r="AB125" s="3"/>
      <c r="AC125" s="3"/>
      <c r="AD125" s="3">
        <f t="shared" si="33"/>
        <v>2.4085283604675434</v>
      </c>
      <c r="AE125" s="3">
        <f t="shared" si="34"/>
        <v>2.2063993686078063</v>
      </c>
      <c r="AF125" s="3"/>
      <c r="AG125" s="3"/>
      <c r="AH125" s="3">
        <f t="shared" si="35"/>
        <v>3.0889591160509289</v>
      </c>
    </row>
    <row r="126" spans="1:34">
      <c r="A126" s="2" t="s">
        <v>247</v>
      </c>
      <c r="B126" s="2"/>
      <c r="C126" s="58">
        <v>8000015398</v>
      </c>
      <c r="D126" s="58" t="s">
        <v>20</v>
      </c>
      <c r="E126" s="58" t="s">
        <v>286</v>
      </c>
      <c r="F126" s="58">
        <v>11120</v>
      </c>
      <c r="G126" s="58" t="s">
        <v>287</v>
      </c>
      <c r="H126" s="58">
        <v>468934660</v>
      </c>
      <c r="I126" s="58">
        <v>15</v>
      </c>
      <c r="J126" s="58">
        <v>4</v>
      </c>
      <c r="K126" s="58">
        <v>3</v>
      </c>
      <c r="L126" s="58" t="s">
        <v>24</v>
      </c>
      <c r="M126" s="58" t="s">
        <v>24</v>
      </c>
      <c r="N126" s="58" t="s">
        <v>24</v>
      </c>
      <c r="O126" s="58" t="s">
        <v>24</v>
      </c>
      <c r="P126" s="58" t="s">
        <v>24</v>
      </c>
      <c r="Q126" s="59">
        <v>41435</v>
      </c>
      <c r="R126" s="58" t="s">
        <v>37</v>
      </c>
      <c r="S126" s="58">
        <v>82700</v>
      </c>
      <c r="T126" s="2"/>
      <c r="U126" s="2"/>
      <c r="V126" s="2" t="s">
        <v>26</v>
      </c>
      <c r="W126" s="3">
        <f t="shared" si="30"/>
        <v>0.8878001504557157</v>
      </c>
      <c r="X126" s="3"/>
      <c r="Y126" s="3"/>
      <c r="Z126" s="3">
        <f t="shared" si="31"/>
        <v>1.2429202106380017</v>
      </c>
      <c r="AA126" s="3">
        <f t="shared" si="32"/>
        <v>1.7630137671328185</v>
      </c>
      <c r="AB126" s="3"/>
      <c r="AC126" s="3"/>
      <c r="AD126" s="3">
        <f t="shared" si="33"/>
        <v>2.4682192739859463</v>
      </c>
      <c r="AE126" s="3">
        <f t="shared" si="34"/>
        <v>2.2610808895150631</v>
      </c>
      <c r="AF126" s="3"/>
      <c r="AG126" s="3"/>
      <c r="AH126" s="3">
        <f t="shared" si="35"/>
        <v>3.1655132453210877</v>
      </c>
    </row>
    <row r="127" spans="1:34">
      <c r="A127" s="2" t="s">
        <v>247</v>
      </c>
      <c r="B127" s="2"/>
      <c r="C127" s="58">
        <v>8000014996</v>
      </c>
      <c r="D127" s="58" t="s">
        <v>20</v>
      </c>
      <c r="E127" s="58" t="s">
        <v>288</v>
      </c>
      <c r="F127" s="58">
        <v>66200</v>
      </c>
      <c r="G127" s="58" t="s">
        <v>289</v>
      </c>
      <c r="H127" s="58">
        <v>468225701</v>
      </c>
      <c r="I127" s="58">
        <v>15</v>
      </c>
      <c r="J127" s="58">
        <v>4</v>
      </c>
      <c r="K127" s="58">
        <v>0</v>
      </c>
      <c r="L127" s="58" t="s">
        <v>36</v>
      </c>
      <c r="M127" s="58" t="s">
        <v>24</v>
      </c>
      <c r="N127" s="58" t="s">
        <v>24</v>
      </c>
      <c r="O127" s="58" t="s">
        <v>24</v>
      </c>
      <c r="P127" s="58" t="s">
        <v>24</v>
      </c>
      <c r="Q127" s="59">
        <v>41445</v>
      </c>
      <c r="R127" s="58" t="s">
        <v>37</v>
      </c>
      <c r="S127" s="58">
        <v>73200</v>
      </c>
      <c r="T127" s="2"/>
      <c r="U127" s="2"/>
      <c r="V127" s="2" t="s">
        <v>26</v>
      </c>
      <c r="W127" s="3">
        <f t="shared" si="30"/>
        <v>0.78581585264036746</v>
      </c>
      <c r="X127" s="3"/>
      <c r="Y127" s="3"/>
      <c r="Z127" s="3">
        <f t="shared" si="31"/>
        <v>1.1001421936965143</v>
      </c>
      <c r="AA127" s="3">
        <f t="shared" si="32"/>
        <v>1.5604910248382384</v>
      </c>
      <c r="AB127" s="3"/>
      <c r="AC127" s="3"/>
      <c r="AD127" s="3">
        <f t="shared" si="33"/>
        <v>2.1846874347735339</v>
      </c>
      <c r="AE127" s="3">
        <f t="shared" si="34"/>
        <v>2.001343665205594</v>
      </c>
      <c r="AF127" s="3"/>
      <c r="AG127" s="3"/>
      <c r="AH127" s="3">
        <f t="shared" si="35"/>
        <v>2.8018811312878316</v>
      </c>
    </row>
    <row r="128" spans="1:34">
      <c r="A128" s="2" t="s">
        <v>247</v>
      </c>
      <c r="B128" s="2"/>
      <c r="C128" s="58">
        <v>8000015904</v>
      </c>
      <c r="D128" s="58" t="s">
        <v>20</v>
      </c>
      <c r="E128" s="58" t="s">
        <v>290</v>
      </c>
      <c r="F128" s="58">
        <v>66600</v>
      </c>
      <c r="G128" s="58" t="s">
        <v>291</v>
      </c>
      <c r="H128" s="58">
        <v>468646767</v>
      </c>
      <c r="I128" s="58">
        <v>30</v>
      </c>
      <c r="J128" s="58">
        <v>5</v>
      </c>
      <c r="K128" s="58">
        <v>68</v>
      </c>
      <c r="L128" s="58" t="s">
        <v>24</v>
      </c>
      <c r="M128" s="58" t="s">
        <v>24</v>
      </c>
      <c r="N128" s="58" t="s">
        <v>24</v>
      </c>
      <c r="O128" s="58" t="s">
        <v>24</v>
      </c>
      <c r="P128" s="58" t="s">
        <v>24</v>
      </c>
      <c r="Q128" s="59">
        <v>41355</v>
      </c>
      <c r="R128" s="58" t="s">
        <v>37</v>
      </c>
      <c r="S128" s="58">
        <v>63800</v>
      </c>
      <c r="T128" s="2"/>
      <c r="U128" s="2"/>
      <c r="V128" s="2" t="s">
        <v>26</v>
      </c>
      <c r="W128" s="3">
        <f t="shared" si="30"/>
        <v>0.68490507374939125</v>
      </c>
      <c r="X128" s="3"/>
      <c r="Y128" s="3"/>
      <c r="Z128" s="3">
        <f t="shared" si="31"/>
        <v>0.95886710324914759</v>
      </c>
      <c r="AA128" s="3">
        <f t="shared" si="32"/>
        <v>1.3601001008836013</v>
      </c>
      <c r="AB128" s="3"/>
      <c r="AC128" s="3"/>
      <c r="AD128" s="3">
        <f t="shared" si="33"/>
        <v>1.904140141237042</v>
      </c>
      <c r="AE128" s="3">
        <f t="shared" si="34"/>
        <v>1.7443405169414876</v>
      </c>
      <c r="AF128" s="3"/>
      <c r="AG128" s="3"/>
      <c r="AH128" s="3">
        <f t="shared" si="35"/>
        <v>2.442076723718082</v>
      </c>
    </row>
    <row r="129" spans="1:34">
      <c r="A129" s="2" t="s">
        <v>247</v>
      </c>
      <c r="B129" s="2"/>
      <c r="C129" s="58">
        <v>8000015719</v>
      </c>
      <c r="D129" s="58" t="s">
        <v>20</v>
      </c>
      <c r="E129" s="58" t="s">
        <v>292</v>
      </c>
      <c r="F129" s="58">
        <v>11800</v>
      </c>
      <c r="G129" s="58" t="s">
        <v>258</v>
      </c>
      <c r="H129" s="58">
        <v>468787739</v>
      </c>
      <c r="I129" s="58">
        <v>30</v>
      </c>
      <c r="J129" s="58">
        <v>5</v>
      </c>
      <c r="K129" s="58">
        <v>0</v>
      </c>
      <c r="L129" s="58" t="s">
        <v>36</v>
      </c>
      <c r="M129" s="58" t="s">
        <v>24</v>
      </c>
      <c r="N129" s="58" t="s">
        <v>24</v>
      </c>
      <c r="O129" s="58" t="s">
        <v>24</v>
      </c>
      <c r="P129" s="58" t="s">
        <v>24</v>
      </c>
      <c r="Q129" s="59">
        <v>41444</v>
      </c>
      <c r="R129" s="58" t="s">
        <v>37</v>
      </c>
      <c r="S129" s="58">
        <v>40900</v>
      </c>
      <c r="T129" s="2"/>
      <c r="U129" s="2"/>
      <c r="V129" s="2" t="s">
        <v>26</v>
      </c>
      <c r="W129" s="3">
        <f t="shared" si="30"/>
        <v>0.43906924006818349</v>
      </c>
      <c r="X129" s="3"/>
      <c r="Y129" s="3"/>
      <c r="Z129" s="3">
        <f t="shared" si="31"/>
        <v>0.61469693609545673</v>
      </c>
      <c r="AA129" s="3">
        <f t="shared" si="32"/>
        <v>0.87191370103666599</v>
      </c>
      <c r="AB129" s="3"/>
      <c r="AC129" s="3"/>
      <c r="AD129" s="3">
        <f t="shared" si="33"/>
        <v>1.2206791814513325</v>
      </c>
      <c r="AE129" s="3">
        <f t="shared" si="34"/>
        <v>1.1182371025533988</v>
      </c>
      <c r="AF129" s="3"/>
      <c r="AG129" s="3"/>
      <c r="AH129" s="3">
        <f t="shared" si="35"/>
        <v>1.5655319435747581</v>
      </c>
    </row>
    <row r="130" spans="1:34">
      <c r="A130" s="2" t="s">
        <v>247</v>
      </c>
      <c r="B130" s="2"/>
      <c r="C130" s="58">
        <v>8000036091</v>
      </c>
      <c r="D130" s="58" t="s">
        <v>20</v>
      </c>
      <c r="E130" s="58" t="s">
        <v>293</v>
      </c>
      <c r="F130" s="58">
        <v>66200</v>
      </c>
      <c r="G130" s="58" t="s">
        <v>294</v>
      </c>
      <c r="H130" s="58" t="s">
        <v>295</v>
      </c>
      <c r="I130" s="58">
        <v>15</v>
      </c>
      <c r="J130" s="58">
        <v>4</v>
      </c>
      <c r="K130" s="58">
        <v>0</v>
      </c>
      <c r="L130" s="58" t="s">
        <v>36</v>
      </c>
      <c r="M130" s="58" t="s">
        <v>24</v>
      </c>
      <c r="N130" s="58" t="s">
        <v>24</v>
      </c>
      <c r="O130" s="58" t="s">
        <v>24</v>
      </c>
      <c r="P130" s="58" t="s">
        <v>24</v>
      </c>
      <c r="Q130" s="59">
        <v>41452</v>
      </c>
      <c r="R130" s="58" t="s">
        <v>37</v>
      </c>
      <c r="S130" s="58">
        <v>71200</v>
      </c>
      <c r="T130" s="2"/>
      <c r="U130" s="2"/>
      <c r="V130" s="2" t="s">
        <v>26</v>
      </c>
      <c r="W130" s="3">
        <f t="shared" si="30"/>
        <v>0.76434547415292564</v>
      </c>
      <c r="X130" s="3"/>
      <c r="Y130" s="3"/>
      <c r="Z130" s="3">
        <f t="shared" si="31"/>
        <v>1.0700836638140958</v>
      </c>
      <c r="AA130" s="3">
        <f t="shared" si="32"/>
        <v>1.5178546580393795</v>
      </c>
      <c r="AB130" s="3"/>
      <c r="AC130" s="3"/>
      <c r="AD130" s="3">
        <f t="shared" si="33"/>
        <v>2.1249965212551314</v>
      </c>
      <c r="AE130" s="3">
        <f t="shared" si="34"/>
        <v>1.9466621442983374</v>
      </c>
      <c r="AF130" s="3"/>
      <c r="AG130" s="3"/>
      <c r="AH130" s="3">
        <f t="shared" si="35"/>
        <v>2.7253270020176719</v>
      </c>
    </row>
    <row r="131" spans="1:34">
      <c r="A131" s="2" t="s">
        <v>247</v>
      </c>
      <c r="B131" s="2"/>
      <c r="C131" s="58">
        <v>8000015899</v>
      </c>
      <c r="D131" s="58" t="s">
        <v>20</v>
      </c>
      <c r="E131" s="58" t="s">
        <v>296</v>
      </c>
      <c r="F131" s="58">
        <v>11130</v>
      </c>
      <c r="G131" s="58" t="s">
        <v>297</v>
      </c>
      <c r="H131" s="58">
        <v>468482320</v>
      </c>
      <c r="I131" s="58">
        <v>15</v>
      </c>
      <c r="J131" s="58">
        <v>4</v>
      </c>
      <c r="K131" s="58">
        <v>0</v>
      </c>
      <c r="L131" s="58" t="s">
        <v>36</v>
      </c>
      <c r="M131" s="58" t="s">
        <v>24</v>
      </c>
      <c r="N131" s="58" t="s">
        <v>24</v>
      </c>
      <c r="O131" s="58" t="s">
        <v>24</v>
      </c>
      <c r="P131" s="58" t="s">
        <v>24</v>
      </c>
      <c r="Q131" s="59">
        <v>41442</v>
      </c>
      <c r="R131" s="58" t="s">
        <v>37</v>
      </c>
      <c r="S131" s="58">
        <v>82400</v>
      </c>
      <c r="T131" s="2"/>
      <c r="U131" s="2"/>
      <c r="V131" s="2" t="s">
        <v>26</v>
      </c>
      <c r="W131" s="3">
        <f t="shared" si="30"/>
        <v>0.88457959368259942</v>
      </c>
      <c r="X131" s="3"/>
      <c r="Y131" s="3"/>
      <c r="Z131" s="3">
        <f t="shared" si="31"/>
        <v>1.2384114311556389</v>
      </c>
      <c r="AA131" s="3">
        <f t="shared" si="32"/>
        <v>1.7566183121129897</v>
      </c>
      <c r="AB131" s="3"/>
      <c r="AC131" s="3"/>
      <c r="AD131" s="3">
        <f t="shared" si="33"/>
        <v>2.4592656369581856</v>
      </c>
      <c r="AE131" s="3">
        <f t="shared" si="34"/>
        <v>2.2528786613789746</v>
      </c>
      <c r="AF131" s="3"/>
      <c r="AG131" s="3"/>
      <c r="AH131" s="3">
        <f t="shared" si="35"/>
        <v>3.1540301259305639</v>
      </c>
    </row>
    <row r="132" spans="1:34">
      <c r="A132" s="2" t="s">
        <v>247</v>
      </c>
      <c r="B132" s="2"/>
      <c r="C132" s="58">
        <v>8000015749</v>
      </c>
      <c r="D132" s="58" t="s">
        <v>20</v>
      </c>
      <c r="E132" s="58" t="s">
        <v>298</v>
      </c>
      <c r="F132" s="58">
        <v>34310</v>
      </c>
      <c r="G132" s="58" t="s">
        <v>299</v>
      </c>
      <c r="H132" s="58">
        <v>467933993</v>
      </c>
      <c r="I132" s="58">
        <v>15</v>
      </c>
      <c r="J132" s="58">
        <v>4</v>
      </c>
      <c r="K132" s="58">
        <v>0</v>
      </c>
      <c r="L132" s="58" t="s">
        <v>36</v>
      </c>
      <c r="M132" s="58" t="s">
        <v>24</v>
      </c>
      <c r="N132" s="58" t="s">
        <v>24</v>
      </c>
      <c r="O132" s="58" t="s">
        <v>24</v>
      </c>
      <c r="P132" s="58" t="s">
        <v>24</v>
      </c>
      <c r="Q132" s="59">
        <v>41443</v>
      </c>
      <c r="R132" s="58" t="s">
        <v>37</v>
      </c>
      <c r="S132" s="58">
        <v>75100</v>
      </c>
      <c r="T132" s="2"/>
      <c r="U132" s="2"/>
      <c r="V132" s="2" t="s">
        <v>26</v>
      </c>
      <c r="W132" s="3">
        <f t="shared" si="30"/>
        <v>0.80621271220343704</v>
      </c>
      <c r="X132" s="3"/>
      <c r="Y132" s="3"/>
      <c r="Z132" s="3">
        <f t="shared" si="31"/>
        <v>1.1286977970848118</v>
      </c>
      <c r="AA132" s="3">
        <f t="shared" si="32"/>
        <v>1.6009955732971544</v>
      </c>
      <c r="AB132" s="3"/>
      <c r="AC132" s="3"/>
      <c r="AD132" s="3">
        <f t="shared" si="33"/>
        <v>2.2413938026160163</v>
      </c>
      <c r="AE132" s="3">
        <f t="shared" si="34"/>
        <v>2.0532911100674878</v>
      </c>
      <c r="AF132" s="3"/>
      <c r="AG132" s="3"/>
      <c r="AH132" s="3">
        <f t="shared" si="35"/>
        <v>2.8746075540944824</v>
      </c>
    </row>
    <row r="133" spans="1:34">
      <c r="A133" s="2" t="s">
        <v>247</v>
      </c>
      <c r="B133" s="2"/>
      <c r="C133" s="58">
        <v>8000016819</v>
      </c>
      <c r="D133" s="58" t="s">
        <v>20</v>
      </c>
      <c r="E133" s="58" t="s">
        <v>300</v>
      </c>
      <c r="F133" s="58">
        <v>11000</v>
      </c>
      <c r="G133" s="58" t="s">
        <v>22</v>
      </c>
      <c r="H133" s="58">
        <v>468724515</v>
      </c>
      <c r="I133" s="58">
        <v>15</v>
      </c>
      <c r="J133" s="58">
        <v>4</v>
      </c>
      <c r="K133" s="58">
        <v>0</v>
      </c>
      <c r="L133" s="58" t="s">
        <v>36</v>
      </c>
      <c r="M133" s="58" t="s">
        <v>24</v>
      </c>
      <c r="N133" s="58" t="s">
        <v>24</v>
      </c>
      <c r="O133" s="58" t="s">
        <v>24</v>
      </c>
      <c r="P133" s="58" t="s">
        <v>24</v>
      </c>
      <c r="Q133" s="59">
        <v>41444</v>
      </c>
      <c r="R133" s="58" t="s">
        <v>25</v>
      </c>
      <c r="S133" s="58">
        <v>90000</v>
      </c>
      <c r="T133" s="2"/>
      <c r="U133" s="2"/>
      <c r="V133" s="2" t="s">
        <v>26</v>
      </c>
      <c r="W133" s="3">
        <f t="shared" si="30"/>
        <v>0.96616703193487785</v>
      </c>
      <c r="X133" s="3"/>
      <c r="Y133" s="3"/>
      <c r="Z133" s="3">
        <f t="shared" si="31"/>
        <v>1.3526338447088291</v>
      </c>
      <c r="AA133" s="3">
        <f t="shared" si="32"/>
        <v>1.9186365059486536</v>
      </c>
      <c r="AB133" s="3"/>
      <c r="AC133" s="3"/>
      <c r="AD133" s="3">
        <f t="shared" si="33"/>
        <v>2.6860911083281152</v>
      </c>
      <c r="AE133" s="3">
        <f t="shared" si="34"/>
        <v>2.4606684408265496</v>
      </c>
      <c r="AF133" s="3"/>
      <c r="AG133" s="3"/>
      <c r="AH133" s="3">
        <f t="shared" si="35"/>
        <v>3.4449358171571696</v>
      </c>
    </row>
    <row r="134" spans="1:34">
      <c r="A134" s="2" t="s">
        <v>247</v>
      </c>
      <c r="B134" s="2"/>
      <c r="C134" s="58">
        <v>8000014667</v>
      </c>
      <c r="D134" s="58" t="s">
        <v>20</v>
      </c>
      <c r="E134" s="58" t="s">
        <v>301</v>
      </c>
      <c r="F134" s="58">
        <v>66160</v>
      </c>
      <c r="G134" s="58" t="s">
        <v>111</v>
      </c>
      <c r="H134" s="58">
        <v>468832900</v>
      </c>
      <c r="I134" s="58">
        <v>15</v>
      </c>
      <c r="J134" s="58">
        <v>5</v>
      </c>
      <c r="K134" s="58">
        <v>0</v>
      </c>
      <c r="L134" s="58" t="s">
        <v>36</v>
      </c>
      <c r="M134" s="58" t="s">
        <v>24</v>
      </c>
      <c r="N134" s="58" t="s">
        <v>24</v>
      </c>
      <c r="O134" s="58" t="s">
        <v>24</v>
      </c>
      <c r="P134" s="58" t="s">
        <v>24</v>
      </c>
      <c r="Q134" s="59">
        <v>41442</v>
      </c>
      <c r="R134" s="58" t="s">
        <v>37</v>
      </c>
      <c r="S134" s="58">
        <v>59600</v>
      </c>
      <c r="T134" s="2"/>
      <c r="U134" s="2"/>
      <c r="V134" s="2" t="s">
        <v>26</v>
      </c>
      <c r="W134" s="3">
        <f t="shared" si="30"/>
        <v>0.63981727892576357</v>
      </c>
      <c r="X134" s="3"/>
      <c r="Y134" s="3"/>
      <c r="Z134" s="3">
        <f t="shared" si="31"/>
        <v>0.8957441904960689</v>
      </c>
      <c r="AA134" s="3">
        <f t="shared" si="32"/>
        <v>1.2705637306059976</v>
      </c>
      <c r="AB134" s="3"/>
      <c r="AC134" s="3"/>
      <c r="AD134" s="3">
        <f t="shared" si="33"/>
        <v>1.7787892228483966</v>
      </c>
      <c r="AE134" s="3">
        <f t="shared" si="34"/>
        <v>1.6295093230362485</v>
      </c>
      <c r="AF134" s="3"/>
      <c r="AG134" s="3"/>
      <c r="AH134" s="3">
        <f t="shared" si="35"/>
        <v>2.2813130522507477</v>
      </c>
    </row>
    <row r="135" spans="1:34">
      <c r="A135" s="2" t="s">
        <v>247</v>
      </c>
      <c r="B135" s="2"/>
      <c r="C135" s="58">
        <v>8000014459</v>
      </c>
      <c r="D135" s="58" t="s">
        <v>20</v>
      </c>
      <c r="E135" s="58" t="s">
        <v>302</v>
      </c>
      <c r="F135" s="58">
        <v>34550</v>
      </c>
      <c r="G135" s="58" t="s">
        <v>303</v>
      </c>
      <c r="H135" s="58">
        <v>467008333</v>
      </c>
      <c r="I135" s="58">
        <v>15</v>
      </c>
      <c r="J135" s="58">
        <v>4</v>
      </c>
      <c r="K135" s="58">
        <v>45</v>
      </c>
      <c r="L135" s="58" t="s">
        <v>24</v>
      </c>
      <c r="M135" s="58" t="s">
        <v>24</v>
      </c>
      <c r="N135" s="58" t="s">
        <v>24</v>
      </c>
      <c r="O135" s="58" t="s">
        <v>24</v>
      </c>
      <c r="P135" s="58" t="s">
        <v>24</v>
      </c>
      <c r="Q135" s="59">
        <v>41393</v>
      </c>
      <c r="R135" s="58" t="s">
        <v>154</v>
      </c>
      <c r="S135" s="58">
        <v>102800</v>
      </c>
      <c r="T135" s="2"/>
      <c r="U135" s="2"/>
      <c r="V135" s="2" t="s">
        <v>26</v>
      </c>
      <c r="W135" s="3">
        <f t="shared" si="30"/>
        <v>1.1035774542545052</v>
      </c>
      <c r="X135" s="3"/>
      <c r="Y135" s="3"/>
      <c r="Z135" s="3">
        <f t="shared" si="31"/>
        <v>1.5450084359563068</v>
      </c>
      <c r="AA135" s="3">
        <f t="shared" si="32"/>
        <v>2.1915092534613514</v>
      </c>
      <c r="AB135" s="3"/>
      <c r="AC135" s="3"/>
      <c r="AD135" s="3">
        <f t="shared" si="33"/>
        <v>3.0681129548458919</v>
      </c>
      <c r="AE135" s="3">
        <f t="shared" si="34"/>
        <v>2.8106301746329927</v>
      </c>
      <c r="AF135" s="3"/>
      <c r="AG135" s="3"/>
      <c r="AH135" s="3">
        <f t="shared" si="35"/>
        <v>3.9348822444861891</v>
      </c>
    </row>
    <row r="136" spans="1:34">
      <c r="A136" s="2" t="s">
        <v>247</v>
      </c>
      <c r="B136" s="2"/>
      <c r="C136" s="58">
        <v>8000013840</v>
      </c>
      <c r="D136" s="58" t="s">
        <v>20</v>
      </c>
      <c r="E136" s="58" t="s">
        <v>304</v>
      </c>
      <c r="F136" s="58">
        <v>66270</v>
      </c>
      <c r="G136" s="58" t="s">
        <v>305</v>
      </c>
      <c r="H136" s="58" t="s">
        <v>306</v>
      </c>
      <c r="I136" s="58">
        <v>15</v>
      </c>
      <c r="J136" s="58">
        <v>4</v>
      </c>
      <c r="K136" s="58">
        <v>42</v>
      </c>
      <c r="L136" s="58" t="s">
        <v>24</v>
      </c>
      <c r="M136" s="58" t="s">
        <v>24</v>
      </c>
      <c r="N136" s="58" t="s">
        <v>24</v>
      </c>
      <c r="O136" s="58" t="s">
        <v>24</v>
      </c>
      <c r="P136" s="58" t="s">
        <v>24</v>
      </c>
      <c r="Q136" s="59">
        <v>41396</v>
      </c>
      <c r="R136" s="58" t="s">
        <v>37</v>
      </c>
      <c r="S136" s="58">
        <v>94000</v>
      </c>
      <c r="T136" s="2"/>
      <c r="U136" s="2"/>
      <c r="V136" s="2" t="s">
        <v>26</v>
      </c>
      <c r="W136" s="3">
        <f t="shared" si="30"/>
        <v>1.0091077889097615</v>
      </c>
      <c r="X136" s="3"/>
      <c r="Y136" s="3"/>
      <c r="Z136" s="3">
        <f t="shared" si="31"/>
        <v>1.4127509044736659</v>
      </c>
      <c r="AA136" s="3">
        <f t="shared" si="32"/>
        <v>2.0039092395463718</v>
      </c>
      <c r="AB136" s="3"/>
      <c r="AC136" s="3"/>
      <c r="AD136" s="3">
        <f t="shared" si="33"/>
        <v>2.8054729353649206</v>
      </c>
      <c r="AE136" s="3">
        <f t="shared" si="34"/>
        <v>2.5700314826410633</v>
      </c>
      <c r="AF136" s="3"/>
      <c r="AG136" s="3"/>
      <c r="AH136" s="3">
        <f t="shared" si="35"/>
        <v>3.5980440756974876</v>
      </c>
    </row>
    <row r="137" spans="1:34">
      <c r="A137" s="2" t="s">
        <v>247</v>
      </c>
      <c r="B137" s="2"/>
      <c r="C137" s="58">
        <v>8000014323</v>
      </c>
      <c r="D137" s="58" t="s">
        <v>20</v>
      </c>
      <c r="E137" s="58" t="s">
        <v>307</v>
      </c>
      <c r="F137" s="58">
        <v>66140</v>
      </c>
      <c r="G137" s="58" t="s">
        <v>308</v>
      </c>
      <c r="H137" s="58">
        <v>468730840</v>
      </c>
      <c r="I137" s="58">
        <v>30</v>
      </c>
      <c r="J137" s="58">
        <v>5</v>
      </c>
      <c r="K137" s="58">
        <v>0</v>
      </c>
      <c r="L137" s="58" t="s">
        <v>36</v>
      </c>
      <c r="M137" s="58" t="s">
        <v>24</v>
      </c>
      <c r="N137" s="58" t="s">
        <v>24</v>
      </c>
      <c r="O137" s="58" t="s">
        <v>24</v>
      </c>
      <c r="P137" s="58" t="s">
        <v>24</v>
      </c>
      <c r="Q137" s="59">
        <v>41438</v>
      </c>
      <c r="R137" s="58" t="s">
        <v>37</v>
      </c>
      <c r="S137" s="58">
        <v>52900</v>
      </c>
      <c r="T137" s="2"/>
      <c r="U137" s="2"/>
      <c r="V137" s="2" t="s">
        <v>26</v>
      </c>
      <c r="W137" s="3">
        <f t="shared" si="30"/>
        <v>0.56789151099283386</v>
      </c>
      <c r="X137" s="3"/>
      <c r="Y137" s="3"/>
      <c r="Z137" s="3">
        <f t="shared" si="31"/>
        <v>0.79504811538996722</v>
      </c>
      <c r="AA137" s="3">
        <f t="shared" si="32"/>
        <v>1.12773190182982</v>
      </c>
      <c r="AB137" s="3"/>
      <c r="AC137" s="3"/>
      <c r="AD137" s="3">
        <f t="shared" si="33"/>
        <v>1.5788246625617479</v>
      </c>
      <c r="AE137" s="3">
        <f t="shared" si="34"/>
        <v>1.4463262279969389</v>
      </c>
      <c r="AF137" s="3"/>
      <c r="AG137" s="3"/>
      <c r="AH137" s="3">
        <f t="shared" si="35"/>
        <v>2.0248567191957139</v>
      </c>
    </row>
    <row r="138" spans="1:34">
      <c r="A138" s="2" t="s">
        <v>247</v>
      </c>
      <c r="B138" s="2"/>
      <c r="C138" s="58">
        <v>8000018820</v>
      </c>
      <c r="D138" s="58" t="s">
        <v>20</v>
      </c>
      <c r="E138" s="58" t="s">
        <v>309</v>
      </c>
      <c r="F138" s="58">
        <v>34450</v>
      </c>
      <c r="G138" s="58" t="s">
        <v>310</v>
      </c>
      <c r="H138" s="58">
        <v>467008890</v>
      </c>
      <c r="I138" s="58">
        <v>30</v>
      </c>
      <c r="J138" s="58">
        <v>5</v>
      </c>
      <c r="K138" s="58">
        <v>0</v>
      </c>
      <c r="L138" s="58" t="s">
        <v>36</v>
      </c>
      <c r="M138" s="58" t="s">
        <v>24</v>
      </c>
      <c r="N138" s="58" t="s">
        <v>24</v>
      </c>
      <c r="O138" s="58" t="s">
        <v>24</v>
      </c>
      <c r="P138" s="58" t="s">
        <v>24</v>
      </c>
      <c r="Q138" s="59">
        <v>41446</v>
      </c>
      <c r="R138" s="58" t="s">
        <v>37</v>
      </c>
      <c r="S138" s="58">
        <v>59800</v>
      </c>
      <c r="T138" s="2"/>
      <c r="U138" s="2"/>
      <c r="V138" s="2" t="s">
        <v>26</v>
      </c>
      <c r="W138" s="3">
        <f t="shared" si="30"/>
        <v>0.64196431677450783</v>
      </c>
      <c r="X138" s="3"/>
      <c r="Y138" s="3"/>
      <c r="Z138" s="3">
        <f t="shared" si="31"/>
        <v>0.89875004348431076</v>
      </c>
      <c r="AA138" s="3">
        <f t="shared" si="32"/>
        <v>1.2748273672858834</v>
      </c>
      <c r="AB138" s="3"/>
      <c r="AC138" s="3"/>
      <c r="AD138" s="3">
        <f t="shared" si="33"/>
        <v>1.7847583142002368</v>
      </c>
      <c r="AE138" s="3">
        <f t="shared" si="34"/>
        <v>1.6349774751269743</v>
      </c>
      <c r="AF138" s="3"/>
      <c r="AG138" s="3"/>
      <c r="AH138" s="3">
        <f t="shared" si="35"/>
        <v>2.2889684651777635</v>
      </c>
    </row>
    <row r="139" spans="1:34">
      <c r="A139" s="2" t="s">
        <v>247</v>
      </c>
      <c r="B139" s="2"/>
      <c r="C139" s="58">
        <v>8000018869</v>
      </c>
      <c r="D139" s="58" t="s">
        <v>20</v>
      </c>
      <c r="E139" s="58" t="s">
        <v>311</v>
      </c>
      <c r="F139" s="58">
        <v>66450</v>
      </c>
      <c r="G139" s="58" t="s">
        <v>312</v>
      </c>
      <c r="H139" s="58">
        <v>468835420</v>
      </c>
      <c r="I139" s="58">
        <v>15</v>
      </c>
      <c r="J139" s="58">
        <v>4</v>
      </c>
      <c r="K139" s="58">
        <v>0</v>
      </c>
      <c r="L139" s="58" t="s">
        <v>36</v>
      </c>
      <c r="M139" s="58" t="s">
        <v>24</v>
      </c>
      <c r="N139" s="58" t="s">
        <v>24</v>
      </c>
      <c r="O139" s="58" t="s">
        <v>24</v>
      </c>
      <c r="P139" s="58" t="s">
        <v>24</v>
      </c>
      <c r="Q139" s="59">
        <v>41452</v>
      </c>
      <c r="R139" s="58" t="s">
        <v>37</v>
      </c>
      <c r="S139" s="58">
        <v>71800</v>
      </c>
      <c r="T139" s="2"/>
      <c r="U139" s="2"/>
      <c r="V139" s="2" t="s">
        <v>26</v>
      </c>
      <c r="W139" s="3">
        <f t="shared" si="30"/>
        <v>0.7707865876991582</v>
      </c>
      <c r="X139" s="3"/>
      <c r="Y139" s="3"/>
      <c r="Z139" s="3">
        <f t="shared" si="31"/>
        <v>1.0791012227788213</v>
      </c>
      <c r="AA139" s="3">
        <f t="shared" si="32"/>
        <v>1.5306455680790372</v>
      </c>
      <c r="AB139" s="3"/>
      <c r="AC139" s="3"/>
      <c r="AD139" s="3">
        <f t="shared" si="33"/>
        <v>2.142903795310652</v>
      </c>
      <c r="AE139" s="3">
        <f t="shared" si="34"/>
        <v>1.9630666005705142</v>
      </c>
      <c r="AF139" s="3"/>
      <c r="AG139" s="3"/>
      <c r="AH139" s="3">
        <f t="shared" si="35"/>
        <v>2.7482932407987195</v>
      </c>
    </row>
    <row r="140" spans="1:34">
      <c r="A140" s="2" t="s">
        <v>247</v>
      </c>
      <c r="B140" s="2"/>
      <c r="C140" s="58">
        <v>8000017548</v>
      </c>
      <c r="D140" s="58" t="s">
        <v>20</v>
      </c>
      <c r="E140" s="58" t="s">
        <v>313</v>
      </c>
      <c r="F140" s="58">
        <v>11260</v>
      </c>
      <c r="G140" s="58" t="s">
        <v>314</v>
      </c>
      <c r="H140" s="58">
        <v>468741342</v>
      </c>
      <c r="I140" s="58">
        <v>30</v>
      </c>
      <c r="J140" s="58">
        <v>5</v>
      </c>
      <c r="K140" s="58">
        <v>75</v>
      </c>
      <c r="L140" s="58" t="s">
        <v>24</v>
      </c>
      <c r="M140" s="58" t="s">
        <v>24</v>
      </c>
      <c r="N140" s="58" t="s">
        <v>24</v>
      </c>
      <c r="O140" s="58" t="s">
        <v>24</v>
      </c>
      <c r="P140" s="58" t="s">
        <v>24</v>
      </c>
      <c r="Q140" s="59">
        <v>41348</v>
      </c>
      <c r="R140" s="58" t="s">
        <v>37</v>
      </c>
      <c r="S140" s="58">
        <v>55600</v>
      </c>
      <c r="T140" s="2"/>
      <c r="U140" s="2"/>
      <c r="V140" s="2" t="s">
        <v>26</v>
      </c>
      <c r="W140" s="3">
        <f t="shared" si="30"/>
        <v>0.59687652195088015</v>
      </c>
      <c r="X140" s="3"/>
      <c r="Y140" s="3"/>
      <c r="Z140" s="3">
        <f t="shared" si="31"/>
        <v>0.83562713073123207</v>
      </c>
      <c r="AA140" s="3">
        <f t="shared" si="32"/>
        <v>1.1852909970082794</v>
      </c>
      <c r="AB140" s="3"/>
      <c r="AC140" s="3"/>
      <c r="AD140" s="3">
        <f t="shared" si="33"/>
        <v>1.6594073958115914</v>
      </c>
      <c r="AE140" s="3">
        <f t="shared" si="34"/>
        <v>1.5201462812217352</v>
      </c>
      <c r="AF140" s="3"/>
      <c r="AG140" s="3"/>
      <c r="AH140" s="3">
        <f t="shared" si="35"/>
        <v>2.1282047937104291</v>
      </c>
    </row>
    <row r="141" spans="1:34">
      <c r="A141" s="2" t="s">
        <v>247</v>
      </c>
      <c r="B141" s="2"/>
      <c r="C141" s="58">
        <v>8000015783</v>
      </c>
      <c r="D141" s="58" t="s">
        <v>20</v>
      </c>
      <c r="E141" s="58" t="s">
        <v>315</v>
      </c>
      <c r="F141" s="58">
        <v>11110</v>
      </c>
      <c r="G141" s="58" t="s">
        <v>316</v>
      </c>
      <c r="H141" s="58">
        <v>468339350</v>
      </c>
      <c r="I141" s="58">
        <v>30</v>
      </c>
      <c r="J141" s="58">
        <v>5</v>
      </c>
      <c r="K141" s="58">
        <v>0</v>
      </c>
      <c r="L141" s="58" t="s">
        <v>36</v>
      </c>
      <c r="M141" s="58" t="s">
        <v>24</v>
      </c>
      <c r="N141" s="58" t="s">
        <v>24</v>
      </c>
      <c r="O141" s="58" t="s">
        <v>24</v>
      </c>
      <c r="P141" s="58" t="s">
        <v>24</v>
      </c>
      <c r="Q141" s="59">
        <v>41429</v>
      </c>
      <c r="R141" s="58" t="s">
        <v>37</v>
      </c>
      <c r="S141" s="58">
        <v>52700</v>
      </c>
      <c r="T141" s="2"/>
      <c r="U141" s="2"/>
      <c r="V141" s="2" t="s">
        <v>26</v>
      </c>
      <c r="W141" s="3">
        <f t="shared" si="30"/>
        <v>0.5657444731440896</v>
      </c>
      <c r="X141" s="3"/>
      <c r="Y141" s="3"/>
      <c r="Z141" s="3">
        <f t="shared" si="31"/>
        <v>0.79204226240172537</v>
      </c>
      <c r="AA141" s="3">
        <f t="shared" si="32"/>
        <v>1.1234682651499341</v>
      </c>
      <c r="AB141" s="3"/>
      <c r="AC141" s="3"/>
      <c r="AD141" s="3">
        <f t="shared" si="33"/>
        <v>1.5728555712099075</v>
      </c>
      <c r="AE141" s="3">
        <f t="shared" si="34"/>
        <v>1.4408580759062131</v>
      </c>
      <c r="AF141" s="3"/>
      <c r="AG141" s="3"/>
      <c r="AH141" s="3">
        <f t="shared" si="35"/>
        <v>2.017201306268698</v>
      </c>
    </row>
    <row r="142" spans="1:34">
      <c r="A142" s="2" t="s">
        <v>317</v>
      </c>
      <c r="B142" s="2"/>
      <c r="C142" s="58">
        <v>8000014352</v>
      </c>
      <c r="D142" s="58" t="s">
        <v>20</v>
      </c>
      <c r="E142" s="58" t="s">
        <v>318</v>
      </c>
      <c r="F142" s="58">
        <v>48500</v>
      </c>
      <c r="G142" s="58" t="s">
        <v>319</v>
      </c>
      <c r="H142" s="58">
        <v>466329104</v>
      </c>
      <c r="I142" s="58">
        <v>30</v>
      </c>
      <c r="J142" s="58">
        <v>5</v>
      </c>
      <c r="K142" s="58">
        <v>0</v>
      </c>
      <c r="L142" s="58" t="s">
        <v>36</v>
      </c>
      <c r="M142" s="58" t="s">
        <v>24</v>
      </c>
      <c r="N142" s="58" t="s">
        <v>24</v>
      </c>
      <c r="O142" s="58" t="s">
        <v>24</v>
      </c>
      <c r="P142" s="58" t="s">
        <v>24</v>
      </c>
      <c r="Q142" s="59">
        <v>41445</v>
      </c>
      <c r="R142" s="58" t="s">
        <v>154</v>
      </c>
      <c r="S142" s="58">
        <v>45900</v>
      </c>
      <c r="T142" s="2"/>
      <c r="U142" s="2"/>
      <c r="V142" s="2" t="s">
        <v>320</v>
      </c>
      <c r="W142" s="3">
        <f t="shared" ref="W142:W175" si="36">S142*boxcl9/potcl</f>
        <v>0.446579391891892</v>
      </c>
      <c r="X142" s="3"/>
      <c r="Y142" s="3"/>
      <c r="Z142" s="3">
        <f t="shared" ref="Z142:Z175" si="37">S142*boxcl9prog/potcl</f>
        <v>0.62521114864864868</v>
      </c>
      <c r="AA142" s="3">
        <f t="shared" ref="AA142:AA175" si="38">S142*boxcl10/potcl</f>
        <v>1.0602910602910605</v>
      </c>
      <c r="AB142" s="3"/>
      <c r="AC142" s="3"/>
      <c r="AD142" s="3">
        <f t="shared" ref="AD142:AD175" si="39">S142*boxcl10prog/potcl</f>
        <v>1.4844074844074846</v>
      </c>
      <c r="AE142" s="3">
        <f t="shared" ref="AE142:AE175" si="40">S142*boxcl11/potcl</f>
        <v>1.4184316528066527</v>
      </c>
      <c r="AF142" s="3"/>
      <c r="AG142" s="3"/>
      <c r="AH142" s="3">
        <f t="shared" ref="AH142:AH175" si="41">S142*boxcl11prog/potcl</f>
        <v>1.985804313929314</v>
      </c>
    </row>
    <row r="143" spans="1:34">
      <c r="A143" s="2" t="s">
        <v>317</v>
      </c>
      <c r="B143" s="2"/>
      <c r="C143" s="58">
        <v>8000015775</v>
      </c>
      <c r="D143" s="58" t="s">
        <v>20</v>
      </c>
      <c r="E143" s="58" t="s">
        <v>321</v>
      </c>
      <c r="F143" s="58">
        <v>34750</v>
      </c>
      <c r="G143" s="58" t="s">
        <v>322</v>
      </c>
      <c r="H143" s="58">
        <v>467070830</v>
      </c>
      <c r="I143" s="58">
        <v>30</v>
      </c>
      <c r="J143" s="58">
        <v>5</v>
      </c>
      <c r="K143" s="58">
        <v>0</v>
      </c>
      <c r="L143" s="58" t="s">
        <v>36</v>
      </c>
      <c r="M143" s="58" t="s">
        <v>24</v>
      </c>
      <c r="N143" s="58" t="s">
        <v>24</v>
      </c>
      <c r="O143" s="58" t="s">
        <v>24</v>
      </c>
      <c r="P143" s="58" t="s">
        <v>24</v>
      </c>
      <c r="Q143" s="59">
        <v>41439</v>
      </c>
      <c r="R143" s="58" t="s">
        <v>37</v>
      </c>
      <c r="S143" s="58">
        <v>57100</v>
      </c>
      <c r="T143" s="2"/>
      <c r="U143" s="2"/>
      <c r="V143" s="2" t="s">
        <v>26</v>
      </c>
      <c r="W143" s="3">
        <f t="shared" si="36"/>
        <v>0.55554865527292008</v>
      </c>
      <c r="X143" s="3"/>
      <c r="Y143" s="3"/>
      <c r="Z143" s="3">
        <f t="shared" si="37"/>
        <v>0.77776811738208795</v>
      </c>
      <c r="AA143" s="3">
        <f t="shared" si="38"/>
        <v>1.3190113190113193</v>
      </c>
      <c r="AB143" s="3"/>
      <c r="AC143" s="3"/>
      <c r="AD143" s="3">
        <f t="shared" si="39"/>
        <v>1.8466158466158469</v>
      </c>
      <c r="AE143" s="3">
        <f t="shared" si="40"/>
        <v>1.7645413371516314</v>
      </c>
      <c r="AF143" s="3"/>
      <c r="AG143" s="3"/>
      <c r="AH143" s="3">
        <f t="shared" si="41"/>
        <v>2.4703578720122836</v>
      </c>
    </row>
    <row r="144" spans="1:34">
      <c r="A144" s="2" t="s">
        <v>317</v>
      </c>
      <c r="B144" s="2"/>
      <c r="C144" s="58">
        <v>8000022415</v>
      </c>
      <c r="D144" s="58" t="s">
        <v>52</v>
      </c>
      <c r="E144" s="58" t="s">
        <v>323</v>
      </c>
      <c r="F144" s="58">
        <v>30120</v>
      </c>
      <c r="G144" s="58" t="s">
        <v>324</v>
      </c>
      <c r="H144" s="58">
        <v>467812523</v>
      </c>
      <c r="I144" s="58">
        <v>15</v>
      </c>
      <c r="J144" s="58">
        <v>4</v>
      </c>
      <c r="K144" s="58">
        <v>1</v>
      </c>
      <c r="L144" s="58" t="s">
        <v>24</v>
      </c>
      <c r="M144" s="58" t="s">
        <v>24</v>
      </c>
      <c r="N144" s="58" t="s">
        <v>24</v>
      </c>
      <c r="O144" s="58" t="s">
        <v>24</v>
      </c>
      <c r="P144" s="58" t="s">
        <v>24</v>
      </c>
      <c r="Q144" s="59">
        <v>41437</v>
      </c>
      <c r="R144" s="58" t="s">
        <v>37</v>
      </c>
      <c r="S144" s="58">
        <v>86000</v>
      </c>
      <c r="T144" s="2"/>
      <c r="U144" s="2"/>
      <c r="V144" s="2" t="s">
        <v>55</v>
      </c>
      <c r="W144" s="3">
        <f t="shared" si="36"/>
        <v>0.83672827239003722</v>
      </c>
      <c r="X144" s="3"/>
      <c r="Y144" s="3"/>
      <c r="Z144" s="3">
        <f t="shared" si="37"/>
        <v>1.171419581346052</v>
      </c>
      <c r="AA144" s="3">
        <f t="shared" si="38"/>
        <v>1.9866019866019868</v>
      </c>
      <c r="AB144" s="3"/>
      <c r="AC144" s="3"/>
      <c r="AD144" s="3">
        <f t="shared" si="39"/>
        <v>2.7812427812427818</v>
      </c>
      <c r="AE144" s="3">
        <f t="shared" si="40"/>
        <v>2.6576279333632278</v>
      </c>
      <c r="AF144" s="3"/>
      <c r="AG144" s="3"/>
      <c r="AH144" s="3">
        <f t="shared" si="41"/>
        <v>3.7206791067085181</v>
      </c>
    </row>
    <row r="145" spans="1:34">
      <c r="A145" s="2" t="s">
        <v>317</v>
      </c>
      <c r="B145" s="2"/>
      <c r="C145" s="58">
        <v>8000015757</v>
      </c>
      <c r="D145" s="58" t="s">
        <v>20</v>
      </c>
      <c r="E145" s="58" t="s">
        <v>325</v>
      </c>
      <c r="F145" s="58">
        <v>34170</v>
      </c>
      <c r="G145" s="58" t="s">
        <v>198</v>
      </c>
      <c r="H145" s="58">
        <v>467029370</v>
      </c>
      <c r="I145" s="58">
        <v>30</v>
      </c>
      <c r="J145" s="58">
        <v>5</v>
      </c>
      <c r="K145" s="58">
        <v>0</v>
      </c>
      <c r="L145" s="58" t="s">
        <v>36</v>
      </c>
      <c r="M145" s="58" t="s">
        <v>24</v>
      </c>
      <c r="N145" s="58" t="s">
        <v>24</v>
      </c>
      <c r="O145" s="58" t="s">
        <v>24</v>
      </c>
      <c r="P145" s="58" t="s">
        <v>24</v>
      </c>
      <c r="Q145" s="59">
        <v>41443</v>
      </c>
      <c r="R145" s="58" t="s">
        <v>37</v>
      </c>
      <c r="S145" s="58">
        <v>37800</v>
      </c>
      <c r="T145" s="2"/>
      <c r="U145" s="2"/>
      <c r="V145" s="2" t="s">
        <v>26</v>
      </c>
      <c r="W145" s="3">
        <f t="shared" si="36"/>
        <v>0.36777126391096981</v>
      </c>
      <c r="X145" s="3"/>
      <c r="Y145" s="3"/>
      <c r="Z145" s="3">
        <f t="shared" si="37"/>
        <v>0.51487976947535774</v>
      </c>
      <c r="AA145" s="3">
        <f t="shared" si="38"/>
        <v>0.87318087318087334</v>
      </c>
      <c r="AB145" s="3"/>
      <c r="AC145" s="3"/>
      <c r="AD145" s="3">
        <f t="shared" si="39"/>
        <v>1.2224532224532227</v>
      </c>
      <c r="AE145" s="3">
        <f t="shared" si="40"/>
        <v>1.1681201846643023</v>
      </c>
      <c r="AF145" s="3"/>
      <c r="AG145" s="3"/>
      <c r="AH145" s="3">
        <f t="shared" si="41"/>
        <v>1.6353682585300233</v>
      </c>
    </row>
    <row r="146" spans="1:34">
      <c r="A146" s="2" t="s">
        <v>317</v>
      </c>
      <c r="B146" s="2"/>
      <c r="C146" s="58">
        <v>8000013817</v>
      </c>
      <c r="D146" s="58" t="s">
        <v>20</v>
      </c>
      <c r="E146" s="58" t="s">
        <v>326</v>
      </c>
      <c r="F146" s="58">
        <v>34270</v>
      </c>
      <c r="G146" s="58" t="s">
        <v>327</v>
      </c>
      <c r="H146" s="58">
        <v>467551300</v>
      </c>
      <c r="I146" s="58">
        <v>15</v>
      </c>
      <c r="J146" s="58">
        <v>4</v>
      </c>
      <c r="K146" s="58">
        <v>0</v>
      </c>
      <c r="L146" s="58" t="s">
        <v>36</v>
      </c>
      <c r="M146" s="58" t="s">
        <v>24</v>
      </c>
      <c r="N146" s="58" t="s">
        <v>24</v>
      </c>
      <c r="O146" s="58" t="s">
        <v>24</v>
      </c>
      <c r="P146" s="58" t="s">
        <v>24</v>
      </c>
      <c r="Q146" s="59">
        <v>41444</v>
      </c>
      <c r="R146" s="58" t="s">
        <v>37</v>
      </c>
      <c r="S146" s="58">
        <v>73500</v>
      </c>
      <c r="T146" s="2"/>
      <c r="U146" s="2"/>
      <c r="V146" s="2" t="s">
        <v>26</v>
      </c>
      <c r="W146" s="3">
        <f t="shared" si="36"/>
        <v>0.7151107909379969</v>
      </c>
      <c r="X146" s="3"/>
      <c r="Y146" s="3"/>
      <c r="Z146" s="3">
        <f t="shared" si="37"/>
        <v>1.0011551073131955</v>
      </c>
      <c r="AA146" s="3">
        <f t="shared" si="38"/>
        <v>1.6978516978516982</v>
      </c>
      <c r="AB146" s="3"/>
      <c r="AC146" s="3"/>
      <c r="AD146" s="3">
        <f t="shared" si="39"/>
        <v>2.3769923769923773</v>
      </c>
      <c r="AE146" s="3">
        <f t="shared" si="40"/>
        <v>2.2713448035139212</v>
      </c>
      <c r="AF146" s="3"/>
      <c r="AG146" s="3"/>
      <c r="AH146" s="3">
        <f t="shared" si="41"/>
        <v>3.1798827249194894</v>
      </c>
    </row>
    <row r="147" spans="1:34">
      <c r="A147" s="2" t="s">
        <v>317</v>
      </c>
      <c r="B147" s="2"/>
      <c r="C147" s="58">
        <v>8000025142</v>
      </c>
      <c r="D147" s="58" t="s">
        <v>52</v>
      </c>
      <c r="E147" s="58" t="s">
        <v>328</v>
      </c>
      <c r="F147" s="58">
        <v>30170</v>
      </c>
      <c r="G147" s="58" t="s">
        <v>329</v>
      </c>
      <c r="H147" s="58">
        <v>466772447</v>
      </c>
      <c r="I147" s="58">
        <v>15</v>
      </c>
      <c r="J147" s="58">
        <v>4</v>
      </c>
      <c r="K147" s="58">
        <v>1</v>
      </c>
      <c r="L147" s="58" t="s">
        <v>24</v>
      </c>
      <c r="M147" s="58" t="s">
        <v>24</v>
      </c>
      <c r="N147" s="58" t="s">
        <v>24</v>
      </c>
      <c r="O147" s="58" t="s">
        <v>24</v>
      </c>
      <c r="P147" s="58" t="s">
        <v>24</v>
      </c>
      <c r="Q147" s="59">
        <v>41437</v>
      </c>
      <c r="R147" s="58" t="s">
        <v>37</v>
      </c>
      <c r="S147" s="58">
        <v>75600</v>
      </c>
      <c r="T147" s="2"/>
      <c r="U147" s="2"/>
      <c r="V147" s="2" t="s">
        <v>55</v>
      </c>
      <c r="W147" s="3">
        <f t="shared" si="36"/>
        <v>0.73554252782193963</v>
      </c>
      <c r="X147" s="3"/>
      <c r="Y147" s="3"/>
      <c r="Z147" s="3">
        <f t="shared" si="37"/>
        <v>1.0297595389507155</v>
      </c>
      <c r="AA147" s="3">
        <f t="shared" si="38"/>
        <v>1.7463617463617467</v>
      </c>
      <c r="AB147" s="3"/>
      <c r="AC147" s="3"/>
      <c r="AD147" s="3">
        <f t="shared" si="39"/>
        <v>2.4449064449064455</v>
      </c>
      <c r="AE147" s="3">
        <f t="shared" si="40"/>
        <v>2.3362403693286047</v>
      </c>
      <c r="AF147" s="3"/>
      <c r="AG147" s="3"/>
      <c r="AH147" s="3">
        <f t="shared" si="41"/>
        <v>3.2707365170600466</v>
      </c>
    </row>
    <row r="148" spans="1:34">
      <c r="A148" s="2" t="s">
        <v>317</v>
      </c>
      <c r="B148" s="2"/>
      <c r="C148" s="58">
        <v>8000023506</v>
      </c>
      <c r="D148" s="58" t="s">
        <v>52</v>
      </c>
      <c r="E148" s="58" t="s">
        <v>330</v>
      </c>
      <c r="F148" s="58">
        <v>34290</v>
      </c>
      <c r="G148" s="58" t="s">
        <v>331</v>
      </c>
      <c r="H148" s="58">
        <v>467390740</v>
      </c>
      <c r="I148" s="58">
        <v>30</v>
      </c>
      <c r="J148" s="58">
        <v>5</v>
      </c>
      <c r="K148" s="58">
        <v>0</v>
      </c>
      <c r="L148" s="58" t="s">
        <v>36</v>
      </c>
      <c r="M148" s="58" t="s">
        <v>24</v>
      </c>
      <c r="N148" s="58" t="s">
        <v>24</v>
      </c>
      <c r="O148" s="58" t="s">
        <v>24</v>
      </c>
      <c r="P148" s="58" t="s">
        <v>24</v>
      </c>
      <c r="Q148" s="59">
        <v>41436</v>
      </c>
      <c r="R148" s="58" t="s">
        <v>154</v>
      </c>
      <c r="S148" s="58">
        <v>48500</v>
      </c>
      <c r="T148" s="2"/>
      <c r="U148" s="2"/>
      <c r="V148" s="2" t="s">
        <v>55</v>
      </c>
      <c r="W148" s="3">
        <f t="shared" si="36"/>
        <v>0.47187582803391637</v>
      </c>
      <c r="X148" s="3"/>
      <c r="Y148" s="3"/>
      <c r="Z148" s="3">
        <f t="shared" si="37"/>
        <v>0.6606261592474828</v>
      </c>
      <c r="AA148" s="3">
        <f t="shared" si="38"/>
        <v>1.1203511203511205</v>
      </c>
      <c r="AB148" s="3"/>
      <c r="AC148" s="3"/>
      <c r="AD148" s="3">
        <f t="shared" si="39"/>
        <v>1.5684915684915686</v>
      </c>
      <c r="AE148" s="3">
        <f t="shared" si="40"/>
        <v>1.4987785438153085</v>
      </c>
      <c r="AF148" s="3"/>
      <c r="AG148" s="3"/>
      <c r="AH148" s="3">
        <f t="shared" si="41"/>
        <v>2.0982899613414316</v>
      </c>
    </row>
    <row r="149" spans="1:34">
      <c r="A149" s="2" t="s">
        <v>317</v>
      </c>
      <c r="B149" s="2"/>
      <c r="C149" s="58">
        <v>8000023311</v>
      </c>
      <c r="D149" s="58" t="s">
        <v>52</v>
      </c>
      <c r="E149" s="58" t="s">
        <v>332</v>
      </c>
      <c r="F149" s="58">
        <v>34280</v>
      </c>
      <c r="G149" s="58" t="s">
        <v>333</v>
      </c>
      <c r="H149" s="58">
        <v>467298915</v>
      </c>
      <c r="I149" s="58">
        <v>30</v>
      </c>
      <c r="J149" s="58">
        <v>5</v>
      </c>
      <c r="K149" s="58">
        <v>16</v>
      </c>
      <c r="L149" s="58" t="s">
        <v>24</v>
      </c>
      <c r="M149" s="58" t="s">
        <v>24</v>
      </c>
      <c r="N149" s="58" t="s">
        <v>24</v>
      </c>
      <c r="O149" s="58" t="s">
        <v>24</v>
      </c>
      <c r="P149" s="58" t="s">
        <v>24</v>
      </c>
      <c r="Q149" s="59">
        <v>41407</v>
      </c>
      <c r="R149" s="58" t="s">
        <v>154</v>
      </c>
      <c r="S149" s="58">
        <v>58100</v>
      </c>
      <c r="T149" s="2"/>
      <c r="U149" s="2"/>
      <c r="V149" s="2" t="s">
        <v>55</v>
      </c>
      <c r="W149" s="3">
        <f t="shared" si="36"/>
        <v>0.56527805378908325</v>
      </c>
      <c r="X149" s="3"/>
      <c r="Y149" s="3"/>
      <c r="Z149" s="3">
        <f t="shared" si="37"/>
        <v>0.79138927530471648</v>
      </c>
      <c r="AA149" s="3">
        <f t="shared" si="38"/>
        <v>1.3421113421113424</v>
      </c>
      <c r="AB149" s="3"/>
      <c r="AC149" s="3"/>
      <c r="AD149" s="3">
        <f t="shared" si="39"/>
        <v>1.8789558789558791</v>
      </c>
      <c r="AE149" s="3">
        <f t="shared" si="40"/>
        <v>1.795443987539576</v>
      </c>
      <c r="AF149" s="3"/>
      <c r="AG149" s="3"/>
      <c r="AH149" s="3">
        <f t="shared" si="41"/>
        <v>2.5136215825554058</v>
      </c>
    </row>
    <row r="150" spans="1:34">
      <c r="A150" s="2" t="s">
        <v>317</v>
      </c>
      <c r="B150" s="2"/>
      <c r="C150" s="58">
        <v>8000023224</v>
      </c>
      <c r="D150" s="58" t="s">
        <v>52</v>
      </c>
      <c r="E150" s="58" t="s">
        <v>334</v>
      </c>
      <c r="F150" s="58">
        <v>30220</v>
      </c>
      <c r="G150" s="58" t="s">
        <v>212</v>
      </c>
      <c r="H150" s="58" t="s">
        <v>335</v>
      </c>
      <c r="I150" s="58">
        <v>15</v>
      </c>
      <c r="J150" s="58">
        <v>4</v>
      </c>
      <c r="K150" s="58">
        <v>0</v>
      </c>
      <c r="L150" s="58" t="s">
        <v>36</v>
      </c>
      <c r="M150" s="58" t="s">
        <v>24</v>
      </c>
      <c r="N150" s="58" t="s">
        <v>24</v>
      </c>
      <c r="O150" s="58" t="s">
        <v>24</v>
      </c>
      <c r="P150" s="58" t="s">
        <v>24</v>
      </c>
      <c r="Q150" s="59">
        <v>41438</v>
      </c>
      <c r="R150" s="58" t="s">
        <v>37</v>
      </c>
      <c r="S150" s="58">
        <v>73700</v>
      </c>
      <c r="T150" s="2"/>
      <c r="U150" s="2"/>
      <c r="V150" s="2" t="s">
        <v>55</v>
      </c>
      <c r="W150" s="3">
        <f t="shared" si="36"/>
        <v>0.71705667064122958</v>
      </c>
      <c r="X150" s="3"/>
      <c r="Y150" s="3"/>
      <c r="Z150" s="3">
        <f t="shared" si="37"/>
        <v>1.0038793388977212</v>
      </c>
      <c r="AA150" s="3">
        <f t="shared" si="38"/>
        <v>1.7024717024717029</v>
      </c>
      <c r="AB150" s="3"/>
      <c r="AC150" s="3"/>
      <c r="AD150" s="3">
        <f t="shared" si="39"/>
        <v>2.3834603834603838</v>
      </c>
      <c r="AE150" s="3">
        <f t="shared" si="40"/>
        <v>2.2775253335915102</v>
      </c>
      <c r="AF150" s="3"/>
      <c r="AG150" s="3"/>
      <c r="AH150" s="3">
        <f t="shared" si="41"/>
        <v>3.1885354670281139</v>
      </c>
    </row>
    <row r="151" spans="1:34">
      <c r="A151" s="2" t="s">
        <v>317</v>
      </c>
      <c r="B151" s="2"/>
      <c r="C151" s="58">
        <v>8000022343</v>
      </c>
      <c r="D151" s="58" t="s">
        <v>52</v>
      </c>
      <c r="E151" s="58" t="s">
        <v>336</v>
      </c>
      <c r="F151" s="58">
        <v>34600</v>
      </c>
      <c r="G151" s="58" t="s">
        <v>125</v>
      </c>
      <c r="H151" s="58">
        <v>467950018</v>
      </c>
      <c r="I151" s="58">
        <v>15</v>
      </c>
      <c r="J151" s="58">
        <v>4</v>
      </c>
      <c r="K151" s="58">
        <v>2</v>
      </c>
      <c r="L151" s="58" t="s">
        <v>24</v>
      </c>
      <c r="M151" s="58" t="s">
        <v>24</v>
      </c>
      <c r="N151" s="58" t="s">
        <v>24</v>
      </c>
      <c r="O151" s="58" t="s">
        <v>24</v>
      </c>
      <c r="P151" s="58" t="s">
        <v>24</v>
      </c>
      <c r="Q151" s="59">
        <v>41436</v>
      </c>
      <c r="R151" s="58" t="s">
        <v>37</v>
      </c>
      <c r="S151" s="58">
        <v>76500</v>
      </c>
      <c r="T151" s="2"/>
      <c r="U151" s="2"/>
      <c r="V151" s="2" t="s">
        <v>55</v>
      </c>
      <c r="W151" s="3">
        <f t="shared" si="36"/>
        <v>0.74429898648648662</v>
      </c>
      <c r="X151" s="3"/>
      <c r="Y151" s="3"/>
      <c r="Z151" s="3">
        <f t="shared" si="37"/>
        <v>1.0420185810810811</v>
      </c>
      <c r="AA151" s="3">
        <f t="shared" si="38"/>
        <v>1.7671517671517676</v>
      </c>
      <c r="AB151" s="3"/>
      <c r="AC151" s="3"/>
      <c r="AD151" s="3">
        <f t="shared" si="39"/>
        <v>2.4740124740124743</v>
      </c>
      <c r="AE151" s="3">
        <f t="shared" si="40"/>
        <v>2.3640527546777546</v>
      </c>
      <c r="AF151" s="3"/>
      <c r="AG151" s="3"/>
      <c r="AH151" s="3">
        <f t="shared" si="41"/>
        <v>3.3096738565488564</v>
      </c>
    </row>
    <row r="152" spans="1:34">
      <c r="A152" s="2" t="s">
        <v>317</v>
      </c>
      <c r="B152" s="2"/>
      <c r="C152" s="58">
        <v>8000023995</v>
      </c>
      <c r="D152" s="58" t="s">
        <v>52</v>
      </c>
      <c r="E152" s="58" t="s">
        <v>337</v>
      </c>
      <c r="F152" s="58">
        <v>12400</v>
      </c>
      <c r="G152" s="58" t="s">
        <v>338</v>
      </c>
      <c r="H152" s="58">
        <v>565491300</v>
      </c>
      <c r="I152" s="58">
        <v>15</v>
      </c>
      <c r="J152" s="58">
        <v>4</v>
      </c>
      <c r="K152" s="58">
        <v>6</v>
      </c>
      <c r="L152" s="58" t="s">
        <v>24</v>
      </c>
      <c r="M152" s="58" t="s">
        <v>24</v>
      </c>
      <c r="N152" s="58" t="s">
        <v>24</v>
      </c>
      <c r="O152" s="58" t="s">
        <v>24</v>
      </c>
      <c r="P152" s="58" t="s">
        <v>24</v>
      </c>
      <c r="Q152" s="59">
        <v>41432</v>
      </c>
      <c r="R152" s="58" t="s">
        <v>37</v>
      </c>
      <c r="S152" s="58">
        <v>102800</v>
      </c>
      <c r="T152" s="2"/>
      <c r="U152" s="2"/>
      <c r="V152" s="2" t="s">
        <v>55</v>
      </c>
      <c r="W152" s="3">
        <f t="shared" si="36"/>
        <v>1.0001821674615794</v>
      </c>
      <c r="X152" s="3"/>
      <c r="Y152" s="3"/>
      <c r="Z152" s="3">
        <f t="shared" si="37"/>
        <v>1.400255034446211</v>
      </c>
      <c r="AA152" s="3">
        <f t="shared" si="38"/>
        <v>2.3746823746823753</v>
      </c>
      <c r="AB152" s="3"/>
      <c r="AC152" s="3"/>
      <c r="AD152" s="3">
        <f t="shared" si="39"/>
        <v>3.324555324555325</v>
      </c>
      <c r="AE152" s="3">
        <f t="shared" si="40"/>
        <v>3.1767924598806956</v>
      </c>
      <c r="AF152" s="3"/>
      <c r="AG152" s="3"/>
      <c r="AH152" s="3">
        <f t="shared" si="41"/>
        <v>4.4475094438329732</v>
      </c>
    </row>
    <row r="153" spans="1:34">
      <c r="A153" s="2" t="s">
        <v>317</v>
      </c>
      <c r="B153" s="2"/>
      <c r="C153" s="58">
        <v>8000024785</v>
      </c>
      <c r="D153" s="58" t="s">
        <v>52</v>
      </c>
      <c r="E153" s="58" t="s">
        <v>339</v>
      </c>
      <c r="F153" s="58">
        <v>12100</v>
      </c>
      <c r="G153" s="58" t="s">
        <v>139</v>
      </c>
      <c r="H153" s="58">
        <v>565491300</v>
      </c>
      <c r="I153" s="58">
        <v>30</v>
      </c>
      <c r="J153" s="58">
        <v>5</v>
      </c>
      <c r="K153" s="58">
        <v>0</v>
      </c>
      <c r="L153" s="58" t="s">
        <v>36</v>
      </c>
      <c r="M153" s="58" t="s">
        <v>24</v>
      </c>
      <c r="N153" s="58" t="s">
        <v>24</v>
      </c>
      <c r="O153" s="58" t="s">
        <v>24</v>
      </c>
      <c r="P153" s="58" t="s">
        <v>24</v>
      </c>
      <c r="Q153" s="59">
        <v>41432</v>
      </c>
      <c r="R153" s="58" t="s">
        <v>37</v>
      </c>
      <c r="S153" s="58">
        <v>60200</v>
      </c>
      <c r="T153" s="2"/>
      <c r="U153" s="2"/>
      <c r="V153" s="2" t="s">
        <v>55</v>
      </c>
      <c r="W153" s="3">
        <f t="shared" si="36"/>
        <v>0.58570979067302609</v>
      </c>
      <c r="X153" s="3"/>
      <c r="Y153" s="3"/>
      <c r="Z153" s="3">
        <f t="shared" si="37"/>
        <v>0.81999370694223639</v>
      </c>
      <c r="AA153" s="3">
        <f t="shared" si="38"/>
        <v>1.3906213906213909</v>
      </c>
      <c r="AB153" s="3"/>
      <c r="AC153" s="3"/>
      <c r="AD153" s="3">
        <f t="shared" si="39"/>
        <v>1.9468699468699471</v>
      </c>
      <c r="AE153" s="3">
        <f t="shared" si="40"/>
        <v>1.8603395533542595</v>
      </c>
      <c r="AF153" s="3"/>
      <c r="AG153" s="3"/>
      <c r="AH153" s="3">
        <f t="shared" si="41"/>
        <v>2.6044753746959626</v>
      </c>
    </row>
    <row r="154" spans="1:34">
      <c r="A154" s="2" t="s">
        <v>317</v>
      </c>
      <c r="B154" s="2"/>
      <c r="C154" s="58">
        <v>8000015393</v>
      </c>
      <c r="D154" s="58" t="s">
        <v>20</v>
      </c>
      <c r="E154" s="58" t="s">
        <v>340</v>
      </c>
      <c r="F154" s="58">
        <v>12150</v>
      </c>
      <c r="G154" s="58" t="s">
        <v>341</v>
      </c>
      <c r="H154" s="58">
        <v>565702600</v>
      </c>
      <c r="I154" s="58">
        <v>30</v>
      </c>
      <c r="J154" s="58">
        <v>5</v>
      </c>
      <c r="K154" s="58">
        <v>0</v>
      </c>
      <c r="L154" s="58" t="s">
        <v>36</v>
      </c>
      <c r="M154" s="58" t="s">
        <v>24</v>
      </c>
      <c r="N154" s="58" t="s">
        <v>24</v>
      </c>
      <c r="O154" s="58" t="s">
        <v>24</v>
      </c>
      <c r="P154" s="58" t="s">
        <v>24</v>
      </c>
      <c r="Q154" s="59">
        <v>41445</v>
      </c>
      <c r="R154" s="58" t="s">
        <v>154</v>
      </c>
      <c r="S154" s="58">
        <v>36400</v>
      </c>
      <c r="T154" s="2"/>
      <c r="U154" s="2"/>
      <c r="V154" s="2" t="s">
        <v>42</v>
      </c>
      <c r="W154" s="3">
        <f t="shared" si="36"/>
        <v>0.35415010598834135</v>
      </c>
      <c r="X154" s="3"/>
      <c r="Y154" s="3"/>
      <c r="Z154" s="3">
        <f t="shared" si="37"/>
        <v>0.49581014838367782</v>
      </c>
      <c r="AA154" s="3">
        <f t="shared" si="38"/>
        <v>0.8408408408408411</v>
      </c>
      <c r="AB154" s="3"/>
      <c r="AC154" s="3"/>
      <c r="AD154" s="3">
        <f t="shared" si="39"/>
        <v>1.1771771771771773</v>
      </c>
      <c r="AE154" s="3">
        <f t="shared" si="40"/>
        <v>1.1248564741211802</v>
      </c>
      <c r="AF154" s="3"/>
      <c r="AG154" s="3"/>
      <c r="AH154" s="3">
        <f t="shared" si="41"/>
        <v>1.5747990637696518</v>
      </c>
    </row>
    <row r="155" spans="1:34">
      <c r="A155" s="2" t="s">
        <v>317</v>
      </c>
      <c r="B155" s="2"/>
      <c r="C155" s="58">
        <v>8000015562</v>
      </c>
      <c r="D155" s="58" t="s">
        <v>20</v>
      </c>
      <c r="E155" s="58" t="s">
        <v>342</v>
      </c>
      <c r="F155" s="58">
        <v>34400</v>
      </c>
      <c r="G155" s="58" t="s">
        <v>173</v>
      </c>
      <c r="H155" s="58">
        <v>467832300</v>
      </c>
      <c r="I155" s="58">
        <v>15</v>
      </c>
      <c r="J155" s="58">
        <v>4</v>
      </c>
      <c r="K155" s="58">
        <v>0</v>
      </c>
      <c r="L155" s="58" t="s">
        <v>36</v>
      </c>
      <c r="M155" s="58" t="s">
        <v>24</v>
      </c>
      <c r="N155" s="58" t="s">
        <v>24</v>
      </c>
      <c r="O155" s="58" t="s">
        <v>24</v>
      </c>
      <c r="P155" s="58" t="s">
        <v>24</v>
      </c>
      <c r="Q155" s="59">
        <v>41444</v>
      </c>
      <c r="R155" s="58" t="s">
        <v>37</v>
      </c>
      <c r="S155" s="58">
        <v>82000</v>
      </c>
      <c r="T155" s="2"/>
      <c r="U155" s="2"/>
      <c r="V155" s="2" t="s">
        <v>26</v>
      </c>
      <c r="W155" s="3">
        <f t="shared" si="36"/>
        <v>0.79781067832538433</v>
      </c>
      <c r="X155" s="3"/>
      <c r="Y155" s="3"/>
      <c r="Z155" s="3">
        <f t="shared" si="37"/>
        <v>1.1169349496555379</v>
      </c>
      <c r="AA155" s="3">
        <f t="shared" si="38"/>
        <v>1.8942018942018948</v>
      </c>
      <c r="AB155" s="3"/>
      <c r="AC155" s="3"/>
      <c r="AD155" s="3">
        <f t="shared" si="39"/>
        <v>2.6518826518826519</v>
      </c>
      <c r="AE155" s="3">
        <f t="shared" si="40"/>
        <v>2.5340173318114494</v>
      </c>
      <c r="AF155" s="3"/>
      <c r="AG155" s="3"/>
      <c r="AH155" s="3">
        <f t="shared" si="41"/>
        <v>3.5476242645360285</v>
      </c>
    </row>
    <row r="156" spans="1:34">
      <c r="A156" s="2" t="s">
        <v>317</v>
      </c>
      <c r="B156" s="2"/>
      <c r="C156" s="58">
        <v>8000023323</v>
      </c>
      <c r="D156" s="58" t="s">
        <v>90</v>
      </c>
      <c r="E156" s="58" t="s">
        <v>343</v>
      </c>
      <c r="F156" s="58">
        <v>34340</v>
      </c>
      <c r="G156" s="58" t="s">
        <v>344</v>
      </c>
      <c r="H156" s="58" t="s">
        <v>345</v>
      </c>
      <c r="I156" s="58">
        <v>15</v>
      </c>
      <c r="J156" s="58">
        <v>4</v>
      </c>
      <c r="K156" s="58">
        <v>0</v>
      </c>
      <c r="L156" s="58" t="s">
        <v>36</v>
      </c>
      <c r="M156" s="58" t="s">
        <v>24</v>
      </c>
      <c r="N156" s="58" t="s">
        <v>24</v>
      </c>
      <c r="O156" s="58" t="s">
        <v>24</v>
      </c>
      <c r="P156" s="58" t="s">
        <v>24</v>
      </c>
      <c r="Q156" s="59">
        <v>41443</v>
      </c>
      <c r="R156" s="58" t="s">
        <v>25</v>
      </c>
      <c r="S156" s="58">
        <v>124000</v>
      </c>
      <c r="T156" s="2"/>
      <c r="U156" s="2"/>
      <c r="V156" s="2" t="s">
        <v>93</v>
      </c>
      <c r="W156" s="3">
        <f t="shared" si="36"/>
        <v>1.2064454160042397</v>
      </c>
      <c r="X156" s="3"/>
      <c r="Y156" s="3"/>
      <c r="Z156" s="3">
        <f t="shared" si="37"/>
        <v>1.6890235824059354</v>
      </c>
      <c r="AA156" s="3">
        <f t="shared" si="38"/>
        <v>2.864402864402865</v>
      </c>
      <c r="AB156" s="3"/>
      <c r="AC156" s="3"/>
      <c r="AD156" s="3">
        <f t="shared" si="39"/>
        <v>4.0101640101640106</v>
      </c>
      <c r="AE156" s="3">
        <f t="shared" si="40"/>
        <v>3.8319286481051194</v>
      </c>
      <c r="AF156" s="3"/>
      <c r="AG156" s="3"/>
      <c r="AH156" s="3">
        <f t="shared" si="41"/>
        <v>5.3647001073471658</v>
      </c>
    </row>
    <row r="157" spans="1:34">
      <c r="A157" s="2" t="s">
        <v>317</v>
      </c>
      <c r="B157" s="2"/>
      <c r="C157" s="58">
        <v>8000051757</v>
      </c>
      <c r="D157" s="58" t="s">
        <v>90</v>
      </c>
      <c r="E157" s="58" t="s">
        <v>346</v>
      </c>
      <c r="F157" s="58">
        <v>34070</v>
      </c>
      <c r="G157" s="58" t="s">
        <v>347</v>
      </c>
      <c r="H157" s="58" t="s">
        <v>348</v>
      </c>
      <c r="I157" s="58">
        <v>15</v>
      </c>
      <c r="J157" s="58">
        <v>4</v>
      </c>
      <c r="K157" s="58">
        <v>0</v>
      </c>
      <c r="L157" s="58" t="s">
        <v>36</v>
      </c>
      <c r="M157" s="58" t="s">
        <v>24</v>
      </c>
      <c r="N157" s="58" t="s">
        <v>24</v>
      </c>
      <c r="O157" s="58" t="s">
        <v>24</v>
      </c>
      <c r="P157" s="58" t="s">
        <v>24</v>
      </c>
      <c r="Q157" s="59">
        <v>41438</v>
      </c>
      <c r="R157" s="58" t="s">
        <v>37</v>
      </c>
      <c r="S157" s="58">
        <v>63500</v>
      </c>
      <c r="T157" s="2"/>
      <c r="U157" s="2"/>
      <c r="V157" s="2" t="s">
        <v>93</v>
      </c>
      <c r="W157" s="3">
        <f t="shared" si="36"/>
        <v>0.61781680577636466</v>
      </c>
      <c r="X157" s="3"/>
      <c r="Y157" s="3"/>
      <c r="Z157" s="3">
        <f t="shared" si="37"/>
        <v>0.86494352808691044</v>
      </c>
      <c r="AA157" s="3">
        <f t="shared" si="38"/>
        <v>1.4668514668514672</v>
      </c>
      <c r="AB157" s="3"/>
      <c r="AC157" s="3"/>
      <c r="AD157" s="3">
        <f t="shared" si="39"/>
        <v>2.0535920535920535</v>
      </c>
      <c r="AE157" s="3">
        <f t="shared" si="40"/>
        <v>1.9623182996344763</v>
      </c>
      <c r="AF157" s="3"/>
      <c r="AG157" s="3"/>
      <c r="AH157" s="3">
        <f t="shared" si="41"/>
        <v>2.7472456194882664</v>
      </c>
    </row>
    <row r="158" spans="1:34">
      <c r="A158" s="2" t="s">
        <v>317</v>
      </c>
      <c r="B158" s="2"/>
      <c r="C158" s="58">
        <v>8000023108</v>
      </c>
      <c r="D158" s="58" t="s">
        <v>90</v>
      </c>
      <c r="E158" s="58" t="s">
        <v>349</v>
      </c>
      <c r="F158" s="58">
        <v>30600</v>
      </c>
      <c r="G158" s="58" t="s">
        <v>350</v>
      </c>
      <c r="H158" s="58">
        <v>466884873</v>
      </c>
      <c r="I158" s="58">
        <v>15</v>
      </c>
      <c r="J158" s="58">
        <v>4</v>
      </c>
      <c r="K158" s="58">
        <v>0</v>
      </c>
      <c r="L158" s="58" t="s">
        <v>36</v>
      </c>
      <c r="M158" s="58" t="s">
        <v>24</v>
      </c>
      <c r="N158" s="58" t="s">
        <v>24</v>
      </c>
      <c r="O158" s="58" t="s">
        <v>24</v>
      </c>
      <c r="P158" s="58" t="s">
        <v>24</v>
      </c>
      <c r="Q158" s="59">
        <v>41443</v>
      </c>
      <c r="R158" s="58" t="s">
        <v>37</v>
      </c>
      <c r="S158" s="58">
        <v>76500</v>
      </c>
      <c r="T158" s="2"/>
      <c r="U158" s="2"/>
      <c r="V158" s="2" t="s">
        <v>93</v>
      </c>
      <c r="W158" s="3">
        <f t="shared" si="36"/>
        <v>0.74429898648648662</v>
      </c>
      <c r="X158" s="3"/>
      <c r="Y158" s="3"/>
      <c r="Z158" s="3">
        <f t="shared" si="37"/>
        <v>1.0420185810810811</v>
      </c>
      <c r="AA158" s="3">
        <f t="shared" si="38"/>
        <v>1.7671517671517676</v>
      </c>
      <c r="AB158" s="3"/>
      <c r="AC158" s="3"/>
      <c r="AD158" s="3">
        <f t="shared" si="39"/>
        <v>2.4740124740124743</v>
      </c>
      <c r="AE158" s="3">
        <f t="shared" si="40"/>
        <v>2.3640527546777546</v>
      </c>
      <c r="AF158" s="3"/>
      <c r="AG158" s="3"/>
      <c r="AH158" s="3">
        <f t="shared" si="41"/>
        <v>3.3096738565488564</v>
      </c>
    </row>
    <row r="159" spans="1:34">
      <c r="A159" s="2" t="s">
        <v>317</v>
      </c>
      <c r="B159" s="2"/>
      <c r="C159" s="58">
        <v>8000017746</v>
      </c>
      <c r="D159" s="58" t="s">
        <v>20</v>
      </c>
      <c r="E159" s="58" t="s">
        <v>351</v>
      </c>
      <c r="F159" s="58">
        <v>48000</v>
      </c>
      <c r="G159" s="58" t="s">
        <v>352</v>
      </c>
      <c r="H159" s="58">
        <v>466490201</v>
      </c>
      <c r="I159" s="58">
        <v>30</v>
      </c>
      <c r="J159" s="58">
        <v>5</v>
      </c>
      <c r="K159" s="58">
        <v>0</v>
      </c>
      <c r="L159" s="58" t="s">
        <v>36</v>
      </c>
      <c r="M159" s="58" t="s">
        <v>24</v>
      </c>
      <c r="N159" s="58" t="s">
        <v>24</v>
      </c>
      <c r="O159" s="58" t="s">
        <v>24</v>
      </c>
      <c r="P159" s="58" t="s">
        <v>24</v>
      </c>
      <c r="Q159" s="59">
        <v>41445</v>
      </c>
      <c r="R159" s="58" t="s">
        <v>154</v>
      </c>
      <c r="S159" s="58">
        <v>31700</v>
      </c>
      <c r="T159" s="2"/>
      <c r="U159" s="2"/>
      <c r="V159" s="2" t="s">
        <v>320</v>
      </c>
      <c r="W159" s="3">
        <f t="shared" si="36"/>
        <v>0.30842193296237419</v>
      </c>
      <c r="X159" s="3"/>
      <c r="Y159" s="3"/>
      <c r="Z159" s="3">
        <f t="shared" si="37"/>
        <v>0.43179070614732379</v>
      </c>
      <c r="AA159" s="3">
        <f t="shared" si="38"/>
        <v>0.73227073227073247</v>
      </c>
      <c r="AB159" s="3"/>
      <c r="AC159" s="3"/>
      <c r="AD159" s="3">
        <f t="shared" si="39"/>
        <v>1.0251790251790254</v>
      </c>
      <c r="AE159" s="3">
        <f t="shared" si="40"/>
        <v>0.97961401729784092</v>
      </c>
      <c r="AF159" s="3"/>
      <c r="AG159" s="3"/>
      <c r="AH159" s="3">
        <f t="shared" si="41"/>
        <v>1.3714596242169772</v>
      </c>
    </row>
    <row r="160" spans="1:34">
      <c r="A160" s="2" t="s">
        <v>317</v>
      </c>
      <c r="B160" s="2"/>
      <c r="C160" s="58">
        <v>8000022787</v>
      </c>
      <c r="D160" s="58" t="s">
        <v>20</v>
      </c>
      <c r="E160" s="58" t="s">
        <v>115</v>
      </c>
      <c r="F160" s="58">
        <v>34730</v>
      </c>
      <c r="G160" s="58" t="s">
        <v>353</v>
      </c>
      <c r="H160" s="58">
        <v>499622550</v>
      </c>
      <c r="I160" s="58">
        <v>30</v>
      </c>
      <c r="J160" s="58">
        <v>5</v>
      </c>
      <c r="K160" s="58">
        <v>0</v>
      </c>
      <c r="L160" s="58" t="s">
        <v>36</v>
      </c>
      <c r="M160" s="58" t="s">
        <v>24</v>
      </c>
      <c r="N160" s="58" t="s">
        <v>24</v>
      </c>
      <c r="O160" s="58" t="s">
        <v>24</v>
      </c>
      <c r="P160" s="58" t="s">
        <v>24</v>
      </c>
      <c r="Q160" s="59">
        <v>41443</v>
      </c>
      <c r="R160" s="58" t="s">
        <v>37</v>
      </c>
      <c r="S160" s="58">
        <v>45100</v>
      </c>
      <c r="T160" s="2"/>
      <c r="U160" s="2"/>
      <c r="V160" s="2" t="s">
        <v>26</v>
      </c>
      <c r="W160" s="3">
        <f t="shared" si="36"/>
        <v>0.4387958730789614</v>
      </c>
      <c r="X160" s="3"/>
      <c r="Y160" s="3"/>
      <c r="Z160" s="3">
        <f t="shared" si="37"/>
        <v>0.61431422231054589</v>
      </c>
      <c r="AA160" s="3">
        <f t="shared" si="38"/>
        <v>1.041811041811042</v>
      </c>
      <c r="AB160" s="3"/>
      <c r="AC160" s="3"/>
      <c r="AD160" s="3">
        <f t="shared" si="39"/>
        <v>1.4585354585354589</v>
      </c>
      <c r="AE160" s="3">
        <f t="shared" si="40"/>
        <v>1.3937095324962974</v>
      </c>
      <c r="AF160" s="3"/>
      <c r="AG160" s="3"/>
      <c r="AH160" s="3">
        <f t="shared" si="41"/>
        <v>1.951193345494816</v>
      </c>
    </row>
    <row r="161" spans="1:34">
      <c r="A161" s="2" t="s">
        <v>317</v>
      </c>
      <c r="B161" s="2"/>
      <c r="C161" s="58">
        <v>8000017095</v>
      </c>
      <c r="D161" s="58" t="s">
        <v>20</v>
      </c>
      <c r="E161" s="58" t="s">
        <v>354</v>
      </c>
      <c r="F161" s="58">
        <v>30120</v>
      </c>
      <c r="G161" s="58" t="s">
        <v>324</v>
      </c>
      <c r="H161" s="58">
        <v>467819797</v>
      </c>
      <c r="I161" s="58">
        <v>30</v>
      </c>
      <c r="J161" s="58">
        <v>5</v>
      </c>
      <c r="K161" s="58">
        <v>0</v>
      </c>
      <c r="L161" s="58" t="s">
        <v>36</v>
      </c>
      <c r="M161" s="58" t="s">
        <v>24</v>
      </c>
      <c r="N161" s="58" t="s">
        <v>24</v>
      </c>
      <c r="O161" s="58" t="s">
        <v>24</v>
      </c>
      <c r="P161" s="58" t="s">
        <v>24</v>
      </c>
      <c r="Q161" s="59">
        <v>41437</v>
      </c>
      <c r="R161" s="58" t="s">
        <v>37</v>
      </c>
      <c r="S161" s="58">
        <v>47100</v>
      </c>
      <c r="T161" s="2"/>
      <c r="U161" s="2"/>
      <c r="V161" s="2" t="s">
        <v>26</v>
      </c>
      <c r="W161" s="3">
        <f t="shared" si="36"/>
        <v>0.45825467011128784</v>
      </c>
      <c r="X161" s="3"/>
      <c r="Y161" s="3"/>
      <c r="Z161" s="3">
        <f t="shared" si="37"/>
        <v>0.64155653815580282</v>
      </c>
      <c r="AA161" s="3">
        <f t="shared" si="38"/>
        <v>1.0880110880110883</v>
      </c>
      <c r="AB161" s="3"/>
      <c r="AC161" s="3"/>
      <c r="AD161" s="3">
        <f t="shared" si="39"/>
        <v>1.5232155232155233</v>
      </c>
      <c r="AE161" s="3">
        <f t="shared" si="40"/>
        <v>1.4555148332721861</v>
      </c>
      <c r="AF161" s="3"/>
      <c r="AG161" s="3"/>
      <c r="AH161" s="3">
        <f t="shared" si="41"/>
        <v>2.0377207665810606</v>
      </c>
    </row>
    <row r="162" spans="1:34">
      <c r="A162" s="2" t="s">
        <v>317</v>
      </c>
      <c r="B162" s="2"/>
      <c r="C162" s="58">
        <v>8000023417</v>
      </c>
      <c r="D162" s="58" t="s">
        <v>90</v>
      </c>
      <c r="E162" s="58" t="s">
        <v>115</v>
      </c>
      <c r="F162" s="58">
        <v>34140</v>
      </c>
      <c r="G162" s="58" t="s">
        <v>355</v>
      </c>
      <c r="H162" s="58">
        <v>467186828</v>
      </c>
      <c r="I162" s="58">
        <v>15</v>
      </c>
      <c r="J162" s="58">
        <v>4</v>
      </c>
      <c r="K162" s="58">
        <v>3</v>
      </c>
      <c r="L162" s="58" t="s">
        <v>24</v>
      </c>
      <c r="M162" s="58" t="s">
        <v>24</v>
      </c>
      <c r="N162" s="58" t="s">
        <v>24</v>
      </c>
      <c r="O162" s="58" t="s">
        <v>24</v>
      </c>
      <c r="P162" s="58" t="s">
        <v>24</v>
      </c>
      <c r="Q162" s="59">
        <v>41435</v>
      </c>
      <c r="R162" s="58" t="s">
        <v>154</v>
      </c>
      <c r="S162" s="58">
        <v>87300</v>
      </c>
      <c r="T162" s="2"/>
      <c r="U162" s="2"/>
      <c r="V162" s="2" t="s">
        <v>93</v>
      </c>
      <c r="W162" s="3">
        <f t="shared" si="36"/>
        <v>0.84937649046104935</v>
      </c>
      <c r="X162" s="3"/>
      <c r="Y162" s="3"/>
      <c r="Z162" s="3">
        <f t="shared" si="37"/>
        <v>1.1891270866454691</v>
      </c>
      <c r="AA162" s="3">
        <f t="shared" si="38"/>
        <v>2.0166320166320171</v>
      </c>
      <c r="AB162" s="3"/>
      <c r="AC162" s="3"/>
      <c r="AD162" s="3">
        <f t="shared" si="39"/>
        <v>2.8232848232848236</v>
      </c>
      <c r="AE162" s="3">
        <f t="shared" si="40"/>
        <v>2.6978013788675552</v>
      </c>
      <c r="AF162" s="3"/>
      <c r="AG162" s="3"/>
      <c r="AH162" s="3">
        <f t="shared" si="41"/>
        <v>3.7769219304145776</v>
      </c>
    </row>
    <row r="163" spans="1:34">
      <c r="A163" s="2" t="s">
        <v>317</v>
      </c>
      <c r="B163" s="2"/>
      <c r="C163" s="58">
        <v>8000025529</v>
      </c>
      <c r="D163" s="58" t="s">
        <v>20</v>
      </c>
      <c r="E163" s="58" t="s">
        <v>356</v>
      </c>
      <c r="F163" s="58">
        <v>12400</v>
      </c>
      <c r="G163" s="58" t="s">
        <v>357</v>
      </c>
      <c r="H163" s="58">
        <v>565990995</v>
      </c>
      <c r="I163" s="58">
        <v>30</v>
      </c>
      <c r="J163" s="58">
        <v>5</v>
      </c>
      <c r="K163" s="58">
        <v>5</v>
      </c>
      <c r="L163" s="58" t="s">
        <v>24</v>
      </c>
      <c r="M163" s="58" t="s">
        <v>24</v>
      </c>
      <c r="N163" s="58" t="s">
        <v>24</v>
      </c>
      <c r="O163" s="58" t="s">
        <v>24</v>
      </c>
      <c r="P163" s="58" t="s">
        <v>24</v>
      </c>
      <c r="Q163" s="59">
        <v>41418</v>
      </c>
      <c r="R163" s="58" t="s">
        <v>154</v>
      </c>
      <c r="S163" s="58">
        <v>54700</v>
      </c>
      <c r="T163" s="2"/>
      <c r="U163" s="2"/>
      <c r="V163" s="2" t="s">
        <v>42</v>
      </c>
      <c r="W163" s="3">
        <f t="shared" si="36"/>
        <v>0.53219809883412839</v>
      </c>
      <c r="X163" s="3"/>
      <c r="Y163" s="3"/>
      <c r="Z163" s="3">
        <f t="shared" si="37"/>
        <v>0.74507733836777956</v>
      </c>
      <c r="AA163" s="3">
        <f t="shared" si="38"/>
        <v>1.2635712635712639</v>
      </c>
      <c r="AB163" s="3"/>
      <c r="AC163" s="3"/>
      <c r="AD163" s="3">
        <f t="shared" si="39"/>
        <v>1.7689997689997692</v>
      </c>
      <c r="AE163" s="3">
        <f t="shared" si="40"/>
        <v>1.6903749762205647</v>
      </c>
      <c r="AF163" s="3"/>
      <c r="AG163" s="3"/>
      <c r="AH163" s="3">
        <f t="shared" si="41"/>
        <v>2.36652496670879</v>
      </c>
    </row>
    <row r="164" spans="1:34">
      <c r="A164" s="2" t="s">
        <v>317</v>
      </c>
      <c r="B164" s="2"/>
      <c r="C164" s="58">
        <v>8000023558</v>
      </c>
      <c r="D164" s="58" t="s">
        <v>90</v>
      </c>
      <c r="E164" s="58" t="s">
        <v>358</v>
      </c>
      <c r="F164" s="58">
        <v>34070</v>
      </c>
      <c r="G164" s="58" t="s">
        <v>170</v>
      </c>
      <c r="H164" s="58">
        <v>467151305</v>
      </c>
      <c r="I164" s="58">
        <v>15</v>
      </c>
      <c r="J164" s="58">
        <v>4</v>
      </c>
      <c r="K164" s="58">
        <v>0</v>
      </c>
      <c r="L164" s="58" t="s">
        <v>36</v>
      </c>
      <c r="M164" s="58" t="s">
        <v>24</v>
      </c>
      <c r="N164" s="58" t="s">
        <v>24</v>
      </c>
      <c r="O164" s="58" t="s">
        <v>24</v>
      </c>
      <c r="P164" s="58" t="s">
        <v>24</v>
      </c>
      <c r="Q164" s="59">
        <v>41439</v>
      </c>
      <c r="R164" s="58" t="s">
        <v>37</v>
      </c>
      <c r="S164" s="58">
        <v>78300</v>
      </c>
      <c r="T164" s="2"/>
      <c r="U164" s="2"/>
      <c r="V164" s="2" t="s">
        <v>93</v>
      </c>
      <c r="W164" s="3">
        <f t="shared" si="36"/>
        <v>0.76181190381558039</v>
      </c>
      <c r="X164" s="3"/>
      <c r="Y164" s="3"/>
      <c r="Z164" s="3">
        <f t="shared" si="37"/>
        <v>1.0665366653418125</v>
      </c>
      <c r="AA164" s="3">
        <f t="shared" si="38"/>
        <v>1.8087318087318092</v>
      </c>
      <c r="AB164" s="3"/>
      <c r="AC164" s="3"/>
      <c r="AD164" s="3">
        <f t="shared" si="39"/>
        <v>2.5322245322245327</v>
      </c>
      <c r="AE164" s="3">
        <f t="shared" si="40"/>
        <v>2.4196775253760547</v>
      </c>
      <c r="AF164" s="3"/>
      <c r="AG164" s="3"/>
      <c r="AH164" s="3">
        <f t="shared" si="41"/>
        <v>3.3875485355264767</v>
      </c>
    </row>
    <row r="165" spans="1:34">
      <c r="A165" s="2" t="s">
        <v>317</v>
      </c>
      <c r="B165" s="2"/>
      <c r="C165" s="58">
        <v>8000032573</v>
      </c>
      <c r="D165" s="58" t="s">
        <v>20</v>
      </c>
      <c r="E165" s="58" t="s">
        <v>359</v>
      </c>
      <c r="F165" s="58">
        <v>34700</v>
      </c>
      <c r="G165" s="58" t="s">
        <v>360</v>
      </c>
      <c r="H165" s="58" t="s">
        <v>361</v>
      </c>
      <c r="I165" s="58">
        <v>15</v>
      </c>
      <c r="J165" s="58">
        <v>4</v>
      </c>
      <c r="K165" s="58">
        <v>0</v>
      </c>
      <c r="L165" s="58" t="s">
        <v>36</v>
      </c>
      <c r="M165" s="58" t="s">
        <v>24</v>
      </c>
      <c r="N165" s="58" t="s">
        <v>24</v>
      </c>
      <c r="O165" s="58" t="s">
        <v>24</v>
      </c>
      <c r="P165" s="58" t="s">
        <v>24</v>
      </c>
      <c r="Q165" s="59">
        <v>41439</v>
      </c>
      <c r="R165" s="58" t="s">
        <v>37</v>
      </c>
      <c r="S165" s="58">
        <v>82000</v>
      </c>
      <c r="T165" s="2"/>
      <c r="U165" s="2"/>
      <c r="V165" s="2" t="s">
        <v>26</v>
      </c>
      <c r="W165" s="3">
        <f t="shared" si="36"/>
        <v>0.79781067832538433</v>
      </c>
      <c r="X165" s="3"/>
      <c r="Y165" s="3"/>
      <c r="Z165" s="3">
        <f t="shared" si="37"/>
        <v>1.1169349496555379</v>
      </c>
      <c r="AA165" s="3">
        <f t="shared" si="38"/>
        <v>1.8942018942018948</v>
      </c>
      <c r="AB165" s="3"/>
      <c r="AC165" s="3"/>
      <c r="AD165" s="3">
        <f t="shared" si="39"/>
        <v>2.6518826518826519</v>
      </c>
      <c r="AE165" s="3">
        <f t="shared" si="40"/>
        <v>2.5340173318114494</v>
      </c>
      <c r="AF165" s="3"/>
      <c r="AG165" s="3"/>
      <c r="AH165" s="3">
        <f t="shared" si="41"/>
        <v>3.5476242645360285</v>
      </c>
    </row>
    <row r="166" spans="1:34">
      <c r="A166" s="2" t="s">
        <v>317</v>
      </c>
      <c r="B166" s="2"/>
      <c r="C166" s="58">
        <v>8000017474</v>
      </c>
      <c r="D166" s="58" t="s">
        <v>20</v>
      </c>
      <c r="E166" s="58" t="s">
        <v>362</v>
      </c>
      <c r="F166" s="58">
        <v>34110</v>
      </c>
      <c r="G166" s="58" t="s">
        <v>363</v>
      </c>
      <c r="H166" s="58">
        <v>467186010</v>
      </c>
      <c r="I166" s="58">
        <v>15</v>
      </c>
      <c r="J166" s="58">
        <v>4</v>
      </c>
      <c r="K166" s="58">
        <v>15</v>
      </c>
      <c r="L166" s="58" t="s">
        <v>24</v>
      </c>
      <c r="M166" s="58" t="s">
        <v>24</v>
      </c>
      <c r="N166" s="58" t="s">
        <v>24</v>
      </c>
      <c r="O166" s="58" t="s">
        <v>24</v>
      </c>
      <c r="P166" s="58" t="s">
        <v>24</v>
      </c>
      <c r="Q166" s="59">
        <v>41423</v>
      </c>
      <c r="R166" s="58" t="s">
        <v>37</v>
      </c>
      <c r="S166" s="58">
        <v>78300</v>
      </c>
      <c r="T166" s="2"/>
      <c r="U166" s="2"/>
      <c r="V166" s="2" t="s">
        <v>26</v>
      </c>
      <c r="W166" s="3">
        <f t="shared" si="36"/>
        <v>0.76181190381558039</v>
      </c>
      <c r="X166" s="3"/>
      <c r="Y166" s="3"/>
      <c r="Z166" s="3">
        <f t="shared" si="37"/>
        <v>1.0665366653418125</v>
      </c>
      <c r="AA166" s="3">
        <f t="shared" si="38"/>
        <v>1.8087318087318092</v>
      </c>
      <c r="AB166" s="3"/>
      <c r="AC166" s="3"/>
      <c r="AD166" s="3">
        <f t="shared" si="39"/>
        <v>2.5322245322245327</v>
      </c>
      <c r="AE166" s="3">
        <f t="shared" si="40"/>
        <v>2.4196775253760547</v>
      </c>
      <c r="AF166" s="3"/>
      <c r="AG166" s="3"/>
      <c r="AH166" s="3">
        <f t="shared" si="41"/>
        <v>3.3875485355264767</v>
      </c>
    </row>
    <row r="167" spans="1:34">
      <c r="A167" s="2" t="s">
        <v>317</v>
      </c>
      <c r="B167" s="2"/>
      <c r="C167" s="58">
        <v>8000022295</v>
      </c>
      <c r="D167" s="58" t="s">
        <v>52</v>
      </c>
      <c r="E167" s="58" t="s">
        <v>364</v>
      </c>
      <c r="F167" s="58">
        <v>34190</v>
      </c>
      <c r="G167" s="58" t="s">
        <v>365</v>
      </c>
      <c r="H167" s="58">
        <v>467738916</v>
      </c>
      <c r="I167" s="58">
        <v>15</v>
      </c>
      <c r="J167" s="58">
        <v>4</v>
      </c>
      <c r="K167" s="58">
        <v>22</v>
      </c>
      <c r="L167" s="58" t="s">
        <v>24</v>
      </c>
      <c r="M167" s="58" t="s">
        <v>24</v>
      </c>
      <c r="N167" s="58" t="s">
        <v>24</v>
      </c>
      <c r="O167" s="58" t="s">
        <v>24</v>
      </c>
      <c r="P167" s="58" t="s">
        <v>24</v>
      </c>
      <c r="Q167" s="59">
        <v>41416</v>
      </c>
      <c r="R167" s="58" t="s">
        <v>37</v>
      </c>
      <c r="S167" s="58">
        <v>119400</v>
      </c>
      <c r="T167" s="2"/>
      <c r="U167" s="2"/>
      <c r="V167" s="2" t="s">
        <v>55</v>
      </c>
      <c r="W167" s="3">
        <f t="shared" si="36"/>
        <v>1.1616901828298889</v>
      </c>
      <c r="X167" s="3"/>
      <c r="Y167" s="3"/>
      <c r="Z167" s="3">
        <f t="shared" si="37"/>
        <v>1.6263662559618441</v>
      </c>
      <c r="AA167" s="3">
        <f t="shared" si="38"/>
        <v>2.7581427581427591</v>
      </c>
      <c r="AB167" s="3"/>
      <c r="AC167" s="3"/>
      <c r="AD167" s="3">
        <f t="shared" si="39"/>
        <v>3.8613998613998621</v>
      </c>
      <c r="AE167" s="3">
        <f t="shared" si="40"/>
        <v>3.6897764563205739</v>
      </c>
      <c r="AF167" s="3"/>
      <c r="AG167" s="3"/>
      <c r="AH167" s="3">
        <f t="shared" si="41"/>
        <v>5.1656870388488034</v>
      </c>
    </row>
    <row r="168" spans="1:34">
      <c r="A168" s="2" t="s">
        <v>317</v>
      </c>
      <c r="B168" s="2"/>
      <c r="C168" s="58">
        <v>8000016841</v>
      </c>
      <c r="D168" s="58" t="s">
        <v>20</v>
      </c>
      <c r="E168" s="58" t="s">
        <v>366</v>
      </c>
      <c r="F168" s="58">
        <v>34480</v>
      </c>
      <c r="G168" s="58" t="s">
        <v>367</v>
      </c>
      <c r="H168" s="58">
        <v>467366363</v>
      </c>
      <c r="I168" s="58">
        <v>15</v>
      </c>
      <c r="J168" s="58">
        <v>4</v>
      </c>
      <c r="K168" s="58">
        <v>2</v>
      </c>
      <c r="L168" s="58" t="s">
        <v>24</v>
      </c>
      <c r="M168" s="58" t="s">
        <v>24</v>
      </c>
      <c r="N168" s="58" t="s">
        <v>24</v>
      </c>
      <c r="O168" s="58" t="s">
        <v>24</v>
      </c>
      <c r="P168" s="58" t="s">
        <v>24</v>
      </c>
      <c r="Q168" s="59">
        <v>41436</v>
      </c>
      <c r="R168" s="58" t="s">
        <v>37</v>
      </c>
      <c r="S168" s="58">
        <v>61500</v>
      </c>
      <c r="T168" s="2"/>
      <c r="U168" s="2"/>
      <c r="V168" s="2" t="s">
        <v>26</v>
      </c>
      <c r="W168" s="3">
        <f t="shared" si="36"/>
        <v>0.59835800874403822</v>
      </c>
      <c r="X168" s="3"/>
      <c r="Y168" s="3"/>
      <c r="Z168" s="3">
        <f t="shared" si="37"/>
        <v>0.83770121224165339</v>
      </c>
      <c r="AA168" s="3">
        <f t="shared" si="38"/>
        <v>1.4206514206514211</v>
      </c>
      <c r="AB168" s="3"/>
      <c r="AC168" s="3"/>
      <c r="AD168" s="3">
        <f t="shared" si="39"/>
        <v>1.9889119889119893</v>
      </c>
      <c r="AE168" s="3">
        <f t="shared" si="40"/>
        <v>1.9005129988585872</v>
      </c>
      <c r="AF168" s="3"/>
      <c r="AG168" s="3"/>
      <c r="AH168" s="3">
        <f t="shared" si="41"/>
        <v>2.6607181984020221</v>
      </c>
    </row>
    <row r="169" spans="1:34">
      <c r="A169" s="2" t="s">
        <v>317</v>
      </c>
      <c r="B169" s="2"/>
      <c r="C169" s="58">
        <v>8000021797</v>
      </c>
      <c r="D169" s="58" t="s">
        <v>52</v>
      </c>
      <c r="E169" s="58" t="s">
        <v>368</v>
      </c>
      <c r="F169" s="58">
        <v>48000</v>
      </c>
      <c r="G169" s="58" t="s">
        <v>352</v>
      </c>
      <c r="H169" s="58">
        <v>466491002</v>
      </c>
      <c r="I169" s="58">
        <v>10</v>
      </c>
      <c r="J169" s="58">
        <v>4</v>
      </c>
      <c r="K169" s="58">
        <v>0</v>
      </c>
      <c r="L169" s="58"/>
      <c r="M169" s="58" t="s">
        <v>24</v>
      </c>
      <c r="N169" s="58" t="s">
        <v>24</v>
      </c>
      <c r="O169" s="58" t="s">
        <v>24</v>
      </c>
      <c r="P169" s="58"/>
      <c r="Q169" s="59">
        <v>41445</v>
      </c>
      <c r="R169" s="58" t="s">
        <v>37</v>
      </c>
      <c r="S169" s="58">
        <v>221500</v>
      </c>
      <c r="T169" s="2"/>
      <c r="U169" s="2"/>
      <c r="V169" s="2" t="s">
        <v>55</v>
      </c>
      <c r="W169" s="3">
        <f t="shared" si="36"/>
        <v>2.1550617713301539</v>
      </c>
      <c r="X169" s="3"/>
      <c r="Y169" s="3"/>
      <c r="Z169" s="3">
        <f t="shared" si="37"/>
        <v>3.0170864798622152</v>
      </c>
      <c r="AA169" s="3">
        <f t="shared" si="38"/>
        <v>5.1166551166551182</v>
      </c>
      <c r="AB169" s="3"/>
      <c r="AC169" s="3"/>
      <c r="AD169" s="3">
        <f t="shared" si="39"/>
        <v>7.1633171633171644</v>
      </c>
      <c r="AE169" s="3">
        <f t="shared" si="40"/>
        <v>6.8449370609297082</v>
      </c>
      <c r="AF169" s="3"/>
      <c r="AG169" s="3"/>
      <c r="AH169" s="3">
        <f t="shared" si="41"/>
        <v>9.5829118853015913</v>
      </c>
    </row>
    <row r="170" spans="1:34">
      <c r="A170" s="2" t="s">
        <v>317</v>
      </c>
      <c r="B170" s="2"/>
      <c r="C170" s="58">
        <v>8000015816</v>
      </c>
      <c r="D170" s="58" t="s">
        <v>20</v>
      </c>
      <c r="E170" s="58" t="s">
        <v>369</v>
      </c>
      <c r="F170" s="58">
        <v>34000</v>
      </c>
      <c r="G170" s="58" t="s">
        <v>170</v>
      </c>
      <c r="H170" s="58">
        <v>467061900</v>
      </c>
      <c r="I170" s="58">
        <v>30</v>
      </c>
      <c r="J170" s="58">
        <v>5</v>
      </c>
      <c r="K170" s="58">
        <v>0</v>
      </c>
      <c r="L170" s="58" t="s">
        <v>36</v>
      </c>
      <c r="M170" s="58" t="s">
        <v>24</v>
      </c>
      <c r="N170" s="58" t="s">
        <v>24</v>
      </c>
      <c r="O170" s="58" t="s">
        <v>24</v>
      </c>
      <c r="P170" s="58" t="s">
        <v>24</v>
      </c>
      <c r="Q170" s="59">
        <v>41435</v>
      </c>
      <c r="R170" s="58" t="s">
        <v>37</v>
      </c>
      <c r="S170" s="58">
        <v>48800</v>
      </c>
      <c r="T170" s="2"/>
      <c r="U170" s="2"/>
      <c r="V170" s="2" t="s">
        <v>26</v>
      </c>
      <c r="W170" s="3">
        <f t="shared" si="36"/>
        <v>0.47479464758876533</v>
      </c>
      <c r="X170" s="3"/>
      <c r="Y170" s="3"/>
      <c r="Z170" s="3">
        <f t="shared" si="37"/>
        <v>0.66471250662427128</v>
      </c>
      <c r="AA170" s="3">
        <f t="shared" si="38"/>
        <v>1.1272811272811276</v>
      </c>
      <c r="AB170" s="3"/>
      <c r="AC170" s="3"/>
      <c r="AD170" s="3">
        <f t="shared" si="39"/>
        <v>1.5781935781935783</v>
      </c>
      <c r="AE170" s="3">
        <f t="shared" si="40"/>
        <v>1.508049338931692</v>
      </c>
      <c r="AF170" s="3"/>
      <c r="AG170" s="3"/>
      <c r="AH170" s="3">
        <f t="shared" si="41"/>
        <v>2.1112690745043685</v>
      </c>
    </row>
    <row r="171" spans="1:34">
      <c r="A171" s="2" t="s">
        <v>317</v>
      </c>
      <c r="B171" s="2"/>
      <c r="C171" s="58">
        <v>8000015888</v>
      </c>
      <c r="D171" s="58" t="s">
        <v>20</v>
      </c>
      <c r="E171" s="58" t="s">
        <v>370</v>
      </c>
      <c r="F171" s="58">
        <v>34190</v>
      </c>
      <c r="G171" s="58" t="s">
        <v>365</v>
      </c>
      <c r="H171" s="58">
        <v>467730210</v>
      </c>
      <c r="I171" s="58">
        <v>15</v>
      </c>
      <c r="J171" s="58">
        <v>4</v>
      </c>
      <c r="K171" s="58">
        <v>0</v>
      </c>
      <c r="L171" s="58" t="s">
        <v>36</v>
      </c>
      <c r="M171" s="58" t="s">
        <v>24</v>
      </c>
      <c r="N171" s="58" t="s">
        <v>24</v>
      </c>
      <c r="O171" s="58" t="s">
        <v>24</v>
      </c>
      <c r="P171" s="58" t="s">
        <v>24</v>
      </c>
      <c r="Q171" s="59">
        <v>41446</v>
      </c>
      <c r="R171" s="58" t="s">
        <v>37</v>
      </c>
      <c r="S171" s="58">
        <v>62800</v>
      </c>
      <c r="T171" s="2"/>
      <c r="U171" s="2"/>
      <c r="V171" s="2" t="s">
        <v>26</v>
      </c>
      <c r="W171" s="3">
        <f t="shared" si="36"/>
        <v>0.61100622681505046</v>
      </c>
      <c r="X171" s="3"/>
      <c r="Y171" s="3"/>
      <c r="Z171" s="3">
        <f t="shared" si="37"/>
        <v>0.85540871754107051</v>
      </c>
      <c r="AA171" s="3">
        <f t="shared" si="38"/>
        <v>1.4506814506814509</v>
      </c>
      <c r="AB171" s="3"/>
      <c r="AC171" s="3"/>
      <c r="AD171" s="3">
        <f t="shared" si="39"/>
        <v>2.0309540309540313</v>
      </c>
      <c r="AE171" s="3">
        <f t="shared" si="40"/>
        <v>1.940686444362915</v>
      </c>
      <c r="AF171" s="3"/>
      <c r="AG171" s="3"/>
      <c r="AH171" s="3">
        <f t="shared" si="41"/>
        <v>2.7169610221080807</v>
      </c>
    </row>
    <row r="172" spans="1:34">
      <c r="A172" s="2" t="s">
        <v>317</v>
      </c>
      <c r="B172" s="2"/>
      <c r="C172" s="58">
        <v>8000015992</v>
      </c>
      <c r="D172" s="58" t="s">
        <v>20</v>
      </c>
      <c r="E172" s="58" t="s">
        <v>371</v>
      </c>
      <c r="F172" s="58">
        <v>34140</v>
      </c>
      <c r="G172" s="58" t="s">
        <v>355</v>
      </c>
      <c r="H172" s="58">
        <v>467516470</v>
      </c>
      <c r="I172" s="58">
        <v>15</v>
      </c>
      <c r="J172" s="58">
        <v>5</v>
      </c>
      <c r="K172" s="58">
        <v>0</v>
      </c>
      <c r="L172" s="58" t="s">
        <v>36</v>
      </c>
      <c r="M172" s="58" t="s">
        <v>24</v>
      </c>
      <c r="N172" s="58" t="s">
        <v>24</v>
      </c>
      <c r="O172" s="58" t="s">
        <v>24</v>
      </c>
      <c r="P172" s="58" t="s">
        <v>24</v>
      </c>
      <c r="Q172" s="59">
        <v>41443</v>
      </c>
      <c r="R172" s="58" t="s">
        <v>37</v>
      </c>
      <c r="S172" s="58">
        <v>70700</v>
      </c>
      <c r="T172" s="2"/>
      <c r="U172" s="2"/>
      <c r="V172" s="2" t="s">
        <v>26</v>
      </c>
      <c r="W172" s="3">
        <f t="shared" si="36"/>
        <v>0.68786847509273985</v>
      </c>
      <c r="X172" s="3"/>
      <c r="Y172" s="3"/>
      <c r="Z172" s="3">
        <f t="shared" si="37"/>
        <v>0.96301586512983572</v>
      </c>
      <c r="AA172" s="3">
        <f t="shared" si="38"/>
        <v>1.6331716331716335</v>
      </c>
      <c r="AB172" s="3"/>
      <c r="AC172" s="3"/>
      <c r="AD172" s="3">
        <f t="shared" si="39"/>
        <v>2.2864402864402864</v>
      </c>
      <c r="AE172" s="3">
        <f t="shared" si="40"/>
        <v>2.1848173824276769</v>
      </c>
      <c r="AF172" s="3"/>
      <c r="AG172" s="3"/>
      <c r="AH172" s="3">
        <f t="shared" si="41"/>
        <v>3.0587443353987469</v>
      </c>
    </row>
    <row r="173" spans="1:34">
      <c r="A173" s="2" t="s">
        <v>317</v>
      </c>
      <c r="B173" s="2"/>
      <c r="C173" s="58">
        <v>8000016328</v>
      </c>
      <c r="D173" s="58" t="s">
        <v>20</v>
      </c>
      <c r="E173" s="58" t="s">
        <v>372</v>
      </c>
      <c r="F173" s="58">
        <v>34660</v>
      </c>
      <c r="G173" s="58" t="s">
        <v>373</v>
      </c>
      <c r="H173" s="58">
        <v>467853700</v>
      </c>
      <c r="I173" s="58">
        <v>15</v>
      </c>
      <c r="J173" s="58">
        <v>4</v>
      </c>
      <c r="K173" s="58">
        <v>0</v>
      </c>
      <c r="L173" s="58" t="s">
        <v>36</v>
      </c>
      <c r="M173" s="58" t="s">
        <v>24</v>
      </c>
      <c r="N173" s="58" t="s">
        <v>24</v>
      </c>
      <c r="O173" s="58" t="s">
        <v>24</v>
      </c>
      <c r="P173" s="58" t="s">
        <v>24</v>
      </c>
      <c r="Q173" s="59">
        <v>41442</v>
      </c>
      <c r="R173" s="58" t="s">
        <v>37</v>
      </c>
      <c r="S173" s="58">
        <v>80800</v>
      </c>
      <c r="T173" s="2"/>
      <c r="U173" s="2"/>
      <c r="V173" s="2" t="s">
        <v>26</v>
      </c>
      <c r="W173" s="3">
        <f t="shared" si="36"/>
        <v>0.78613540010598848</v>
      </c>
      <c r="X173" s="3"/>
      <c r="Y173" s="3"/>
      <c r="Z173" s="3">
        <f t="shared" si="37"/>
        <v>1.1005895601483837</v>
      </c>
      <c r="AA173" s="3">
        <f t="shared" si="38"/>
        <v>1.866481866481867</v>
      </c>
      <c r="AB173" s="3"/>
      <c r="AC173" s="3"/>
      <c r="AD173" s="3">
        <f t="shared" si="39"/>
        <v>2.6130746130746134</v>
      </c>
      <c r="AE173" s="3">
        <f t="shared" si="40"/>
        <v>2.4969341513459162</v>
      </c>
      <c r="AF173" s="3"/>
      <c r="AG173" s="3"/>
      <c r="AH173" s="3">
        <f t="shared" si="41"/>
        <v>3.4957078118842819</v>
      </c>
    </row>
    <row r="174" spans="1:34">
      <c r="A174" s="2" t="s">
        <v>317</v>
      </c>
      <c r="B174" s="2"/>
      <c r="C174" s="58">
        <v>8000018279</v>
      </c>
      <c r="D174" s="58" t="s">
        <v>90</v>
      </c>
      <c r="E174" s="58" t="s">
        <v>374</v>
      </c>
      <c r="F174" s="58">
        <v>34250</v>
      </c>
      <c r="G174" s="58" t="s">
        <v>375</v>
      </c>
      <c r="H174" s="58">
        <v>467504141</v>
      </c>
      <c r="I174" s="58">
        <v>30</v>
      </c>
      <c r="J174" s="58">
        <v>5</v>
      </c>
      <c r="K174" s="58">
        <v>0</v>
      </c>
      <c r="L174" s="58" t="s">
        <v>36</v>
      </c>
      <c r="M174" s="58" t="s">
        <v>24</v>
      </c>
      <c r="N174" s="58" t="s">
        <v>24</v>
      </c>
      <c r="O174" s="58" t="s">
        <v>24</v>
      </c>
      <c r="P174" s="58" t="s">
        <v>24</v>
      </c>
      <c r="Q174" s="59">
        <v>41439</v>
      </c>
      <c r="R174" s="58" t="s">
        <v>37</v>
      </c>
      <c r="S174" s="58">
        <v>53300</v>
      </c>
      <c r="T174" s="2"/>
      <c r="U174" s="2"/>
      <c r="V174" s="2" t="s">
        <v>93</v>
      </c>
      <c r="W174" s="3">
        <f t="shared" si="36"/>
        <v>0.51857694091149986</v>
      </c>
      <c r="X174" s="3"/>
      <c r="Y174" s="3"/>
      <c r="Z174" s="3">
        <f t="shared" si="37"/>
        <v>0.72600771727609958</v>
      </c>
      <c r="AA174" s="3">
        <f t="shared" si="38"/>
        <v>1.2312312312312315</v>
      </c>
      <c r="AB174" s="3"/>
      <c r="AC174" s="3"/>
      <c r="AD174" s="3">
        <f t="shared" si="39"/>
        <v>1.723723723723724</v>
      </c>
      <c r="AE174" s="3">
        <f t="shared" si="40"/>
        <v>1.6471112656774423</v>
      </c>
      <c r="AF174" s="3"/>
      <c r="AG174" s="3"/>
      <c r="AH174" s="3">
        <f t="shared" si="41"/>
        <v>2.3059557719484189</v>
      </c>
    </row>
    <row r="175" spans="1:34">
      <c r="A175" s="2" t="s">
        <v>317</v>
      </c>
      <c r="B175" s="2"/>
      <c r="C175" s="58">
        <v>8000024412</v>
      </c>
      <c r="D175" s="58" t="s">
        <v>90</v>
      </c>
      <c r="E175" s="58" t="s">
        <v>115</v>
      </c>
      <c r="F175" s="58">
        <v>34200</v>
      </c>
      <c r="G175" s="58" t="s">
        <v>376</v>
      </c>
      <c r="H175" s="58">
        <v>467486566</v>
      </c>
      <c r="I175" s="58">
        <v>30</v>
      </c>
      <c r="J175" s="58">
        <v>5</v>
      </c>
      <c r="K175" s="58">
        <v>0</v>
      </c>
      <c r="L175" s="58" t="s">
        <v>36</v>
      </c>
      <c r="M175" s="58" t="s">
        <v>24</v>
      </c>
      <c r="N175" s="58" t="s">
        <v>24</v>
      </c>
      <c r="O175" s="58" t="s">
        <v>24</v>
      </c>
      <c r="P175" s="58" t="s">
        <v>24</v>
      </c>
      <c r="Q175" s="59">
        <v>41442</v>
      </c>
      <c r="R175" s="58" t="s">
        <v>37</v>
      </c>
      <c r="S175" s="58">
        <v>51700</v>
      </c>
      <c r="T175" s="2"/>
      <c r="U175" s="2"/>
      <c r="V175" s="2" t="s">
        <v>93</v>
      </c>
      <c r="W175" s="3">
        <f t="shared" si="36"/>
        <v>0.50300990328563866</v>
      </c>
      <c r="X175" s="3"/>
      <c r="Y175" s="3"/>
      <c r="Z175" s="3">
        <f t="shared" si="37"/>
        <v>0.70421386459989399</v>
      </c>
      <c r="AA175" s="3">
        <f t="shared" si="38"/>
        <v>1.1942711942711945</v>
      </c>
      <c r="AB175" s="3"/>
      <c r="AC175" s="3"/>
      <c r="AD175" s="3">
        <f t="shared" si="39"/>
        <v>1.6719796719796722</v>
      </c>
      <c r="AE175" s="3">
        <f t="shared" si="40"/>
        <v>1.5976670250567311</v>
      </c>
      <c r="AF175" s="3"/>
      <c r="AG175" s="3"/>
      <c r="AH175" s="3">
        <f t="shared" si="41"/>
        <v>2.236733835079423</v>
      </c>
    </row>
  </sheetData>
  <autoFilter ref="A5:AH5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A174"/>
  <sheetViews>
    <sheetView workbookViewId="0">
      <selection activeCell="AE14" sqref="AE14"/>
    </sheetView>
  </sheetViews>
  <sheetFormatPr baseColWidth="10" defaultRowHeight="14" x14ac:dyDescent="0"/>
  <cols>
    <col min="1" max="1" width="5.6640625" customWidth="1"/>
    <col min="2" max="2" width="7" customWidth="1"/>
    <col min="3" max="3" width="11.5" hidden="1" customWidth="1"/>
    <col min="4" max="4" width="19.5" customWidth="1"/>
    <col min="5" max="17" width="0" hidden="1" customWidth="1"/>
    <col min="18" max="18" width="5.33203125" customWidth="1"/>
    <col min="20" max="22" width="0" hidden="1" customWidth="1"/>
    <col min="23" max="23" width="14.5" customWidth="1"/>
    <col min="24" max="24" width="14.5" style="5" customWidth="1"/>
    <col min="25" max="25" width="14.5" customWidth="1"/>
    <col min="26" max="26" width="14.5" style="5" customWidth="1"/>
    <col min="27" max="27" width="14.33203125" customWidth="1"/>
  </cols>
  <sheetData>
    <row r="4" spans="1:27">
      <c r="A4" s="5" t="s">
        <v>0</v>
      </c>
      <c r="B4" s="5" t="s">
        <v>1</v>
      </c>
      <c r="C4" s="5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>
        <v>-1</v>
      </c>
      <c r="N4" s="6">
        <v>-2</v>
      </c>
      <c r="O4" s="6">
        <v>-3</v>
      </c>
      <c r="P4" s="6">
        <v>-4</v>
      </c>
      <c r="Q4" s="6" t="s">
        <v>12</v>
      </c>
      <c r="R4" s="6" t="s">
        <v>13</v>
      </c>
      <c r="S4" s="6" t="s">
        <v>14</v>
      </c>
      <c r="T4" s="5" t="s">
        <v>15</v>
      </c>
      <c r="U4" s="5" t="s">
        <v>16</v>
      </c>
      <c r="V4" s="5" t="s">
        <v>17</v>
      </c>
      <c r="W4" s="1" t="s">
        <v>396</v>
      </c>
      <c r="X4" s="1"/>
      <c r="Y4" s="1" t="s">
        <v>397</v>
      </c>
      <c r="Z4" s="1"/>
      <c r="AA4" s="1" t="s">
        <v>399</v>
      </c>
    </row>
    <row r="5" spans="1:27">
      <c r="A5" s="2" t="s">
        <v>19</v>
      </c>
      <c r="B5" s="2"/>
      <c r="C5" s="2">
        <v>8000015221</v>
      </c>
      <c r="D5" s="58" t="s">
        <v>20</v>
      </c>
      <c r="E5" s="58" t="s">
        <v>21</v>
      </c>
      <c r="F5" s="58">
        <v>11000</v>
      </c>
      <c r="G5" s="58" t="s">
        <v>22</v>
      </c>
      <c r="H5" s="58" t="s">
        <v>23</v>
      </c>
      <c r="I5" s="58">
        <v>10</v>
      </c>
      <c r="J5" s="58">
        <v>2</v>
      </c>
      <c r="K5" s="58">
        <v>0</v>
      </c>
      <c r="L5" s="58"/>
      <c r="M5" s="58"/>
      <c r="N5" s="58" t="s">
        <v>24</v>
      </c>
      <c r="O5" s="58" t="s">
        <v>24</v>
      </c>
      <c r="P5" s="58" t="s">
        <v>24</v>
      </c>
      <c r="Q5" s="59">
        <v>41444</v>
      </c>
      <c r="R5" s="58" t="s">
        <v>25</v>
      </c>
      <c r="S5" s="58">
        <v>214400</v>
      </c>
      <c r="T5" s="2"/>
      <c r="U5" s="2"/>
      <c r="V5" s="2" t="s">
        <v>26</v>
      </c>
      <c r="W5" s="3">
        <f t="shared" ref="W5:W26" si="0">S5*boxca9prog/potca</f>
        <v>3.4478875860785405</v>
      </c>
      <c r="X5" s="3"/>
      <c r="Y5" s="3">
        <f t="shared" ref="Y5:Y26" si="1">S5*boxca10prog/potca</f>
        <v>4.3447747999255535</v>
      </c>
      <c r="Z5" s="3"/>
      <c r="AA5" s="3">
        <f t="shared" ref="AA5:AA26" si="2">S5*boxca11prog/potca</f>
        <v>5.9432416713195604</v>
      </c>
    </row>
    <row r="6" spans="1:27">
      <c r="A6" s="2" t="s">
        <v>19</v>
      </c>
      <c r="B6" s="2"/>
      <c r="C6" s="2">
        <v>8000016245</v>
      </c>
      <c r="D6" s="58" t="s">
        <v>27</v>
      </c>
      <c r="E6" s="58" t="s">
        <v>28</v>
      </c>
      <c r="F6" s="58">
        <v>11304</v>
      </c>
      <c r="G6" s="58" t="s">
        <v>29</v>
      </c>
      <c r="H6" s="58">
        <v>468746060</v>
      </c>
      <c r="I6" s="58">
        <v>10</v>
      </c>
      <c r="J6" s="58">
        <v>2</v>
      </c>
      <c r="K6" s="58">
        <v>0</v>
      </c>
      <c r="L6" s="58"/>
      <c r="M6" s="58" t="s">
        <v>24</v>
      </c>
      <c r="N6" s="58" t="s">
        <v>24</v>
      </c>
      <c r="O6" s="58"/>
      <c r="P6" s="58" t="s">
        <v>24</v>
      </c>
      <c r="Q6" s="59">
        <v>41444</v>
      </c>
      <c r="R6" s="58" t="s">
        <v>25</v>
      </c>
      <c r="S6" s="58">
        <v>251700</v>
      </c>
      <c r="T6" s="2"/>
      <c r="U6" s="2"/>
      <c r="V6" s="2" t="s">
        <v>30</v>
      </c>
      <c r="W6" s="3">
        <f t="shared" si="0"/>
        <v>4.0477299692908986</v>
      </c>
      <c r="X6" s="3"/>
      <c r="Y6" s="3">
        <f t="shared" si="1"/>
        <v>5.1006521321887215</v>
      </c>
      <c r="Z6" s="3"/>
      <c r="AA6" s="3">
        <f t="shared" si="2"/>
        <v>6.9772104882049133</v>
      </c>
    </row>
    <row r="7" spans="1:27">
      <c r="A7" s="2" t="s">
        <v>19</v>
      </c>
      <c r="B7" s="2"/>
      <c r="C7" s="2">
        <v>8000015778</v>
      </c>
      <c r="D7" s="58" t="s">
        <v>27</v>
      </c>
      <c r="E7" s="58" t="s">
        <v>31</v>
      </c>
      <c r="F7" s="58">
        <v>81660</v>
      </c>
      <c r="G7" s="58" t="s">
        <v>32</v>
      </c>
      <c r="H7" s="58">
        <v>563617722</v>
      </c>
      <c r="I7" s="58">
        <v>10</v>
      </c>
      <c r="J7" s="58">
        <v>2</v>
      </c>
      <c r="K7" s="58">
        <v>0</v>
      </c>
      <c r="L7" s="58"/>
      <c r="M7" s="58"/>
      <c r="N7" s="58" t="s">
        <v>24</v>
      </c>
      <c r="O7" s="58" t="s">
        <v>24</v>
      </c>
      <c r="P7" s="58" t="s">
        <v>24</v>
      </c>
      <c r="Q7" s="59">
        <v>41446</v>
      </c>
      <c r="R7" s="58" t="s">
        <v>25</v>
      </c>
      <c r="S7" s="58">
        <v>210600</v>
      </c>
      <c r="T7" s="2"/>
      <c r="U7" s="2"/>
      <c r="V7" s="2" t="s">
        <v>30</v>
      </c>
      <c r="W7" s="3">
        <f t="shared" si="0"/>
        <v>3.3867776381909547</v>
      </c>
      <c r="X7" s="3"/>
      <c r="Y7" s="3">
        <f t="shared" si="1"/>
        <v>4.2677685301507546</v>
      </c>
      <c r="Z7" s="3"/>
      <c r="AA7" s="3">
        <f t="shared" si="2"/>
        <v>5.8379043655778897</v>
      </c>
    </row>
    <row r="8" spans="1:27">
      <c r="A8" s="2" t="s">
        <v>19</v>
      </c>
      <c r="B8" s="2"/>
      <c r="C8" s="2">
        <v>8000015741</v>
      </c>
      <c r="D8" s="58" t="s">
        <v>27</v>
      </c>
      <c r="E8" s="58" t="s">
        <v>33</v>
      </c>
      <c r="F8" s="58">
        <v>11000</v>
      </c>
      <c r="G8" s="58" t="s">
        <v>22</v>
      </c>
      <c r="H8" s="58">
        <v>468102040</v>
      </c>
      <c r="I8" s="58">
        <v>7</v>
      </c>
      <c r="J8" s="58">
        <v>2</v>
      </c>
      <c r="K8" s="58">
        <v>2</v>
      </c>
      <c r="L8" s="58" t="s">
        <v>24</v>
      </c>
      <c r="M8" s="58" t="s">
        <v>24</v>
      </c>
      <c r="N8" s="58" t="s">
        <v>24</v>
      </c>
      <c r="O8" s="58" t="s">
        <v>24</v>
      </c>
      <c r="P8" s="58"/>
      <c r="Q8" s="59">
        <v>41444</v>
      </c>
      <c r="R8" s="58" t="s">
        <v>25</v>
      </c>
      <c r="S8" s="58">
        <v>355000</v>
      </c>
      <c r="T8" s="2"/>
      <c r="U8" s="2"/>
      <c r="V8" s="2" t="s">
        <v>30</v>
      </c>
      <c r="W8" s="3">
        <f t="shared" si="0"/>
        <v>5.7089556579192253</v>
      </c>
      <c r="X8" s="3"/>
      <c r="Y8" s="3">
        <f t="shared" si="1"/>
        <v>7.194006781593151</v>
      </c>
      <c r="Z8" s="3"/>
      <c r="AA8" s="3">
        <f t="shared" si="2"/>
        <v>9.840721983761398</v>
      </c>
    </row>
    <row r="9" spans="1:27">
      <c r="A9" s="2" t="s">
        <v>19</v>
      </c>
      <c r="B9" s="2"/>
      <c r="C9" s="2">
        <v>8000016241</v>
      </c>
      <c r="D9" s="58" t="s">
        <v>20</v>
      </c>
      <c r="E9" s="58" t="s">
        <v>34</v>
      </c>
      <c r="F9" s="58">
        <v>11400</v>
      </c>
      <c r="G9" s="58" t="s">
        <v>35</v>
      </c>
      <c r="H9" s="58">
        <v>468232244</v>
      </c>
      <c r="I9" s="58">
        <v>15</v>
      </c>
      <c r="J9" s="58">
        <v>3</v>
      </c>
      <c r="K9" s="58">
        <v>0</v>
      </c>
      <c r="L9" s="58" t="s">
        <v>36</v>
      </c>
      <c r="M9" s="58" t="s">
        <v>24</v>
      </c>
      <c r="N9" s="58" t="s">
        <v>24</v>
      </c>
      <c r="O9" s="58" t="s">
        <v>24</v>
      </c>
      <c r="P9" s="58" t="s">
        <v>24</v>
      </c>
      <c r="Q9" s="59">
        <v>41443</v>
      </c>
      <c r="R9" s="58" t="s">
        <v>37</v>
      </c>
      <c r="S9" s="58">
        <v>114600</v>
      </c>
      <c r="T9" s="2"/>
      <c r="U9" s="2"/>
      <c r="V9" s="2" t="s">
        <v>26</v>
      </c>
      <c r="W9" s="3">
        <f t="shared" si="0"/>
        <v>1.8429473757677275</v>
      </c>
      <c r="X9" s="3"/>
      <c r="Y9" s="3">
        <f t="shared" si="1"/>
        <v>2.3223469779452821</v>
      </c>
      <c r="Z9" s="3"/>
      <c r="AA9" s="3">
        <f t="shared" si="2"/>
        <v>3.1767513784198771</v>
      </c>
    </row>
    <row r="10" spans="1:27">
      <c r="A10" s="2" t="s">
        <v>19</v>
      </c>
      <c r="B10" s="2"/>
      <c r="C10" s="2">
        <v>8000014650</v>
      </c>
      <c r="D10" s="58" t="s">
        <v>27</v>
      </c>
      <c r="E10" s="58" t="s">
        <v>38</v>
      </c>
      <c r="F10" s="58">
        <v>9100</v>
      </c>
      <c r="G10" s="58" t="s">
        <v>39</v>
      </c>
      <c r="H10" s="58">
        <v>561697700</v>
      </c>
      <c r="I10" s="58">
        <v>10</v>
      </c>
      <c r="J10" s="58">
        <v>2</v>
      </c>
      <c r="K10" s="58">
        <v>0</v>
      </c>
      <c r="L10" s="58"/>
      <c r="M10" s="58" t="s">
        <v>24</v>
      </c>
      <c r="N10" s="58" t="s">
        <v>24</v>
      </c>
      <c r="O10" s="58"/>
      <c r="P10" s="58" t="s">
        <v>24</v>
      </c>
      <c r="Q10" s="59">
        <v>41446</v>
      </c>
      <c r="R10" s="58" t="s">
        <v>25</v>
      </c>
      <c r="S10" s="58">
        <v>187700</v>
      </c>
      <c r="T10" s="2"/>
      <c r="U10" s="2"/>
      <c r="V10" s="2" t="s">
        <v>30</v>
      </c>
      <c r="W10" s="3">
        <f t="shared" si="0"/>
        <v>3.0185097943420804</v>
      </c>
      <c r="X10" s="3"/>
      <c r="Y10" s="3">
        <f t="shared" si="1"/>
        <v>3.8037044307184069</v>
      </c>
      <c r="Z10" s="3"/>
      <c r="AA10" s="3">
        <f t="shared" si="2"/>
        <v>5.2031084967662382</v>
      </c>
    </row>
    <row r="11" spans="1:27">
      <c r="A11" s="2" t="s">
        <v>19</v>
      </c>
      <c r="B11" s="2"/>
      <c r="C11" s="2">
        <v>8000017559</v>
      </c>
      <c r="D11" s="58" t="s">
        <v>20</v>
      </c>
      <c r="E11" s="58" t="s">
        <v>40</v>
      </c>
      <c r="F11" s="58">
        <v>81100</v>
      </c>
      <c r="G11" s="58" t="s">
        <v>41</v>
      </c>
      <c r="H11" s="58">
        <v>563590020</v>
      </c>
      <c r="I11" s="58">
        <v>15</v>
      </c>
      <c r="J11" s="58">
        <v>3</v>
      </c>
      <c r="K11" s="58">
        <v>2</v>
      </c>
      <c r="L11" s="58" t="s">
        <v>24</v>
      </c>
      <c r="M11" s="58" t="s">
        <v>24</v>
      </c>
      <c r="N11" s="58" t="s">
        <v>24</v>
      </c>
      <c r="O11" s="58" t="s">
        <v>24</v>
      </c>
      <c r="P11" s="58" t="s">
        <v>24</v>
      </c>
      <c r="Q11" s="59">
        <v>41436</v>
      </c>
      <c r="R11" s="58" t="s">
        <v>37</v>
      </c>
      <c r="S11" s="58">
        <v>58900</v>
      </c>
      <c r="T11" s="2"/>
      <c r="U11" s="2"/>
      <c r="V11" s="2" t="s">
        <v>42</v>
      </c>
      <c r="W11" s="3">
        <f t="shared" si="0"/>
        <v>0.94720419225758412</v>
      </c>
      <c r="X11" s="3"/>
      <c r="Y11" s="3">
        <f t="shared" si="1"/>
        <v>1.1935971815093989</v>
      </c>
      <c r="Z11" s="3"/>
      <c r="AA11" s="3">
        <f t="shared" si="2"/>
        <v>1.6327282389959055</v>
      </c>
    </row>
    <row r="12" spans="1:27">
      <c r="A12" s="2" t="s">
        <v>19</v>
      </c>
      <c r="B12" s="2"/>
      <c r="C12" s="2">
        <v>8000013675</v>
      </c>
      <c r="D12" s="58" t="s">
        <v>27</v>
      </c>
      <c r="E12" s="58" t="s">
        <v>43</v>
      </c>
      <c r="F12" s="58">
        <v>9000</v>
      </c>
      <c r="G12" s="58" t="s">
        <v>44</v>
      </c>
      <c r="H12" s="58">
        <v>561026868</v>
      </c>
      <c r="I12" s="58">
        <v>15</v>
      </c>
      <c r="J12" s="58">
        <v>3</v>
      </c>
      <c r="K12" s="58">
        <v>0</v>
      </c>
      <c r="L12" s="58" t="s">
        <v>36</v>
      </c>
      <c r="M12" s="58" t="s">
        <v>24</v>
      </c>
      <c r="N12" s="58" t="s">
        <v>24</v>
      </c>
      <c r="O12" s="58" t="s">
        <v>24</v>
      </c>
      <c r="P12" s="58" t="s">
        <v>24</v>
      </c>
      <c r="Q12" s="59">
        <v>41446</v>
      </c>
      <c r="R12" s="58" t="s">
        <v>37</v>
      </c>
      <c r="S12" s="58">
        <v>114200</v>
      </c>
      <c r="T12" s="2"/>
      <c r="U12" s="2"/>
      <c r="V12" s="2" t="s">
        <v>30</v>
      </c>
      <c r="W12" s="3">
        <f t="shared" si="0"/>
        <v>1.8365147496742973</v>
      </c>
      <c r="X12" s="3"/>
      <c r="Y12" s="3">
        <f t="shared" si="1"/>
        <v>2.3142410548110925</v>
      </c>
      <c r="Z12" s="3"/>
      <c r="AA12" s="3">
        <f t="shared" si="2"/>
        <v>3.1656632409733851</v>
      </c>
    </row>
    <row r="13" spans="1:27">
      <c r="A13" s="2" t="s">
        <v>19</v>
      </c>
      <c r="B13" s="2"/>
      <c r="C13" s="2">
        <v>8000020839</v>
      </c>
      <c r="D13" s="58" t="s">
        <v>20</v>
      </c>
      <c r="E13" s="58" t="s">
        <v>45</v>
      </c>
      <c r="F13" s="58">
        <v>11200</v>
      </c>
      <c r="G13" s="58" t="s">
        <v>46</v>
      </c>
      <c r="H13" s="58">
        <v>468272033</v>
      </c>
      <c r="I13" s="58">
        <v>10</v>
      </c>
      <c r="J13" s="58">
        <v>3</v>
      </c>
      <c r="K13" s="58">
        <v>0</v>
      </c>
      <c r="L13" s="58"/>
      <c r="M13" s="58"/>
      <c r="N13" s="58" t="s">
        <v>24</v>
      </c>
      <c r="O13" s="58" t="s">
        <v>24</v>
      </c>
      <c r="P13" s="58" t="s">
        <v>24</v>
      </c>
      <c r="Q13" s="59">
        <v>41445</v>
      </c>
      <c r="R13" s="58" t="s">
        <v>37</v>
      </c>
      <c r="S13" s="58">
        <v>122300</v>
      </c>
      <c r="T13" s="2"/>
      <c r="U13" s="2"/>
      <c r="V13" s="2" t="s">
        <v>26</v>
      </c>
      <c r="W13" s="3">
        <f t="shared" si="0"/>
        <v>1.966775428066257</v>
      </c>
      <c r="X13" s="3"/>
      <c r="Y13" s="3">
        <f t="shared" si="1"/>
        <v>2.4783859982784295</v>
      </c>
      <c r="Z13" s="3"/>
      <c r="AA13" s="3">
        <f t="shared" si="2"/>
        <v>3.3901980242648424</v>
      </c>
    </row>
    <row r="14" spans="1:27">
      <c r="A14" s="2" t="s">
        <v>19</v>
      </c>
      <c r="B14" s="2"/>
      <c r="C14" s="2">
        <v>8000033490</v>
      </c>
      <c r="D14" s="58" t="s">
        <v>27</v>
      </c>
      <c r="E14" s="58" t="s">
        <v>47</v>
      </c>
      <c r="F14" s="58">
        <v>81100</v>
      </c>
      <c r="G14" s="58" t="s">
        <v>41</v>
      </c>
      <c r="H14" s="58" t="s">
        <v>48</v>
      </c>
      <c r="I14" s="58">
        <v>10</v>
      </c>
      <c r="J14" s="58">
        <v>3</v>
      </c>
      <c r="K14" s="58">
        <v>7</v>
      </c>
      <c r="L14" s="58" t="s">
        <v>24</v>
      </c>
      <c r="M14" s="58"/>
      <c r="N14" s="58" t="s">
        <v>24</v>
      </c>
      <c r="O14" s="58"/>
      <c r="P14" s="58" t="s">
        <v>24</v>
      </c>
      <c r="Q14" s="59">
        <v>41436</v>
      </c>
      <c r="R14" s="58" t="s">
        <v>25</v>
      </c>
      <c r="S14" s="58">
        <v>122400</v>
      </c>
      <c r="T14" s="2"/>
      <c r="U14" s="2"/>
      <c r="V14" s="2" t="s">
        <v>30</v>
      </c>
      <c r="W14" s="3">
        <f t="shared" si="0"/>
        <v>1.9683835845896147</v>
      </c>
      <c r="X14" s="3"/>
      <c r="Y14" s="3">
        <f t="shared" si="1"/>
        <v>2.4804124790619766</v>
      </c>
      <c r="Z14" s="3"/>
      <c r="AA14" s="3">
        <f t="shared" si="2"/>
        <v>3.3929700586264655</v>
      </c>
    </row>
    <row r="15" spans="1:27">
      <c r="A15" s="2" t="s">
        <v>19</v>
      </c>
      <c r="B15" s="2"/>
      <c r="C15" s="2">
        <v>8000014481</v>
      </c>
      <c r="D15" s="58" t="s">
        <v>20</v>
      </c>
      <c r="E15" s="58" t="s">
        <v>49</v>
      </c>
      <c r="F15" s="58">
        <v>31250</v>
      </c>
      <c r="G15" s="58" t="s">
        <v>50</v>
      </c>
      <c r="H15" s="58">
        <v>561275220</v>
      </c>
      <c r="I15" s="58">
        <v>15</v>
      </c>
      <c r="J15" s="58">
        <v>3</v>
      </c>
      <c r="K15" s="58">
        <v>0</v>
      </c>
      <c r="L15" s="58" t="s">
        <v>36</v>
      </c>
      <c r="M15" s="58" t="s">
        <v>24</v>
      </c>
      <c r="N15" s="58" t="s">
        <v>24</v>
      </c>
      <c r="O15" s="58" t="s">
        <v>24</v>
      </c>
      <c r="P15" s="58" t="s">
        <v>24</v>
      </c>
      <c r="Q15" s="59">
        <v>41443</v>
      </c>
      <c r="R15" s="58" t="s">
        <v>37</v>
      </c>
      <c r="S15" s="58">
        <v>107400</v>
      </c>
      <c r="T15" s="2"/>
      <c r="U15" s="2"/>
      <c r="V15" s="2" t="s">
        <v>42</v>
      </c>
      <c r="W15" s="3">
        <f t="shared" si="0"/>
        <v>1.7271601060859856</v>
      </c>
      <c r="X15" s="3"/>
      <c r="Y15" s="3">
        <f t="shared" si="1"/>
        <v>2.1764403615298717</v>
      </c>
      <c r="Z15" s="3"/>
      <c r="AA15" s="3">
        <f t="shared" si="2"/>
        <v>2.9771649043830264</v>
      </c>
    </row>
    <row r="16" spans="1:27">
      <c r="A16" s="2" t="s">
        <v>19</v>
      </c>
      <c r="B16" s="2"/>
      <c r="C16" s="2">
        <v>8000014111</v>
      </c>
      <c r="D16" s="58" t="s">
        <v>20</v>
      </c>
      <c r="E16" s="58" t="s">
        <v>51</v>
      </c>
      <c r="F16" s="58">
        <v>9000</v>
      </c>
      <c r="G16" s="58" t="s">
        <v>44</v>
      </c>
      <c r="H16" s="58">
        <v>534098000</v>
      </c>
      <c r="I16" s="58">
        <v>10</v>
      </c>
      <c r="J16" s="58">
        <v>3</v>
      </c>
      <c r="K16" s="58">
        <v>1</v>
      </c>
      <c r="L16" s="58" t="s">
        <v>24</v>
      </c>
      <c r="M16" s="58"/>
      <c r="N16" s="58" t="s">
        <v>24</v>
      </c>
      <c r="O16" s="58"/>
      <c r="P16" s="58" t="s">
        <v>24</v>
      </c>
      <c r="Q16" s="59">
        <v>41442</v>
      </c>
      <c r="R16" s="58" t="s">
        <v>25</v>
      </c>
      <c r="S16" s="58">
        <v>131000</v>
      </c>
      <c r="T16" s="2"/>
      <c r="U16" s="2"/>
      <c r="V16" s="2" t="s">
        <v>42</v>
      </c>
      <c r="W16" s="3">
        <f t="shared" si="0"/>
        <v>2.1066850455983621</v>
      </c>
      <c r="X16" s="3"/>
      <c r="Y16" s="3">
        <f t="shared" si="1"/>
        <v>2.6546898264470502</v>
      </c>
      <c r="Z16" s="3"/>
      <c r="AA16" s="3">
        <f t="shared" si="2"/>
        <v>3.6313650137260374</v>
      </c>
    </row>
    <row r="17" spans="1:27">
      <c r="A17" s="2" t="s">
        <v>19</v>
      </c>
      <c r="B17" s="2"/>
      <c r="C17" s="2">
        <v>8000025076</v>
      </c>
      <c r="D17" s="58" t="s">
        <v>52</v>
      </c>
      <c r="E17" s="58" t="s">
        <v>53</v>
      </c>
      <c r="F17" s="58">
        <v>9500</v>
      </c>
      <c r="G17" s="58" t="s">
        <v>54</v>
      </c>
      <c r="H17" s="58">
        <v>561688191</v>
      </c>
      <c r="I17" s="58">
        <v>15</v>
      </c>
      <c r="J17" s="58">
        <v>3</v>
      </c>
      <c r="K17" s="58">
        <v>0</v>
      </c>
      <c r="L17" s="58" t="s">
        <v>36</v>
      </c>
      <c r="M17" s="58" t="s">
        <v>24</v>
      </c>
      <c r="N17" s="58" t="s">
        <v>24</v>
      </c>
      <c r="O17" s="58" t="s">
        <v>24</v>
      </c>
      <c r="P17" s="58" t="s">
        <v>24</v>
      </c>
      <c r="Q17" s="59">
        <v>41439</v>
      </c>
      <c r="R17" s="58" t="s">
        <v>37</v>
      </c>
      <c r="S17" s="58">
        <v>95100</v>
      </c>
      <c r="T17" s="2"/>
      <c r="U17" s="2"/>
      <c r="V17" s="2" t="s">
        <v>55</v>
      </c>
      <c r="W17" s="3">
        <f t="shared" si="0"/>
        <v>1.5293568537130096</v>
      </c>
      <c r="X17" s="3"/>
      <c r="Y17" s="3">
        <f t="shared" si="1"/>
        <v>1.9271832251535455</v>
      </c>
      <c r="Z17" s="3"/>
      <c r="AA17" s="3">
        <f t="shared" si="2"/>
        <v>2.6362046779034061</v>
      </c>
    </row>
    <row r="18" spans="1:27">
      <c r="A18" s="2" t="s">
        <v>19</v>
      </c>
      <c r="B18" s="2"/>
      <c r="C18" s="2">
        <v>8000015247</v>
      </c>
      <c r="D18" s="58" t="s">
        <v>56</v>
      </c>
      <c r="E18" s="58" t="s">
        <v>57</v>
      </c>
      <c r="F18" s="58">
        <v>81100</v>
      </c>
      <c r="G18" s="58" t="s">
        <v>41</v>
      </c>
      <c r="H18" s="58">
        <v>563721815</v>
      </c>
      <c r="I18" s="58">
        <v>7</v>
      </c>
      <c r="J18" s="58">
        <v>2</v>
      </c>
      <c r="K18" s="58">
        <v>4</v>
      </c>
      <c r="L18" s="58" t="s">
        <v>24</v>
      </c>
      <c r="M18" s="58" t="s">
        <v>24</v>
      </c>
      <c r="N18" s="58" t="s">
        <v>24</v>
      </c>
      <c r="O18" s="58" t="s">
        <v>24</v>
      </c>
      <c r="P18" s="58" t="s">
        <v>24</v>
      </c>
      <c r="Q18" s="59">
        <v>41442</v>
      </c>
      <c r="R18" s="58" t="s">
        <v>25</v>
      </c>
      <c r="S18" s="58">
        <v>311900</v>
      </c>
      <c r="T18" s="2"/>
      <c r="U18" s="2"/>
      <c r="V18" s="2" t="s">
        <v>58</v>
      </c>
      <c r="W18" s="3">
        <f t="shared" si="0"/>
        <v>5.0158401963521309</v>
      </c>
      <c r="X18" s="3"/>
      <c r="Y18" s="3">
        <f t="shared" si="1"/>
        <v>6.3205935638842368</v>
      </c>
      <c r="Z18" s="3"/>
      <c r="AA18" s="3">
        <f t="shared" si="2"/>
        <v>8.6459751739019168</v>
      </c>
    </row>
    <row r="19" spans="1:27">
      <c r="A19" s="2" t="s">
        <v>19</v>
      </c>
      <c r="B19" s="2"/>
      <c r="C19" s="2">
        <v>8000032388</v>
      </c>
      <c r="D19" s="58" t="s">
        <v>52</v>
      </c>
      <c r="E19" s="58" t="s">
        <v>59</v>
      </c>
      <c r="F19" s="58">
        <v>81580</v>
      </c>
      <c r="G19" s="58" t="s">
        <v>60</v>
      </c>
      <c r="H19" s="58" t="s">
        <v>61</v>
      </c>
      <c r="I19" s="58">
        <v>15</v>
      </c>
      <c r="J19" s="58">
        <v>3</v>
      </c>
      <c r="K19" s="58">
        <v>0</v>
      </c>
      <c r="L19" s="58" t="s">
        <v>36</v>
      </c>
      <c r="M19" s="58" t="s">
        <v>24</v>
      </c>
      <c r="N19" s="58" t="s">
        <v>24</v>
      </c>
      <c r="O19" s="58" t="s">
        <v>24</v>
      </c>
      <c r="P19" s="58" t="s">
        <v>24</v>
      </c>
      <c r="Q19" s="59">
        <v>41442</v>
      </c>
      <c r="R19" s="58" t="s">
        <v>37</v>
      </c>
      <c r="S19" s="58">
        <v>84600</v>
      </c>
      <c r="T19" s="2"/>
      <c r="U19" s="2"/>
      <c r="V19" s="2" t="s">
        <v>55</v>
      </c>
      <c r="W19" s="3">
        <f t="shared" si="0"/>
        <v>1.360500418760469</v>
      </c>
      <c r="X19" s="3"/>
      <c r="Y19" s="3">
        <f t="shared" si="1"/>
        <v>1.714402742881072</v>
      </c>
      <c r="Z19" s="3"/>
      <c r="AA19" s="3">
        <f t="shared" si="2"/>
        <v>2.3451410699329984</v>
      </c>
    </row>
    <row r="20" spans="1:27">
      <c r="A20" s="2" t="s">
        <v>19</v>
      </c>
      <c r="B20" s="2"/>
      <c r="C20" s="2">
        <v>8000017684</v>
      </c>
      <c r="D20" s="58" t="s">
        <v>56</v>
      </c>
      <c r="E20" s="58" t="s">
        <v>62</v>
      </c>
      <c r="F20" s="58">
        <v>81200</v>
      </c>
      <c r="G20" s="58" t="s">
        <v>63</v>
      </c>
      <c r="H20" s="58">
        <v>563617600</v>
      </c>
      <c r="I20" s="58">
        <v>15</v>
      </c>
      <c r="J20" s="58">
        <v>3</v>
      </c>
      <c r="K20" s="58">
        <v>0</v>
      </c>
      <c r="L20" s="58" t="s">
        <v>36</v>
      </c>
      <c r="M20" s="58" t="s">
        <v>24</v>
      </c>
      <c r="N20" s="58" t="s">
        <v>24</v>
      </c>
      <c r="O20" s="58" t="s">
        <v>24</v>
      </c>
      <c r="P20" s="58" t="s">
        <v>24</v>
      </c>
      <c r="Q20" s="59">
        <v>41445</v>
      </c>
      <c r="R20" s="58" t="s">
        <v>25</v>
      </c>
      <c r="S20" s="58">
        <v>99300</v>
      </c>
      <c r="T20" s="2"/>
      <c r="U20" s="2"/>
      <c r="V20" s="2" t="s">
        <v>64</v>
      </c>
      <c r="W20" s="3">
        <f t="shared" si="0"/>
        <v>1.5968994276940256</v>
      </c>
      <c r="X20" s="3"/>
      <c r="Y20" s="3">
        <f t="shared" si="1"/>
        <v>2.0122954180625352</v>
      </c>
      <c r="Z20" s="3"/>
      <c r="AA20" s="3">
        <f t="shared" si="2"/>
        <v>2.7526301210915691</v>
      </c>
    </row>
    <row r="21" spans="1:27">
      <c r="A21" s="2" t="s">
        <v>19</v>
      </c>
      <c r="B21" s="2"/>
      <c r="C21" s="2">
        <v>8000020865</v>
      </c>
      <c r="D21" s="58" t="s">
        <v>65</v>
      </c>
      <c r="E21" s="58" t="s">
        <v>66</v>
      </c>
      <c r="F21" s="58">
        <v>11000</v>
      </c>
      <c r="G21" s="58" t="s">
        <v>22</v>
      </c>
      <c r="H21" s="58">
        <v>468103400</v>
      </c>
      <c r="I21" s="58">
        <v>10</v>
      </c>
      <c r="J21" s="58">
        <v>2</v>
      </c>
      <c r="K21" s="58">
        <v>0</v>
      </c>
      <c r="L21" s="58"/>
      <c r="M21" s="58" t="s">
        <v>24</v>
      </c>
      <c r="N21" s="58" t="s">
        <v>24</v>
      </c>
      <c r="O21" s="58" t="s">
        <v>24</v>
      </c>
      <c r="P21" s="58" t="s">
        <v>24</v>
      </c>
      <c r="Q21" s="59">
        <v>41444</v>
      </c>
      <c r="R21" s="58" t="s">
        <v>67</v>
      </c>
      <c r="S21" s="58">
        <v>203200</v>
      </c>
      <c r="T21" s="2"/>
      <c r="U21" s="2"/>
      <c r="V21" s="2" t="s">
        <v>68</v>
      </c>
      <c r="W21" s="3">
        <f t="shared" si="0"/>
        <v>3.2677740554624974</v>
      </c>
      <c r="X21" s="3"/>
      <c r="Y21" s="3">
        <f t="shared" si="1"/>
        <v>4.1178089521682493</v>
      </c>
      <c r="Z21" s="3"/>
      <c r="AA21" s="3">
        <f t="shared" si="2"/>
        <v>5.6327738228177919</v>
      </c>
    </row>
    <row r="22" spans="1:27">
      <c r="A22" s="2" t="s">
        <v>19</v>
      </c>
      <c r="B22" s="2"/>
      <c r="C22" s="2">
        <v>8000036107</v>
      </c>
      <c r="D22" s="58" t="s">
        <v>20</v>
      </c>
      <c r="E22" s="58" t="s">
        <v>69</v>
      </c>
      <c r="F22" s="58">
        <v>9100</v>
      </c>
      <c r="G22" s="58" t="s">
        <v>70</v>
      </c>
      <c r="H22" s="58" t="s">
        <v>71</v>
      </c>
      <c r="I22" s="58">
        <v>10</v>
      </c>
      <c r="J22" s="58">
        <v>2</v>
      </c>
      <c r="K22" s="58">
        <v>0</v>
      </c>
      <c r="L22" s="58"/>
      <c r="M22" s="58"/>
      <c r="N22" s="58" t="s">
        <v>24</v>
      </c>
      <c r="O22" s="58" t="s">
        <v>24</v>
      </c>
      <c r="P22" s="58" t="s">
        <v>24</v>
      </c>
      <c r="Q22" s="59">
        <v>41446</v>
      </c>
      <c r="R22" s="58" t="s">
        <v>25</v>
      </c>
      <c r="S22" s="58">
        <v>192500</v>
      </c>
      <c r="T22" s="2"/>
      <c r="U22" s="2"/>
      <c r="V22" s="2" t="s">
        <v>42</v>
      </c>
      <c r="W22" s="3">
        <f t="shared" si="0"/>
        <v>3.0957013074632416</v>
      </c>
      <c r="X22" s="3"/>
      <c r="Y22" s="3">
        <f t="shared" si="1"/>
        <v>3.9009755083286808</v>
      </c>
      <c r="Z22" s="3"/>
      <c r="AA22" s="3">
        <f t="shared" si="2"/>
        <v>5.3361661461241381</v>
      </c>
    </row>
    <row r="23" spans="1:27">
      <c r="A23" s="2" t="s">
        <v>19</v>
      </c>
      <c r="B23" s="2"/>
      <c r="C23" s="2">
        <v>8000022827</v>
      </c>
      <c r="D23" s="58" t="s">
        <v>52</v>
      </c>
      <c r="E23" s="58" t="s">
        <v>72</v>
      </c>
      <c r="F23" s="58">
        <v>81100</v>
      </c>
      <c r="G23" s="58" t="s">
        <v>41</v>
      </c>
      <c r="H23" s="58">
        <v>563353352</v>
      </c>
      <c r="I23" s="58">
        <v>10</v>
      </c>
      <c r="J23" s="58">
        <v>2</v>
      </c>
      <c r="K23" s="58">
        <v>7</v>
      </c>
      <c r="L23" s="58" t="s">
        <v>24</v>
      </c>
      <c r="M23" s="58"/>
      <c r="N23" s="58" t="s">
        <v>24</v>
      </c>
      <c r="O23" s="58" t="s">
        <v>24</v>
      </c>
      <c r="P23" s="58"/>
      <c r="Q23" s="59">
        <v>41436</v>
      </c>
      <c r="R23" s="58" t="s">
        <v>37</v>
      </c>
      <c r="S23" s="58">
        <v>186500</v>
      </c>
      <c r="T23" s="2"/>
      <c r="U23" s="2"/>
      <c r="V23" s="2" t="s">
        <v>55</v>
      </c>
      <c r="W23" s="3">
        <f t="shared" si="0"/>
        <v>2.9992119160617903</v>
      </c>
      <c r="X23" s="3"/>
      <c r="Y23" s="3">
        <f t="shared" si="1"/>
        <v>3.7793866613158387</v>
      </c>
      <c r="Z23" s="3"/>
      <c r="AA23" s="3">
        <f t="shared" si="2"/>
        <v>5.1698440844267628</v>
      </c>
    </row>
    <row r="24" spans="1:27">
      <c r="A24" s="2" t="s">
        <v>19</v>
      </c>
      <c r="B24" s="2"/>
      <c r="C24" s="2">
        <v>8000017044</v>
      </c>
      <c r="D24" s="58" t="s">
        <v>65</v>
      </c>
      <c r="E24" s="58" t="s">
        <v>73</v>
      </c>
      <c r="F24" s="58">
        <v>11400</v>
      </c>
      <c r="G24" s="58" t="s">
        <v>35</v>
      </c>
      <c r="H24" s="58">
        <v>468946400</v>
      </c>
      <c r="I24" s="58">
        <v>10</v>
      </c>
      <c r="J24" s="58">
        <v>3</v>
      </c>
      <c r="K24" s="58">
        <v>0</v>
      </c>
      <c r="L24" s="58"/>
      <c r="M24" s="58"/>
      <c r="N24" s="58" t="s">
        <v>24</v>
      </c>
      <c r="O24" s="58" t="s">
        <v>24</v>
      </c>
      <c r="P24" s="58" t="s">
        <v>24</v>
      </c>
      <c r="Q24" s="59">
        <v>41443</v>
      </c>
      <c r="R24" s="58" t="s">
        <v>25</v>
      </c>
      <c r="S24" s="58">
        <v>126200</v>
      </c>
      <c r="T24" s="2"/>
      <c r="U24" s="2"/>
      <c r="V24" s="2" t="s">
        <v>68</v>
      </c>
      <c r="W24" s="3">
        <f t="shared" si="0"/>
        <v>2.0294935324772005</v>
      </c>
      <c r="X24" s="3"/>
      <c r="Y24" s="3">
        <f t="shared" si="1"/>
        <v>2.5574187488367768</v>
      </c>
      <c r="Z24" s="3"/>
      <c r="AA24" s="3">
        <f t="shared" si="2"/>
        <v>3.4983073643681366</v>
      </c>
    </row>
    <row r="25" spans="1:27">
      <c r="A25" s="2" t="s">
        <v>19</v>
      </c>
      <c r="B25" s="2"/>
      <c r="C25" s="2">
        <v>8000016283</v>
      </c>
      <c r="D25" s="58" t="s">
        <v>65</v>
      </c>
      <c r="E25" s="58" t="s">
        <v>74</v>
      </c>
      <c r="F25" s="58">
        <v>81100</v>
      </c>
      <c r="G25" s="58" t="s">
        <v>41</v>
      </c>
      <c r="H25" s="58">
        <v>563620400</v>
      </c>
      <c r="I25" s="58">
        <v>10</v>
      </c>
      <c r="J25" s="58">
        <v>3</v>
      </c>
      <c r="K25" s="58">
        <v>6</v>
      </c>
      <c r="L25" s="58" t="s">
        <v>24</v>
      </c>
      <c r="M25" s="58"/>
      <c r="N25" s="58" t="s">
        <v>24</v>
      </c>
      <c r="O25" s="58" t="s">
        <v>24</v>
      </c>
      <c r="P25" s="58"/>
      <c r="Q25" s="59">
        <v>41437</v>
      </c>
      <c r="R25" s="58" t="s">
        <v>25</v>
      </c>
      <c r="S25" s="58">
        <v>147900</v>
      </c>
      <c r="T25" s="2"/>
      <c r="U25" s="2"/>
      <c r="V25" s="2" t="s">
        <v>68</v>
      </c>
      <c r="W25" s="3">
        <f t="shared" si="0"/>
        <v>2.3784634980457846</v>
      </c>
      <c r="X25" s="3"/>
      <c r="Y25" s="3">
        <f t="shared" si="1"/>
        <v>2.9971650788665549</v>
      </c>
      <c r="Z25" s="3"/>
      <c r="AA25" s="3">
        <f t="shared" si="2"/>
        <v>4.0998388208403123</v>
      </c>
    </row>
    <row r="26" spans="1:27">
      <c r="A26" s="2" t="s">
        <v>19</v>
      </c>
      <c r="B26" s="2"/>
      <c r="C26" s="2">
        <v>8000013967</v>
      </c>
      <c r="D26" s="58" t="s">
        <v>65</v>
      </c>
      <c r="E26" s="58" t="s">
        <v>75</v>
      </c>
      <c r="F26" s="58">
        <v>11000</v>
      </c>
      <c r="G26" s="58" t="s">
        <v>22</v>
      </c>
      <c r="H26" s="58">
        <v>468119400</v>
      </c>
      <c r="I26" s="58">
        <v>10</v>
      </c>
      <c r="J26" s="58">
        <v>3</v>
      </c>
      <c r="K26" s="58">
        <v>0</v>
      </c>
      <c r="L26" s="58"/>
      <c r="M26" s="58"/>
      <c r="N26" s="58" t="s">
        <v>24</v>
      </c>
      <c r="O26" s="58" t="s">
        <v>24</v>
      </c>
      <c r="P26" s="58" t="s">
        <v>24</v>
      </c>
      <c r="Q26" s="59">
        <v>41445</v>
      </c>
      <c r="R26" s="58" t="s">
        <v>25</v>
      </c>
      <c r="S26" s="58">
        <v>144600</v>
      </c>
      <c r="T26" s="2"/>
      <c r="U26" s="2"/>
      <c r="V26" s="2" t="s">
        <v>68</v>
      </c>
      <c r="W26" s="3">
        <f t="shared" si="0"/>
        <v>2.325394332774986</v>
      </c>
      <c r="X26" s="3"/>
      <c r="Y26" s="3">
        <f t="shared" si="1"/>
        <v>2.9302912130094918</v>
      </c>
      <c r="Z26" s="3"/>
      <c r="AA26" s="3">
        <f t="shared" si="2"/>
        <v>4.0083616869067562</v>
      </c>
    </row>
    <row r="27" spans="1:27">
      <c r="A27" s="2" t="s">
        <v>76</v>
      </c>
      <c r="B27" s="2"/>
      <c r="C27" s="2">
        <v>8000036090</v>
      </c>
      <c r="D27" s="58" t="s">
        <v>20</v>
      </c>
      <c r="E27" s="58" t="s">
        <v>77</v>
      </c>
      <c r="F27" s="58">
        <v>66700</v>
      </c>
      <c r="G27" s="58" t="s">
        <v>78</v>
      </c>
      <c r="H27" s="58" t="s">
        <v>79</v>
      </c>
      <c r="I27" s="58">
        <v>7</v>
      </c>
      <c r="J27" s="58">
        <v>2</v>
      </c>
      <c r="K27" s="58">
        <v>3</v>
      </c>
      <c r="L27" s="58" t="s">
        <v>24</v>
      </c>
      <c r="M27" s="58" t="s">
        <v>24</v>
      </c>
      <c r="N27" s="58" t="s">
        <v>24</v>
      </c>
      <c r="O27" s="58" t="s">
        <v>24</v>
      </c>
      <c r="P27" s="58" t="s">
        <v>24</v>
      </c>
      <c r="Q27" s="59">
        <v>41443</v>
      </c>
      <c r="R27" s="58" t="s">
        <v>25</v>
      </c>
      <c r="S27" s="58">
        <v>265600</v>
      </c>
      <c r="T27" s="2"/>
      <c r="U27" s="2"/>
      <c r="V27" s="2" t="s">
        <v>26</v>
      </c>
      <c r="W27" s="3">
        <f t="shared" ref="W27:W43" si="3">S27*boxcb9prog/potcb</f>
        <v>4.3758206991166544</v>
      </c>
      <c r="X27" s="3"/>
      <c r="Y27" s="3">
        <f t="shared" ref="Y27:Y43" si="4">S27*boxcb10prog/potcb</f>
        <v>6.6562495625271234</v>
      </c>
      <c r="Z27" s="3"/>
      <c r="AA27" s="3">
        <f t="shared" ref="AA27:AA43" si="5">S27*boxcb11prog/potcb</f>
        <v>6.2089072977475395</v>
      </c>
    </row>
    <row r="28" spans="1:27">
      <c r="A28" s="2" t="s">
        <v>76</v>
      </c>
      <c r="B28" s="2"/>
      <c r="C28" s="2">
        <v>8000017530</v>
      </c>
      <c r="D28" s="58" t="s">
        <v>20</v>
      </c>
      <c r="E28" s="58" t="s">
        <v>80</v>
      </c>
      <c r="F28" s="58">
        <v>11100</v>
      </c>
      <c r="G28" s="58" t="s">
        <v>81</v>
      </c>
      <c r="H28" s="58">
        <v>468650482</v>
      </c>
      <c r="I28" s="58">
        <v>10</v>
      </c>
      <c r="J28" s="58">
        <v>3</v>
      </c>
      <c r="K28" s="58">
        <v>8</v>
      </c>
      <c r="L28" s="58" t="s">
        <v>24</v>
      </c>
      <c r="M28" s="58"/>
      <c r="N28" s="58" t="s">
        <v>24</v>
      </c>
      <c r="O28" s="58" t="s">
        <v>24</v>
      </c>
      <c r="P28" s="58"/>
      <c r="Q28" s="59">
        <v>41435</v>
      </c>
      <c r="R28" s="58" t="s">
        <v>25</v>
      </c>
      <c r="S28" s="58">
        <v>111800</v>
      </c>
      <c r="T28" s="2"/>
      <c r="U28" s="2"/>
      <c r="V28" s="2" t="s">
        <v>26</v>
      </c>
      <c r="W28" s="3">
        <f t="shared" si="3"/>
        <v>1.8419305503058809</v>
      </c>
      <c r="X28" s="3"/>
      <c r="Y28" s="3">
        <f t="shared" si="4"/>
        <v>2.8018399890456793</v>
      </c>
      <c r="Z28" s="3"/>
      <c r="AA28" s="3">
        <f t="shared" si="5"/>
        <v>2.613538538735598</v>
      </c>
    </row>
    <row r="29" spans="1:27">
      <c r="A29" s="2" t="s">
        <v>76</v>
      </c>
      <c r="B29" s="2"/>
      <c r="C29" s="2">
        <v>8000014181</v>
      </c>
      <c r="D29" s="58" t="s">
        <v>65</v>
      </c>
      <c r="E29" s="58" t="s">
        <v>77</v>
      </c>
      <c r="F29" s="58">
        <v>11100</v>
      </c>
      <c r="G29" s="58" t="s">
        <v>81</v>
      </c>
      <c r="H29" s="58">
        <v>468589400</v>
      </c>
      <c r="I29" s="58">
        <v>10</v>
      </c>
      <c r="J29" s="58">
        <v>2</v>
      </c>
      <c r="K29" s="58">
        <v>13</v>
      </c>
      <c r="L29" s="58" t="s">
        <v>24</v>
      </c>
      <c r="M29" s="58" t="s">
        <v>24</v>
      </c>
      <c r="N29" s="58" t="s">
        <v>24</v>
      </c>
      <c r="O29" s="58" t="s">
        <v>24</v>
      </c>
      <c r="P29" s="58"/>
      <c r="Q29" s="59">
        <v>41430</v>
      </c>
      <c r="R29" s="58" t="s">
        <v>25</v>
      </c>
      <c r="S29" s="58">
        <v>189100</v>
      </c>
      <c r="T29" s="2"/>
      <c r="U29" s="2"/>
      <c r="V29" s="2" t="s">
        <v>68</v>
      </c>
      <c r="W29" s="3">
        <f t="shared" si="3"/>
        <v>3.1154657161256001</v>
      </c>
      <c r="X29" s="3"/>
      <c r="Y29" s="3">
        <f t="shared" si="4"/>
        <v>4.7390692480191232</v>
      </c>
      <c r="Z29" s="3"/>
      <c r="AA29" s="3">
        <f t="shared" si="5"/>
        <v>4.4205736822442008</v>
      </c>
    </row>
    <row r="30" spans="1:27">
      <c r="A30" s="2" t="s">
        <v>76</v>
      </c>
      <c r="B30" s="2"/>
      <c r="C30" s="2">
        <v>8000017053</v>
      </c>
      <c r="D30" s="58" t="s">
        <v>20</v>
      </c>
      <c r="E30" s="58" t="s">
        <v>82</v>
      </c>
      <c r="F30" s="58">
        <v>66330</v>
      </c>
      <c r="G30" s="58" t="s">
        <v>83</v>
      </c>
      <c r="H30" s="58">
        <v>468500227</v>
      </c>
      <c r="I30" s="58">
        <v>10</v>
      </c>
      <c r="J30" s="58">
        <v>3</v>
      </c>
      <c r="K30" s="58">
        <v>0</v>
      </c>
      <c r="L30" s="58"/>
      <c r="M30" s="58" t="s">
        <v>24</v>
      </c>
      <c r="N30" s="58" t="s">
        <v>24</v>
      </c>
      <c r="O30" s="58" t="s">
        <v>24</v>
      </c>
      <c r="P30" s="58"/>
      <c r="Q30" s="59">
        <v>41443</v>
      </c>
      <c r="R30" s="58" t="s">
        <v>25</v>
      </c>
      <c r="S30" s="58">
        <v>159700</v>
      </c>
      <c r="T30" s="2"/>
      <c r="U30" s="2"/>
      <c r="V30" s="2" t="s">
        <v>26</v>
      </c>
      <c r="W30" s="3">
        <f t="shared" si="3"/>
        <v>2.631093997172175</v>
      </c>
      <c r="X30" s="3"/>
      <c r="Y30" s="3">
        <f t="shared" si="4"/>
        <v>4.0022705389140878</v>
      </c>
      <c r="Z30" s="3"/>
      <c r="AA30" s="3">
        <f t="shared" si="5"/>
        <v>3.7332925280507605</v>
      </c>
    </row>
    <row r="31" spans="1:27">
      <c r="A31" s="2" t="s">
        <v>76</v>
      </c>
      <c r="B31" s="2"/>
      <c r="C31" s="2">
        <v>8000013861</v>
      </c>
      <c r="D31" s="58" t="s">
        <v>20</v>
      </c>
      <c r="E31" s="58" t="s">
        <v>84</v>
      </c>
      <c r="F31" s="58">
        <v>66400</v>
      </c>
      <c r="G31" s="58" t="s">
        <v>85</v>
      </c>
      <c r="H31" s="58">
        <v>468870713</v>
      </c>
      <c r="I31" s="58">
        <v>10</v>
      </c>
      <c r="J31" s="58">
        <v>3</v>
      </c>
      <c r="K31" s="58">
        <v>0</v>
      </c>
      <c r="L31" s="58"/>
      <c r="M31" s="58"/>
      <c r="N31" s="58" t="s">
        <v>24</v>
      </c>
      <c r="O31" s="58"/>
      <c r="P31" s="58" t="s">
        <v>24</v>
      </c>
      <c r="Q31" s="59">
        <v>41445</v>
      </c>
      <c r="R31" s="58" t="s">
        <v>37</v>
      </c>
      <c r="S31" s="58">
        <v>123500</v>
      </c>
      <c r="T31" s="2"/>
      <c r="U31" s="2"/>
      <c r="V31" s="2" t="s">
        <v>26</v>
      </c>
      <c r="W31" s="3">
        <f t="shared" si="3"/>
        <v>2.0346907241751011</v>
      </c>
      <c r="X31" s="3"/>
      <c r="Y31" s="3">
        <f t="shared" si="4"/>
        <v>3.0950558018527854</v>
      </c>
      <c r="Z31" s="3"/>
      <c r="AA31" s="3">
        <f t="shared" si="5"/>
        <v>2.8870483858125793</v>
      </c>
    </row>
    <row r="32" spans="1:27">
      <c r="A32" s="2" t="s">
        <v>76</v>
      </c>
      <c r="B32" s="2"/>
      <c r="C32" s="2">
        <v>8000014715</v>
      </c>
      <c r="D32" s="58" t="s">
        <v>56</v>
      </c>
      <c r="E32" s="58" t="s">
        <v>86</v>
      </c>
      <c r="F32" s="58">
        <v>66000</v>
      </c>
      <c r="G32" s="58" t="s">
        <v>87</v>
      </c>
      <c r="H32" s="58">
        <v>468681010</v>
      </c>
      <c r="I32" s="58">
        <v>7</v>
      </c>
      <c r="J32" s="58">
        <v>1</v>
      </c>
      <c r="K32" s="58">
        <v>1</v>
      </c>
      <c r="L32" s="58" t="s">
        <v>24</v>
      </c>
      <c r="M32" s="58" t="s">
        <v>24</v>
      </c>
      <c r="N32" s="58" t="s">
        <v>24</v>
      </c>
      <c r="O32" s="58" t="s">
        <v>24</v>
      </c>
      <c r="P32" s="58"/>
      <c r="Q32" s="59">
        <v>41445</v>
      </c>
      <c r="R32" s="58" t="s">
        <v>67</v>
      </c>
      <c r="S32" s="58">
        <v>886300</v>
      </c>
      <c r="T32" s="2"/>
      <c r="U32" s="2"/>
      <c r="V32" s="2" t="s">
        <v>64</v>
      </c>
      <c r="W32" s="3">
        <f t="shared" si="3"/>
        <v>14.601995051306817</v>
      </c>
      <c r="X32" s="3"/>
      <c r="Y32" s="3">
        <f t="shared" si="4"/>
        <v>22.211724349652822</v>
      </c>
      <c r="Z32" s="3"/>
      <c r="AA32" s="3">
        <f t="shared" si="5"/>
        <v>20.718955338831492</v>
      </c>
    </row>
    <row r="33" spans="1:27">
      <c r="A33" s="2" t="s">
        <v>76</v>
      </c>
      <c r="B33" s="2"/>
      <c r="C33" s="2">
        <v>8000013720</v>
      </c>
      <c r="D33" s="58" t="s">
        <v>27</v>
      </c>
      <c r="E33" s="58" t="s">
        <v>88</v>
      </c>
      <c r="F33" s="58">
        <v>66005</v>
      </c>
      <c r="G33" s="58" t="s">
        <v>89</v>
      </c>
      <c r="H33" s="58">
        <v>468683200</v>
      </c>
      <c r="I33" s="58">
        <v>7</v>
      </c>
      <c r="J33" s="58">
        <v>2</v>
      </c>
      <c r="K33" s="58">
        <v>1</v>
      </c>
      <c r="L33" s="58" t="s">
        <v>24</v>
      </c>
      <c r="M33" s="58" t="s">
        <v>24</v>
      </c>
      <c r="N33" s="58" t="s">
        <v>24</v>
      </c>
      <c r="O33" s="58" t="s">
        <v>24</v>
      </c>
      <c r="P33" s="58"/>
      <c r="Q33" s="59">
        <v>41445</v>
      </c>
      <c r="R33" s="58" t="s">
        <v>25</v>
      </c>
      <c r="S33" s="58">
        <v>267300</v>
      </c>
      <c r="T33" s="2"/>
      <c r="U33" s="2"/>
      <c r="V33" s="2" t="s">
        <v>30</v>
      </c>
      <c r="W33" s="3">
        <f t="shared" si="3"/>
        <v>4.4038285876275669</v>
      </c>
      <c r="X33" s="3"/>
      <c r="Y33" s="3">
        <f t="shared" si="4"/>
        <v>6.6988535695161904</v>
      </c>
      <c r="Z33" s="3"/>
      <c r="AA33" s="3">
        <f t="shared" si="5"/>
        <v>6.2486480447587249</v>
      </c>
    </row>
    <row r="34" spans="1:27">
      <c r="A34" s="2" t="s">
        <v>76</v>
      </c>
      <c r="B34" s="2"/>
      <c r="C34" s="2">
        <v>8000022711</v>
      </c>
      <c r="D34" s="58" t="s">
        <v>90</v>
      </c>
      <c r="E34" s="58" t="s">
        <v>91</v>
      </c>
      <c r="F34" s="58">
        <v>66130</v>
      </c>
      <c r="G34" s="58" t="s">
        <v>92</v>
      </c>
      <c r="H34" s="58">
        <v>468848770</v>
      </c>
      <c r="I34" s="58">
        <v>10</v>
      </c>
      <c r="J34" s="58">
        <v>3</v>
      </c>
      <c r="K34" s="58">
        <v>1</v>
      </c>
      <c r="L34" s="58" t="s">
        <v>24</v>
      </c>
      <c r="M34" s="58"/>
      <c r="N34" s="58" t="s">
        <v>24</v>
      </c>
      <c r="O34" s="58" t="s">
        <v>24</v>
      </c>
      <c r="P34" s="58"/>
      <c r="Q34" s="59">
        <v>41442</v>
      </c>
      <c r="R34" s="58" t="s">
        <v>25</v>
      </c>
      <c r="S34" s="58">
        <v>144600</v>
      </c>
      <c r="T34" s="2"/>
      <c r="U34" s="2"/>
      <c r="V34" s="2" t="s">
        <v>93</v>
      </c>
      <c r="W34" s="3">
        <f t="shared" si="3"/>
        <v>2.3823180462811306</v>
      </c>
      <c r="X34" s="3"/>
      <c r="Y34" s="3">
        <f t="shared" si="4"/>
        <v>3.6238467121288478</v>
      </c>
      <c r="Z34" s="3"/>
      <c r="AA34" s="3">
        <f t="shared" si="5"/>
        <v>3.3803011869514088</v>
      </c>
    </row>
    <row r="35" spans="1:27">
      <c r="A35" s="2" t="s">
        <v>76</v>
      </c>
      <c r="B35" s="2"/>
      <c r="C35" s="2">
        <v>8000023565</v>
      </c>
      <c r="D35" s="58" t="s">
        <v>94</v>
      </c>
      <c r="E35" s="58" t="s">
        <v>95</v>
      </c>
      <c r="F35" s="58">
        <v>66100</v>
      </c>
      <c r="G35" s="58" t="s">
        <v>87</v>
      </c>
      <c r="H35" s="58">
        <v>468082828</v>
      </c>
      <c r="I35" s="58">
        <v>7</v>
      </c>
      <c r="J35" s="58">
        <v>1</v>
      </c>
      <c r="K35" s="58">
        <v>0</v>
      </c>
      <c r="L35" s="58"/>
      <c r="M35" s="58" t="s">
        <v>24</v>
      </c>
      <c r="N35" s="58" t="s">
        <v>24</v>
      </c>
      <c r="O35" s="58" t="s">
        <v>24</v>
      </c>
      <c r="P35" s="58"/>
      <c r="Q35" s="59">
        <v>41446</v>
      </c>
      <c r="R35" s="58" t="s">
        <v>67</v>
      </c>
      <c r="S35" s="58">
        <v>437800</v>
      </c>
      <c r="T35" s="2"/>
      <c r="U35" s="2"/>
      <c r="V35" s="2" t="s">
        <v>96</v>
      </c>
      <c r="W35" s="3">
        <f t="shared" si="3"/>
        <v>7.2128550529867139</v>
      </c>
      <c r="X35" s="3"/>
      <c r="Y35" s="3">
        <f t="shared" si="4"/>
        <v>10.971784858713761</v>
      </c>
      <c r="Z35" s="3"/>
      <c r="AA35" s="3">
        <f t="shared" si="5"/>
        <v>10.234411200880544</v>
      </c>
    </row>
    <row r="36" spans="1:27">
      <c r="A36" s="2" t="s">
        <v>76</v>
      </c>
      <c r="B36" s="2"/>
      <c r="C36" s="2">
        <v>8000016694</v>
      </c>
      <c r="D36" s="58" t="s">
        <v>94</v>
      </c>
      <c r="E36" s="58" t="s">
        <v>97</v>
      </c>
      <c r="F36" s="58">
        <v>66530</v>
      </c>
      <c r="G36" s="58" t="s">
        <v>98</v>
      </c>
      <c r="H36" s="58">
        <v>468644242</v>
      </c>
      <c r="I36" s="58">
        <v>7</v>
      </c>
      <c r="J36" s="58">
        <v>1</v>
      </c>
      <c r="K36" s="58">
        <v>0</v>
      </c>
      <c r="L36" s="58"/>
      <c r="M36" s="58" t="s">
        <v>24</v>
      </c>
      <c r="N36" s="58" t="s">
        <v>24</v>
      </c>
      <c r="O36" s="58" t="s">
        <v>24</v>
      </c>
      <c r="P36" s="58"/>
      <c r="Q36" s="59">
        <v>41446</v>
      </c>
      <c r="R36" s="58" t="s">
        <v>67</v>
      </c>
      <c r="S36" s="58">
        <v>417800</v>
      </c>
      <c r="T36" s="2"/>
      <c r="U36" s="2"/>
      <c r="V36" s="2" t="s">
        <v>96</v>
      </c>
      <c r="W36" s="3">
        <f t="shared" si="3"/>
        <v>6.8833504822700986</v>
      </c>
      <c r="X36" s="3"/>
      <c r="Y36" s="3">
        <f t="shared" si="4"/>
        <v>10.470561247077681</v>
      </c>
      <c r="Z36" s="3"/>
      <c r="AA36" s="3">
        <f t="shared" si="5"/>
        <v>9.7668730007489533</v>
      </c>
    </row>
    <row r="37" spans="1:27">
      <c r="A37" s="2" t="s">
        <v>76</v>
      </c>
      <c r="B37" s="2"/>
      <c r="C37" s="2">
        <v>8000017765</v>
      </c>
      <c r="D37" s="58" t="s">
        <v>52</v>
      </c>
      <c r="E37" s="58" t="s">
        <v>99</v>
      </c>
      <c r="F37" s="58">
        <v>11210</v>
      </c>
      <c r="G37" s="58" t="s">
        <v>100</v>
      </c>
      <c r="H37" s="58">
        <v>468485710</v>
      </c>
      <c r="I37" s="58">
        <v>10</v>
      </c>
      <c r="J37" s="58">
        <v>3</v>
      </c>
      <c r="K37" s="58">
        <v>1</v>
      </c>
      <c r="L37" s="58" t="s">
        <v>24</v>
      </c>
      <c r="M37" s="58"/>
      <c r="N37" s="58" t="s">
        <v>24</v>
      </c>
      <c r="O37" s="58" t="s">
        <v>24</v>
      </c>
      <c r="P37" s="58" t="s">
        <v>24</v>
      </c>
      <c r="Q37" s="59">
        <v>41442</v>
      </c>
      <c r="R37" s="58" t="s">
        <v>37</v>
      </c>
      <c r="S37" s="58">
        <v>127600</v>
      </c>
      <c r="T37" s="2"/>
      <c r="U37" s="2"/>
      <c r="V37" s="2" t="s">
        <v>55</v>
      </c>
      <c r="W37" s="3">
        <f t="shared" si="3"/>
        <v>2.1022391611720073</v>
      </c>
      <c r="X37" s="3"/>
      <c r="Y37" s="3">
        <f t="shared" si="4"/>
        <v>3.1978066422381817</v>
      </c>
      <c r="Z37" s="3"/>
      <c r="AA37" s="3">
        <f t="shared" si="5"/>
        <v>2.9828937168395555</v>
      </c>
    </row>
    <row r="38" spans="1:27">
      <c r="A38" s="2" t="s">
        <v>76</v>
      </c>
      <c r="B38" s="2"/>
      <c r="C38" s="2">
        <v>8000022175</v>
      </c>
      <c r="D38" s="58" t="s">
        <v>52</v>
      </c>
      <c r="E38" s="58" t="s">
        <v>101</v>
      </c>
      <c r="F38" s="58">
        <v>66500</v>
      </c>
      <c r="G38" s="58" t="s">
        <v>102</v>
      </c>
      <c r="H38" s="58">
        <v>468054630</v>
      </c>
      <c r="I38" s="58">
        <v>10</v>
      </c>
      <c r="J38" s="58">
        <v>3</v>
      </c>
      <c r="K38" s="58">
        <v>0</v>
      </c>
      <c r="L38" s="58"/>
      <c r="M38" s="58"/>
      <c r="N38" s="58" t="s">
        <v>24</v>
      </c>
      <c r="O38" s="58" t="s">
        <v>24</v>
      </c>
      <c r="P38" s="58"/>
      <c r="Q38" s="59">
        <v>41443</v>
      </c>
      <c r="R38" s="58" t="s">
        <v>37</v>
      </c>
      <c r="S38" s="58">
        <v>158400</v>
      </c>
      <c r="T38" s="2"/>
      <c r="U38" s="2"/>
      <c r="V38" s="2" t="s">
        <v>55</v>
      </c>
      <c r="W38" s="3">
        <f t="shared" si="3"/>
        <v>2.6096762000755955</v>
      </c>
      <c r="X38" s="3"/>
      <c r="Y38" s="3">
        <f t="shared" si="4"/>
        <v>3.9696910041577422</v>
      </c>
      <c r="Z38" s="3"/>
      <c r="AA38" s="3">
        <f t="shared" si="5"/>
        <v>3.7029025450422073</v>
      </c>
    </row>
    <row r="39" spans="1:27">
      <c r="A39" s="2" t="s">
        <v>76</v>
      </c>
      <c r="B39" s="2"/>
      <c r="C39" s="2">
        <v>8000015303</v>
      </c>
      <c r="D39" s="58" t="s">
        <v>94</v>
      </c>
      <c r="E39" s="58" t="s">
        <v>103</v>
      </c>
      <c r="F39" s="58">
        <v>11101</v>
      </c>
      <c r="G39" s="58" t="s">
        <v>81</v>
      </c>
      <c r="H39" s="58">
        <v>468903600</v>
      </c>
      <c r="I39" s="58">
        <v>7</v>
      </c>
      <c r="J39" s="58">
        <v>1</v>
      </c>
      <c r="K39" s="58">
        <v>4</v>
      </c>
      <c r="L39" s="58" t="s">
        <v>24</v>
      </c>
      <c r="M39" s="58"/>
      <c r="N39" s="58" t="s">
        <v>24</v>
      </c>
      <c r="O39" s="58" t="s">
        <v>24</v>
      </c>
      <c r="P39" s="58"/>
      <c r="Q39" s="59">
        <v>41442</v>
      </c>
      <c r="R39" s="58" t="s">
        <v>67</v>
      </c>
      <c r="S39" s="58">
        <v>447900</v>
      </c>
      <c r="T39" s="2"/>
      <c r="U39" s="2"/>
      <c r="V39" s="2" t="s">
        <v>96</v>
      </c>
      <c r="W39" s="3">
        <f t="shared" si="3"/>
        <v>7.3792548611986053</v>
      </c>
      <c r="X39" s="3"/>
      <c r="Y39" s="3">
        <f t="shared" si="4"/>
        <v>11.224902782589979</v>
      </c>
      <c r="Z39" s="3"/>
      <c r="AA39" s="3">
        <f t="shared" si="5"/>
        <v>10.470517991947</v>
      </c>
    </row>
    <row r="40" spans="1:27">
      <c r="A40" s="2" t="s">
        <v>76</v>
      </c>
      <c r="B40" s="2"/>
      <c r="C40" s="2">
        <v>8000036092</v>
      </c>
      <c r="D40" s="58" t="s">
        <v>20</v>
      </c>
      <c r="E40" s="58" t="s">
        <v>104</v>
      </c>
      <c r="F40" s="58">
        <v>66250</v>
      </c>
      <c r="G40" s="58" t="s">
        <v>105</v>
      </c>
      <c r="H40" s="58" t="s">
        <v>106</v>
      </c>
      <c r="I40" s="58">
        <v>15</v>
      </c>
      <c r="J40" s="58">
        <v>3</v>
      </c>
      <c r="K40" s="58">
        <v>0</v>
      </c>
      <c r="L40" s="58" t="s">
        <v>36</v>
      </c>
      <c r="M40" s="58" t="s">
        <v>24</v>
      </c>
      <c r="N40" s="58" t="s">
        <v>24</v>
      </c>
      <c r="O40" s="58" t="s">
        <v>24</v>
      </c>
      <c r="P40" s="58" t="s">
        <v>24</v>
      </c>
      <c r="Q40" s="59">
        <v>41444</v>
      </c>
      <c r="R40" s="58" t="s">
        <v>25</v>
      </c>
      <c r="S40" s="58">
        <v>77700</v>
      </c>
      <c r="T40" s="2"/>
      <c r="U40" s="2"/>
      <c r="V40" s="2" t="s">
        <v>26</v>
      </c>
      <c r="W40" s="3">
        <f t="shared" si="3"/>
        <v>1.2801252572340516</v>
      </c>
      <c r="X40" s="3"/>
      <c r="Y40" s="3">
        <f t="shared" si="4"/>
        <v>1.9472537312061653</v>
      </c>
      <c r="Z40" s="3"/>
      <c r="AA40" s="3">
        <f t="shared" si="5"/>
        <v>1.8163859075112343</v>
      </c>
    </row>
    <row r="41" spans="1:27">
      <c r="A41" s="2" t="s">
        <v>76</v>
      </c>
      <c r="B41" s="2"/>
      <c r="C41" s="2">
        <v>8000018246</v>
      </c>
      <c r="D41" s="58" t="s">
        <v>27</v>
      </c>
      <c r="E41" s="58" t="s">
        <v>107</v>
      </c>
      <c r="F41" s="58">
        <v>11106</v>
      </c>
      <c r="G41" s="58" t="s">
        <v>108</v>
      </c>
      <c r="H41" s="58">
        <v>468421855</v>
      </c>
      <c r="I41" s="58">
        <v>10</v>
      </c>
      <c r="J41" s="58">
        <v>2</v>
      </c>
      <c r="K41" s="58">
        <v>7</v>
      </c>
      <c r="L41" s="58" t="s">
        <v>24</v>
      </c>
      <c r="M41" s="58"/>
      <c r="N41" s="58" t="s">
        <v>24</v>
      </c>
      <c r="O41" s="58" t="s">
        <v>24</v>
      </c>
      <c r="P41" s="58"/>
      <c r="Q41" s="59">
        <v>41436</v>
      </c>
      <c r="R41" s="58" t="s">
        <v>25</v>
      </c>
      <c r="S41" s="58">
        <v>237800</v>
      </c>
      <c r="T41" s="2"/>
      <c r="U41" s="2"/>
      <c r="V41" s="2" t="s">
        <v>30</v>
      </c>
      <c r="W41" s="3">
        <f t="shared" si="3"/>
        <v>3.9178093458205585</v>
      </c>
      <c r="X41" s="3"/>
      <c r="Y41" s="3">
        <f t="shared" si="4"/>
        <v>5.9595487423529745</v>
      </c>
      <c r="Z41" s="3"/>
      <c r="AA41" s="3">
        <f t="shared" si="5"/>
        <v>5.5590291995646268</v>
      </c>
    </row>
    <row r="42" spans="1:27">
      <c r="A42" s="2" t="s">
        <v>76</v>
      </c>
      <c r="B42" s="2"/>
      <c r="C42" s="2">
        <v>8000014231</v>
      </c>
      <c r="D42" s="58" t="s">
        <v>27</v>
      </c>
      <c r="E42" s="58" t="s">
        <v>109</v>
      </c>
      <c r="F42" s="58">
        <v>66920</v>
      </c>
      <c r="G42" s="58" t="s">
        <v>89</v>
      </c>
      <c r="H42" s="58">
        <v>468615866</v>
      </c>
      <c r="I42" s="58">
        <v>7</v>
      </c>
      <c r="J42" s="58">
        <v>1</v>
      </c>
      <c r="K42" s="58">
        <v>0</v>
      </c>
      <c r="L42" s="58"/>
      <c r="M42" s="58" t="s">
        <v>24</v>
      </c>
      <c r="N42" s="58" t="s">
        <v>24</v>
      </c>
      <c r="O42" s="58" t="s">
        <v>24</v>
      </c>
      <c r="P42" s="58"/>
      <c r="Q42" s="59">
        <v>41446</v>
      </c>
      <c r="R42" s="58" t="s">
        <v>25</v>
      </c>
      <c r="S42" s="58">
        <v>581000</v>
      </c>
      <c r="T42" s="2"/>
      <c r="U42" s="2"/>
      <c r="V42" s="2" t="s">
        <v>30</v>
      </c>
      <c r="W42" s="3">
        <f t="shared" si="3"/>
        <v>9.5721077793176814</v>
      </c>
      <c r="X42" s="3"/>
      <c r="Y42" s="3">
        <f t="shared" si="4"/>
        <v>14.560545918028085</v>
      </c>
      <c r="Z42" s="3"/>
      <c r="AA42" s="3">
        <f t="shared" si="5"/>
        <v>13.581984713822742</v>
      </c>
    </row>
    <row r="43" spans="1:27">
      <c r="A43" s="2" t="s">
        <v>76</v>
      </c>
      <c r="B43" s="2"/>
      <c r="C43" s="2">
        <v>8000014022</v>
      </c>
      <c r="D43" s="58" t="s">
        <v>27</v>
      </c>
      <c r="E43" s="58" t="s">
        <v>110</v>
      </c>
      <c r="F43" s="58">
        <v>66160</v>
      </c>
      <c r="G43" s="58" t="s">
        <v>111</v>
      </c>
      <c r="H43" s="58">
        <v>468879898</v>
      </c>
      <c r="I43" s="58">
        <v>10</v>
      </c>
      <c r="J43" s="58">
        <v>3</v>
      </c>
      <c r="K43" s="58">
        <v>13</v>
      </c>
      <c r="L43" s="58" t="s">
        <v>24</v>
      </c>
      <c r="M43" s="58" t="s">
        <v>24</v>
      </c>
      <c r="N43" s="58" t="s">
        <v>24</v>
      </c>
      <c r="O43" s="58" t="s">
        <v>24</v>
      </c>
      <c r="P43" s="58" t="s">
        <v>24</v>
      </c>
      <c r="Q43" s="59">
        <v>41430</v>
      </c>
      <c r="R43" s="58" t="s">
        <v>37</v>
      </c>
      <c r="S43" s="58">
        <v>128300</v>
      </c>
      <c r="T43" s="2"/>
      <c r="U43" s="2"/>
      <c r="V43" s="2" t="s">
        <v>30</v>
      </c>
      <c r="W43" s="3">
        <f t="shared" si="3"/>
        <v>2.1137718211470888</v>
      </c>
      <c r="X43" s="3"/>
      <c r="Y43" s="3">
        <f t="shared" si="4"/>
        <v>3.215349468645444</v>
      </c>
      <c r="Z43" s="3"/>
      <c r="AA43" s="3">
        <f t="shared" si="5"/>
        <v>2.9992575538441617</v>
      </c>
    </row>
    <row r="44" spans="1:27">
      <c r="A44" s="2" t="s">
        <v>112</v>
      </c>
      <c r="B44" s="2"/>
      <c r="C44" s="2">
        <v>8000014775</v>
      </c>
      <c r="D44" s="58" t="s">
        <v>27</v>
      </c>
      <c r="E44" s="58" t="s">
        <v>113</v>
      </c>
      <c r="F44" s="58">
        <v>34536</v>
      </c>
      <c r="G44" s="58" t="s">
        <v>114</v>
      </c>
      <c r="H44" s="58">
        <v>467628282</v>
      </c>
      <c r="I44" s="58">
        <v>10</v>
      </c>
      <c r="J44" s="58">
        <v>3</v>
      </c>
      <c r="K44" s="58">
        <v>0</v>
      </c>
      <c r="L44" s="58"/>
      <c r="M44" s="58" t="s">
        <v>24</v>
      </c>
      <c r="N44" s="58" t="s">
        <v>24</v>
      </c>
      <c r="O44" s="58"/>
      <c r="P44" s="58" t="s">
        <v>24</v>
      </c>
      <c r="Q44" s="59">
        <v>41446</v>
      </c>
      <c r="R44" s="58" t="s">
        <v>25</v>
      </c>
      <c r="S44" s="58">
        <v>179200</v>
      </c>
      <c r="T44" s="2"/>
      <c r="U44" s="2"/>
      <c r="V44" s="2" t="s">
        <v>30</v>
      </c>
      <c r="W44" s="3">
        <f t="shared" ref="W44:W64" si="6">S44*boxcc9prog/potcc</f>
        <v>2.5765570720041882</v>
      </c>
      <c r="X44" s="3"/>
      <c r="Y44" s="3">
        <f t="shared" ref="Y44:Y64" si="7">S44*boxcc10prog/potcc</f>
        <v>3.7871783442644995</v>
      </c>
      <c r="Z44" s="3"/>
      <c r="AA44" s="3">
        <f t="shared" ref="AA44:AA64" si="8">S44*boxcc11prog/potcc</f>
        <v>3.543806026645159</v>
      </c>
    </row>
    <row r="45" spans="1:27">
      <c r="A45" s="2" t="s">
        <v>112</v>
      </c>
      <c r="B45" s="2"/>
      <c r="C45" s="2">
        <v>8000025582</v>
      </c>
      <c r="D45" s="58" t="s">
        <v>52</v>
      </c>
      <c r="E45" s="58" t="s">
        <v>115</v>
      </c>
      <c r="F45" s="58">
        <v>34700</v>
      </c>
      <c r="G45" s="58" t="s">
        <v>116</v>
      </c>
      <c r="H45" s="58">
        <v>467884275</v>
      </c>
      <c r="I45" s="58">
        <v>10</v>
      </c>
      <c r="J45" s="58">
        <v>3</v>
      </c>
      <c r="K45" s="58">
        <v>0</v>
      </c>
      <c r="L45" s="58"/>
      <c r="M45" s="58"/>
      <c r="N45" s="58" t="s">
        <v>24</v>
      </c>
      <c r="O45" s="58"/>
      <c r="P45" s="58" t="s">
        <v>24</v>
      </c>
      <c r="Q45" s="59">
        <v>41446</v>
      </c>
      <c r="R45" s="58" t="s">
        <v>37</v>
      </c>
      <c r="S45" s="58">
        <v>131600</v>
      </c>
      <c r="T45" s="2"/>
      <c r="U45" s="2"/>
      <c r="V45" s="2" t="s">
        <v>55</v>
      </c>
      <c r="W45" s="3">
        <f t="shared" si="6"/>
        <v>1.8921590997530757</v>
      </c>
      <c r="X45" s="3"/>
      <c r="Y45" s="3">
        <f t="shared" si="7"/>
        <v>2.781209096569242</v>
      </c>
      <c r="Z45" s="3"/>
      <c r="AA45" s="3">
        <f t="shared" si="8"/>
        <v>2.6024825508175384</v>
      </c>
    </row>
    <row r="46" spans="1:27">
      <c r="A46" s="2" t="s">
        <v>112</v>
      </c>
      <c r="B46" s="2"/>
      <c r="C46" s="2">
        <v>8000023299</v>
      </c>
      <c r="D46" s="58" t="s">
        <v>117</v>
      </c>
      <c r="E46" s="58" t="s">
        <v>118</v>
      </c>
      <c r="F46" s="58">
        <v>34410</v>
      </c>
      <c r="G46" s="58" t="s">
        <v>119</v>
      </c>
      <c r="H46" s="58">
        <v>467326120</v>
      </c>
      <c r="I46" s="58">
        <v>10</v>
      </c>
      <c r="J46" s="58">
        <v>2</v>
      </c>
      <c r="K46" s="58">
        <v>0</v>
      </c>
      <c r="L46" s="58"/>
      <c r="M46" s="58"/>
      <c r="N46" s="58" t="s">
        <v>24</v>
      </c>
      <c r="O46" s="58" t="s">
        <v>24</v>
      </c>
      <c r="P46" s="58" t="s">
        <v>24</v>
      </c>
      <c r="Q46" s="59">
        <v>41446</v>
      </c>
      <c r="R46" s="58" t="s">
        <v>25</v>
      </c>
      <c r="S46" s="58">
        <v>267200</v>
      </c>
      <c r="T46" s="2"/>
      <c r="U46" s="2"/>
      <c r="V46" s="2" t="s">
        <v>55</v>
      </c>
      <c r="W46" s="3">
        <f t="shared" si="6"/>
        <v>3.841830634149102</v>
      </c>
      <c r="X46" s="3"/>
      <c r="Y46" s="3">
        <f t="shared" si="7"/>
        <v>5.6469534240372452</v>
      </c>
      <c r="Z46" s="3"/>
      <c r="AA46" s="3">
        <f t="shared" si="8"/>
        <v>5.2840679147298353</v>
      </c>
    </row>
    <row r="47" spans="1:27">
      <c r="A47" s="2" t="s">
        <v>112</v>
      </c>
      <c r="B47" s="2"/>
      <c r="C47" s="2">
        <v>8000022367</v>
      </c>
      <c r="D47" s="58" t="s">
        <v>52</v>
      </c>
      <c r="E47" s="58" t="s">
        <v>120</v>
      </c>
      <c r="F47" s="58">
        <v>34490</v>
      </c>
      <c r="G47" s="58" t="s">
        <v>121</v>
      </c>
      <c r="H47" s="58">
        <v>467378832</v>
      </c>
      <c r="I47" s="58">
        <v>10</v>
      </c>
      <c r="J47" s="58">
        <v>3</v>
      </c>
      <c r="K47" s="58">
        <v>0</v>
      </c>
      <c r="L47" s="58"/>
      <c r="M47" s="58"/>
      <c r="N47" s="58" t="s">
        <v>24</v>
      </c>
      <c r="O47" s="58" t="s">
        <v>24</v>
      </c>
      <c r="P47" s="58" t="s">
        <v>24</v>
      </c>
      <c r="Q47" s="59">
        <v>41446</v>
      </c>
      <c r="R47" s="58" t="s">
        <v>37</v>
      </c>
      <c r="S47" s="58">
        <v>122000</v>
      </c>
      <c r="T47" s="2"/>
      <c r="U47" s="2"/>
      <c r="V47" s="2" t="s">
        <v>55</v>
      </c>
      <c r="W47" s="3">
        <f t="shared" si="6"/>
        <v>1.7541292566099942</v>
      </c>
      <c r="X47" s="3"/>
      <c r="Y47" s="3">
        <f t="shared" si="7"/>
        <v>2.5783245424122154</v>
      </c>
      <c r="Z47" s="3"/>
      <c r="AA47" s="3">
        <f t="shared" si="8"/>
        <v>2.4126357993901193</v>
      </c>
    </row>
    <row r="48" spans="1:27">
      <c r="A48" s="2" t="s">
        <v>112</v>
      </c>
      <c r="B48" s="2"/>
      <c r="C48" s="2">
        <v>8000021192</v>
      </c>
      <c r="D48" s="58" t="s">
        <v>117</v>
      </c>
      <c r="E48" s="58" t="s">
        <v>122</v>
      </c>
      <c r="F48" s="58">
        <v>34300</v>
      </c>
      <c r="G48" s="58" t="s">
        <v>123</v>
      </c>
      <c r="H48" s="58">
        <v>467010680</v>
      </c>
      <c r="I48" s="58">
        <v>7</v>
      </c>
      <c r="J48" s="58">
        <v>1</v>
      </c>
      <c r="K48" s="58">
        <v>0</v>
      </c>
      <c r="L48" s="58"/>
      <c r="M48" s="58" t="s">
        <v>24</v>
      </c>
      <c r="N48" s="58" t="s">
        <v>24</v>
      </c>
      <c r="O48" s="58" t="s">
        <v>24</v>
      </c>
      <c r="P48" s="58" t="s">
        <v>24</v>
      </c>
      <c r="Q48" s="59">
        <v>41446</v>
      </c>
      <c r="R48" s="58" t="s">
        <v>25</v>
      </c>
      <c r="S48" s="58">
        <v>420700</v>
      </c>
      <c r="T48" s="2"/>
      <c r="U48" s="2"/>
      <c r="V48" s="2" t="s">
        <v>55</v>
      </c>
      <c r="W48" s="3">
        <f t="shared" si="6"/>
        <v>6.0488703135723325</v>
      </c>
      <c r="X48" s="3"/>
      <c r="Y48" s="3">
        <f t="shared" si="7"/>
        <v>8.8909929097772036</v>
      </c>
      <c r="Z48" s="3"/>
      <c r="AA48" s="3">
        <f t="shared" si="8"/>
        <v>8.3196383672411738</v>
      </c>
    </row>
    <row r="49" spans="1:27">
      <c r="A49" s="2" t="s">
        <v>112</v>
      </c>
      <c r="B49" s="2"/>
      <c r="C49" s="2">
        <v>8000015986</v>
      </c>
      <c r="D49" s="58" t="s">
        <v>20</v>
      </c>
      <c r="E49" s="58" t="s">
        <v>124</v>
      </c>
      <c r="F49" s="58">
        <v>34600</v>
      </c>
      <c r="G49" s="58" t="s">
        <v>125</v>
      </c>
      <c r="H49" s="58">
        <v>467950503</v>
      </c>
      <c r="I49" s="58">
        <v>10</v>
      </c>
      <c r="J49" s="58">
        <v>3</v>
      </c>
      <c r="K49" s="58">
        <v>0</v>
      </c>
      <c r="L49" s="58"/>
      <c r="M49" s="58" t="s">
        <v>24</v>
      </c>
      <c r="N49" s="58" t="s">
        <v>24</v>
      </c>
      <c r="O49" s="58" t="s">
        <v>24</v>
      </c>
      <c r="P49" s="58" t="s">
        <v>24</v>
      </c>
      <c r="Q49" s="59">
        <v>41446</v>
      </c>
      <c r="R49" s="58" t="s">
        <v>37</v>
      </c>
      <c r="S49" s="58">
        <v>147200</v>
      </c>
      <c r="T49" s="2"/>
      <c r="U49" s="2"/>
      <c r="V49" s="2" t="s">
        <v>26</v>
      </c>
      <c r="W49" s="3">
        <f t="shared" si="6"/>
        <v>2.1164575948605835</v>
      </c>
      <c r="X49" s="3"/>
      <c r="Y49" s="3">
        <f t="shared" si="7"/>
        <v>3.1108964970744104</v>
      </c>
      <c r="Z49" s="3"/>
      <c r="AA49" s="3">
        <f t="shared" si="8"/>
        <v>2.9109835218870947</v>
      </c>
    </row>
    <row r="50" spans="1:27">
      <c r="A50" s="2" t="s">
        <v>112</v>
      </c>
      <c r="B50" s="2"/>
      <c r="C50" s="2">
        <v>8000017493</v>
      </c>
      <c r="D50" s="58" t="s">
        <v>20</v>
      </c>
      <c r="E50" s="58" t="s">
        <v>126</v>
      </c>
      <c r="F50" s="58">
        <v>34150</v>
      </c>
      <c r="G50" s="58" t="s">
        <v>127</v>
      </c>
      <c r="H50" s="58">
        <v>467579000</v>
      </c>
      <c r="I50" s="58">
        <v>10</v>
      </c>
      <c r="J50" s="58">
        <v>3</v>
      </c>
      <c r="K50" s="58">
        <v>6</v>
      </c>
      <c r="L50" s="58" t="s">
        <v>24</v>
      </c>
      <c r="M50" s="58"/>
      <c r="N50" s="58" t="s">
        <v>24</v>
      </c>
      <c r="O50" s="58"/>
      <c r="P50" s="58" t="s">
        <v>24</v>
      </c>
      <c r="Q50" s="59">
        <v>41437</v>
      </c>
      <c r="R50" s="58" t="s">
        <v>37</v>
      </c>
      <c r="S50" s="58">
        <v>146800</v>
      </c>
      <c r="T50" s="2"/>
      <c r="U50" s="2"/>
      <c r="V50" s="2" t="s">
        <v>26</v>
      </c>
      <c r="W50" s="3">
        <f t="shared" si="6"/>
        <v>2.110706351396288</v>
      </c>
      <c r="X50" s="3"/>
      <c r="Y50" s="3">
        <f t="shared" si="7"/>
        <v>3.1024429739845347</v>
      </c>
      <c r="Z50" s="3"/>
      <c r="AA50" s="3">
        <f t="shared" si="8"/>
        <v>2.9030732405776192</v>
      </c>
    </row>
    <row r="51" spans="1:27">
      <c r="A51" s="2" t="s">
        <v>112</v>
      </c>
      <c r="B51" s="2"/>
      <c r="C51" s="2">
        <v>8000015972</v>
      </c>
      <c r="D51" s="58" t="s">
        <v>20</v>
      </c>
      <c r="E51" s="58" t="s">
        <v>128</v>
      </c>
      <c r="F51" s="58">
        <v>34300</v>
      </c>
      <c r="G51" s="58" t="s">
        <v>123</v>
      </c>
      <c r="H51" s="58">
        <v>467944482</v>
      </c>
      <c r="I51" s="58">
        <v>10</v>
      </c>
      <c r="J51" s="58">
        <v>2</v>
      </c>
      <c r="K51" s="58">
        <v>0</v>
      </c>
      <c r="L51" s="58"/>
      <c r="M51" s="58"/>
      <c r="N51" s="58" t="s">
        <v>24</v>
      </c>
      <c r="O51" s="58"/>
      <c r="P51" s="58" t="s">
        <v>24</v>
      </c>
      <c r="Q51" s="59">
        <v>41446</v>
      </c>
      <c r="R51" s="58" t="s">
        <v>25</v>
      </c>
      <c r="S51" s="58">
        <v>195600</v>
      </c>
      <c r="T51" s="2"/>
      <c r="U51" s="2"/>
      <c r="V51" s="2" t="s">
        <v>26</v>
      </c>
      <c r="W51" s="3">
        <f t="shared" si="6"/>
        <v>2.8123580540402862</v>
      </c>
      <c r="X51" s="3"/>
      <c r="Y51" s="3">
        <f t="shared" si="7"/>
        <v>4.1337727909494202</v>
      </c>
      <c r="Z51" s="3"/>
      <c r="AA51" s="3">
        <f t="shared" si="8"/>
        <v>3.8681275603336664</v>
      </c>
    </row>
    <row r="52" spans="1:27">
      <c r="A52" s="2" t="s">
        <v>112</v>
      </c>
      <c r="B52" s="2"/>
      <c r="C52" s="2">
        <v>8000016768</v>
      </c>
      <c r="D52" s="58" t="s">
        <v>20</v>
      </c>
      <c r="E52" s="58" t="s">
        <v>129</v>
      </c>
      <c r="F52" s="58">
        <v>34120</v>
      </c>
      <c r="G52" s="58" t="s">
        <v>130</v>
      </c>
      <c r="H52" s="58">
        <v>467981599</v>
      </c>
      <c r="I52" s="58">
        <v>10</v>
      </c>
      <c r="J52" s="58">
        <v>3</v>
      </c>
      <c r="K52" s="58">
        <v>0</v>
      </c>
      <c r="L52" s="58"/>
      <c r="M52" s="58" t="s">
        <v>24</v>
      </c>
      <c r="N52" s="58" t="s">
        <v>24</v>
      </c>
      <c r="O52" s="58" t="s">
        <v>24</v>
      </c>
      <c r="P52" s="58" t="s">
        <v>24</v>
      </c>
      <c r="Q52" s="59">
        <v>41446</v>
      </c>
      <c r="R52" s="58" t="s">
        <v>37</v>
      </c>
      <c r="S52" s="58">
        <v>124900</v>
      </c>
      <c r="T52" s="2"/>
      <c r="U52" s="2"/>
      <c r="V52" s="2" t="s">
        <v>26</v>
      </c>
      <c r="W52" s="3">
        <f t="shared" si="6"/>
        <v>1.7958257717261334</v>
      </c>
      <c r="X52" s="3"/>
      <c r="Y52" s="3">
        <f t="shared" si="7"/>
        <v>2.639612584813817</v>
      </c>
      <c r="Z52" s="3"/>
      <c r="AA52" s="3">
        <f t="shared" si="8"/>
        <v>2.4699853388838187</v>
      </c>
    </row>
    <row r="53" spans="1:27">
      <c r="A53" s="2" t="s">
        <v>112</v>
      </c>
      <c r="B53" s="2"/>
      <c r="C53" s="2">
        <v>8000032735</v>
      </c>
      <c r="D53" s="58" t="s">
        <v>27</v>
      </c>
      <c r="E53" s="58" t="s">
        <v>131</v>
      </c>
      <c r="F53" s="58">
        <v>12100</v>
      </c>
      <c r="G53" s="58" t="s">
        <v>132</v>
      </c>
      <c r="H53" s="58" t="s">
        <v>133</v>
      </c>
      <c r="I53" s="58">
        <v>10</v>
      </c>
      <c r="J53" s="58">
        <v>3</v>
      </c>
      <c r="K53" s="58">
        <v>0</v>
      </c>
      <c r="L53" s="58"/>
      <c r="M53" s="58"/>
      <c r="N53" s="58" t="s">
        <v>24</v>
      </c>
      <c r="O53" s="58" t="s">
        <v>24</v>
      </c>
      <c r="P53" s="58" t="s">
        <v>24</v>
      </c>
      <c r="Q53" s="59">
        <v>41446</v>
      </c>
      <c r="R53" s="58" t="s">
        <v>25</v>
      </c>
      <c r="S53" s="58">
        <v>141600</v>
      </c>
      <c r="T53" s="2"/>
      <c r="U53" s="2"/>
      <c r="V53" s="2" t="s">
        <v>30</v>
      </c>
      <c r="W53" s="3">
        <f t="shared" si="6"/>
        <v>2.0359401863604525</v>
      </c>
      <c r="X53" s="3"/>
      <c r="Y53" s="3">
        <f t="shared" si="7"/>
        <v>2.9925471738161451</v>
      </c>
      <c r="Z53" s="3"/>
      <c r="AA53" s="3">
        <f t="shared" si="8"/>
        <v>2.8002395835544336</v>
      </c>
    </row>
    <row r="54" spans="1:27">
      <c r="A54" s="2" t="s">
        <v>112</v>
      </c>
      <c r="B54" s="2"/>
      <c r="C54" s="2">
        <v>8000022932</v>
      </c>
      <c r="D54" s="58" t="s">
        <v>117</v>
      </c>
      <c r="E54" s="58" t="s">
        <v>134</v>
      </c>
      <c r="F54" s="58">
        <v>34800</v>
      </c>
      <c r="G54" s="58" t="s">
        <v>135</v>
      </c>
      <c r="H54" s="58">
        <v>467884545</v>
      </c>
      <c r="I54" s="58">
        <v>7</v>
      </c>
      <c r="J54" s="58">
        <v>2</v>
      </c>
      <c r="K54" s="58">
        <v>0</v>
      </c>
      <c r="L54" s="58"/>
      <c r="M54" s="58" t="s">
        <v>24</v>
      </c>
      <c r="N54" s="58" t="s">
        <v>24</v>
      </c>
      <c r="O54" s="58" t="s">
        <v>24</v>
      </c>
      <c r="P54" s="58" t="s">
        <v>24</v>
      </c>
      <c r="Q54" s="59">
        <v>41446</v>
      </c>
      <c r="R54" s="58" t="s">
        <v>25</v>
      </c>
      <c r="S54" s="58">
        <v>346800</v>
      </c>
      <c r="T54" s="2"/>
      <c r="U54" s="2"/>
      <c r="V54" s="2" t="s">
        <v>55</v>
      </c>
      <c r="W54" s="3">
        <f t="shared" si="6"/>
        <v>4.9863280835438202</v>
      </c>
      <c r="X54" s="3"/>
      <c r="Y54" s="3">
        <f t="shared" si="7"/>
        <v>7.3292045189225918</v>
      </c>
      <c r="Z54" s="3"/>
      <c r="AA54" s="3">
        <f t="shared" si="8"/>
        <v>6.8582138953155196</v>
      </c>
    </row>
    <row r="55" spans="1:27">
      <c r="A55" s="2" t="s">
        <v>112</v>
      </c>
      <c r="B55" s="2"/>
      <c r="C55" s="2">
        <v>8000015983</v>
      </c>
      <c r="D55" s="58" t="s">
        <v>20</v>
      </c>
      <c r="E55" s="58" t="s">
        <v>136</v>
      </c>
      <c r="F55" s="58">
        <v>34500</v>
      </c>
      <c r="G55" s="58" t="s">
        <v>137</v>
      </c>
      <c r="H55" s="58">
        <v>467311367</v>
      </c>
      <c r="I55" s="58">
        <v>10</v>
      </c>
      <c r="J55" s="58">
        <v>3</v>
      </c>
      <c r="K55" s="58">
        <v>0</v>
      </c>
      <c r="L55" s="58"/>
      <c r="M55" s="58" t="s">
        <v>24</v>
      </c>
      <c r="N55" s="58" t="s">
        <v>24</v>
      </c>
      <c r="O55" s="58" t="s">
        <v>24</v>
      </c>
      <c r="P55" s="58" t="s">
        <v>24</v>
      </c>
      <c r="Q55" s="59">
        <v>41445</v>
      </c>
      <c r="R55" s="58" t="s">
        <v>37</v>
      </c>
      <c r="S55" s="58">
        <v>116000</v>
      </c>
      <c r="T55" s="2"/>
      <c r="U55" s="2"/>
      <c r="V55" s="2" t="s">
        <v>26</v>
      </c>
      <c r="W55" s="3">
        <f t="shared" si="6"/>
        <v>1.6678606046455684</v>
      </c>
      <c r="X55" s="3"/>
      <c r="Y55" s="3">
        <f t="shared" si="7"/>
        <v>2.4515216960640736</v>
      </c>
      <c r="Z55" s="3"/>
      <c r="AA55" s="3">
        <f t="shared" si="8"/>
        <v>2.2939815797479826</v>
      </c>
    </row>
    <row r="56" spans="1:27">
      <c r="A56" s="2" t="s">
        <v>112</v>
      </c>
      <c r="B56" s="2"/>
      <c r="C56" s="2">
        <v>8000013934</v>
      </c>
      <c r="D56" s="58" t="s">
        <v>65</v>
      </c>
      <c r="E56" s="58" t="s">
        <v>138</v>
      </c>
      <c r="F56" s="58">
        <v>12100</v>
      </c>
      <c r="G56" s="58" t="s">
        <v>139</v>
      </c>
      <c r="H56" s="58">
        <v>565596400</v>
      </c>
      <c r="I56" s="58">
        <v>10</v>
      </c>
      <c r="J56" s="58">
        <v>3</v>
      </c>
      <c r="K56" s="58">
        <v>0</v>
      </c>
      <c r="L56" s="58"/>
      <c r="M56" s="58"/>
      <c r="N56" s="58" t="s">
        <v>24</v>
      </c>
      <c r="O56" s="58" t="s">
        <v>24</v>
      </c>
      <c r="P56" s="58" t="s">
        <v>24</v>
      </c>
      <c r="Q56" s="59">
        <v>41446</v>
      </c>
      <c r="R56" s="58" t="s">
        <v>25</v>
      </c>
      <c r="S56" s="58">
        <v>138700</v>
      </c>
      <c r="T56" s="2"/>
      <c r="U56" s="2"/>
      <c r="V56" s="2" t="s">
        <v>68</v>
      </c>
      <c r="W56" s="3">
        <f t="shared" si="6"/>
        <v>1.994243671244313</v>
      </c>
      <c r="X56" s="3"/>
      <c r="Y56" s="3">
        <f t="shared" si="7"/>
        <v>2.9312591314145431</v>
      </c>
      <c r="Z56" s="3"/>
      <c r="AA56" s="3">
        <f t="shared" si="8"/>
        <v>2.7428900440607338</v>
      </c>
    </row>
    <row r="57" spans="1:27">
      <c r="A57" s="2" t="s">
        <v>112</v>
      </c>
      <c r="B57" s="2"/>
      <c r="C57" s="2">
        <v>8000015529</v>
      </c>
      <c r="D57" s="58" t="s">
        <v>56</v>
      </c>
      <c r="E57" s="58" t="s">
        <v>140</v>
      </c>
      <c r="F57" s="58">
        <v>34536</v>
      </c>
      <c r="G57" s="58" t="s">
        <v>137</v>
      </c>
      <c r="H57" s="58">
        <v>467118110</v>
      </c>
      <c r="I57" s="58">
        <v>7</v>
      </c>
      <c r="J57" s="58">
        <v>1</v>
      </c>
      <c r="K57" s="58">
        <v>1</v>
      </c>
      <c r="L57" s="58" t="s">
        <v>24</v>
      </c>
      <c r="M57" s="58"/>
      <c r="N57" s="58" t="s">
        <v>24</v>
      </c>
      <c r="O57" s="58" t="s">
        <v>24</v>
      </c>
      <c r="P57" s="58"/>
      <c r="Q57" s="59">
        <v>41445</v>
      </c>
      <c r="R57" s="58" t="s">
        <v>67</v>
      </c>
      <c r="S57" s="58">
        <v>631800</v>
      </c>
      <c r="T57" s="2"/>
      <c r="U57" s="2"/>
      <c r="V57" s="2" t="s">
        <v>64</v>
      </c>
      <c r="W57" s="3">
        <f t="shared" si="6"/>
        <v>9.0840890518540522</v>
      </c>
      <c r="X57" s="3"/>
      <c r="Y57" s="3">
        <f t="shared" si="7"/>
        <v>13.352339720459325</v>
      </c>
      <c r="Z57" s="3"/>
      <c r="AA57" s="3">
        <f t="shared" si="8"/>
        <v>12.494289328317029</v>
      </c>
    </row>
    <row r="58" spans="1:27">
      <c r="A58" s="2" t="s">
        <v>112</v>
      </c>
      <c r="B58" s="2"/>
      <c r="C58" s="2">
        <v>8000017924</v>
      </c>
      <c r="D58" s="58" t="s">
        <v>56</v>
      </c>
      <c r="E58" s="58" t="s">
        <v>141</v>
      </c>
      <c r="F58" s="58">
        <v>34201</v>
      </c>
      <c r="G58" s="58" t="s">
        <v>142</v>
      </c>
      <c r="H58" s="58">
        <v>467512000</v>
      </c>
      <c r="I58" s="58">
        <v>7</v>
      </c>
      <c r="J58" s="58">
        <v>2</v>
      </c>
      <c r="K58" s="58">
        <v>0</v>
      </c>
      <c r="L58" s="58"/>
      <c r="M58" s="58" t="s">
        <v>24</v>
      </c>
      <c r="N58" s="58" t="s">
        <v>24</v>
      </c>
      <c r="O58" s="58"/>
      <c r="P58" s="58" t="s">
        <v>24</v>
      </c>
      <c r="Q58" s="59">
        <v>41449</v>
      </c>
      <c r="R58" s="58" t="s">
        <v>25</v>
      </c>
      <c r="S58" s="58">
        <v>271300</v>
      </c>
      <c r="T58" s="2"/>
      <c r="U58" s="2"/>
      <c r="V58" s="2" t="s">
        <v>64</v>
      </c>
      <c r="W58" s="3">
        <f t="shared" si="6"/>
        <v>3.9007808796581265</v>
      </c>
      <c r="X58" s="3"/>
      <c r="Y58" s="3">
        <f t="shared" si="7"/>
        <v>5.7336020357084756</v>
      </c>
      <c r="Z58" s="3"/>
      <c r="AA58" s="3">
        <f t="shared" si="8"/>
        <v>5.3651482981519623</v>
      </c>
    </row>
    <row r="59" spans="1:27">
      <c r="A59" s="2" t="s">
        <v>112</v>
      </c>
      <c r="B59" s="2"/>
      <c r="C59" s="2">
        <v>8000015451</v>
      </c>
      <c r="D59" s="58" t="s">
        <v>94</v>
      </c>
      <c r="E59" s="58" t="s">
        <v>128</v>
      </c>
      <c r="F59" s="58">
        <v>34640</v>
      </c>
      <c r="G59" s="58" t="s">
        <v>143</v>
      </c>
      <c r="H59" s="58">
        <v>467517777</v>
      </c>
      <c r="I59" s="58">
        <v>7</v>
      </c>
      <c r="J59" s="58">
        <v>1</v>
      </c>
      <c r="K59" s="58">
        <v>0</v>
      </c>
      <c r="L59" s="58"/>
      <c r="M59" s="58"/>
      <c r="N59" s="58" t="s">
        <v>24</v>
      </c>
      <c r="O59" s="58" t="s">
        <v>24</v>
      </c>
      <c r="P59" s="58" t="s">
        <v>24</v>
      </c>
      <c r="Q59" s="59">
        <v>41449</v>
      </c>
      <c r="R59" s="58" t="s">
        <v>67</v>
      </c>
      <c r="S59" s="58">
        <v>583900</v>
      </c>
      <c r="T59" s="2"/>
      <c r="U59" s="2"/>
      <c r="V59" s="2" t="s">
        <v>96</v>
      </c>
      <c r="W59" s="3">
        <f t="shared" si="6"/>
        <v>8.3953776470047181</v>
      </c>
      <c r="X59" s="3"/>
      <c r="Y59" s="3">
        <f t="shared" si="7"/>
        <v>12.340030330446661</v>
      </c>
      <c r="Z59" s="3"/>
      <c r="AA59" s="3">
        <f t="shared" si="8"/>
        <v>11.547033141507301</v>
      </c>
    </row>
    <row r="60" spans="1:27">
      <c r="A60" s="2" t="s">
        <v>112</v>
      </c>
      <c r="B60" s="2"/>
      <c r="C60" s="2">
        <v>8000015335</v>
      </c>
      <c r="D60" s="58" t="s">
        <v>90</v>
      </c>
      <c r="E60" s="58" t="s">
        <v>144</v>
      </c>
      <c r="F60" s="58">
        <v>34120</v>
      </c>
      <c r="G60" s="58" t="s">
        <v>130</v>
      </c>
      <c r="H60" s="58">
        <v>467904350</v>
      </c>
      <c r="I60" s="58">
        <v>10</v>
      </c>
      <c r="J60" s="58">
        <v>3</v>
      </c>
      <c r="K60" s="58">
        <v>0</v>
      </c>
      <c r="L60" s="58"/>
      <c r="M60" s="58" t="s">
        <v>24</v>
      </c>
      <c r="N60" s="58" t="s">
        <v>24</v>
      </c>
      <c r="O60" s="58" t="s">
        <v>24</v>
      </c>
      <c r="P60" s="58" t="s">
        <v>24</v>
      </c>
      <c r="Q60" s="59">
        <v>41446</v>
      </c>
      <c r="R60" s="58" t="s">
        <v>25</v>
      </c>
      <c r="S60" s="58">
        <v>168200</v>
      </c>
      <c r="T60" s="2"/>
      <c r="U60" s="2"/>
      <c r="V60" s="2" t="s">
        <v>93</v>
      </c>
      <c r="W60" s="3">
        <f t="shared" si="6"/>
        <v>2.4183978767360741</v>
      </c>
      <c r="X60" s="3"/>
      <c r="Y60" s="3">
        <f t="shared" si="7"/>
        <v>3.5547064592929063</v>
      </c>
      <c r="Z60" s="3"/>
      <c r="AA60" s="3">
        <f t="shared" si="8"/>
        <v>3.3262732906345742</v>
      </c>
    </row>
    <row r="61" spans="1:27">
      <c r="A61" s="2" t="s">
        <v>112</v>
      </c>
      <c r="B61" s="2"/>
      <c r="C61" s="2">
        <v>8000022836</v>
      </c>
      <c r="D61" s="58" t="s">
        <v>90</v>
      </c>
      <c r="E61" s="58" t="s">
        <v>145</v>
      </c>
      <c r="F61" s="58">
        <v>34370</v>
      </c>
      <c r="G61" s="58" t="s">
        <v>146</v>
      </c>
      <c r="H61" s="58">
        <v>467936104</v>
      </c>
      <c r="I61" s="58">
        <v>15</v>
      </c>
      <c r="J61" s="58">
        <v>3</v>
      </c>
      <c r="K61" s="58">
        <v>0</v>
      </c>
      <c r="L61" s="58" t="s">
        <v>36</v>
      </c>
      <c r="M61" s="58" t="s">
        <v>24</v>
      </c>
      <c r="N61" s="58" t="s">
        <v>24</v>
      </c>
      <c r="O61" s="58" t="s">
        <v>24</v>
      </c>
      <c r="P61" s="58" t="s">
        <v>24</v>
      </c>
      <c r="Q61" s="59">
        <v>41446</v>
      </c>
      <c r="R61" s="58" t="s">
        <v>37</v>
      </c>
      <c r="S61" s="58">
        <v>93500</v>
      </c>
      <c r="T61" s="2"/>
      <c r="U61" s="2"/>
      <c r="V61" s="2" t="s">
        <v>93</v>
      </c>
      <c r="W61" s="3">
        <f t="shared" si="6"/>
        <v>1.3443531597789711</v>
      </c>
      <c r="X61" s="3"/>
      <c r="Y61" s="3">
        <f t="shared" si="7"/>
        <v>1.9760110222585421</v>
      </c>
      <c r="Z61" s="3"/>
      <c r="AA61" s="3">
        <f t="shared" si="8"/>
        <v>1.8490282560899687</v>
      </c>
    </row>
    <row r="62" spans="1:27">
      <c r="A62" s="2" t="s">
        <v>112</v>
      </c>
      <c r="B62" s="2"/>
      <c r="C62" s="2">
        <v>8000024433</v>
      </c>
      <c r="D62" s="58" t="s">
        <v>90</v>
      </c>
      <c r="E62" s="58" t="s">
        <v>147</v>
      </c>
      <c r="F62" s="58">
        <v>34420</v>
      </c>
      <c r="G62" s="58" t="s">
        <v>148</v>
      </c>
      <c r="H62" s="58">
        <v>467008720</v>
      </c>
      <c r="I62" s="58">
        <v>10</v>
      </c>
      <c r="J62" s="58">
        <v>3</v>
      </c>
      <c r="K62" s="58">
        <v>0</v>
      </c>
      <c r="L62" s="58"/>
      <c r="M62" s="58"/>
      <c r="N62" s="58" t="s">
        <v>24</v>
      </c>
      <c r="O62" s="58" t="s">
        <v>24</v>
      </c>
      <c r="P62" s="58" t="s">
        <v>24</v>
      </c>
      <c r="Q62" s="59">
        <v>41446</v>
      </c>
      <c r="R62" s="58" t="s">
        <v>25</v>
      </c>
      <c r="S62" s="58">
        <v>143900</v>
      </c>
      <c r="T62" s="2"/>
      <c r="U62" s="2"/>
      <c r="V62" s="2" t="s">
        <v>93</v>
      </c>
      <c r="W62" s="3">
        <f t="shared" si="6"/>
        <v>2.069009836280149</v>
      </c>
      <c r="X62" s="3"/>
      <c r="Y62" s="3">
        <f t="shared" si="7"/>
        <v>3.0411549315829323</v>
      </c>
      <c r="Z62" s="3"/>
      <c r="AA62" s="3">
        <f t="shared" si="8"/>
        <v>2.8457237010839194</v>
      </c>
    </row>
    <row r="63" spans="1:27">
      <c r="A63" s="2" t="s">
        <v>112</v>
      </c>
      <c r="B63" s="2"/>
      <c r="C63" s="2">
        <v>8000015975</v>
      </c>
      <c r="D63" s="58" t="s">
        <v>20</v>
      </c>
      <c r="E63" s="58" t="s">
        <v>95</v>
      </c>
      <c r="F63" s="58">
        <v>34800</v>
      </c>
      <c r="G63" s="58" t="s">
        <v>135</v>
      </c>
      <c r="H63" s="58">
        <v>467884200</v>
      </c>
      <c r="I63" s="58">
        <v>15</v>
      </c>
      <c r="J63" s="58">
        <v>3</v>
      </c>
      <c r="K63" s="58">
        <v>0</v>
      </c>
      <c r="L63" s="58" t="s">
        <v>36</v>
      </c>
      <c r="M63" s="58" t="s">
        <v>24</v>
      </c>
      <c r="N63" s="58" t="s">
        <v>24</v>
      </c>
      <c r="O63" s="58" t="s">
        <v>24</v>
      </c>
      <c r="P63" s="58" t="s">
        <v>24</v>
      </c>
      <c r="Q63" s="59">
        <v>41446</v>
      </c>
      <c r="R63" s="58" t="s">
        <v>25</v>
      </c>
      <c r="S63" s="58">
        <v>108700</v>
      </c>
      <c r="T63" s="2"/>
      <c r="U63" s="2"/>
      <c r="V63" s="2" t="s">
        <v>26</v>
      </c>
      <c r="W63" s="3">
        <f t="shared" si="6"/>
        <v>1.5629004114221834</v>
      </c>
      <c r="X63" s="3"/>
      <c r="Y63" s="3">
        <f t="shared" si="7"/>
        <v>2.2972448996738342</v>
      </c>
      <c r="Z63" s="3"/>
      <c r="AA63" s="3">
        <f t="shared" si="8"/>
        <v>2.1496189458500492</v>
      </c>
    </row>
    <row r="64" spans="1:27">
      <c r="A64" s="2" t="s">
        <v>112</v>
      </c>
      <c r="B64" s="2"/>
      <c r="C64" s="2">
        <v>8000019576</v>
      </c>
      <c r="D64" s="58" t="s">
        <v>65</v>
      </c>
      <c r="E64" s="58" t="s">
        <v>128</v>
      </c>
      <c r="F64" s="58">
        <v>34500</v>
      </c>
      <c r="G64" s="58" t="s">
        <v>137</v>
      </c>
      <c r="H64" s="58">
        <v>467116400</v>
      </c>
      <c r="I64" s="58">
        <v>10</v>
      </c>
      <c r="J64" s="58">
        <v>2</v>
      </c>
      <c r="K64" s="58">
        <v>0</v>
      </c>
      <c r="L64" s="58"/>
      <c r="M64" s="58"/>
      <c r="N64" s="58" t="s">
        <v>24</v>
      </c>
      <c r="O64" s="58"/>
      <c r="P64" s="58" t="s">
        <v>24</v>
      </c>
      <c r="Q64" s="59">
        <v>41446</v>
      </c>
      <c r="R64" s="58" t="s">
        <v>67</v>
      </c>
      <c r="S64" s="58">
        <v>231700</v>
      </c>
      <c r="T64" s="2"/>
      <c r="U64" s="2"/>
      <c r="V64" s="2" t="s">
        <v>68</v>
      </c>
      <c r="W64" s="3">
        <f t="shared" si="6"/>
        <v>3.3314077766929153</v>
      </c>
      <c r="X64" s="3"/>
      <c r="Y64" s="3">
        <f t="shared" si="7"/>
        <v>4.8967032498107397</v>
      </c>
      <c r="Z64" s="3"/>
      <c r="AA64" s="3">
        <f t="shared" si="8"/>
        <v>4.5820304485138577</v>
      </c>
    </row>
    <row r="65" spans="1:27">
      <c r="A65" s="2" t="s">
        <v>149</v>
      </c>
      <c r="B65" s="2"/>
      <c r="C65" s="2">
        <v>8000051760</v>
      </c>
      <c r="D65" s="58" t="s">
        <v>150</v>
      </c>
      <c r="E65" s="58" t="s">
        <v>151</v>
      </c>
      <c r="F65" s="58">
        <v>34970</v>
      </c>
      <c r="G65" s="58" t="s">
        <v>152</v>
      </c>
      <c r="H65" s="58" t="s">
        <v>153</v>
      </c>
      <c r="I65" s="58">
        <v>60</v>
      </c>
      <c r="J65" s="58">
        <v>6</v>
      </c>
      <c r="K65" s="58">
        <v>0</v>
      </c>
      <c r="L65" s="58"/>
      <c r="M65" s="58"/>
      <c r="N65" s="58"/>
      <c r="O65" s="58"/>
      <c r="P65" s="58"/>
      <c r="Q65" s="59">
        <v>41169</v>
      </c>
      <c r="R65" s="58" t="s">
        <v>154</v>
      </c>
      <c r="S65" s="58">
        <v>0</v>
      </c>
      <c r="T65" s="2"/>
      <c r="U65" s="2"/>
      <c r="V65" s="2" t="s">
        <v>30</v>
      </c>
      <c r="W65" s="3">
        <f t="shared" ref="W65:W87" si="9">S65*boxcd9prog/potcd</f>
        <v>0</v>
      </c>
      <c r="X65" s="3"/>
      <c r="Y65" s="3">
        <f t="shared" ref="Y65:Y87" si="10">S65*boxcd10prog/potcd</f>
        <v>0</v>
      </c>
      <c r="Z65" s="3"/>
      <c r="AA65" s="3">
        <f t="shared" ref="AA65:AA87" si="11">S65*boxcd11prog/potcd</f>
        <v>0</v>
      </c>
    </row>
    <row r="66" spans="1:27">
      <c r="A66" s="2" t="s">
        <v>149</v>
      </c>
      <c r="B66" s="2" t="s">
        <v>155</v>
      </c>
      <c r="C66" s="2">
        <v>8000016535</v>
      </c>
      <c r="D66" s="58" t="s">
        <v>156</v>
      </c>
      <c r="E66" s="58" t="s">
        <v>157</v>
      </c>
      <c r="F66" s="58">
        <v>34987</v>
      </c>
      <c r="G66" s="58" t="s">
        <v>158</v>
      </c>
      <c r="H66" s="58">
        <v>475488880</v>
      </c>
      <c r="I66" s="58">
        <v>7</v>
      </c>
      <c r="J66" s="58">
        <v>1</v>
      </c>
      <c r="K66" s="58">
        <v>0</v>
      </c>
      <c r="L66" s="58"/>
      <c r="M66" s="58"/>
      <c r="N66" s="58" t="s">
        <v>24</v>
      </c>
      <c r="O66" s="58" t="s">
        <v>24</v>
      </c>
      <c r="P66" s="58"/>
      <c r="Q66" s="59">
        <v>41446</v>
      </c>
      <c r="R66" s="58" t="s">
        <v>67</v>
      </c>
      <c r="S66" s="58">
        <v>616000</v>
      </c>
      <c r="T66" s="2"/>
      <c r="U66" s="2"/>
      <c r="V66" s="2" t="s">
        <v>96</v>
      </c>
      <c r="W66" s="3">
        <f t="shared" si="9"/>
        <v>10.708967382580502</v>
      </c>
      <c r="X66" s="3"/>
      <c r="Y66" s="3">
        <f t="shared" si="10"/>
        <v>14.768901088317438</v>
      </c>
      <c r="Z66" s="3"/>
      <c r="AA66" s="3">
        <f t="shared" si="11"/>
        <v>16.882143086455425</v>
      </c>
    </row>
    <row r="67" spans="1:27">
      <c r="A67" s="2" t="s">
        <v>149</v>
      </c>
      <c r="B67" s="2" t="s">
        <v>159</v>
      </c>
      <c r="C67" s="2">
        <v>8000014127</v>
      </c>
      <c r="D67" s="58" t="s">
        <v>160</v>
      </c>
      <c r="E67" s="58" t="s">
        <v>161</v>
      </c>
      <c r="F67" s="58">
        <v>34470</v>
      </c>
      <c r="G67" s="58" t="s">
        <v>162</v>
      </c>
      <c r="H67" s="58">
        <v>467504300</v>
      </c>
      <c r="I67" s="58">
        <v>7</v>
      </c>
      <c r="J67" s="58">
        <v>1</v>
      </c>
      <c r="K67" s="58">
        <v>7</v>
      </c>
      <c r="L67" s="58" t="s">
        <v>24</v>
      </c>
      <c r="M67" s="58"/>
      <c r="N67" s="58" t="s">
        <v>24</v>
      </c>
      <c r="O67" s="58"/>
      <c r="P67" s="58" t="s">
        <v>24</v>
      </c>
      <c r="Q67" s="59">
        <v>41439</v>
      </c>
      <c r="R67" s="58" t="s">
        <v>67</v>
      </c>
      <c r="S67" s="58">
        <v>581800</v>
      </c>
      <c r="T67" s="2"/>
      <c r="U67" s="2"/>
      <c r="V67" s="2" t="s">
        <v>64</v>
      </c>
      <c r="W67" s="3">
        <f t="shared" si="9"/>
        <v>10.114411076599572</v>
      </c>
      <c r="X67" s="3"/>
      <c r="Y67" s="3">
        <f t="shared" si="10"/>
        <v>13.948939372050464</v>
      </c>
      <c r="Z67" s="3"/>
      <c r="AA67" s="3">
        <f t="shared" si="11"/>
        <v>15.944855272239881</v>
      </c>
    </row>
    <row r="68" spans="1:27">
      <c r="A68" s="2" t="s">
        <v>149</v>
      </c>
      <c r="B68" s="2" t="s">
        <v>159</v>
      </c>
      <c r="C68" s="2">
        <v>8000016463</v>
      </c>
      <c r="D68" s="58" t="s">
        <v>163</v>
      </c>
      <c r="E68" s="58" t="s">
        <v>164</v>
      </c>
      <c r="F68" s="58">
        <v>34130</v>
      </c>
      <c r="G68" s="58" t="s">
        <v>165</v>
      </c>
      <c r="H68" s="58">
        <v>467874400</v>
      </c>
      <c r="I68" s="58">
        <v>7</v>
      </c>
      <c r="J68" s="58">
        <v>1</v>
      </c>
      <c r="K68" s="58">
        <v>3</v>
      </c>
      <c r="L68" s="58" t="s">
        <v>24</v>
      </c>
      <c r="M68" s="58" t="s">
        <v>24</v>
      </c>
      <c r="N68" s="58" t="s">
        <v>24</v>
      </c>
      <c r="O68" s="58" t="s">
        <v>24</v>
      </c>
      <c r="P68" s="58"/>
      <c r="Q68" s="59">
        <v>41443</v>
      </c>
      <c r="R68" s="58" t="s">
        <v>25</v>
      </c>
      <c r="S68" s="58">
        <v>521800</v>
      </c>
      <c r="T68" s="2"/>
      <c r="U68" s="2"/>
      <c r="V68" s="2" t="s">
        <v>30</v>
      </c>
      <c r="W68" s="3">
        <f t="shared" si="9"/>
        <v>9.0713298380365348</v>
      </c>
      <c r="X68" s="3"/>
      <c r="Y68" s="3">
        <f t="shared" si="10"/>
        <v>12.510410045266299</v>
      </c>
      <c r="Z68" s="3"/>
      <c r="AA68" s="3">
        <f t="shared" si="11"/>
        <v>14.30049068589682</v>
      </c>
    </row>
    <row r="69" spans="1:27">
      <c r="A69" s="2" t="s">
        <v>149</v>
      </c>
      <c r="B69" s="2" t="s">
        <v>155</v>
      </c>
      <c r="C69" s="2">
        <v>8000015687</v>
      </c>
      <c r="D69" s="58" t="s">
        <v>166</v>
      </c>
      <c r="E69" s="58" t="s">
        <v>128</v>
      </c>
      <c r="F69" s="58">
        <v>34431</v>
      </c>
      <c r="G69" s="58" t="s">
        <v>167</v>
      </c>
      <c r="H69" s="58">
        <v>467076300</v>
      </c>
      <c r="I69" s="58">
        <v>7</v>
      </c>
      <c r="J69" s="58">
        <v>1</v>
      </c>
      <c r="K69" s="58">
        <v>1</v>
      </c>
      <c r="L69" s="58" t="s">
        <v>24</v>
      </c>
      <c r="M69" s="58"/>
      <c r="N69" s="58" t="s">
        <v>24</v>
      </c>
      <c r="O69" s="58"/>
      <c r="P69" s="58"/>
      <c r="Q69" s="59">
        <v>41445</v>
      </c>
      <c r="R69" s="58" t="s">
        <v>25</v>
      </c>
      <c r="S69" s="58">
        <v>474000</v>
      </c>
      <c r="T69" s="2"/>
      <c r="U69" s="2"/>
      <c r="V69" s="2" t="s">
        <v>96</v>
      </c>
      <c r="W69" s="3">
        <f t="shared" si="9"/>
        <v>8.2403417846479829</v>
      </c>
      <c r="X69" s="3"/>
      <c r="Y69" s="3">
        <f t="shared" si="10"/>
        <v>11.364381681594914</v>
      </c>
      <c r="Z69" s="3"/>
      <c r="AA69" s="3">
        <f t="shared" si="11"/>
        <v>12.99048023211018</v>
      </c>
    </row>
    <row r="70" spans="1:27">
      <c r="A70" s="2" t="s">
        <v>149</v>
      </c>
      <c r="B70" s="2" t="s">
        <v>159</v>
      </c>
      <c r="C70" s="2">
        <v>8000031476</v>
      </c>
      <c r="D70" s="58" t="s">
        <v>168</v>
      </c>
      <c r="E70" s="58" t="s">
        <v>169</v>
      </c>
      <c r="F70" s="58">
        <v>34090</v>
      </c>
      <c r="G70" s="58" t="s">
        <v>170</v>
      </c>
      <c r="H70" s="58" t="s">
        <v>171</v>
      </c>
      <c r="I70" s="58">
        <v>7</v>
      </c>
      <c r="J70" s="58">
        <v>2</v>
      </c>
      <c r="K70" s="58">
        <v>8</v>
      </c>
      <c r="L70" s="58" t="s">
        <v>24</v>
      </c>
      <c r="M70" s="58"/>
      <c r="N70" s="58" t="s">
        <v>24</v>
      </c>
      <c r="O70" s="58" t="s">
        <v>24</v>
      </c>
      <c r="P70" s="58"/>
      <c r="Q70" s="59">
        <v>41438</v>
      </c>
      <c r="R70" s="58" t="s">
        <v>67</v>
      </c>
      <c r="S70" s="58">
        <v>366900</v>
      </c>
      <c r="T70" s="2"/>
      <c r="U70" s="2"/>
      <c r="V70" s="2" t="s">
        <v>68</v>
      </c>
      <c r="W70" s="3">
        <f t="shared" si="9"/>
        <v>6.3784417738129635</v>
      </c>
      <c r="X70" s="3"/>
      <c r="Y70" s="3">
        <f t="shared" si="10"/>
        <v>8.7966068332851766</v>
      </c>
      <c r="Z70" s="3"/>
      <c r="AA70" s="3">
        <f t="shared" si="11"/>
        <v>10.055289445487817</v>
      </c>
    </row>
    <row r="71" spans="1:27">
      <c r="A71" s="2" t="s">
        <v>149</v>
      </c>
      <c r="B71" s="2"/>
      <c r="C71" s="2">
        <v>8000036064</v>
      </c>
      <c r="D71" s="58" t="s">
        <v>150</v>
      </c>
      <c r="E71" s="58" t="s">
        <v>172</v>
      </c>
      <c r="F71" s="58">
        <v>34400</v>
      </c>
      <c r="G71" s="58" t="s">
        <v>173</v>
      </c>
      <c r="H71" s="58" t="s">
        <v>153</v>
      </c>
      <c r="I71" s="58">
        <v>60</v>
      </c>
      <c r="J71" s="58">
        <v>6</v>
      </c>
      <c r="K71" s="58">
        <v>318</v>
      </c>
      <c r="L71" s="58" t="s">
        <v>24</v>
      </c>
      <c r="M71" s="58" t="s">
        <v>24</v>
      </c>
      <c r="N71" s="58" t="s">
        <v>24</v>
      </c>
      <c r="O71" s="58" t="s">
        <v>24</v>
      </c>
      <c r="P71" s="58" t="s">
        <v>24</v>
      </c>
      <c r="Q71" s="59">
        <v>41075</v>
      </c>
      <c r="R71" s="58" t="s">
        <v>154</v>
      </c>
      <c r="S71" s="58">
        <v>0</v>
      </c>
      <c r="T71" s="2"/>
      <c r="U71" s="2"/>
      <c r="V71" s="2" t="s">
        <v>30</v>
      </c>
      <c r="W71" s="3">
        <f t="shared" si="9"/>
        <v>0</v>
      </c>
      <c r="X71" s="3"/>
      <c r="Y71" s="3">
        <f t="shared" si="10"/>
        <v>0</v>
      </c>
      <c r="Z71" s="3"/>
      <c r="AA71" s="3">
        <f t="shared" si="11"/>
        <v>0</v>
      </c>
    </row>
    <row r="72" spans="1:27">
      <c r="A72" s="2" t="s">
        <v>149</v>
      </c>
      <c r="B72" s="2" t="s">
        <v>159</v>
      </c>
      <c r="C72" s="2">
        <v>8000025207</v>
      </c>
      <c r="D72" s="58" t="s">
        <v>174</v>
      </c>
      <c r="E72" s="58" t="s">
        <v>175</v>
      </c>
      <c r="F72" s="58">
        <v>34920</v>
      </c>
      <c r="G72" s="58" t="s">
        <v>176</v>
      </c>
      <c r="H72" s="58">
        <v>467876666</v>
      </c>
      <c r="I72" s="58">
        <v>7</v>
      </c>
      <c r="J72" s="58">
        <v>2</v>
      </c>
      <c r="K72" s="58">
        <v>9</v>
      </c>
      <c r="L72" s="58" t="s">
        <v>24</v>
      </c>
      <c r="M72" s="58" t="s">
        <v>24</v>
      </c>
      <c r="N72" s="58" t="s">
        <v>24</v>
      </c>
      <c r="O72" s="58" t="s">
        <v>24</v>
      </c>
      <c r="P72" s="58" t="s">
        <v>24</v>
      </c>
      <c r="Q72" s="59">
        <v>41437</v>
      </c>
      <c r="R72" s="58" t="s">
        <v>67</v>
      </c>
      <c r="S72" s="58">
        <v>319900</v>
      </c>
      <c r="T72" s="2"/>
      <c r="U72" s="2"/>
      <c r="V72" s="2" t="s">
        <v>55</v>
      </c>
      <c r="W72" s="3">
        <f t="shared" si="9"/>
        <v>5.561361470271919</v>
      </c>
      <c r="X72" s="3"/>
      <c r="Y72" s="3">
        <f t="shared" si="10"/>
        <v>7.6697588606375788</v>
      </c>
      <c r="Z72" s="3"/>
      <c r="AA72" s="3">
        <f t="shared" si="11"/>
        <v>8.7672038528524201</v>
      </c>
    </row>
    <row r="73" spans="1:27">
      <c r="A73" s="2" t="s">
        <v>149</v>
      </c>
      <c r="B73" s="2" t="s">
        <v>155</v>
      </c>
      <c r="C73" s="2">
        <v>8000017486</v>
      </c>
      <c r="D73" s="58" t="s">
        <v>177</v>
      </c>
      <c r="E73" s="58" t="s">
        <v>178</v>
      </c>
      <c r="F73" s="58">
        <v>34990</v>
      </c>
      <c r="G73" s="58" t="s">
        <v>179</v>
      </c>
      <c r="H73" s="58">
        <v>467104175</v>
      </c>
      <c r="I73" s="58">
        <v>10</v>
      </c>
      <c r="J73" s="58">
        <v>2</v>
      </c>
      <c r="K73" s="58">
        <v>0</v>
      </c>
      <c r="L73" s="58"/>
      <c r="M73" s="58"/>
      <c r="N73" s="58" t="s">
        <v>24</v>
      </c>
      <c r="O73" s="58"/>
      <c r="P73" s="58"/>
      <c r="Q73" s="59">
        <v>41444</v>
      </c>
      <c r="R73" s="58" t="s">
        <v>25</v>
      </c>
      <c r="S73" s="58">
        <v>251400</v>
      </c>
      <c r="T73" s="2"/>
      <c r="U73" s="2"/>
      <c r="V73" s="2" t="s">
        <v>26</v>
      </c>
      <c r="W73" s="3">
        <f t="shared" si="9"/>
        <v>4.3705103895791195</v>
      </c>
      <c r="X73" s="3"/>
      <c r="Y73" s="3">
        <f t="shared" si="10"/>
        <v>6.0274378792256567</v>
      </c>
      <c r="Z73" s="3"/>
      <c r="AA73" s="3">
        <f t="shared" si="11"/>
        <v>6.8898876167774246</v>
      </c>
    </row>
    <row r="74" spans="1:27">
      <c r="A74" s="2" t="s">
        <v>149</v>
      </c>
      <c r="B74" s="2" t="s">
        <v>155</v>
      </c>
      <c r="C74" s="2">
        <v>8000024541</v>
      </c>
      <c r="D74" s="58" t="s">
        <v>180</v>
      </c>
      <c r="E74" s="58" t="s">
        <v>181</v>
      </c>
      <c r="F74" s="58">
        <v>34000</v>
      </c>
      <c r="G74" s="58" t="s">
        <v>170</v>
      </c>
      <c r="H74" s="58">
        <v>467203400</v>
      </c>
      <c r="I74" s="58">
        <v>10</v>
      </c>
      <c r="J74" s="58">
        <v>2</v>
      </c>
      <c r="K74" s="58">
        <v>0</v>
      </c>
      <c r="L74" s="58"/>
      <c r="M74" s="58"/>
      <c r="N74" s="58" t="s">
        <v>24</v>
      </c>
      <c r="O74" s="58" t="s">
        <v>24</v>
      </c>
      <c r="P74" s="58" t="s">
        <v>24</v>
      </c>
      <c r="Q74" s="59">
        <v>41443</v>
      </c>
      <c r="R74" s="58" t="s">
        <v>67</v>
      </c>
      <c r="S74" s="58">
        <v>250000</v>
      </c>
      <c r="T74" s="2"/>
      <c r="U74" s="2"/>
      <c r="V74" s="2" t="s">
        <v>68</v>
      </c>
      <c r="W74" s="3">
        <f t="shared" si="9"/>
        <v>4.3461718273459828</v>
      </c>
      <c r="X74" s="3"/>
      <c r="Y74" s="3">
        <f t="shared" si="10"/>
        <v>5.9938721949340259</v>
      </c>
      <c r="Z74" s="3"/>
      <c r="AA74" s="3">
        <f t="shared" si="11"/>
        <v>6.8515191097627541</v>
      </c>
    </row>
    <row r="75" spans="1:27">
      <c r="A75" s="2" t="s">
        <v>149</v>
      </c>
      <c r="B75" s="2" t="s">
        <v>155</v>
      </c>
      <c r="C75" s="2">
        <v>8000018158</v>
      </c>
      <c r="D75" s="58" t="s">
        <v>182</v>
      </c>
      <c r="E75" s="58" t="s">
        <v>183</v>
      </c>
      <c r="F75" s="58">
        <v>34000</v>
      </c>
      <c r="G75" s="58" t="s">
        <v>170</v>
      </c>
      <c r="H75" s="58">
        <v>499773400</v>
      </c>
      <c r="I75" s="58">
        <v>10</v>
      </c>
      <c r="J75" s="58">
        <v>2</v>
      </c>
      <c r="K75" s="58">
        <v>5</v>
      </c>
      <c r="L75" s="58" t="s">
        <v>24</v>
      </c>
      <c r="M75" s="58"/>
      <c r="N75" s="58" t="s">
        <v>24</v>
      </c>
      <c r="O75" s="58" t="s">
        <v>24</v>
      </c>
      <c r="P75" s="58"/>
      <c r="Q75" s="59">
        <v>41438</v>
      </c>
      <c r="R75" s="58" t="s">
        <v>25</v>
      </c>
      <c r="S75" s="58">
        <v>237600</v>
      </c>
      <c r="T75" s="2"/>
      <c r="U75" s="2"/>
      <c r="V75" s="2" t="s">
        <v>68</v>
      </c>
      <c r="W75" s="3">
        <f t="shared" si="9"/>
        <v>4.1306017047096217</v>
      </c>
      <c r="X75" s="3"/>
      <c r="Y75" s="3">
        <f t="shared" si="10"/>
        <v>5.6965761340652987</v>
      </c>
      <c r="Z75" s="3"/>
      <c r="AA75" s="3">
        <f t="shared" si="11"/>
        <v>6.5116837619185208</v>
      </c>
    </row>
    <row r="76" spans="1:27">
      <c r="A76" s="2" t="s">
        <v>149</v>
      </c>
      <c r="B76" s="2" t="s">
        <v>159</v>
      </c>
      <c r="C76" s="2">
        <v>8000015638</v>
      </c>
      <c r="D76" s="58" t="s">
        <v>184</v>
      </c>
      <c r="E76" s="58" t="s">
        <v>185</v>
      </c>
      <c r="F76" s="58">
        <v>34400</v>
      </c>
      <c r="G76" s="58" t="s">
        <v>173</v>
      </c>
      <c r="H76" s="58">
        <v>467831027</v>
      </c>
      <c r="I76" s="58">
        <v>10</v>
      </c>
      <c r="J76" s="58">
        <v>2</v>
      </c>
      <c r="K76" s="58">
        <v>6</v>
      </c>
      <c r="L76" s="58" t="s">
        <v>24</v>
      </c>
      <c r="M76" s="58"/>
      <c r="N76" s="58" t="s">
        <v>24</v>
      </c>
      <c r="O76" s="58"/>
      <c r="P76" s="58" t="s">
        <v>24</v>
      </c>
      <c r="Q76" s="59">
        <v>41437</v>
      </c>
      <c r="R76" s="58" t="s">
        <v>37</v>
      </c>
      <c r="S76" s="58">
        <v>195600</v>
      </c>
      <c r="T76" s="2"/>
      <c r="U76" s="2"/>
      <c r="V76" s="2" t="s">
        <v>30</v>
      </c>
      <c r="W76" s="3">
        <f t="shared" si="9"/>
        <v>3.4004448377154963</v>
      </c>
      <c r="X76" s="3"/>
      <c r="Y76" s="3">
        <f t="shared" si="10"/>
        <v>4.6896056053163822</v>
      </c>
      <c r="Z76" s="3"/>
      <c r="AA76" s="3">
        <f t="shared" si="11"/>
        <v>5.3606285514783778</v>
      </c>
    </row>
    <row r="77" spans="1:27">
      <c r="A77" s="2" t="s">
        <v>149</v>
      </c>
      <c r="B77" s="2" t="s">
        <v>159</v>
      </c>
      <c r="C77" s="2">
        <v>8000016277</v>
      </c>
      <c r="D77" s="58" t="s">
        <v>186</v>
      </c>
      <c r="E77" s="58" t="s">
        <v>187</v>
      </c>
      <c r="F77" s="58">
        <v>34400</v>
      </c>
      <c r="G77" s="58" t="s">
        <v>173</v>
      </c>
      <c r="H77" s="58">
        <v>467835470</v>
      </c>
      <c r="I77" s="58">
        <v>10</v>
      </c>
      <c r="J77" s="58">
        <v>2</v>
      </c>
      <c r="K77" s="58">
        <v>0</v>
      </c>
      <c r="L77" s="58"/>
      <c r="M77" s="58"/>
      <c r="N77" s="58" t="s">
        <v>24</v>
      </c>
      <c r="O77" s="58"/>
      <c r="P77" s="58" t="s">
        <v>24</v>
      </c>
      <c r="Q77" s="59">
        <v>41445</v>
      </c>
      <c r="R77" s="58" t="s">
        <v>25</v>
      </c>
      <c r="S77" s="58">
        <v>183500</v>
      </c>
      <c r="T77" s="2"/>
      <c r="U77" s="2"/>
      <c r="V77" s="2" t="s">
        <v>26</v>
      </c>
      <c r="W77" s="3">
        <f t="shared" si="9"/>
        <v>3.1900901212719512</v>
      </c>
      <c r="X77" s="3"/>
      <c r="Y77" s="3">
        <f t="shared" si="10"/>
        <v>4.3995021910815746</v>
      </c>
      <c r="Z77" s="3"/>
      <c r="AA77" s="3">
        <f t="shared" si="11"/>
        <v>5.0290150265658609</v>
      </c>
    </row>
    <row r="78" spans="1:27">
      <c r="A78" s="2" t="s">
        <v>149</v>
      </c>
      <c r="B78" s="2"/>
      <c r="C78" s="2">
        <v>8000036052</v>
      </c>
      <c r="D78" s="58" t="s">
        <v>150</v>
      </c>
      <c r="E78" s="58" t="s">
        <v>188</v>
      </c>
      <c r="F78" s="58">
        <v>34620</v>
      </c>
      <c r="G78" s="58" t="s">
        <v>189</v>
      </c>
      <c r="H78" s="58" t="s">
        <v>153</v>
      </c>
      <c r="I78" s="58">
        <v>60</v>
      </c>
      <c r="J78" s="58">
        <v>6</v>
      </c>
      <c r="K78" s="58">
        <v>139</v>
      </c>
      <c r="L78" s="58" t="s">
        <v>24</v>
      </c>
      <c r="M78" s="58" t="s">
        <v>24</v>
      </c>
      <c r="N78" s="58" t="s">
        <v>24</v>
      </c>
      <c r="O78" s="58" t="s">
        <v>24</v>
      </c>
      <c r="P78" s="58" t="s">
        <v>24</v>
      </c>
      <c r="Q78" s="59">
        <v>41254</v>
      </c>
      <c r="R78" s="58" t="s">
        <v>154</v>
      </c>
      <c r="S78" s="58">
        <v>0</v>
      </c>
      <c r="T78" s="2"/>
      <c r="U78" s="2"/>
      <c r="V78" s="2" t="s">
        <v>30</v>
      </c>
      <c r="W78" s="3">
        <f t="shared" si="9"/>
        <v>0</v>
      </c>
      <c r="X78" s="3"/>
      <c r="Y78" s="3">
        <f t="shared" si="10"/>
        <v>0</v>
      </c>
      <c r="Z78" s="3"/>
      <c r="AA78" s="3">
        <f t="shared" si="11"/>
        <v>0</v>
      </c>
    </row>
    <row r="79" spans="1:27">
      <c r="A79" s="2" t="s">
        <v>149</v>
      </c>
      <c r="B79" s="2" t="s">
        <v>155</v>
      </c>
      <c r="C79" s="2">
        <v>8000013673</v>
      </c>
      <c r="D79" s="58" t="s">
        <v>190</v>
      </c>
      <c r="E79" s="58" t="s">
        <v>191</v>
      </c>
      <c r="F79" s="58">
        <v>34980</v>
      </c>
      <c r="G79" s="58" t="s">
        <v>192</v>
      </c>
      <c r="H79" s="58">
        <v>467848382</v>
      </c>
      <c r="I79" s="58">
        <v>10</v>
      </c>
      <c r="J79" s="58">
        <v>3</v>
      </c>
      <c r="K79" s="58">
        <v>49</v>
      </c>
      <c r="L79" s="58" t="s">
        <v>24</v>
      </c>
      <c r="M79" s="58" t="s">
        <v>24</v>
      </c>
      <c r="N79" s="58" t="s">
        <v>24</v>
      </c>
      <c r="O79" s="58" t="s">
        <v>24</v>
      </c>
      <c r="P79" s="58" t="s">
        <v>24</v>
      </c>
      <c r="Q79" s="59">
        <v>41394</v>
      </c>
      <c r="R79" s="58" t="s">
        <v>25</v>
      </c>
      <c r="S79" s="58">
        <v>174400</v>
      </c>
      <c r="T79" s="2"/>
      <c r="U79" s="2"/>
      <c r="V79" s="2" t="s">
        <v>26</v>
      </c>
      <c r="W79" s="3">
        <f t="shared" si="9"/>
        <v>3.0318894667565575</v>
      </c>
      <c r="X79" s="3"/>
      <c r="Y79" s="3">
        <f t="shared" si="10"/>
        <v>4.1813252431859764</v>
      </c>
      <c r="Z79" s="3"/>
      <c r="AA79" s="3">
        <f t="shared" si="11"/>
        <v>4.7796197309704969</v>
      </c>
    </row>
    <row r="80" spans="1:27">
      <c r="A80" s="2" t="s">
        <v>149</v>
      </c>
      <c r="B80" s="2" t="s">
        <v>159</v>
      </c>
      <c r="C80" s="2">
        <v>8000016763</v>
      </c>
      <c r="D80" s="58" t="s">
        <v>193</v>
      </c>
      <c r="E80" s="58" t="s">
        <v>194</v>
      </c>
      <c r="F80" s="58">
        <v>34830</v>
      </c>
      <c r="G80" s="58" t="s">
        <v>195</v>
      </c>
      <c r="H80" s="58">
        <v>467594444</v>
      </c>
      <c r="I80" s="58">
        <v>10</v>
      </c>
      <c r="J80" s="58">
        <v>3</v>
      </c>
      <c r="K80" s="58">
        <v>0</v>
      </c>
      <c r="L80" s="58"/>
      <c r="M80" s="58"/>
      <c r="N80" s="58" t="s">
        <v>24</v>
      </c>
      <c r="O80" s="58" t="s">
        <v>24</v>
      </c>
      <c r="P80" s="58"/>
      <c r="Q80" s="59">
        <v>41449</v>
      </c>
      <c r="R80" s="58" t="s">
        <v>37</v>
      </c>
      <c r="S80" s="58">
        <v>154500</v>
      </c>
      <c r="T80" s="2"/>
      <c r="U80" s="2"/>
      <c r="V80" s="2" t="s">
        <v>26</v>
      </c>
      <c r="W80" s="3">
        <f t="shared" si="9"/>
        <v>2.6859341892998172</v>
      </c>
      <c r="X80" s="3"/>
      <c r="Y80" s="3">
        <f t="shared" si="10"/>
        <v>3.704213016469228</v>
      </c>
      <c r="Z80" s="3"/>
      <c r="AA80" s="3">
        <f t="shared" si="11"/>
        <v>4.2342388098333812</v>
      </c>
    </row>
    <row r="81" spans="1:27">
      <c r="A81" s="2" t="s">
        <v>149</v>
      </c>
      <c r="B81" s="2" t="s">
        <v>159</v>
      </c>
      <c r="C81" s="2">
        <v>8000022952</v>
      </c>
      <c r="D81" s="58" t="s">
        <v>196</v>
      </c>
      <c r="E81" s="58" t="s">
        <v>197</v>
      </c>
      <c r="F81" s="58">
        <v>34170</v>
      </c>
      <c r="G81" s="58" t="s">
        <v>198</v>
      </c>
      <c r="H81" s="58">
        <v>467798319</v>
      </c>
      <c r="I81" s="58">
        <v>10</v>
      </c>
      <c r="J81" s="58">
        <v>3</v>
      </c>
      <c r="K81" s="58">
        <v>0</v>
      </c>
      <c r="L81" s="58"/>
      <c r="M81" s="58"/>
      <c r="N81" s="58" t="s">
        <v>24</v>
      </c>
      <c r="O81" s="58" t="s">
        <v>24</v>
      </c>
      <c r="P81" s="58" t="s">
        <v>24</v>
      </c>
      <c r="Q81" s="59">
        <v>41444</v>
      </c>
      <c r="R81" s="58" t="s">
        <v>37</v>
      </c>
      <c r="S81" s="58">
        <v>143400</v>
      </c>
      <c r="T81" s="2"/>
      <c r="U81" s="2"/>
      <c r="V81" s="2" t="s">
        <v>55</v>
      </c>
      <c r="W81" s="3">
        <f t="shared" si="9"/>
        <v>2.4929641601656556</v>
      </c>
      <c r="X81" s="3"/>
      <c r="Y81" s="3">
        <f t="shared" si="10"/>
        <v>3.4380850910141572</v>
      </c>
      <c r="Z81" s="3"/>
      <c r="AA81" s="3">
        <f t="shared" si="11"/>
        <v>3.9300313613599154</v>
      </c>
    </row>
    <row r="82" spans="1:27">
      <c r="A82" s="2" t="s">
        <v>149</v>
      </c>
      <c r="B82" s="2" t="s">
        <v>159</v>
      </c>
      <c r="C82" s="2">
        <v>8000022771</v>
      </c>
      <c r="D82" s="58" t="s">
        <v>199</v>
      </c>
      <c r="E82" s="58" t="s">
        <v>200</v>
      </c>
      <c r="F82" s="58">
        <v>30470</v>
      </c>
      <c r="G82" s="58" t="s">
        <v>201</v>
      </c>
      <c r="H82" s="58">
        <v>466885008</v>
      </c>
      <c r="I82" s="58">
        <v>10</v>
      </c>
      <c r="J82" s="58">
        <v>3</v>
      </c>
      <c r="K82" s="58">
        <v>7</v>
      </c>
      <c r="L82" s="58" t="s">
        <v>24</v>
      </c>
      <c r="M82" s="58"/>
      <c r="N82" s="58" t="s">
        <v>24</v>
      </c>
      <c r="O82" s="58"/>
      <c r="P82" s="58" t="s">
        <v>24</v>
      </c>
      <c r="Q82" s="59">
        <v>41436</v>
      </c>
      <c r="R82" s="58" t="s">
        <v>25</v>
      </c>
      <c r="S82" s="58">
        <v>137800</v>
      </c>
      <c r="T82" s="2"/>
      <c r="U82" s="2"/>
      <c r="V82" s="2" t="s">
        <v>55</v>
      </c>
      <c r="W82" s="3">
        <f t="shared" si="9"/>
        <v>2.3956099112331057</v>
      </c>
      <c r="X82" s="3"/>
      <c r="Y82" s="3">
        <f t="shared" si="10"/>
        <v>3.303822353847635</v>
      </c>
      <c r="Z82" s="3"/>
      <c r="AA82" s="3">
        <f t="shared" si="11"/>
        <v>3.7765573333012301</v>
      </c>
    </row>
    <row r="83" spans="1:27">
      <c r="A83" s="2" t="s">
        <v>149</v>
      </c>
      <c r="B83" s="2" t="s">
        <v>159</v>
      </c>
      <c r="C83" s="2">
        <v>8000023667</v>
      </c>
      <c r="D83" s="58" t="s">
        <v>202</v>
      </c>
      <c r="E83" s="58" t="s">
        <v>203</v>
      </c>
      <c r="F83" s="58">
        <v>30240</v>
      </c>
      <c r="G83" s="58" t="s">
        <v>204</v>
      </c>
      <c r="H83" s="58">
        <v>466530380</v>
      </c>
      <c r="I83" s="58">
        <v>10</v>
      </c>
      <c r="J83" s="58">
        <v>3</v>
      </c>
      <c r="K83" s="58">
        <v>0</v>
      </c>
      <c r="L83" s="58"/>
      <c r="M83" s="58" t="s">
        <v>24</v>
      </c>
      <c r="N83" s="58" t="s">
        <v>24</v>
      </c>
      <c r="O83" s="58"/>
      <c r="P83" s="58"/>
      <c r="Q83" s="59">
        <v>41445</v>
      </c>
      <c r="R83" s="58" t="s">
        <v>37</v>
      </c>
      <c r="S83" s="58">
        <v>130700</v>
      </c>
      <c r="T83" s="2"/>
      <c r="U83" s="2"/>
      <c r="V83" s="2" t="s">
        <v>55</v>
      </c>
      <c r="W83" s="3">
        <f t="shared" si="9"/>
        <v>2.2721786313364798</v>
      </c>
      <c r="X83" s="3"/>
      <c r="Y83" s="3">
        <f t="shared" si="10"/>
        <v>3.133596383511509</v>
      </c>
      <c r="Z83" s="3"/>
      <c r="AA83" s="3">
        <f t="shared" si="11"/>
        <v>3.5819741905839675</v>
      </c>
    </row>
    <row r="84" spans="1:27">
      <c r="A84" s="2" t="s">
        <v>149</v>
      </c>
      <c r="B84" s="2" t="s">
        <v>155</v>
      </c>
      <c r="C84" s="2">
        <v>8000023699</v>
      </c>
      <c r="D84" s="58" t="s">
        <v>205</v>
      </c>
      <c r="E84" s="58" t="s">
        <v>206</v>
      </c>
      <c r="F84" s="58">
        <v>34090</v>
      </c>
      <c r="G84" s="58" t="s">
        <v>170</v>
      </c>
      <c r="H84" s="58">
        <v>467024800</v>
      </c>
      <c r="I84" s="58">
        <v>10</v>
      </c>
      <c r="J84" s="58">
        <v>3</v>
      </c>
      <c r="K84" s="58">
        <v>0</v>
      </c>
      <c r="L84" s="58"/>
      <c r="M84" s="58"/>
      <c r="N84" s="58" t="s">
        <v>24</v>
      </c>
      <c r="O84" s="58"/>
      <c r="P84" s="58"/>
      <c r="Q84" s="59">
        <v>41444</v>
      </c>
      <c r="R84" s="58" t="s">
        <v>37</v>
      </c>
      <c r="S84" s="58">
        <v>123400</v>
      </c>
      <c r="T84" s="2"/>
      <c r="U84" s="2"/>
      <c r="V84" s="2" t="s">
        <v>93</v>
      </c>
      <c r="W84" s="3">
        <f t="shared" si="9"/>
        <v>2.1452704139779772</v>
      </c>
      <c r="X84" s="3"/>
      <c r="Y84" s="3">
        <f t="shared" si="10"/>
        <v>2.9585753154194352</v>
      </c>
      <c r="Z84" s="3"/>
      <c r="AA84" s="3">
        <f t="shared" si="11"/>
        <v>3.3819098325788954</v>
      </c>
    </row>
    <row r="85" spans="1:27">
      <c r="A85" s="2" t="s">
        <v>149</v>
      </c>
      <c r="B85" s="2" t="s">
        <v>159</v>
      </c>
      <c r="C85" s="2">
        <v>8000015966</v>
      </c>
      <c r="D85" s="58" t="s">
        <v>207</v>
      </c>
      <c r="E85" s="58" t="s">
        <v>208</v>
      </c>
      <c r="F85" s="58">
        <v>34130</v>
      </c>
      <c r="G85" s="58" t="s">
        <v>209</v>
      </c>
      <c r="H85" s="58">
        <v>467564444</v>
      </c>
      <c r="I85" s="58">
        <v>10</v>
      </c>
      <c r="J85" s="58">
        <v>3</v>
      </c>
      <c r="K85" s="58">
        <v>0</v>
      </c>
      <c r="L85" s="58"/>
      <c r="M85" s="58"/>
      <c r="N85" s="58" t="s">
        <v>24</v>
      </c>
      <c r="O85" s="58" t="s">
        <v>24</v>
      </c>
      <c r="P85" s="58" t="s">
        <v>24</v>
      </c>
      <c r="Q85" s="59">
        <v>41446</v>
      </c>
      <c r="R85" s="58" t="s">
        <v>37</v>
      </c>
      <c r="S85" s="58">
        <v>118500</v>
      </c>
      <c r="T85" s="2"/>
      <c r="U85" s="2"/>
      <c r="V85" s="2" t="s">
        <v>26</v>
      </c>
      <c r="W85" s="3">
        <f t="shared" si="9"/>
        <v>2.0600854461619957</v>
      </c>
      <c r="X85" s="3"/>
      <c r="Y85" s="3">
        <f t="shared" si="10"/>
        <v>2.8410954203987284</v>
      </c>
      <c r="Z85" s="3"/>
      <c r="AA85" s="3">
        <f t="shared" si="11"/>
        <v>3.2476200580275449</v>
      </c>
    </row>
    <row r="86" spans="1:27">
      <c r="A86" s="2" t="s">
        <v>149</v>
      </c>
      <c r="B86" s="2" t="s">
        <v>159</v>
      </c>
      <c r="C86" s="2">
        <v>8000014170</v>
      </c>
      <c r="D86" s="58" t="s">
        <v>210</v>
      </c>
      <c r="E86" s="58" t="s">
        <v>211</v>
      </c>
      <c r="F86" s="58">
        <v>30220</v>
      </c>
      <c r="G86" s="58" t="s">
        <v>212</v>
      </c>
      <c r="H86" s="58">
        <v>466739320</v>
      </c>
      <c r="I86" s="58">
        <v>15</v>
      </c>
      <c r="J86" s="58">
        <v>3</v>
      </c>
      <c r="K86" s="58">
        <v>0</v>
      </c>
      <c r="L86" s="58" t="s">
        <v>36</v>
      </c>
      <c r="M86" s="58" t="s">
        <v>24</v>
      </c>
      <c r="N86" s="58" t="s">
        <v>24</v>
      </c>
      <c r="O86" s="58" t="s">
        <v>24</v>
      </c>
      <c r="P86" s="58" t="s">
        <v>24</v>
      </c>
      <c r="Q86" s="59">
        <v>41446</v>
      </c>
      <c r="R86" s="58" t="s">
        <v>37</v>
      </c>
      <c r="S86" s="58">
        <v>111400</v>
      </c>
      <c r="T86" s="2"/>
      <c r="U86" s="2"/>
      <c r="V86" s="2" t="s">
        <v>26</v>
      </c>
      <c r="W86" s="3">
        <f t="shared" si="9"/>
        <v>1.93665416626537</v>
      </c>
      <c r="X86" s="3"/>
      <c r="Y86" s="3">
        <f t="shared" si="10"/>
        <v>2.670869450062602</v>
      </c>
      <c r="Z86" s="3"/>
      <c r="AA86" s="3">
        <f t="shared" si="11"/>
        <v>3.0530369153102828</v>
      </c>
    </row>
    <row r="87" spans="1:27">
      <c r="A87" s="2" t="s">
        <v>149</v>
      </c>
      <c r="B87" s="2" t="s">
        <v>159</v>
      </c>
      <c r="C87" s="2">
        <v>8000023214</v>
      </c>
      <c r="D87" s="58" t="s">
        <v>213</v>
      </c>
      <c r="E87" s="58" t="s">
        <v>214</v>
      </c>
      <c r="F87" s="58">
        <v>34920</v>
      </c>
      <c r="G87" s="58" t="s">
        <v>176</v>
      </c>
      <c r="H87" s="58">
        <v>467709821</v>
      </c>
      <c r="I87" s="58">
        <v>15</v>
      </c>
      <c r="J87" s="58">
        <v>3</v>
      </c>
      <c r="K87" s="58">
        <v>0</v>
      </c>
      <c r="L87" s="58" t="s">
        <v>36</v>
      </c>
      <c r="M87" s="58" t="s">
        <v>24</v>
      </c>
      <c r="N87" s="58" t="s">
        <v>24</v>
      </c>
      <c r="O87" s="58" t="s">
        <v>24</v>
      </c>
      <c r="P87" s="58" t="s">
        <v>24</v>
      </c>
      <c r="Q87" s="59">
        <v>41449</v>
      </c>
      <c r="R87" s="58" t="s">
        <v>37</v>
      </c>
      <c r="S87" s="58">
        <v>98900</v>
      </c>
      <c r="T87" s="2"/>
      <c r="U87" s="2"/>
      <c r="V87" s="2" t="s">
        <v>93</v>
      </c>
      <c r="W87" s="3">
        <f t="shared" si="9"/>
        <v>1.7193455748980706</v>
      </c>
      <c r="X87" s="3"/>
      <c r="Y87" s="3">
        <f t="shared" si="10"/>
        <v>2.3711758403159005</v>
      </c>
      <c r="Z87" s="3"/>
      <c r="AA87" s="3">
        <f t="shared" si="11"/>
        <v>2.7104609598221456</v>
      </c>
    </row>
    <row r="88" spans="1:27">
      <c r="A88" s="2" t="s">
        <v>215</v>
      </c>
      <c r="B88" s="2"/>
      <c r="C88" s="2">
        <v>8000013888</v>
      </c>
      <c r="D88" s="58" t="s">
        <v>27</v>
      </c>
      <c r="E88" s="58" t="s">
        <v>216</v>
      </c>
      <c r="F88" s="58">
        <v>30000</v>
      </c>
      <c r="G88" s="58" t="s">
        <v>217</v>
      </c>
      <c r="H88" s="58">
        <v>466029090</v>
      </c>
      <c r="I88" s="58">
        <v>10</v>
      </c>
      <c r="J88" s="58">
        <v>2</v>
      </c>
      <c r="K88" s="58">
        <v>0</v>
      </c>
      <c r="L88" s="58"/>
      <c r="M88" s="58" t="s">
        <v>24</v>
      </c>
      <c r="N88" s="58" t="s">
        <v>24</v>
      </c>
      <c r="O88" s="58" t="s">
        <v>24</v>
      </c>
      <c r="P88" s="58"/>
      <c r="Q88" s="59">
        <v>41449</v>
      </c>
      <c r="R88" s="58" t="s">
        <v>25</v>
      </c>
      <c r="S88" s="58">
        <v>264200</v>
      </c>
      <c r="T88" s="2"/>
      <c r="U88" s="2"/>
      <c r="V88" s="2" t="s">
        <v>218</v>
      </c>
      <c r="W88" s="3">
        <f t="shared" ref="W88:W106" si="12">S88*boxce9prog/potce</f>
        <v>7.2792015285857055</v>
      </c>
      <c r="X88" s="3"/>
      <c r="Y88" s="3">
        <f t="shared" ref="Y88:Y106" si="13">S88*boxce10prog/potce</f>
        <v>8.2295211584621022</v>
      </c>
      <c r="Z88" s="3"/>
      <c r="AA88" s="3">
        <f t="shared" ref="AA88:AA106" si="14">S88*boxce11prog/potce</f>
        <v>9.403227610426331</v>
      </c>
    </row>
    <row r="89" spans="1:27">
      <c r="A89" s="2" t="s">
        <v>215</v>
      </c>
      <c r="B89" s="2"/>
      <c r="C89" s="2">
        <v>8000015456</v>
      </c>
      <c r="D89" s="58" t="s">
        <v>20</v>
      </c>
      <c r="E89" s="58" t="s">
        <v>219</v>
      </c>
      <c r="F89" s="58">
        <v>30100</v>
      </c>
      <c r="G89" s="58" t="s">
        <v>220</v>
      </c>
      <c r="H89" s="58">
        <v>466302612</v>
      </c>
      <c r="I89" s="58">
        <v>10</v>
      </c>
      <c r="J89" s="58">
        <v>3</v>
      </c>
      <c r="K89" s="58">
        <v>6</v>
      </c>
      <c r="L89" s="58" t="s">
        <v>24</v>
      </c>
      <c r="M89" s="58"/>
      <c r="N89" s="58" t="s">
        <v>24</v>
      </c>
      <c r="O89" s="58" t="s">
        <v>24</v>
      </c>
      <c r="P89" s="58"/>
      <c r="Q89" s="59">
        <v>41437</v>
      </c>
      <c r="R89" s="58" t="s">
        <v>25</v>
      </c>
      <c r="S89" s="58">
        <v>161900</v>
      </c>
      <c r="T89" s="2"/>
      <c r="U89" s="2"/>
      <c r="V89" s="2" t="s">
        <v>26</v>
      </c>
      <c r="W89" s="3">
        <f t="shared" si="12"/>
        <v>4.4606462054429441</v>
      </c>
      <c r="X89" s="3"/>
      <c r="Y89" s="3">
        <f t="shared" si="13"/>
        <v>5.0429957439629618</v>
      </c>
      <c r="Z89" s="3"/>
      <c r="AA89" s="3">
        <f t="shared" si="14"/>
        <v>5.7622352389402831</v>
      </c>
    </row>
    <row r="90" spans="1:27">
      <c r="A90" s="2" t="s">
        <v>215</v>
      </c>
      <c r="B90" s="2"/>
      <c r="C90" s="2">
        <v>8000016796</v>
      </c>
      <c r="D90" s="58" t="s">
        <v>20</v>
      </c>
      <c r="E90" s="58" t="s">
        <v>221</v>
      </c>
      <c r="F90" s="58">
        <v>30900</v>
      </c>
      <c r="G90" s="58" t="s">
        <v>217</v>
      </c>
      <c r="H90" s="58">
        <v>466644896</v>
      </c>
      <c r="I90" s="58">
        <v>10</v>
      </c>
      <c r="J90" s="58">
        <v>3</v>
      </c>
      <c r="K90" s="58">
        <v>1</v>
      </c>
      <c r="L90" s="58" t="s">
        <v>24</v>
      </c>
      <c r="M90" s="58"/>
      <c r="N90" s="58" t="s">
        <v>24</v>
      </c>
      <c r="O90" s="58" t="s">
        <v>24</v>
      </c>
      <c r="P90" s="58" t="s">
        <v>24</v>
      </c>
      <c r="Q90" s="59">
        <v>41442</v>
      </c>
      <c r="R90" s="58" t="s">
        <v>37</v>
      </c>
      <c r="S90" s="58">
        <v>140400</v>
      </c>
      <c r="T90" s="2"/>
      <c r="U90" s="2"/>
      <c r="V90" s="2" t="s">
        <v>26</v>
      </c>
      <c r="W90" s="3">
        <f t="shared" si="12"/>
        <v>3.8682812059554621</v>
      </c>
      <c r="X90" s="3"/>
      <c r="Y90" s="3">
        <f t="shared" si="13"/>
        <v>4.3732958767906105</v>
      </c>
      <c r="Z90" s="3"/>
      <c r="AA90" s="3">
        <f t="shared" si="14"/>
        <v>4.9970217884324626</v>
      </c>
    </row>
    <row r="91" spans="1:27">
      <c r="A91" s="2" t="s">
        <v>215</v>
      </c>
      <c r="B91" s="2"/>
      <c r="C91" s="2">
        <v>8000014267</v>
      </c>
      <c r="D91" s="58" t="s">
        <v>20</v>
      </c>
      <c r="E91" s="58" t="s">
        <v>222</v>
      </c>
      <c r="F91" s="58">
        <v>30500</v>
      </c>
      <c r="G91" s="58" t="s">
        <v>223</v>
      </c>
      <c r="H91" s="58">
        <v>466243939</v>
      </c>
      <c r="I91" s="58">
        <v>15</v>
      </c>
      <c r="J91" s="58">
        <v>3</v>
      </c>
      <c r="K91" s="58">
        <v>0</v>
      </c>
      <c r="L91" s="58" t="s">
        <v>36</v>
      </c>
      <c r="M91" s="58" t="s">
        <v>24</v>
      </c>
      <c r="N91" s="58" t="s">
        <v>24</v>
      </c>
      <c r="O91" s="58" t="s">
        <v>24</v>
      </c>
      <c r="P91" s="58" t="s">
        <v>24</v>
      </c>
      <c r="Q91" s="59">
        <v>41443</v>
      </c>
      <c r="R91" s="58" t="s">
        <v>37</v>
      </c>
      <c r="S91" s="58">
        <v>72200</v>
      </c>
      <c r="T91" s="2"/>
      <c r="U91" s="2"/>
      <c r="V91" s="2" t="s">
        <v>26</v>
      </c>
      <c r="W91" s="3">
        <f t="shared" si="12"/>
        <v>1.9892443238602875</v>
      </c>
      <c r="X91" s="3"/>
      <c r="Y91" s="3">
        <f t="shared" si="13"/>
        <v>2.2489456004578496</v>
      </c>
      <c r="Z91" s="3"/>
      <c r="AA91" s="3">
        <f t="shared" si="14"/>
        <v>2.5696935407750989</v>
      </c>
    </row>
    <row r="92" spans="1:27">
      <c r="A92" s="2" t="s">
        <v>215</v>
      </c>
      <c r="B92" s="2"/>
      <c r="C92" s="2">
        <v>8000023332</v>
      </c>
      <c r="D92" s="58" t="s">
        <v>90</v>
      </c>
      <c r="E92" s="58" t="s">
        <v>224</v>
      </c>
      <c r="F92" s="58">
        <v>30000</v>
      </c>
      <c r="G92" s="58" t="s">
        <v>217</v>
      </c>
      <c r="H92" s="58">
        <v>466846690</v>
      </c>
      <c r="I92" s="58">
        <v>15</v>
      </c>
      <c r="J92" s="58">
        <v>3</v>
      </c>
      <c r="K92" s="58">
        <v>0</v>
      </c>
      <c r="L92" s="58" t="s">
        <v>36</v>
      </c>
      <c r="M92" s="58" t="s">
        <v>24</v>
      </c>
      <c r="N92" s="58" t="s">
        <v>24</v>
      </c>
      <c r="O92" s="58" t="s">
        <v>24</v>
      </c>
      <c r="P92" s="58" t="s">
        <v>24</v>
      </c>
      <c r="Q92" s="59">
        <v>41444</v>
      </c>
      <c r="R92" s="58" t="s">
        <v>37</v>
      </c>
      <c r="S92" s="58">
        <v>92800</v>
      </c>
      <c r="T92" s="2"/>
      <c r="U92" s="2"/>
      <c r="V92" s="2" t="s">
        <v>93</v>
      </c>
      <c r="W92" s="3">
        <f t="shared" si="12"/>
        <v>2.5568126489506189</v>
      </c>
      <c r="X92" s="3"/>
      <c r="Y92" s="3">
        <f t="shared" si="13"/>
        <v>2.8906115197020559</v>
      </c>
      <c r="Z92" s="3"/>
      <c r="AA92" s="3">
        <f t="shared" si="14"/>
        <v>3.3028748003314288</v>
      </c>
    </row>
    <row r="93" spans="1:27">
      <c r="A93" s="2" t="s">
        <v>215</v>
      </c>
      <c r="B93" s="2"/>
      <c r="C93" s="2">
        <v>8000016395</v>
      </c>
      <c r="D93" s="58" t="s">
        <v>27</v>
      </c>
      <c r="E93" s="58" t="s">
        <v>225</v>
      </c>
      <c r="F93" s="58">
        <v>30101</v>
      </c>
      <c r="G93" s="58" t="s">
        <v>220</v>
      </c>
      <c r="H93" s="58">
        <v>466568000</v>
      </c>
      <c r="I93" s="58">
        <v>10</v>
      </c>
      <c r="J93" s="58">
        <v>2</v>
      </c>
      <c r="K93" s="58">
        <v>6</v>
      </c>
      <c r="L93" s="58" t="s">
        <v>24</v>
      </c>
      <c r="M93" s="58"/>
      <c r="N93" s="58" t="s">
        <v>24</v>
      </c>
      <c r="O93" s="58" t="s">
        <v>24</v>
      </c>
      <c r="P93" s="58"/>
      <c r="Q93" s="59">
        <v>41437</v>
      </c>
      <c r="R93" s="58" t="s">
        <v>37</v>
      </c>
      <c r="S93" s="58">
        <v>213600</v>
      </c>
      <c r="T93" s="2"/>
      <c r="U93" s="2"/>
      <c r="V93" s="2" t="s">
        <v>218</v>
      </c>
      <c r="W93" s="3">
        <f t="shared" si="12"/>
        <v>5.8850773902570275</v>
      </c>
      <c r="X93" s="3"/>
      <c r="Y93" s="3">
        <f t="shared" si="13"/>
        <v>6.6533903082797323</v>
      </c>
      <c r="Z93" s="3"/>
      <c r="AA93" s="3">
        <f t="shared" si="14"/>
        <v>7.6023066524869956</v>
      </c>
    </row>
    <row r="94" spans="1:27">
      <c r="A94" s="2" t="s">
        <v>215</v>
      </c>
      <c r="B94" s="2"/>
      <c r="C94" s="2">
        <v>8000022213</v>
      </c>
      <c r="D94" s="58" t="s">
        <v>90</v>
      </c>
      <c r="E94" s="58" t="s">
        <v>226</v>
      </c>
      <c r="F94" s="58">
        <v>30500</v>
      </c>
      <c r="G94" s="58" t="s">
        <v>223</v>
      </c>
      <c r="H94" s="58">
        <v>466243738</v>
      </c>
      <c r="I94" s="58">
        <v>15</v>
      </c>
      <c r="J94" s="58">
        <v>3</v>
      </c>
      <c r="K94" s="58">
        <v>0</v>
      </c>
      <c r="L94" s="58" t="s">
        <v>36</v>
      </c>
      <c r="M94" s="58" t="s">
        <v>24</v>
      </c>
      <c r="N94" s="58" t="s">
        <v>24</v>
      </c>
      <c r="O94" s="58" t="s">
        <v>24</v>
      </c>
      <c r="P94" s="58" t="s">
        <v>24</v>
      </c>
      <c r="Q94" s="59">
        <v>41443</v>
      </c>
      <c r="R94" s="58" t="s">
        <v>37</v>
      </c>
      <c r="S94" s="58">
        <v>98300</v>
      </c>
      <c r="T94" s="2"/>
      <c r="U94" s="2"/>
      <c r="V94" s="2" t="s">
        <v>93</v>
      </c>
      <c r="W94" s="3">
        <f t="shared" si="12"/>
        <v>2.7083478813776489</v>
      </c>
      <c r="X94" s="3"/>
      <c r="Y94" s="3">
        <f t="shared" si="13"/>
        <v>3.0619300903740529</v>
      </c>
      <c r="Z94" s="3"/>
      <c r="AA94" s="3">
        <f t="shared" si="14"/>
        <v>3.4986270783683131</v>
      </c>
    </row>
    <row r="95" spans="1:27">
      <c r="A95" s="2" t="s">
        <v>215</v>
      </c>
      <c r="B95" s="2"/>
      <c r="C95" s="2">
        <v>8000025080</v>
      </c>
      <c r="D95" s="58" t="s">
        <v>117</v>
      </c>
      <c r="E95" s="58" t="s">
        <v>227</v>
      </c>
      <c r="F95" s="58">
        <v>30100</v>
      </c>
      <c r="G95" s="58" t="s">
        <v>220</v>
      </c>
      <c r="H95" s="58">
        <v>466522525</v>
      </c>
      <c r="I95" s="58">
        <v>10</v>
      </c>
      <c r="J95" s="58">
        <v>2</v>
      </c>
      <c r="K95" s="58">
        <v>6</v>
      </c>
      <c r="L95" s="58" t="s">
        <v>24</v>
      </c>
      <c r="M95" s="58"/>
      <c r="N95" s="58" t="s">
        <v>24</v>
      </c>
      <c r="O95" s="58" t="s">
        <v>24</v>
      </c>
      <c r="P95" s="58"/>
      <c r="Q95" s="59">
        <v>41437</v>
      </c>
      <c r="R95" s="58" t="s">
        <v>25</v>
      </c>
      <c r="S95" s="58">
        <v>222800</v>
      </c>
      <c r="T95" s="2"/>
      <c r="U95" s="2"/>
      <c r="V95" s="2" t="s">
        <v>55</v>
      </c>
      <c r="W95" s="3">
        <f t="shared" si="12"/>
        <v>6.1385545063167877</v>
      </c>
      <c r="X95" s="3"/>
      <c r="Y95" s="3">
        <f t="shared" si="13"/>
        <v>6.9399595537674355</v>
      </c>
      <c r="Z95" s="3"/>
      <c r="AA95" s="3">
        <f t="shared" si="14"/>
        <v>7.9297468266577837</v>
      </c>
    </row>
    <row r="96" spans="1:27">
      <c r="A96" s="2" t="s">
        <v>215</v>
      </c>
      <c r="B96" s="2"/>
      <c r="C96" s="2">
        <v>8000032406</v>
      </c>
      <c r="D96" s="58" t="s">
        <v>90</v>
      </c>
      <c r="E96" s="58" t="s">
        <v>228</v>
      </c>
      <c r="F96" s="58">
        <v>30250</v>
      </c>
      <c r="G96" s="58" t="s">
        <v>229</v>
      </c>
      <c r="H96" s="58" t="s">
        <v>230</v>
      </c>
      <c r="I96" s="58">
        <v>15</v>
      </c>
      <c r="J96" s="58">
        <v>3</v>
      </c>
      <c r="K96" s="58">
        <v>0</v>
      </c>
      <c r="L96" s="58" t="s">
        <v>36</v>
      </c>
      <c r="M96" s="58" t="s">
        <v>24</v>
      </c>
      <c r="N96" s="58" t="s">
        <v>24</v>
      </c>
      <c r="O96" s="58" t="s">
        <v>24</v>
      </c>
      <c r="P96" s="58" t="s">
        <v>24</v>
      </c>
      <c r="Q96" s="59">
        <v>41449</v>
      </c>
      <c r="R96" s="58" t="s">
        <v>37</v>
      </c>
      <c r="S96" s="58">
        <v>91400</v>
      </c>
      <c r="T96" s="2"/>
      <c r="U96" s="2"/>
      <c r="V96" s="2" t="s">
        <v>93</v>
      </c>
      <c r="W96" s="3">
        <f t="shared" si="12"/>
        <v>2.5182400443328294</v>
      </c>
      <c r="X96" s="3"/>
      <c r="Y96" s="3">
        <f t="shared" si="13"/>
        <v>2.8470031562582747</v>
      </c>
      <c r="Z96" s="3"/>
      <c r="AA96" s="3">
        <f t="shared" si="14"/>
        <v>3.2530469477402217</v>
      </c>
    </row>
    <row r="97" spans="1:27">
      <c r="A97" s="2" t="s">
        <v>215</v>
      </c>
      <c r="B97" s="2"/>
      <c r="C97" s="2">
        <v>8000024647</v>
      </c>
      <c r="D97" s="58" t="s">
        <v>65</v>
      </c>
      <c r="E97" s="58" t="s">
        <v>231</v>
      </c>
      <c r="F97" s="58">
        <v>30000</v>
      </c>
      <c r="G97" s="58" t="s">
        <v>217</v>
      </c>
      <c r="H97" s="58">
        <v>466277410</v>
      </c>
      <c r="I97" s="58">
        <v>7</v>
      </c>
      <c r="J97" s="58">
        <v>2</v>
      </c>
      <c r="K97" s="58">
        <v>1</v>
      </c>
      <c r="L97" s="58" t="s">
        <v>24</v>
      </c>
      <c r="M97" s="58"/>
      <c r="N97" s="58" t="s">
        <v>24</v>
      </c>
      <c r="O97" s="58" t="s">
        <v>24</v>
      </c>
      <c r="P97" s="58"/>
      <c r="Q97" s="59">
        <v>41445</v>
      </c>
      <c r="R97" s="58" t="s">
        <v>67</v>
      </c>
      <c r="S97" s="58">
        <v>404600</v>
      </c>
      <c r="T97" s="2"/>
      <c r="U97" s="2"/>
      <c r="V97" s="2" t="s">
        <v>68</v>
      </c>
      <c r="W97" s="3">
        <f t="shared" si="12"/>
        <v>11.147482734541168</v>
      </c>
      <c r="X97" s="3"/>
      <c r="Y97" s="3">
        <f t="shared" si="13"/>
        <v>12.602817035252714</v>
      </c>
      <c r="Z97" s="3"/>
      <c r="AA97" s="3">
        <f t="shared" si="14"/>
        <v>14.400249398858794</v>
      </c>
    </row>
    <row r="98" spans="1:27">
      <c r="A98" s="2" t="s">
        <v>215</v>
      </c>
      <c r="B98" s="2"/>
      <c r="C98" s="2">
        <v>8000015435</v>
      </c>
      <c r="D98" s="58" t="s">
        <v>94</v>
      </c>
      <c r="E98" s="58" t="s">
        <v>232</v>
      </c>
      <c r="F98" s="58">
        <v>34970</v>
      </c>
      <c r="G98" s="58" t="s">
        <v>152</v>
      </c>
      <c r="H98" s="58">
        <v>467907000</v>
      </c>
      <c r="I98" s="58">
        <v>7</v>
      </c>
      <c r="J98" s="58">
        <v>1</v>
      </c>
      <c r="K98" s="58">
        <v>2</v>
      </c>
      <c r="L98" s="58" t="s">
        <v>24</v>
      </c>
      <c r="M98" s="58" t="s">
        <v>24</v>
      </c>
      <c r="N98" s="58" t="s">
        <v>24</v>
      </c>
      <c r="O98" s="58" t="s">
        <v>24</v>
      </c>
      <c r="P98" s="58"/>
      <c r="Q98" s="59">
        <v>41444</v>
      </c>
      <c r="R98" s="58" t="s">
        <v>67</v>
      </c>
      <c r="S98" s="58">
        <v>626400</v>
      </c>
      <c r="T98" s="2"/>
      <c r="U98" s="2"/>
      <c r="V98" s="2" t="s">
        <v>96</v>
      </c>
      <c r="W98" s="3">
        <f t="shared" si="12"/>
        <v>17.258485380416676</v>
      </c>
      <c r="X98" s="3"/>
      <c r="Y98" s="3">
        <f t="shared" si="13"/>
        <v>19.511627757988879</v>
      </c>
      <c r="Z98" s="3"/>
      <c r="AA98" s="3">
        <f t="shared" si="14"/>
        <v>22.294404902237144</v>
      </c>
    </row>
    <row r="99" spans="1:27">
      <c r="A99" s="2" t="s">
        <v>215</v>
      </c>
      <c r="B99" s="2"/>
      <c r="C99" s="2">
        <v>8000024448</v>
      </c>
      <c r="D99" s="58" t="s">
        <v>52</v>
      </c>
      <c r="E99" s="58" t="s">
        <v>233</v>
      </c>
      <c r="F99" s="58">
        <v>30190</v>
      </c>
      <c r="G99" s="58" t="s">
        <v>234</v>
      </c>
      <c r="H99" s="58">
        <v>466631933</v>
      </c>
      <c r="I99" s="58">
        <v>10</v>
      </c>
      <c r="J99" s="58">
        <v>3</v>
      </c>
      <c r="K99" s="58">
        <v>0</v>
      </c>
      <c r="L99" s="58"/>
      <c r="M99" s="58"/>
      <c r="N99" s="58" t="s">
        <v>24</v>
      </c>
      <c r="O99" s="58"/>
      <c r="P99" s="58"/>
      <c r="Q99" s="59">
        <v>41443</v>
      </c>
      <c r="R99" s="58" t="s">
        <v>37</v>
      </c>
      <c r="S99" s="58">
        <v>116500</v>
      </c>
      <c r="T99" s="2"/>
      <c r="U99" s="2"/>
      <c r="V99" s="2" t="s">
        <v>55</v>
      </c>
      <c r="W99" s="3">
        <f t="shared" si="12"/>
        <v>3.2097917414089125</v>
      </c>
      <c r="X99" s="3"/>
      <c r="Y99" s="3">
        <f t="shared" si="13"/>
        <v>3.6288388151432058</v>
      </c>
      <c r="Z99" s="3"/>
      <c r="AA99" s="3">
        <f t="shared" si="14"/>
        <v>4.1463891620540023</v>
      </c>
    </row>
    <row r="100" spans="1:27">
      <c r="A100" s="2" t="s">
        <v>215</v>
      </c>
      <c r="B100" s="2"/>
      <c r="C100" s="2">
        <v>8000015400</v>
      </c>
      <c r="D100" s="58" t="s">
        <v>20</v>
      </c>
      <c r="E100" s="58" t="s">
        <v>235</v>
      </c>
      <c r="F100" s="58">
        <v>30820</v>
      </c>
      <c r="G100" s="58" t="s">
        <v>236</v>
      </c>
      <c r="H100" s="58">
        <v>466813763</v>
      </c>
      <c r="I100" s="58">
        <v>10</v>
      </c>
      <c r="J100" s="58">
        <v>3</v>
      </c>
      <c r="K100" s="58">
        <v>5</v>
      </c>
      <c r="L100" s="58" t="s">
        <v>24</v>
      </c>
      <c r="M100" s="58"/>
      <c r="N100" s="58" t="s">
        <v>24</v>
      </c>
      <c r="O100" s="58"/>
      <c r="P100" s="58" t="s">
        <v>24</v>
      </c>
      <c r="Q100" s="59">
        <v>41438</v>
      </c>
      <c r="R100" s="58" t="s">
        <v>37</v>
      </c>
      <c r="S100" s="58">
        <v>124900</v>
      </c>
      <c r="T100" s="2"/>
      <c r="U100" s="2"/>
      <c r="V100" s="2" t="s">
        <v>26</v>
      </c>
      <c r="W100" s="3">
        <f t="shared" si="12"/>
        <v>3.4412273691156496</v>
      </c>
      <c r="X100" s="3"/>
      <c r="Y100" s="3">
        <f t="shared" si="13"/>
        <v>3.8904889958058919</v>
      </c>
      <c r="Z100" s="3"/>
      <c r="AA100" s="3">
        <f t="shared" si="14"/>
        <v>4.4453562776012445</v>
      </c>
    </row>
    <row r="101" spans="1:27">
      <c r="A101" s="2" t="s">
        <v>215</v>
      </c>
      <c r="B101" s="2"/>
      <c r="C101" s="2">
        <v>8000023368</v>
      </c>
      <c r="D101" s="58" t="s">
        <v>52</v>
      </c>
      <c r="E101" s="58" t="s">
        <v>237</v>
      </c>
      <c r="F101" s="58">
        <v>30320</v>
      </c>
      <c r="G101" s="58" t="s">
        <v>238</v>
      </c>
      <c r="H101" s="58">
        <v>466753819</v>
      </c>
      <c r="I101" s="58">
        <v>15</v>
      </c>
      <c r="J101" s="58">
        <v>3</v>
      </c>
      <c r="K101" s="58">
        <v>0</v>
      </c>
      <c r="L101" s="58" t="s">
        <v>36</v>
      </c>
      <c r="M101" s="58" t="s">
        <v>24</v>
      </c>
      <c r="N101" s="58" t="s">
        <v>24</v>
      </c>
      <c r="O101" s="58" t="s">
        <v>24</v>
      </c>
      <c r="P101" s="58" t="s">
        <v>24</v>
      </c>
      <c r="Q101" s="59">
        <v>41444</v>
      </c>
      <c r="R101" s="58" t="s">
        <v>37</v>
      </c>
      <c r="S101" s="58">
        <v>116700</v>
      </c>
      <c r="T101" s="2"/>
      <c r="U101" s="2"/>
      <c r="V101" s="2" t="s">
        <v>55</v>
      </c>
      <c r="W101" s="3">
        <f t="shared" si="12"/>
        <v>3.2153021134971684</v>
      </c>
      <c r="X101" s="3"/>
      <c r="Y101" s="3">
        <f t="shared" si="13"/>
        <v>3.6350685813494605</v>
      </c>
      <c r="Z101" s="3"/>
      <c r="AA101" s="3">
        <f t="shared" si="14"/>
        <v>4.1535074267098899</v>
      </c>
    </row>
    <row r="102" spans="1:27">
      <c r="A102" s="2" t="s">
        <v>215</v>
      </c>
      <c r="B102" s="2"/>
      <c r="C102" s="2">
        <v>8000022738</v>
      </c>
      <c r="D102" s="58" t="s">
        <v>52</v>
      </c>
      <c r="E102" s="58" t="s">
        <v>239</v>
      </c>
      <c r="F102" s="58">
        <v>30310</v>
      </c>
      <c r="G102" s="58" t="s">
        <v>240</v>
      </c>
      <c r="H102" s="58">
        <v>466353630</v>
      </c>
      <c r="I102" s="58">
        <v>15</v>
      </c>
      <c r="J102" s="58">
        <v>3</v>
      </c>
      <c r="K102" s="58">
        <v>2</v>
      </c>
      <c r="L102" s="58" t="s">
        <v>24</v>
      </c>
      <c r="M102" s="58" t="s">
        <v>24</v>
      </c>
      <c r="N102" s="58" t="s">
        <v>24</v>
      </c>
      <c r="O102" s="58" t="s">
        <v>24</v>
      </c>
      <c r="P102" s="58" t="s">
        <v>24</v>
      </c>
      <c r="Q102" s="59">
        <v>41436</v>
      </c>
      <c r="R102" s="58" t="s">
        <v>37</v>
      </c>
      <c r="S102" s="58">
        <v>96800</v>
      </c>
      <c r="T102" s="2"/>
      <c r="U102" s="2"/>
      <c r="V102" s="2" t="s">
        <v>55</v>
      </c>
      <c r="W102" s="3">
        <f t="shared" si="12"/>
        <v>2.6670200907157318</v>
      </c>
      <c r="X102" s="3"/>
      <c r="Y102" s="3">
        <f t="shared" si="13"/>
        <v>3.0152068438271447</v>
      </c>
      <c r="Z102" s="3"/>
      <c r="AA102" s="3">
        <f t="shared" si="14"/>
        <v>3.4452400934491627</v>
      </c>
    </row>
    <row r="103" spans="1:27">
      <c r="A103" s="2" t="s">
        <v>215</v>
      </c>
      <c r="B103" s="2"/>
      <c r="C103" s="2">
        <v>8000015245</v>
      </c>
      <c r="D103" s="58" t="s">
        <v>20</v>
      </c>
      <c r="E103" s="58" t="s">
        <v>241</v>
      </c>
      <c r="F103" s="58">
        <v>30250</v>
      </c>
      <c r="G103" s="58" t="s">
        <v>242</v>
      </c>
      <c r="H103" s="58">
        <v>466803156</v>
      </c>
      <c r="I103" s="58">
        <v>15</v>
      </c>
      <c r="J103" s="58">
        <v>3</v>
      </c>
      <c r="K103" s="58">
        <v>0</v>
      </c>
      <c r="L103" s="58" t="s">
        <v>36</v>
      </c>
      <c r="M103" s="58" t="s">
        <v>24</v>
      </c>
      <c r="N103" s="58" t="s">
        <v>24</v>
      </c>
      <c r="O103" s="58" t="s">
        <v>24</v>
      </c>
      <c r="P103" s="58" t="s">
        <v>24</v>
      </c>
      <c r="Q103" s="59">
        <v>41449</v>
      </c>
      <c r="R103" s="58" t="s">
        <v>37</v>
      </c>
      <c r="S103" s="58">
        <v>111700</v>
      </c>
      <c r="T103" s="2"/>
      <c r="U103" s="2"/>
      <c r="V103" s="2" t="s">
        <v>26</v>
      </c>
      <c r="W103" s="3">
        <f t="shared" si="12"/>
        <v>3.0775428112907774</v>
      </c>
      <c r="X103" s="3"/>
      <c r="Y103" s="3">
        <f t="shared" si="13"/>
        <v>3.4793244261930996</v>
      </c>
      <c r="Z103" s="3"/>
      <c r="AA103" s="3">
        <f t="shared" si="14"/>
        <v>3.9755508103127215</v>
      </c>
    </row>
    <row r="104" spans="1:27">
      <c r="A104" s="2" t="s">
        <v>215</v>
      </c>
      <c r="B104" s="2"/>
      <c r="C104" s="2">
        <v>8000016569</v>
      </c>
      <c r="D104" s="58" t="s">
        <v>94</v>
      </c>
      <c r="E104" s="58" t="s">
        <v>243</v>
      </c>
      <c r="F104" s="58">
        <v>30911</v>
      </c>
      <c r="G104" s="58" t="s">
        <v>217</v>
      </c>
      <c r="H104" s="58">
        <v>466628384</v>
      </c>
      <c r="I104" s="58">
        <v>7</v>
      </c>
      <c r="J104" s="58">
        <v>1</v>
      </c>
      <c r="K104" s="58">
        <v>7</v>
      </c>
      <c r="L104" s="58" t="s">
        <v>24</v>
      </c>
      <c r="M104" s="58"/>
      <c r="N104" s="58" t="s">
        <v>24</v>
      </c>
      <c r="O104" s="58" t="s">
        <v>24</v>
      </c>
      <c r="P104" s="58"/>
      <c r="Q104" s="59">
        <v>41439</v>
      </c>
      <c r="R104" s="58" t="s">
        <v>67</v>
      </c>
      <c r="S104" s="58">
        <v>462300</v>
      </c>
      <c r="T104" s="2"/>
      <c r="U104" s="2"/>
      <c r="V104" s="2" t="s">
        <v>96</v>
      </c>
      <c r="W104" s="3">
        <f t="shared" si="12"/>
        <v>12.73722508200292</v>
      </c>
      <c r="X104" s="3"/>
      <c r="Y104" s="3">
        <f t="shared" si="13"/>
        <v>14.400104585757118</v>
      </c>
      <c r="Z104" s="3"/>
      <c r="AA104" s="3">
        <f t="shared" si="14"/>
        <v>16.453868752082109</v>
      </c>
    </row>
    <row r="105" spans="1:27">
      <c r="A105" s="2" t="s">
        <v>215</v>
      </c>
      <c r="B105" s="2"/>
      <c r="C105" s="2">
        <v>8000015153</v>
      </c>
      <c r="D105" s="58" t="s">
        <v>20</v>
      </c>
      <c r="E105" s="58" t="s">
        <v>244</v>
      </c>
      <c r="F105" s="58">
        <v>30450</v>
      </c>
      <c r="G105" s="58" t="s">
        <v>245</v>
      </c>
      <c r="H105" s="58">
        <v>466743232</v>
      </c>
      <c r="I105" s="58">
        <v>10</v>
      </c>
      <c r="J105" s="58">
        <v>3</v>
      </c>
      <c r="K105" s="58">
        <v>0</v>
      </c>
      <c r="L105" s="58"/>
      <c r="M105" s="58" t="s">
        <v>24</v>
      </c>
      <c r="N105" s="58" t="s">
        <v>24</v>
      </c>
      <c r="O105" s="58"/>
      <c r="P105" s="58" t="s">
        <v>24</v>
      </c>
      <c r="Q105" s="59">
        <v>41444</v>
      </c>
      <c r="R105" s="58" t="s">
        <v>25</v>
      </c>
      <c r="S105" s="58">
        <v>117000</v>
      </c>
      <c r="T105" s="2"/>
      <c r="U105" s="2"/>
      <c r="V105" s="2" t="s">
        <v>26</v>
      </c>
      <c r="W105" s="3">
        <f t="shared" si="12"/>
        <v>3.2235676716295516</v>
      </c>
      <c r="X105" s="3"/>
      <c r="Y105" s="3">
        <f t="shared" si="13"/>
        <v>3.6444132306588424</v>
      </c>
      <c r="Z105" s="3"/>
      <c r="AA105" s="3">
        <f t="shared" si="14"/>
        <v>4.16418482369372</v>
      </c>
    </row>
    <row r="106" spans="1:27">
      <c r="A106" s="2" t="s">
        <v>215</v>
      </c>
      <c r="B106" s="2"/>
      <c r="C106" s="2">
        <v>8000016966</v>
      </c>
      <c r="D106" s="58" t="s">
        <v>94</v>
      </c>
      <c r="E106" s="58" t="s">
        <v>246</v>
      </c>
      <c r="F106" s="58">
        <v>30000</v>
      </c>
      <c r="G106" s="58" t="s">
        <v>217</v>
      </c>
      <c r="H106" s="58">
        <v>466848446</v>
      </c>
      <c r="I106" s="58">
        <v>7</v>
      </c>
      <c r="J106" s="58">
        <v>2</v>
      </c>
      <c r="K106" s="58">
        <v>1</v>
      </c>
      <c r="L106" s="58" t="s">
        <v>24</v>
      </c>
      <c r="M106" s="58"/>
      <c r="N106" s="58" t="s">
        <v>24</v>
      </c>
      <c r="O106" s="58" t="s">
        <v>24</v>
      </c>
      <c r="P106" s="58"/>
      <c r="Q106" s="59">
        <v>41445</v>
      </c>
      <c r="R106" s="58" t="s">
        <v>67</v>
      </c>
      <c r="S106" s="58">
        <v>367800</v>
      </c>
      <c r="T106" s="2"/>
      <c r="U106" s="2"/>
      <c r="V106" s="2" t="s">
        <v>96</v>
      </c>
      <c r="W106" s="3">
        <f t="shared" si="12"/>
        <v>10.13357427030213</v>
      </c>
      <c r="X106" s="3"/>
      <c r="Y106" s="3">
        <f t="shared" si="13"/>
        <v>11.456540053301898</v>
      </c>
      <c r="Z106" s="3"/>
      <c r="AA106" s="3">
        <f t="shared" si="14"/>
        <v>13.090488702175641</v>
      </c>
    </row>
    <row r="107" spans="1:27">
      <c r="A107" s="2" t="s">
        <v>247</v>
      </c>
      <c r="B107" s="2"/>
      <c r="C107" s="2">
        <v>8000036106</v>
      </c>
      <c r="D107" s="58" t="s">
        <v>20</v>
      </c>
      <c r="E107" s="58" t="s">
        <v>248</v>
      </c>
      <c r="F107" s="58">
        <v>66300</v>
      </c>
      <c r="G107" s="58" t="s">
        <v>249</v>
      </c>
      <c r="H107" s="58" t="s">
        <v>250</v>
      </c>
      <c r="I107" s="58">
        <v>30</v>
      </c>
      <c r="J107" s="58">
        <v>5</v>
      </c>
      <c r="K107" s="58">
        <v>62</v>
      </c>
      <c r="L107" s="58" t="s">
        <v>24</v>
      </c>
      <c r="M107" s="58" t="s">
        <v>24</v>
      </c>
      <c r="N107" s="58" t="s">
        <v>24</v>
      </c>
      <c r="O107" s="58" t="s">
        <v>24</v>
      </c>
      <c r="P107" s="58" t="s">
        <v>24</v>
      </c>
      <c r="Q107" s="59">
        <v>41361</v>
      </c>
      <c r="R107" s="58" t="s">
        <v>37</v>
      </c>
      <c r="S107" s="58">
        <v>55900</v>
      </c>
      <c r="T107" s="2"/>
      <c r="U107" s="2"/>
      <c r="V107" s="2" t="s">
        <v>26</v>
      </c>
      <c r="W107" s="3">
        <f t="shared" ref="W107:W140" si="15">S107*boxck9prog/potck</f>
        <v>0.84013591021359491</v>
      </c>
      <c r="X107" s="3"/>
      <c r="Y107" s="3">
        <f t="shared" ref="Y107:Y140" si="16">S107*boxck10prog/potck</f>
        <v>1.6683610328393517</v>
      </c>
      <c r="Z107" s="3"/>
      <c r="AA107" s="3">
        <f t="shared" ref="AA107:AA140" si="17">S107*boxck11prog/potck</f>
        <v>2.139687913100953</v>
      </c>
    </row>
    <row r="108" spans="1:27">
      <c r="A108" s="2" t="s">
        <v>247</v>
      </c>
      <c r="B108" s="2"/>
      <c r="C108" s="2">
        <v>8000051752</v>
      </c>
      <c r="D108" s="58" t="s">
        <v>20</v>
      </c>
      <c r="E108" s="58" t="s">
        <v>251</v>
      </c>
      <c r="F108" s="58">
        <v>11430</v>
      </c>
      <c r="G108" s="58" t="s">
        <v>252</v>
      </c>
      <c r="H108" s="58" t="s">
        <v>253</v>
      </c>
      <c r="I108" s="58">
        <v>30</v>
      </c>
      <c r="J108" s="58">
        <v>5</v>
      </c>
      <c r="K108" s="58">
        <v>82</v>
      </c>
      <c r="L108" s="58" t="s">
        <v>24</v>
      </c>
      <c r="M108" s="58" t="s">
        <v>24</v>
      </c>
      <c r="N108" s="58" t="s">
        <v>24</v>
      </c>
      <c r="O108" s="58" t="s">
        <v>24</v>
      </c>
      <c r="P108" s="58" t="s">
        <v>24</v>
      </c>
      <c r="Q108" s="59">
        <v>41341</v>
      </c>
      <c r="R108" s="58" t="s">
        <v>37</v>
      </c>
      <c r="S108" s="58">
        <v>63500</v>
      </c>
      <c r="T108" s="2"/>
      <c r="U108" s="2"/>
      <c r="V108" s="2" t="s">
        <v>26</v>
      </c>
      <c r="W108" s="3">
        <f t="shared" si="15"/>
        <v>0.95435832376678487</v>
      </c>
      <c r="X108" s="3"/>
      <c r="Y108" s="3">
        <f t="shared" si="16"/>
        <v>1.8951865042092815</v>
      </c>
      <c r="Z108" s="3"/>
      <c r="AA108" s="3">
        <f t="shared" si="17"/>
        <v>2.4305936043275582</v>
      </c>
    </row>
    <row r="109" spans="1:27">
      <c r="A109" s="2" t="s">
        <v>247</v>
      </c>
      <c r="B109" s="2"/>
      <c r="C109" s="2">
        <v>8000023242</v>
      </c>
      <c r="D109" s="58" t="s">
        <v>90</v>
      </c>
      <c r="E109" s="58" t="s">
        <v>254</v>
      </c>
      <c r="F109" s="58">
        <v>66470</v>
      </c>
      <c r="G109" s="58" t="s">
        <v>255</v>
      </c>
      <c r="H109" s="58">
        <v>468897870</v>
      </c>
      <c r="I109" s="58">
        <v>15</v>
      </c>
      <c r="J109" s="58">
        <v>4</v>
      </c>
      <c r="K109" s="58">
        <v>0</v>
      </c>
      <c r="L109" s="58" t="s">
        <v>36</v>
      </c>
      <c r="M109" s="58" t="s">
        <v>24</v>
      </c>
      <c r="N109" s="58" t="s">
        <v>24</v>
      </c>
      <c r="O109" s="58" t="s">
        <v>24</v>
      </c>
      <c r="P109" s="58" t="s">
        <v>24</v>
      </c>
      <c r="Q109" s="59">
        <v>41444</v>
      </c>
      <c r="R109" s="58" t="s">
        <v>37</v>
      </c>
      <c r="S109" s="58">
        <v>109100</v>
      </c>
      <c r="T109" s="2"/>
      <c r="U109" s="2"/>
      <c r="V109" s="2" t="s">
        <v>93</v>
      </c>
      <c r="W109" s="3">
        <f t="shared" si="15"/>
        <v>1.639692805085925</v>
      </c>
      <c r="X109" s="3"/>
      <c r="Y109" s="3">
        <f t="shared" si="16"/>
        <v>3.2561393324288601</v>
      </c>
      <c r="Z109" s="3"/>
      <c r="AA109" s="3">
        <f t="shared" si="17"/>
        <v>4.1760277516871911</v>
      </c>
    </row>
    <row r="110" spans="1:27">
      <c r="A110" s="2" t="s">
        <v>247</v>
      </c>
      <c r="B110" s="2"/>
      <c r="C110" s="2">
        <v>8000023645</v>
      </c>
      <c r="D110" s="58" t="s">
        <v>52</v>
      </c>
      <c r="E110" s="58" t="s">
        <v>256</v>
      </c>
      <c r="F110" s="58">
        <v>66120</v>
      </c>
      <c r="G110" s="58" t="s">
        <v>257</v>
      </c>
      <c r="H110" s="58">
        <v>468303111</v>
      </c>
      <c r="I110" s="58">
        <v>15</v>
      </c>
      <c r="J110" s="58">
        <v>4</v>
      </c>
      <c r="K110" s="58">
        <v>9</v>
      </c>
      <c r="L110" s="58" t="s">
        <v>24</v>
      </c>
      <c r="M110" s="58" t="s">
        <v>24</v>
      </c>
      <c r="N110" s="58" t="s">
        <v>24</v>
      </c>
      <c r="O110" s="58" t="s">
        <v>24</v>
      </c>
      <c r="P110" s="58" t="s">
        <v>24</v>
      </c>
      <c r="Q110" s="59">
        <v>41429</v>
      </c>
      <c r="R110" s="58" t="s">
        <v>37</v>
      </c>
      <c r="S110" s="58">
        <v>64100</v>
      </c>
      <c r="T110" s="2"/>
      <c r="U110" s="2"/>
      <c r="V110" s="2" t="s">
        <v>55</v>
      </c>
      <c r="W110" s="3">
        <f t="shared" si="15"/>
        <v>0.96337588273151031</v>
      </c>
      <c r="X110" s="3"/>
      <c r="Y110" s="3">
        <f t="shared" si="16"/>
        <v>1.9130937782648023</v>
      </c>
      <c r="Z110" s="3"/>
      <c r="AA110" s="3">
        <f t="shared" si="17"/>
        <v>2.4535598431086063</v>
      </c>
    </row>
    <row r="111" spans="1:27">
      <c r="A111" s="2" t="s">
        <v>247</v>
      </c>
      <c r="B111" s="2"/>
      <c r="C111" s="2">
        <v>8000017830</v>
      </c>
      <c r="D111" s="58" t="s">
        <v>52</v>
      </c>
      <c r="E111" s="58" t="s">
        <v>175</v>
      </c>
      <c r="F111" s="58">
        <v>11800</v>
      </c>
      <c r="G111" s="58" t="s">
        <v>258</v>
      </c>
      <c r="H111" s="58">
        <v>468787631</v>
      </c>
      <c r="I111" s="58">
        <v>15</v>
      </c>
      <c r="J111" s="58">
        <v>4</v>
      </c>
      <c r="K111" s="58">
        <v>0</v>
      </c>
      <c r="L111" s="58" t="s">
        <v>36</v>
      </c>
      <c r="M111" s="58" t="s">
        <v>24</v>
      </c>
      <c r="N111" s="58" t="s">
        <v>24</v>
      </c>
      <c r="O111" s="58" t="s">
        <v>24</v>
      </c>
      <c r="P111" s="58" t="s">
        <v>24</v>
      </c>
      <c r="Q111" s="59">
        <v>41443</v>
      </c>
      <c r="R111" s="58" t="s">
        <v>37</v>
      </c>
      <c r="S111" s="58">
        <v>86400</v>
      </c>
      <c r="T111" s="2"/>
      <c r="U111" s="2"/>
      <c r="V111" s="2" t="s">
        <v>55</v>
      </c>
      <c r="W111" s="3">
        <f t="shared" si="15"/>
        <v>1.298528490920476</v>
      </c>
      <c r="X111" s="3"/>
      <c r="Y111" s="3">
        <f t="shared" si="16"/>
        <v>2.5786474639949906</v>
      </c>
      <c r="Z111" s="3"/>
      <c r="AA111" s="3">
        <f t="shared" si="17"/>
        <v>3.3071383844708828</v>
      </c>
    </row>
    <row r="112" spans="1:27">
      <c r="A112" s="2" t="s">
        <v>247</v>
      </c>
      <c r="B112" s="2"/>
      <c r="C112" s="2">
        <v>8000022672</v>
      </c>
      <c r="D112" s="58" t="s">
        <v>90</v>
      </c>
      <c r="E112" s="58" t="s">
        <v>259</v>
      </c>
      <c r="F112" s="58">
        <v>11200</v>
      </c>
      <c r="G112" s="58" t="s">
        <v>46</v>
      </c>
      <c r="H112" s="58" t="s">
        <v>260</v>
      </c>
      <c r="I112" s="58">
        <v>15</v>
      </c>
      <c r="J112" s="58">
        <v>4</v>
      </c>
      <c r="K112" s="58">
        <v>1</v>
      </c>
      <c r="L112" s="58" t="s">
        <v>24</v>
      </c>
      <c r="M112" s="58" t="s">
        <v>24</v>
      </c>
      <c r="N112" s="58" t="s">
        <v>24</v>
      </c>
      <c r="O112" s="58" t="s">
        <v>24</v>
      </c>
      <c r="P112" s="58" t="s">
        <v>24</v>
      </c>
      <c r="Q112" s="59">
        <v>41437</v>
      </c>
      <c r="R112" s="58" t="s">
        <v>25</v>
      </c>
      <c r="S112" s="58">
        <v>117600</v>
      </c>
      <c r="T112" s="2"/>
      <c r="U112" s="2"/>
      <c r="V112" s="2" t="s">
        <v>93</v>
      </c>
      <c r="W112" s="3">
        <f t="shared" si="15"/>
        <v>1.7674415570862032</v>
      </c>
      <c r="X112" s="3"/>
      <c r="Y112" s="3">
        <f t="shared" si="16"/>
        <v>3.5098257148820706</v>
      </c>
      <c r="Z112" s="3"/>
      <c r="AA112" s="3">
        <f t="shared" si="17"/>
        <v>4.5013828010853683</v>
      </c>
    </row>
    <row r="113" spans="1:27">
      <c r="A113" s="2" t="s">
        <v>247</v>
      </c>
      <c r="B113" s="2"/>
      <c r="C113" s="2">
        <v>8000025095</v>
      </c>
      <c r="D113" s="58" t="s">
        <v>52</v>
      </c>
      <c r="E113" s="58" t="s">
        <v>261</v>
      </c>
      <c r="F113" s="58">
        <v>11110</v>
      </c>
      <c r="G113" s="58" t="s">
        <v>262</v>
      </c>
      <c r="H113" s="58">
        <v>468337600</v>
      </c>
      <c r="I113" s="58">
        <v>15</v>
      </c>
      <c r="J113" s="58">
        <v>5</v>
      </c>
      <c r="K113" s="58">
        <v>0</v>
      </c>
      <c r="L113" s="58" t="s">
        <v>36</v>
      </c>
      <c r="M113" s="58" t="s">
        <v>24</v>
      </c>
      <c r="N113" s="58" t="s">
        <v>24</v>
      </c>
      <c r="O113" s="58" t="s">
        <v>24</v>
      </c>
      <c r="P113" s="58" t="s">
        <v>24</v>
      </c>
      <c r="Q113" s="59">
        <v>41439</v>
      </c>
      <c r="R113" s="58" t="s">
        <v>37</v>
      </c>
      <c r="S113" s="58">
        <v>70400</v>
      </c>
      <c r="T113" s="2"/>
      <c r="U113" s="2"/>
      <c r="V113" s="2" t="s">
        <v>55</v>
      </c>
      <c r="W113" s="3">
        <f t="shared" si="15"/>
        <v>1.0580602518611284</v>
      </c>
      <c r="X113" s="3"/>
      <c r="Y113" s="3">
        <f t="shared" si="16"/>
        <v>2.1011201558477706</v>
      </c>
      <c r="Z113" s="3"/>
      <c r="AA113" s="3">
        <f t="shared" si="17"/>
        <v>2.6947053503096079</v>
      </c>
    </row>
    <row r="114" spans="1:27">
      <c r="A114" s="2" t="s">
        <v>247</v>
      </c>
      <c r="B114" s="2"/>
      <c r="C114" s="2">
        <v>8000018234</v>
      </c>
      <c r="D114" s="58" t="s">
        <v>90</v>
      </c>
      <c r="E114" s="58" t="s">
        <v>263</v>
      </c>
      <c r="F114" s="58">
        <v>11150</v>
      </c>
      <c r="G114" s="58" t="s">
        <v>264</v>
      </c>
      <c r="H114" s="58">
        <v>468765033</v>
      </c>
      <c r="I114" s="58">
        <v>15</v>
      </c>
      <c r="J114" s="58">
        <v>5</v>
      </c>
      <c r="K114" s="58">
        <v>28</v>
      </c>
      <c r="L114" s="58" t="s">
        <v>24</v>
      </c>
      <c r="M114" s="58" t="s">
        <v>24</v>
      </c>
      <c r="N114" s="58" t="s">
        <v>24</v>
      </c>
      <c r="O114" s="58" t="s">
        <v>24</v>
      </c>
      <c r="P114" s="58" t="s">
        <v>24</v>
      </c>
      <c r="Q114" s="59">
        <v>41410</v>
      </c>
      <c r="R114" s="58" t="s">
        <v>37</v>
      </c>
      <c r="S114" s="58">
        <v>66900</v>
      </c>
      <c r="T114" s="2"/>
      <c r="U114" s="2"/>
      <c r="V114" s="2" t="s">
        <v>93</v>
      </c>
      <c r="W114" s="3">
        <f t="shared" si="15"/>
        <v>1.0054578245668964</v>
      </c>
      <c r="X114" s="3"/>
      <c r="Y114" s="3">
        <f t="shared" si="16"/>
        <v>1.9966610571905656</v>
      </c>
      <c r="Z114" s="3"/>
      <c r="AA114" s="3">
        <f t="shared" si="17"/>
        <v>2.5607356240868295</v>
      </c>
    </row>
    <row r="115" spans="1:27">
      <c r="A115" s="2" t="s">
        <v>247</v>
      </c>
      <c r="B115" s="2"/>
      <c r="C115" s="2">
        <v>8000023979</v>
      </c>
      <c r="D115" s="58" t="s">
        <v>52</v>
      </c>
      <c r="E115" s="58" t="s">
        <v>265</v>
      </c>
      <c r="F115" s="58">
        <v>66000</v>
      </c>
      <c r="G115" s="58" t="s">
        <v>87</v>
      </c>
      <c r="H115" s="58">
        <v>468614702</v>
      </c>
      <c r="I115" s="58">
        <v>15</v>
      </c>
      <c r="J115" s="58">
        <v>4</v>
      </c>
      <c r="K115" s="58">
        <v>0</v>
      </c>
      <c r="L115" s="58" t="s">
        <v>36</v>
      </c>
      <c r="M115" s="58" t="s">
        <v>24</v>
      </c>
      <c r="N115" s="58" t="s">
        <v>24</v>
      </c>
      <c r="O115" s="58" t="s">
        <v>24</v>
      </c>
      <c r="P115" s="58" t="s">
        <v>24</v>
      </c>
      <c r="Q115" s="59">
        <v>41442</v>
      </c>
      <c r="R115" s="58" t="s">
        <v>37</v>
      </c>
      <c r="S115" s="58">
        <v>74900</v>
      </c>
      <c r="T115" s="2"/>
      <c r="U115" s="2"/>
      <c r="V115" s="2" t="s">
        <v>55</v>
      </c>
      <c r="W115" s="3">
        <f t="shared" si="15"/>
        <v>1.1256919440965698</v>
      </c>
      <c r="X115" s="3"/>
      <c r="Y115" s="3">
        <f t="shared" si="16"/>
        <v>2.2354247112641761</v>
      </c>
      <c r="Z115" s="3"/>
      <c r="AA115" s="3">
        <f t="shared" si="17"/>
        <v>2.8669521411674666</v>
      </c>
    </row>
    <row r="116" spans="1:27">
      <c r="A116" s="2" t="s">
        <v>247</v>
      </c>
      <c r="B116" s="2"/>
      <c r="C116" s="2">
        <v>8000023908</v>
      </c>
      <c r="D116" s="58" t="s">
        <v>52</v>
      </c>
      <c r="E116" s="58" t="s">
        <v>266</v>
      </c>
      <c r="F116" s="58">
        <v>66450</v>
      </c>
      <c r="G116" s="58" t="s">
        <v>267</v>
      </c>
      <c r="H116" s="58">
        <v>468862925</v>
      </c>
      <c r="I116" s="58">
        <v>30</v>
      </c>
      <c r="J116" s="58">
        <v>5</v>
      </c>
      <c r="K116" s="58">
        <v>0</v>
      </c>
      <c r="L116" s="58" t="s">
        <v>36</v>
      </c>
      <c r="M116" s="58" t="s">
        <v>24</v>
      </c>
      <c r="N116" s="58" t="s">
        <v>24</v>
      </c>
      <c r="O116" s="58" t="s">
        <v>24</v>
      </c>
      <c r="P116" s="58" t="s">
        <v>24</v>
      </c>
      <c r="Q116" s="59">
        <v>41446</v>
      </c>
      <c r="R116" s="58" t="s">
        <v>154</v>
      </c>
      <c r="S116" s="58">
        <v>48300</v>
      </c>
      <c r="T116" s="2"/>
      <c r="U116" s="2"/>
      <c r="V116" s="2" t="s">
        <v>55</v>
      </c>
      <c r="W116" s="3">
        <f t="shared" si="15"/>
        <v>0.72591349666040494</v>
      </c>
      <c r="X116" s="3"/>
      <c r="Y116" s="3">
        <f t="shared" si="16"/>
        <v>1.4415355614694219</v>
      </c>
      <c r="Z116" s="3"/>
      <c r="AA116" s="3">
        <f t="shared" si="17"/>
        <v>1.8487822218743477</v>
      </c>
    </row>
    <row r="117" spans="1:27">
      <c r="A117" s="2" t="s">
        <v>247</v>
      </c>
      <c r="B117" s="2"/>
      <c r="C117" s="2">
        <v>8000021277</v>
      </c>
      <c r="D117" s="58" t="s">
        <v>90</v>
      </c>
      <c r="E117" s="58" t="s">
        <v>268</v>
      </c>
      <c r="F117" s="58">
        <v>66400</v>
      </c>
      <c r="G117" s="58" t="s">
        <v>85</v>
      </c>
      <c r="H117" s="58">
        <v>468353300</v>
      </c>
      <c r="I117" s="58">
        <v>15</v>
      </c>
      <c r="J117" s="58">
        <v>4</v>
      </c>
      <c r="K117" s="58">
        <v>2</v>
      </c>
      <c r="L117" s="58" t="s">
        <v>24</v>
      </c>
      <c r="M117" s="58" t="s">
        <v>24</v>
      </c>
      <c r="N117" s="58" t="s">
        <v>24</v>
      </c>
      <c r="O117" s="58" t="s">
        <v>24</v>
      </c>
      <c r="P117" s="58" t="s">
        <v>24</v>
      </c>
      <c r="Q117" s="59">
        <v>41436</v>
      </c>
      <c r="R117" s="58" t="s">
        <v>37</v>
      </c>
      <c r="S117" s="58">
        <v>65800</v>
      </c>
      <c r="T117" s="2"/>
      <c r="U117" s="2"/>
      <c r="V117" s="2" t="s">
        <v>93</v>
      </c>
      <c r="W117" s="3">
        <f t="shared" si="15"/>
        <v>0.98892563313156612</v>
      </c>
      <c r="X117" s="3"/>
      <c r="Y117" s="3">
        <f t="shared" si="16"/>
        <v>1.9638310547554443</v>
      </c>
      <c r="Z117" s="3"/>
      <c r="AA117" s="3">
        <f t="shared" si="17"/>
        <v>2.5186308529882417</v>
      </c>
    </row>
    <row r="118" spans="1:27">
      <c r="A118" s="2" t="s">
        <v>247</v>
      </c>
      <c r="B118" s="2"/>
      <c r="C118" s="2">
        <v>8000022054</v>
      </c>
      <c r="D118" s="58" t="s">
        <v>90</v>
      </c>
      <c r="E118" s="58" t="s">
        <v>269</v>
      </c>
      <c r="F118" s="58">
        <v>66760</v>
      </c>
      <c r="G118" s="58" t="s">
        <v>270</v>
      </c>
      <c r="H118" s="58">
        <v>468046495</v>
      </c>
      <c r="I118" s="58">
        <v>15</v>
      </c>
      <c r="J118" s="58">
        <v>4</v>
      </c>
      <c r="K118" s="58">
        <v>50</v>
      </c>
      <c r="L118" s="58" t="s">
        <v>24</v>
      </c>
      <c r="M118" s="58" t="s">
        <v>24</v>
      </c>
      <c r="N118" s="58" t="s">
        <v>24</v>
      </c>
      <c r="O118" s="58" t="s">
        <v>24</v>
      </c>
      <c r="P118" s="58" t="s">
        <v>24</v>
      </c>
      <c r="Q118" s="59">
        <v>41388</v>
      </c>
      <c r="R118" s="58" t="s">
        <v>37</v>
      </c>
      <c r="S118" s="58">
        <v>74400</v>
      </c>
      <c r="T118" s="2"/>
      <c r="U118" s="2"/>
      <c r="V118" s="2" t="s">
        <v>93</v>
      </c>
      <c r="W118" s="3">
        <f t="shared" si="15"/>
        <v>1.1181773116259655</v>
      </c>
      <c r="X118" s="3"/>
      <c r="Y118" s="3">
        <f t="shared" si="16"/>
        <v>2.2205019828845751</v>
      </c>
      <c r="Z118" s="3"/>
      <c r="AA118" s="3">
        <f t="shared" si="17"/>
        <v>2.8478136088499268</v>
      </c>
    </row>
    <row r="119" spans="1:27">
      <c r="A119" s="2" t="s">
        <v>247</v>
      </c>
      <c r="B119" s="2"/>
      <c r="C119" s="2">
        <v>8000024684</v>
      </c>
      <c r="D119" s="58" t="s">
        <v>52</v>
      </c>
      <c r="E119" s="58" t="s">
        <v>271</v>
      </c>
      <c r="F119" s="58">
        <v>66430</v>
      </c>
      <c r="G119" s="58" t="s">
        <v>272</v>
      </c>
      <c r="H119" s="58">
        <v>468632001</v>
      </c>
      <c r="I119" s="58">
        <v>30</v>
      </c>
      <c r="J119" s="58">
        <v>5</v>
      </c>
      <c r="K119" s="58">
        <v>0</v>
      </c>
      <c r="L119" s="58" t="s">
        <v>36</v>
      </c>
      <c r="M119" s="58" t="s">
        <v>24</v>
      </c>
      <c r="N119" s="58" t="s">
        <v>24</v>
      </c>
      <c r="O119" s="58" t="s">
        <v>24</v>
      </c>
      <c r="P119" s="58" t="s">
        <v>24</v>
      </c>
      <c r="Q119" s="59">
        <v>41446</v>
      </c>
      <c r="R119" s="58" t="s">
        <v>37</v>
      </c>
      <c r="S119" s="58">
        <v>36600</v>
      </c>
      <c r="T119" s="2"/>
      <c r="U119" s="2"/>
      <c r="V119" s="2" t="s">
        <v>55</v>
      </c>
      <c r="W119" s="3">
        <f t="shared" si="15"/>
        <v>0.55007109684825717</v>
      </c>
      <c r="X119" s="3"/>
      <c r="Y119" s="3">
        <f t="shared" si="16"/>
        <v>1.0923437173867669</v>
      </c>
      <c r="Z119" s="3"/>
      <c r="AA119" s="3">
        <f t="shared" si="17"/>
        <v>1.4009405656439158</v>
      </c>
    </row>
    <row r="120" spans="1:27">
      <c r="A120" s="2" t="s">
        <v>247</v>
      </c>
      <c r="B120" s="2"/>
      <c r="C120" s="2">
        <v>8000018565</v>
      </c>
      <c r="D120" s="58" t="s">
        <v>90</v>
      </c>
      <c r="E120" s="58" t="s">
        <v>273</v>
      </c>
      <c r="F120" s="58">
        <v>11500</v>
      </c>
      <c r="G120" s="58" t="s">
        <v>274</v>
      </c>
      <c r="H120" s="58">
        <v>468209440</v>
      </c>
      <c r="I120" s="58">
        <v>30</v>
      </c>
      <c r="J120" s="58">
        <v>5</v>
      </c>
      <c r="K120" s="58">
        <v>75</v>
      </c>
      <c r="L120" s="58" t="s">
        <v>24</v>
      </c>
      <c r="M120" s="58" t="s">
        <v>24</v>
      </c>
      <c r="N120" s="58" t="s">
        <v>24</v>
      </c>
      <c r="O120" s="58" t="s">
        <v>24</v>
      </c>
      <c r="P120" s="58" t="s">
        <v>24</v>
      </c>
      <c r="Q120" s="59">
        <v>41348</v>
      </c>
      <c r="R120" s="58" t="s">
        <v>37</v>
      </c>
      <c r="S120" s="58">
        <v>58000</v>
      </c>
      <c r="T120" s="2"/>
      <c r="U120" s="2"/>
      <c r="V120" s="2" t="s">
        <v>93</v>
      </c>
      <c r="W120" s="3">
        <f t="shared" si="15"/>
        <v>0.87169736659013419</v>
      </c>
      <c r="X120" s="3"/>
      <c r="Y120" s="3">
        <f t="shared" si="16"/>
        <v>1.7310364920336745</v>
      </c>
      <c r="Z120" s="3"/>
      <c r="AA120" s="3">
        <f t="shared" si="17"/>
        <v>2.2200697488346202</v>
      </c>
    </row>
    <row r="121" spans="1:27">
      <c r="A121" s="2" t="s">
        <v>247</v>
      </c>
      <c r="B121" s="2"/>
      <c r="C121" s="2">
        <v>8000036105</v>
      </c>
      <c r="D121" s="58" t="s">
        <v>20</v>
      </c>
      <c r="E121" s="58" t="s">
        <v>275</v>
      </c>
      <c r="F121" s="58">
        <v>66240</v>
      </c>
      <c r="G121" s="58" t="s">
        <v>276</v>
      </c>
      <c r="H121" s="58" t="s">
        <v>277</v>
      </c>
      <c r="I121" s="58">
        <v>15</v>
      </c>
      <c r="J121" s="58">
        <v>4</v>
      </c>
      <c r="K121" s="58">
        <v>0</v>
      </c>
      <c r="L121" s="58" t="s">
        <v>36</v>
      </c>
      <c r="M121" s="58" t="s">
        <v>24</v>
      </c>
      <c r="N121" s="58" t="s">
        <v>24</v>
      </c>
      <c r="O121" s="58" t="s">
        <v>24</v>
      </c>
      <c r="P121" s="58" t="s">
        <v>24</v>
      </c>
      <c r="Q121" s="59">
        <v>41449</v>
      </c>
      <c r="R121" s="58" t="s">
        <v>37</v>
      </c>
      <c r="S121" s="58">
        <v>78100</v>
      </c>
      <c r="T121" s="2"/>
      <c r="U121" s="2"/>
      <c r="V121" s="2" t="s">
        <v>26</v>
      </c>
      <c r="W121" s="3">
        <f t="shared" si="15"/>
        <v>1.1737855919084395</v>
      </c>
      <c r="X121" s="3"/>
      <c r="Y121" s="3">
        <f t="shared" si="16"/>
        <v>2.3309301728936203</v>
      </c>
      <c r="Z121" s="3"/>
      <c r="AA121" s="3">
        <f t="shared" si="17"/>
        <v>2.9894387479997215</v>
      </c>
    </row>
    <row r="122" spans="1:27">
      <c r="A122" s="2" t="s">
        <v>247</v>
      </c>
      <c r="B122" s="2"/>
      <c r="C122" s="2">
        <v>8000036099</v>
      </c>
      <c r="D122" s="58" t="s">
        <v>20</v>
      </c>
      <c r="E122" s="58" t="s">
        <v>278</v>
      </c>
      <c r="F122" s="58">
        <v>66300</v>
      </c>
      <c r="G122" s="58" t="s">
        <v>279</v>
      </c>
      <c r="H122" s="58" t="s">
        <v>280</v>
      </c>
      <c r="I122" s="58">
        <v>30</v>
      </c>
      <c r="J122" s="58">
        <v>5</v>
      </c>
      <c r="K122" s="58">
        <v>0</v>
      </c>
      <c r="L122" s="58" t="s">
        <v>36</v>
      </c>
      <c r="M122" s="58" t="s">
        <v>24</v>
      </c>
      <c r="N122" s="58" t="s">
        <v>24</v>
      </c>
      <c r="O122" s="58" t="s">
        <v>24</v>
      </c>
      <c r="P122" s="58" t="s">
        <v>24</v>
      </c>
      <c r="Q122" s="59">
        <v>41438</v>
      </c>
      <c r="R122" s="58" t="s">
        <v>37</v>
      </c>
      <c r="S122" s="58">
        <v>52000</v>
      </c>
      <c r="T122" s="2"/>
      <c r="U122" s="2"/>
      <c r="V122" s="2" t="s">
        <v>26</v>
      </c>
      <c r="W122" s="3">
        <f t="shared" si="15"/>
        <v>0.78152177694287894</v>
      </c>
      <c r="X122" s="3"/>
      <c r="Y122" s="3">
        <f t="shared" si="16"/>
        <v>1.5519637514784668</v>
      </c>
      <c r="Z122" s="3"/>
      <c r="AA122" s="3">
        <f t="shared" si="17"/>
        <v>1.9904073610241424</v>
      </c>
    </row>
    <row r="123" spans="1:27">
      <c r="A123" s="2" t="s">
        <v>247</v>
      </c>
      <c r="B123" s="2"/>
      <c r="C123" s="2">
        <v>8000016651</v>
      </c>
      <c r="D123" s="58" t="s">
        <v>20</v>
      </c>
      <c r="E123" s="58" t="s">
        <v>281</v>
      </c>
      <c r="F123" s="58">
        <v>66690</v>
      </c>
      <c r="G123" s="58" t="s">
        <v>282</v>
      </c>
      <c r="H123" s="58">
        <v>468954000</v>
      </c>
      <c r="I123" s="58">
        <v>30</v>
      </c>
      <c r="J123" s="58">
        <v>5</v>
      </c>
      <c r="K123" s="58">
        <v>0</v>
      </c>
      <c r="L123" s="58" t="s">
        <v>36</v>
      </c>
      <c r="M123" s="58" t="s">
        <v>24</v>
      </c>
      <c r="N123" s="58" t="s">
        <v>24</v>
      </c>
      <c r="O123" s="58" t="s">
        <v>24</v>
      </c>
      <c r="P123" s="58" t="s">
        <v>24</v>
      </c>
      <c r="Q123" s="59">
        <v>41445</v>
      </c>
      <c r="R123" s="58" t="s">
        <v>154</v>
      </c>
      <c r="S123" s="58">
        <v>64300</v>
      </c>
      <c r="T123" s="2"/>
      <c r="U123" s="2"/>
      <c r="V123" s="2" t="s">
        <v>26</v>
      </c>
      <c r="W123" s="3">
        <f t="shared" si="15"/>
        <v>0.96638173571975228</v>
      </c>
      <c r="X123" s="3"/>
      <c r="Y123" s="3">
        <f t="shared" si="16"/>
        <v>1.9190628696166425</v>
      </c>
      <c r="Z123" s="3"/>
      <c r="AA123" s="3">
        <f t="shared" si="17"/>
        <v>2.4612152560356222</v>
      </c>
    </row>
    <row r="124" spans="1:27">
      <c r="A124" s="2" t="s">
        <v>247</v>
      </c>
      <c r="B124" s="2"/>
      <c r="C124" s="2">
        <v>8000016559</v>
      </c>
      <c r="D124" s="58" t="s">
        <v>20</v>
      </c>
      <c r="E124" s="58" t="s">
        <v>283</v>
      </c>
      <c r="F124" s="58">
        <v>66038</v>
      </c>
      <c r="G124" s="58" t="s">
        <v>284</v>
      </c>
      <c r="H124" s="58" t="s">
        <v>285</v>
      </c>
      <c r="I124" s="58">
        <v>15</v>
      </c>
      <c r="J124" s="58">
        <v>4</v>
      </c>
      <c r="K124" s="58">
        <v>51</v>
      </c>
      <c r="L124" s="58" t="s">
        <v>24</v>
      </c>
      <c r="M124" s="58" t="s">
        <v>24</v>
      </c>
      <c r="N124" s="58" t="s">
        <v>24</v>
      </c>
      <c r="O124" s="58" t="s">
        <v>24</v>
      </c>
      <c r="P124" s="58" t="s">
        <v>24</v>
      </c>
      <c r="Q124" s="59">
        <v>41387</v>
      </c>
      <c r="R124" s="58" t="s">
        <v>37</v>
      </c>
      <c r="S124" s="58">
        <v>80700</v>
      </c>
      <c r="T124" s="2"/>
      <c r="U124" s="2"/>
      <c r="V124" s="2" t="s">
        <v>26</v>
      </c>
      <c r="W124" s="3">
        <f t="shared" si="15"/>
        <v>1.2128616807555834</v>
      </c>
      <c r="X124" s="3"/>
      <c r="Y124" s="3">
        <f t="shared" si="16"/>
        <v>2.4085283604675434</v>
      </c>
      <c r="Z124" s="3"/>
      <c r="AA124" s="3">
        <f t="shared" si="17"/>
        <v>3.0889591160509289</v>
      </c>
    </row>
    <row r="125" spans="1:27">
      <c r="A125" s="2" t="s">
        <v>247</v>
      </c>
      <c r="B125" s="2"/>
      <c r="C125" s="2">
        <v>8000015398</v>
      </c>
      <c r="D125" s="58" t="s">
        <v>20</v>
      </c>
      <c r="E125" s="58" t="s">
        <v>286</v>
      </c>
      <c r="F125" s="58">
        <v>11120</v>
      </c>
      <c r="G125" s="58" t="s">
        <v>287</v>
      </c>
      <c r="H125" s="58">
        <v>468934660</v>
      </c>
      <c r="I125" s="58">
        <v>15</v>
      </c>
      <c r="J125" s="58">
        <v>4</v>
      </c>
      <c r="K125" s="58">
        <v>3</v>
      </c>
      <c r="L125" s="58" t="s">
        <v>24</v>
      </c>
      <c r="M125" s="58" t="s">
        <v>24</v>
      </c>
      <c r="N125" s="58" t="s">
        <v>24</v>
      </c>
      <c r="O125" s="58" t="s">
        <v>24</v>
      </c>
      <c r="P125" s="58" t="s">
        <v>24</v>
      </c>
      <c r="Q125" s="59">
        <v>41435</v>
      </c>
      <c r="R125" s="58" t="s">
        <v>37</v>
      </c>
      <c r="S125" s="58">
        <v>82700</v>
      </c>
      <c r="T125" s="2"/>
      <c r="U125" s="2"/>
      <c r="V125" s="2" t="s">
        <v>26</v>
      </c>
      <c r="W125" s="3">
        <f t="shared" si="15"/>
        <v>1.2429202106380017</v>
      </c>
      <c r="X125" s="3"/>
      <c r="Y125" s="3">
        <f t="shared" si="16"/>
        <v>2.4682192739859463</v>
      </c>
      <c r="Z125" s="3"/>
      <c r="AA125" s="3">
        <f t="shared" si="17"/>
        <v>3.1655132453210877</v>
      </c>
    </row>
    <row r="126" spans="1:27">
      <c r="A126" s="2" t="s">
        <v>247</v>
      </c>
      <c r="B126" s="2"/>
      <c r="C126" s="2">
        <v>8000014996</v>
      </c>
      <c r="D126" s="58" t="s">
        <v>20</v>
      </c>
      <c r="E126" s="58" t="s">
        <v>288</v>
      </c>
      <c r="F126" s="58">
        <v>66200</v>
      </c>
      <c r="G126" s="58" t="s">
        <v>289</v>
      </c>
      <c r="H126" s="58">
        <v>468225701</v>
      </c>
      <c r="I126" s="58">
        <v>15</v>
      </c>
      <c r="J126" s="58">
        <v>4</v>
      </c>
      <c r="K126" s="58">
        <v>0</v>
      </c>
      <c r="L126" s="58" t="s">
        <v>36</v>
      </c>
      <c r="M126" s="58" t="s">
        <v>24</v>
      </c>
      <c r="N126" s="58" t="s">
        <v>24</v>
      </c>
      <c r="O126" s="58" t="s">
        <v>24</v>
      </c>
      <c r="P126" s="58" t="s">
        <v>24</v>
      </c>
      <c r="Q126" s="59">
        <v>41445</v>
      </c>
      <c r="R126" s="58" t="s">
        <v>37</v>
      </c>
      <c r="S126" s="58">
        <v>73200</v>
      </c>
      <c r="T126" s="2"/>
      <c r="U126" s="2"/>
      <c r="V126" s="2" t="s">
        <v>26</v>
      </c>
      <c r="W126" s="3">
        <f t="shared" si="15"/>
        <v>1.1001421936965143</v>
      </c>
      <c r="X126" s="3"/>
      <c r="Y126" s="3">
        <f t="shared" si="16"/>
        <v>2.1846874347735339</v>
      </c>
      <c r="Z126" s="3"/>
      <c r="AA126" s="3">
        <f t="shared" si="17"/>
        <v>2.8018811312878316</v>
      </c>
    </row>
    <row r="127" spans="1:27">
      <c r="A127" s="2" t="s">
        <v>247</v>
      </c>
      <c r="B127" s="2"/>
      <c r="C127" s="2">
        <v>8000015904</v>
      </c>
      <c r="D127" s="58" t="s">
        <v>20</v>
      </c>
      <c r="E127" s="58" t="s">
        <v>290</v>
      </c>
      <c r="F127" s="58">
        <v>66600</v>
      </c>
      <c r="G127" s="58" t="s">
        <v>291</v>
      </c>
      <c r="H127" s="58">
        <v>468646767</v>
      </c>
      <c r="I127" s="58">
        <v>30</v>
      </c>
      <c r="J127" s="58">
        <v>5</v>
      </c>
      <c r="K127" s="58">
        <v>68</v>
      </c>
      <c r="L127" s="58" t="s">
        <v>24</v>
      </c>
      <c r="M127" s="58" t="s">
        <v>24</v>
      </c>
      <c r="N127" s="58" t="s">
        <v>24</v>
      </c>
      <c r="O127" s="58" t="s">
        <v>24</v>
      </c>
      <c r="P127" s="58" t="s">
        <v>24</v>
      </c>
      <c r="Q127" s="59">
        <v>41355</v>
      </c>
      <c r="R127" s="58" t="s">
        <v>37</v>
      </c>
      <c r="S127" s="58">
        <v>63800</v>
      </c>
      <c r="T127" s="2"/>
      <c r="U127" s="2"/>
      <c r="V127" s="2" t="s">
        <v>26</v>
      </c>
      <c r="W127" s="3">
        <f t="shared" si="15"/>
        <v>0.95886710324914759</v>
      </c>
      <c r="X127" s="3"/>
      <c r="Y127" s="3">
        <f t="shared" si="16"/>
        <v>1.904140141237042</v>
      </c>
      <c r="Z127" s="3"/>
      <c r="AA127" s="3">
        <f t="shared" si="17"/>
        <v>2.442076723718082</v>
      </c>
    </row>
    <row r="128" spans="1:27">
      <c r="A128" s="2" t="s">
        <v>247</v>
      </c>
      <c r="B128" s="2"/>
      <c r="C128" s="2">
        <v>8000015719</v>
      </c>
      <c r="D128" s="58" t="s">
        <v>20</v>
      </c>
      <c r="E128" s="58" t="s">
        <v>292</v>
      </c>
      <c r="F128" s="58">
        <v>11800</v>
      </c>
      <c r="G128" s="58" t="s">
        <v>258</v>
      </c>
      <c r="H128" s="58">
        <v>468787739</v>
      </c>
      <c r="I128" s="58">
        <v>30</v>
      </c>
      <c r="J128" s="58">
        <v>5</v>
      </c>
      <c r="K128" s="58">
        <v>0</v>
      </c>
      <c r="L128" s="58" t="s">
        <v>36</v>
      </c>
      <c r="M128" s="58" t="s">
        <v>24</v>
      </c>
      <c r="N128" s="58" t="s">
        <v>24</v>
      </c>
      <c r="O128" s="58" t="s">
        <v>24</v>
      </c>
      <c r="P128" s="58" t="s">
        <v>24</v>
      </c>
      <c r="Q128" s="59">
        <v>41444</v>
      </c>
      <c r="R128" s="58" t="s">
        <v>37</v>
      </c>
      <c r="S128" s="58">
        <v>40900</v>
      </c>
      <c r="T128" s="2"/>
      <c r="U128" s="2"/>
      <c r="V128" s="2" t="s">
        <v>26</v>
      </c>
      <c r="W128" s="3">
        <f t="shared" si="15"/>
        <v>0.61469693609545673</v>
      </c>
      <c r="X128" s="3"/>
      <c r="Y128" s="3">
        <f t="shared" si="16"/>
        <v>1.2206791814513325</v>
      </c>
      <c r="Z128" s="3"/>
      <c r="AA128" s="3">
        <f t="shared" si="17"/>
        <v>1.5655319435747581</v>
      </c>
    </row>
    <row r="129" spans="1:27">
      <c r="A129" s="2" t="s">
        <v>247</v>
      </c>
      <c r="B129" s="2"/>
      <c r="C129" s="2">
        <v>8000036091</v>
      </c>
      <c r="D129" s="58" t="s">
        <v>20</v>
      </c>
      <c r="E129" s="58" t="s">
        <v>293</v>
      </c>
      <c r="F129" s="58">
        <v>66200</v>
      </c>
      <c r="G129" s="58" t="s">
        <v>294</v>
      </c>
      <c r="H129" s="58" t="s">
        <v>295</v>
      </c>
      <c r="I129" s="58">
        <v>15</v>
      </c>
      <c r="J129" s="58">
        <v>4</v>
      </c>
      <c r="K129" s="58">
        <v>0</v>
      </c>
      <c r="L129" s="58" t="s">
        <v>36</v>
      </c>
      <c r="M129" s="58" t="s">
        <v>24</v>
      </c>
      <c r="N129" s="58" t="s">
        <v>24</v>
      </c>
      <c r="O129" s="58" t="s">
        <v>24</v>
      </c>
      <c r="P129" s="58" t="s">
        <v>24</v>
      </c>
      <c r="Q129" s="59">
        <v>41452</v>
      </c>
      <c r="R129" s="58" t="s">
        <v>37</v>
      </c>
      <c r="S129" s="58">
        <v>71200</v>
      </c>
      <c r="T129" s="2"/>
      <c r="U129" s="2"/>
      <c r="V129" s="2" t="s">
        <v>26</v>
      </c>
      <c r="W129" s="3">
        <f t="shared" si="15"/>
        <v>1.0700836638140958</v>
      </c>
      <c r="X129" s="3"/>
      <c r="Y129" s="3">
        <f t="shared" si="16"/>
        <v>2.1249965212551314</v>
      </c>
      <c r="Z129" s="3"/>
      <c r="AA129" s="3">
        <f t="shared" si="17"/>
        <v>2.7253270020176719</v>
      </c>
    </row>
    <row r="130" spans="1:27">
      <c r="A130" s="2" t="s">
        <v>247</v>
      </c>
      <c r="B130" s="2"/>
      <c r="C130" s="2">
        <v>8000015899</v>
      </c>
      <c r="D130" s="58" t="s">
        <v>20</v>
      </c>
      <c r="E130" s="58" t="s">
        <v>296</v>
      </c>
      <c r="F130" s="58">
        <v>11130</v>
      </c>
      <c r="G130" s="58" t="s">
        <v>297</v>
      </c>
      <c r="H130" s="58">
        <v>468482320</v>
      </c>
      <c r="I130" s="58">
        <v>15</v>
      </c>
      <c r="J130" s="58">
        <v>4</v>
      </c>
      <c r="K130" s="58">
        <v>0</v>
      </c>
      <c r="L130" s="58" t="s">
        <v>36</v>
      </c>
      <c r="M130" s="58" t="s">
        <v>24</v>
      </c>
      <c r="N130" s="58" t="s">
        <v>24</v>
      </c>
      <c r="O130" s="58" t="s">
        <v>24</v>
      </c>
      <c r="P130" s="58" t="s">
        <v>24</v>
      </c>
      <c r="Q130" s="59">
        <v>41442</v>
      </c>
      <c r="R130" s="58" t="s">
        <v>37</v>
      </c>
      <c r="S130" s="58">
        <v>82400</v>
      </c>
      <c r="T130" s="2"/>
      <c r="U130" s="2"/>
      <c r="V130" s="2" t="s">
        <v>26</v>
      </c>
      <c r="W130" s="3">
        <f t="shared" si="15"/>
        <v>1.2384114311556389</v>
      </c>
      <c r="X130" s="3"/>
      <c r="Y130" s="3">
        <f t="shared" si="16"/>
        <v>2.4592656369581856</v>
      </c>
      <c r="Z130" s="3"/>
      <c r="AA130" s="3">
        <f t="shared" si="17"/>
        <v>3.1540301259305639</v>
      </c>
    </row>
    <row r="131" spans="1:27">
      <c r="A131" s="2" t="s">
        <v>247</v>
      </c>
      <c r="B131" s="2"/>
      <c r="C131" s="2">
        <v>8000015749</v>
      </c>
      <c r="D131" s="58" t="s">
        <v>20</v>
      </c>
      <c r="E131" s="58" t="s">
        <v>298</v>
      </c>
      <c r="F131" s="58">
        <v>34310</v>
      </c>
      <c r="G131" s="58" t="s">
        <v>299</v>
      </c>
      <c r="H131" s="58">
        <v>467933993</v>
      </c>
      <c r="I131" s="58">
        <v>15</v>
      </c>
      <c r="J131" s="58">
        <v>4</v>
      </c>
      <c r="K131" s="58">
        <v>0</v>
      </c>
      <c r="L131" s="58" t="s">
        <v>36</v>
      </c>
      <c r="M131" s="58" t="s">
        <v>24</v>
      </c>
      <c r="N131" s="58" t="s">
        <v>24</v>
      </c>
      <c r="O131" s="58" t="s">
        <v>24</v>
      </c>
      <c r="P131" s="58" t="s">
        <v>24</v>
      </c>
      <c r="Q131" s="59">
        <v>41443</v>
      </c>
      <c r="R131" s="58" t="s">
        <v>37</v>
      </c>
      <c r="S131" s="58">
        <v>75100</v>
      </c>
      <c r="T131" s="2"/>
      <c r="U131" s="2"/>
      <c r="V131" s="2" t="s">
        <v>26</v>
      </c>
      <c r="W131" s="3">
        <f t="shared" si="15"/>
        <v>1.1286977970848118</v>
      </c>
      <c r="X131" s="3"/>
      <c r="Y131" s="3">
        <f t="shared" si="16"/>
        <v>2.2413938026160163</v>
      </c>
      <c r="Z131" s="3"/>
      <c r="AA131" s="3">
        <f t="shared" si="17"/>
        <v>2.8746075540944824</v>
      </c>
    </row>
    <row r="132" spans="1:27">
      <c r="A132" s="2" t="s">
        <v>247</v>
      </c>
      <c r="B132" s="2"/>
      <c r="C132" s="2">
        <v>8000016819</v>
      </c>
      <c r="D132" s="58" t="s">
        <v>20</v>
      </c>
      <c r="E132" s="58" t="s">
        <v>300</v>
      </c>
      <c r="F132" s="58">
        <v>11000</v>
      </c>
      <c r="G132" s="58" t="s">
        <v>22</v>
      </c>
      <c r="H132" s="58">
        <v>468724515</v>
      </c>
      <c r="I132" s="58">
        <v>15</v>
      </c>
      <c r="J132" s="58">
        <v>4</v>
      </c>
      <c r="K132" s="58">
        <v>0</v>
      </c>
      <c r="L132" s="58" t="s">
        <v>36</v>
      </c>
      <c r="M132" s="58" t="s">
        <v>24</v>
      </c>
      <c r="N132" s="58" t="s">
        <v>24</v>
      </c>
      <c r="O132" s="58" t="s">
        <v>24</v>
      </c>
      <c r="P132" s="58" t="s">
        <v>24</v>
      </c>
      <c r="Q132" s="59">
        <v>41444</v>
      </c>
      <c r="R132" s="58" t="s">
        <v>25</v>
      </c>
      <c r="S132" s="58">
        <v>90000</v>
      </c>
      <c r="T132" s="2"/>
      <c r="U132" s="2"/>
      <c r="V132" s="2" t="s">
        <v>26</v>
      </c>
      <c r="W132" s="3">
        <f t="shared" si="15"/>
        <v>1.3526338447088291</v>
      </c>
      <c r="X132" s="3"/>
      <c r="Y132" s="3">
        <f t="shared" si="16"/>
        <v>2.6860911083281152</v>
      </c>
      <c r="Z132" s="3"/>
      <c r="AA132" s="3">
        <f t="shared" si="17"/>
        <v>3.4449358171571696</v>
      </c>
    </row>
    <row r="133" spans="1:27">
      <c r="A133" s="2" t="s">
        <v>247</v>
      </c>
      <c r="B133" s="2"/>
      <c r="C133" s="2">
        <v>8000014667</v>
      </c>
      <c r="D133" s="58" t="s">
        <v>20</v>
      </c>
      <c r="E133" s="58" t="s">
        <v>301</v>
      </c>
      <c r="F133" s="58">
        <v>66160</v>
      </c>
      <c r="G133" s="58" t="s">
        <v>111</v>
      </c>
      <c r="H133" s="58">
        <v>468832900</v>
      </c>
      <c r="I133" s="58">
        <v>15</v>
      </c>
      <c r="J133" s="58">
        <v>5</v>
      </c>
      <c r="K133" s="58">
        <v>0</v>
      </c>
      <c r="L133" s="58" t="s">
        <v>36</v>
      </c>
      <c r="M133" s="58" t="s">
        <v>24</v>
      </c>
      <c r="N133" s="58" t="s">
        <v>24</v>
      </c>
      <c r="O133" s="58" t="s">
        <v>24</v>
      </c>
      <c r="P133" s="58" t="s">
        <v>24</v>
      </c>
      <c r="Q133" s="59">
        <v>41442</v>
      </c>
      <c r="R133" s="58" t="s">
        <v>37</v>
      </c>
      <c r="S133" s="58">
        <v>59600</v>
      </c>
      <c r="T133" s="2"/>
      <c r="U133" s="2"/>
      <c r="V133" s="2" t="s">
        <v>26</v>
      </c>
      <c r="W133" s="3">
        <f t="shared" si="15"/>
        <v>0.8957441904960689</v>
      </c>
      <c r="X133" s="3"/>
      <c r="Y133" s="3">
        <f t="shared" si="16"/>
        <v>1.7787892228483966</v>
      </c>
      <c r="Z133" s="3"/>
      <c r="AA133" s="3">
        <f t="shared" si="17"/>
        <v>2.2813130522507477</v>
      </c>
    </row>
    <row r="134" spans="1:27">
      <c r="A134" s="2" t="s">
        <v>247</v>
      </c>
      <c r="B134" s="2"/>
      <c r="C134" s="2">
        <v>8000014459</v>
      </c>
      <c r="D134" s="58" t="s">
        <v>20</v>
      </c>
      <c r="E134" s="58" t="s">
        <v>302</v>
      </c>
      <c r="F134" s="58">
        <v>34550</v>
      </c>
      <c r="G134" s="58" t="s">
        <v>303</v>
      </c>
      <c r="H134" s="58">
        <v>467008333</v>
      </c>
      <c r="I134" s="58">
        <v>15</v>
      </c>
      <c r="J134" s="58">
        <v>4</v>
      </c>
      <c r="K134" s="58">
        <v>45</v>
      </c>
      <c r="L134" s="58" t="s">
        <v>24</v>
      </c>
      <c r="M134" s="58" t="s">
        <v>24</v>
      </c>
      <c r="N134" s="58" t="s">
        <v>24</v>
      </c>
      <c r="O134" s="58" t="s">
        <v>24</v>
      </c>
      <c r="P134" s="58" t="s">
        <v>24</v>
      </c>
      <c r="Q134" s="59">
        <v>41393</v>
      </c>
      <c r="R134" s="58" t="s">
        <v>154</v>
      </c>
      <c r="S134" s="58">
        <v>102800</v>
      </c>
      <c r="T134" s="2"/>
      <c r="U134" s="2"/>
      <c r="V134" s="2" t="s">
        <v>26</v>
      </c>
      <c r="W134" s="3">
        <f t="shared" si="15"/>
        <v>1.5450084359563068</v>
      </c>
      <c r="X134" s="3"/>
      <c r="Y134" s="3">
        <f t="shared" si="16"/>
        <v>3.0681129548458919</v>
      </c>
      <c r="Z134" s="3"/>
      <c r="AA134" s="3">
        <f t="shared" si="17"/>
        <v>3.9348822444861891</v>
      </c>
    </row>
    <row r="135" spans="1:27">
      <c r="A135" s="2" t="s">
        <v>247</v>
      </c>
      <c r="B135" s="2"/>
      <c r="C135" s="2">
        <v>8000013840</v>
      </c>
      <c r="D135" s="58" t="s">
        <v>20</v>
      </c>
      <c r="E135" s="58" t="s">
        <v>304</v>
      </c>
      <c r="F135" s="58">
        <v>66270</v>
      </c>
      <c r="G135" s="58" t="s">
        <v>305</v>
      </c>
      <c r="H135" s="58" t="s">
        <v>306</v>
      </c>
      <c r="I135" s="58">
        <v>15</v>
      </c>
      <c r="J135" s="58">
        <v>4</v>
      </c>
      <c r="K135" s="58">
        <v>42</v>
      </c>
      <c r="L135" s="58" t="s">
        <v>24</v>
      </c>
      <c r="M135" s="58" t="s">
        <v>24</v>
      </c>
      <c r="N135" s="58" t="s">
        <v>24</v>
      </c>
      <c r="O135" s="58" t="s">
        <v>24</v>
      </c>
      <c r="P135" s="58" t="s">
        <v>24</v>
      </c>
      <c r="Q135" s="59">
        <v>41396</v>
      </c>
      <c r="R135" s="58" t="s">
        <v>37</v>
      </c>
      <c r="S135" s="58">
        <v>94000</v>
      </c>
      <c r="T135" s="2"/>
      <c r="U135" s="2"/>
      <c r="V135" s="2" t="s">
        <v>26</v>
      </c>
      <c r="W135" s="3">
        <f t="shared" si="15"/>
        <v>1.4127509044736659</v>
      </c>
      <c r="X135" s="3"/>
      <c r="Y135" s="3">
        <f t="shared" si="16"/>
        <v>2.8054729353649206</v>
      </c>
      <c r="Z135" s="3"/>
      <c r="AA135" s="3">
        <f t="shared" si="17"/>
        <v>3.5980440756974876</v>
      </c>
    </row>
    <row r="136" spans="1:27">
      <c r="A136" s="2" t="s">
        <v>247</v>
      </c>
      <c r="B136" s="2"/>
      <c r="C136" s="2">
        <v>8000014323</v>
      </c>
      <c r="D136" s="58" t="s">
        <v>20</v>
      </c>
      <c r="E136" s="58" t="s">
        <v>307</v>
      </c>
      <c r="F136" s="58">
        <v>66140</v>
      </c>
      <c r="G136" s="58" t="s">
        <v>308</v>
      </c>
      <c r="H136" s="58">
        <v>468730840</v>
      </c>
      <c r="I136" s="58">
        <v>30</v>
      </c>
      <c r="J136" s="58">
        <v>5</v>
      </c>
      <c r="K136" s="58">
        <v>0</v>
      </c>
      <c r="L136" s="58" t="s">
        <v>36</v>
      </c>
      <c r="M136" s="58" t="s">
        <v>24</v>
      </c>
      <c r="N136" s="58" t="s">
        <v>24</v>
      </c>
      <c r="O136" s="58" t="s">
        <v>24</v>
      </c>
      <c r="P136" s="58" t="s">
        <v>24</v>
      </c>
      <c r="Q136" s="59">
        <v>41438</v>
      </c>
      <c r="R136" s="58" t="s">
        <v>37</v>
      </c>
      <c r="S136" s="58">
        <v>52900</v>
      </c>
      <c r="T136" s="2"/>
      <c r="U136" s="2"/>
      <c r="V136" s="2" t="s">
        <v>26</v>
      </c>
      <c r="W136" s="3">
        <f t="shared" si="15"/>
        <v>0.79504811538996722</v>
      </c>
      <c r="X136" s="3"/>
      <c r="Y136" s="3">
        <f t="shared" si="16"/>
        <v>1.5788246625617479</v>
      </c>
      <c r="Z136" s="3"/>
      <c r="AA136" s="3">
        <f t="shared" si="17"/>
        <v>2.0248567191957139</v>
      </c>
    </row>
    <row r="137" spans="1:27">
      <c r="A137" s="2" t="s">
        <v>247</v>
      </c>
      <c r="B137" s="2"/>
      <c r="C137" s="2">
        <v>8000018820</v>
      </c>
      <c r="D137" s="58" t="s">
        <v>20</v>
      </c>
      <c r="E137" s="58" t="s">
        <v>309</v>
      </c>
      <c r="F137" s="58">
        <v>34450</v>
      </c>
      <c r="G137" s="58" t="s">
        <v>310</v>
      </c>
      <c r="H137" s="58">
        <v>467008890</v>
      </c>
      <c r="I137" s="58">
        <v>30</v>
      </c>
      <c r="J137" s="58">
        <v>5</v>
      </c>
      <c r="K137" s="58">
        <v>0</v>
      </c>
      <c r="L137" s="58" t="s">
        <v>36</v>
      </c>
      <c r="M137" s="58" t="s">
        <v>24</v>
      </c>
      <c r="N137" s="58" t="s">
        <v>24</v>
      </c>
      <c r="O137" s="58" t="s">
        <v>24</v>
      </c>
      <c r="P137" s="58" t="s">
        <v>24</v>
      </c>
      <c r="Q137" s="59">
        <v>41446</v>
      </c>
      <c r="R137" s="58" t="s">
        <v>37</v>
      </c>
      <c r="S137" s="58">
        <v>59800</v>
      </c>
      <c r="T137" s="2"/>
      <c r="U137" s="2"/>
      <c r="V137" s="2" t="s">
        <v>26</v>
      </c>
      <c r="W137" s="3">
        <f t="shared" si="15"/>
        <v>0.89875004348431076</v>
      </c>
      <c r="X137" s="3"/>
      <c r="Y137" s="3">
        <f t="shared" si="16"/>
        <v>1.7847583142002368</v>
      </c>
      <c r="Z137" s="3"/>
      <c r="AA137" s="3">
        <f t="shared" si="17"/>
        <v>2.2889684651777635</v>
      </c>
    </row>
    <row r="138" spans="1:27">
      <c r="A138" s="2" t="s">
        <v>247</v>
      </c>
      <c r="B138" s="2"/>
      <c r="C138" s="2">
        <v>8000018869</v>
      </c>
      <c r="D138" s="58" t="s">
        <v>20</v>
      </c>
      <c r="E138" s="58" t="s">
        <v>311</v>
      </c>
      <c r="F138" s="58">
        <v>66450</v>
      </c>
      <c r="G138" s="58" t="s">
        <v>312</v>
      </c>
      <c r="H138" s="58">
        <v>468835420</v>
      </c>
      <c r="I138" s="58">
        <v>15</v>
      </c>
      <c r="J138" s="58">
        <v>4</v>
      </c>
      <c r="K138" s="58">
        <v>0</v>
      </c>
      <c r="L138" s="58" t="s">
        <v>36</v>
      </c>
      <c r="M138" s="58" t="s">
        <v>24</v>
      </c>
      <c r="N138" s="58" t="s">
        <v>24</v>
      </c>
      <c r="O138" s="58" t="s">
        <v>24</v>
      </c>
      <c r="P138" s="58" t="s">
        <v>24</v>
      </c>
      <c r="Q138" s="59">
        <v>41452</v>
      </c>
      <c r="R138" s="58" t="s">
        <v>37</v>
      </c>
      <c r="S138" s="58">
        <v>71800</v>
      </c>
      <c r="T138" s="2"/>
      <c r="U138" s="2"/>
      <c r="V138" s="2" t="s">
        <v>26</v>
      </c>
      <c r="W138" s="3">
        <f t="shared" si="15"/>
        <v>1.0791012227788213</v>
      </c>
      <c r="X138" s="3"/>
      <c r="Y138" s="3">
        <f t="shared" si="16"/>
        <v>2.142903795310652</v>
      </c>
      <c r="Z138" s="3"/>
      <c r="AA138" s="3">
        <f t="shared" si="17"/>
        <v>2.7482932407987195</v>
      </c>
    </row>
    <row r="139" spans="1:27">
      <c r="A139" s="2" t="s">
        <v>247</v>
      </c>
      <c r="B139" s="2"/>
      <c r="C139" s="2">
        <v>8000017548</v>
      </c>
      <c r="D139" s="58" t="s">
        <v>20</v>
      </c>
      <c r="E139" s="58" t="s">
        <v>313</v>
      </c>
      <c r="F139" s="58">
        <v>11260</v>
      </c>
      <c r="G139" s="58" t="s">
        <v>314</v>
      </c>
      <c r="H139" s="58">
        <v>468741342</v>
      </c>
      <c r="I139" s="58">
        <v>30</v>
      </c>
      <c r="J139" s="58">
        <v>5</v>
      </c>
      <c r="K139" s="58">
        <v>75</v>
      </c>
      <c r="L139" s="58" t="s">
        <v>24</v>
      </c>
      <c r="M139" s="58" t="s">
        <v>24</v>
      </c>
      <c r="N139" s="58" t="s">
        <v>24</v>
      </c>
      <c r="O139" s="58" t="s">
        <v>24</v>
      </c>
      <c r="P139" s="58" t="s">
        <v>24</v>
      </c>
      <c r="Q139" s="59">
        <v>41348</v>
      </c>
      <c r="R139" s="58" t="s">
        <v>37</v>
      </c>
      <c r="S139" s="58">
        <v>55600</v>
      </c>
      <c r="T139" s="2"/>
      <c r="U139" s="2"/>
      <c r="V139" s="2" t="s">
        <v>26</v>
      </c>
      <c r="W139" s="3">
        <f t="shared" si="15"/>
        <v>0.83562713073123207</v>
      </c>
      <c r="X139" s="3"/>
      <c r="Y139" s="3">
        <f t="shared" si="16"/>
        <v>1.6594073958115914</v>
      </c>
      <c r="Z139" s="3"/>
      <c r="AA139" s="3">
        <f t="shared" si="17"/>
        <v>2.1282047937104291</v>
      </c>
    </row>
    <row r="140" spans="1:27">
      <c r="A140" s="2" t="s">
        <v>247</v>
      </c>
      <c r="B140" s="2"/>
      <c r="C140" s="2">
        <v>8000015783</v>
      </c>
      <c r="D140" s="58" t="s">
        <v>20</v>
      </c>
      <c r="E140" s="58" t="s">
        <v>315</v>
      </c>
      <c r="F140" s="58">
        <v>11110</v>
      </c>
      <c r="G140" s="58" t="s">
        <v>316</v>
      </c>
      <c r="H140" s="58">
        <v>468339350</v>
      </c>
      <c r="I140" s="58">
        <v>30</v>
      </c>
      <c r="J140" s="58">
        <v>5</v>
      </c>
      <c r="K140" s="58">
        <v>0</v>
      </c>
      <c r="L140" s="58" t="s">
        <v>36</v>
      </c>
      <c r="M140" s="58" t="s">
        <v>24</v>
      </c>
      <c r="N140" s="58" t="s">
        <v>24</v>
      </c>
      <c r="O140" s="58" t="s">
        <v>24</v>
      </c>
      <c r="P140" s="58" t="s">
        <v>24</v>
      </c>
      <c r="Q140" s="59">
        <v>41429</v>
      </c>
      <c r="R140" s="58" t="s">
        <v>37</v>
      </c>
      <c r="S140" s="58">
        <v>52700</v>
      </c>
      <c r="T140" s="2"/>
      <c r="U140" s="2"/>
      <c r="V140" s="2" t="s">
        <v>26</v>
      </c>
      <c r="W140" s="3">
        <f t="shared" si="15"/>
        <v>0.79204226240172537</v>
      </c>
      <c r="X140" s="3"/>
      <c r="Y140" s="3">
        <f t="shared" si="16"/>
        <v>1.5728555712099075</v>
      </c>
      <c r="Z140" s="3"/>
      <c r="AA140" s="3">
        <f t="shared" si="17"/>
        <v>2.017201306268698</v>
      </c>
    </row>
    <row r="141" spans="1:27">
      <c r="A141" s="2" t="s">
        <v>317</v>
      </c>
      <c r="B141" s="2"/>
      <c r="C141" s="2">
        <v>8000014352</v>
      </c>
      <c r="D141" s="58" t="s">
        <v>20</v>
      </c>
      <c r="E141" s="58" t="s">
        <v>318</v>
      </c>
      <c r="F141" s="58">
        <v>48500</v>
      </c>
      <c r="G141" s="58" t="s">
        <v>319</v>
      </c>
      <c r="H141" s="58">
        <v>466329104</v>
      </c>
      <c r="I141" s="58">
        <v>30</v>
      </c>
      <c r="J141" s="58">
        <v>5</v>
      </c>
      <c r="K141" s="58">
        <v>0</v>
      </c>
      <c r="L141" s="58" t="s">
        <v>36</v>
      </c>
      <c r="M141" s="58" t="s">
        <v>24</v>
      </c>
      <c r="N141" s="58" t="s">
        <v>24</v>
      </c>
      <c r="O141" s="58" t="s">
        <v>24</v>
      </c>
      <c r="P141" s="58" t="s">
        <v>24</v>
      </c>
      <c r="Q141" s="59">
        <v>41445</v>
      </c>
      <c r="R141" s="58" t="s">
        <v>154</v>
      </c>
      <c r="S141" s="58">
        <v>45900</v>
      </c>
      <c r="T141" s="2"/>
      <c r="U141" s="2"/>
      <c r="V141" s="2" t="s">
        <v>320</v>
      </c>
      <c r="W141" s="3">
        <f t="shared" ref="W141:W174" si="18">S141*boxcl9prog/potcl</f>
        <v>0.62521114864864868</v>
      </c>
      <c r="X141" s="3"/>
      <c r="Y141" s="3">
        <f t="shared" ref="Y141:Y174" si="19">S141*boxcl10prog/potcl</f>
        <v>1.4844074844074846</v>
      </c>
      <c r="Z141" s="3"/>
      <c r="AA141" s="3">
        <f t="shared" ref="AA141:AA174" si="20">S141*boxcl11prog/potcl</f>
        <v>1.985804313929314</v>
      </c>
    </row>
    <row r="142" spans="1:27">
      <c r="A142" s="2" t="s">
        <v>317</v>
      </c>
      <c r="B142" s="2"/>
      <c r="C142" s="2">
        <v>8000015775</v>
      </c>
      <c r="D142" s="58" t="s">
        <v>20</v>
      </c>
      <c r="E142" s="58" t="s">
        <v>321</v>
      </c>
      <c r="F142" s="58">
        <v>34750</v>
      </c>
      <c r="G142" s="58" t="s">
        <v>322</v>
      </c>
      <c r="H142" s="58">
        <v>467070830</v>
      </c>
      <c r="I142" s="58">
        <v>30</v>
      </c>
      <c r="J142" s="58">
        <v>5</v>
      </c>
      <c r="K142" s="58">
        <v>0</v>
      </c>
      <c r="L142" s="58" t="s">
        <v>36</v>
      </c>
      <c r="M142" s="58" t="s">
        <v>24</v>
      </c>
      <c r="N142" s="58" t="s">
        <v>24</v>
      </c>
      <c r="O142" s="58" t="s">
        <v>24</v>
      </c>
      <c r="P142" s="58" t="s">
        <v>24</v>
      </c>
      <c r="Q142" s="59">
        <v>41439</v>
      </c>
      <c r="R142" s="58" t="s">
        <v>37</v>
      </c>
      <c r="S142" s="58">
        <v>57100</v>
      </c>
      <c r="T142" s="2"/>
      <c r="U142" s="2"/>
      <c r="V142" s="2" t="s">
        <v>26</v>
      </c>
      <c r="W142" s="3">
        <f t="shared" si="18"/>
        <v>0.77776811738208795</v>
      </c>
      <c r="X142" s="3"/>
      <c r="Y142" s="3">
        <f t="shared" si="19"/>
        <v>1.8466158466158469</v>
      </c>
      <c r="Z142" s="3"/>
      <c r="AA142" s="3">
        <f t="shared" si="20"/>
        <v>2.4703578720122836</v>
      </c>
    </row>
    <row r="143" spans="1:27">
      <c r="A143" s="2" t="s">
        <v>317</v>
      </c>
      <c r="B143" s="2"/>
      <c r="C143" s="2">
        <v>8000022415</v>
      </c>
      <c r="D143" s="58" t="s">
        <v>52</v>
      </c>
      <c r="E143" s="58" t="s">
        <v>323</v>
      </c>
      <c r="F143" s="58">
        <v>30120</v>
      </c>
      <c r="G143" s="58" t="s">
        <v>324</v>
      </c>
      <c r="H143" s="58">
        <v>467812523</v>
      </c>
      <c r="I143" s="58">
        <v>15</v>
      </c>
      <c r="J143" s="58">
        <v>4</v>
      </c>
      <c r="K143" s="58">
        <v>1</v>
      </c>
      <c r="L143" s="58" t="s">
        <v>24</v>
      </c>
      <c r="M143" s="58" t="s">
        <v>24</v>
      </c>
      <c r="N143" s="58" t="s">
        <v>24</v>
      </c>
      <c r="O143" s="58" t="s">
        <v>24</v>
      </c>
      <c r="P143" s="58" t="s">
        <v>24</v>
      </c>
      <c r="Q143" s="59">
        <v>41437</v>
      </c>
      <c r="R143" s="58" t="s">
        <v>37</v>
      </c>
      <c r="S143" s="58">
        <v>86000</v>
      </c>
      <c r="T143" s="2"/>
      <c r="U143" s="2"/>
      <c r="V143" s="2" t="s">
        <v>55</v>
      </c>
      <c r="W143" s="3">
        <f t="shared" si="18"/>
        <v>1.171419581346052</v>
      </c>
      <c r="X143" s="3"/>
      <c r="Y143" s="3">
        <f t="shared" si="19"/>
        <v>2.7812427812427818</v>
      </c>
      <c r="Z143" s="3"/>
      <c r="AA143" s="3">
        <f t="shared" si="20"/>
        <v>3.7206791067085181</v>
      </c>
    </row>
    <row r="144" spans="1:27">
      <c r="A144" s="2" t="s">
        <v>317</v>
      </c>
      <c r="B144" s="2"/>
      <c r="C144" s="2">
        <v>8000015757</v>
      </c>
      <c r="D144" s="58" t="s">
        <v>20</v>
      </c>
      <c r="E144" s="58" t="s">
        <v>325</v>
      </c>
      <c r="F144" s="58">
        <v>34170</v>
      </c>
      <c r="G144" s="58" t="s">
        <v>198</v>
      </c>
      <c r="H144" s="58">
        <v>467029370</v>
      </c>
      <c r="I144" s="58">
        <v>30</v>
      </c>
      <c r="J144" s="58">
        <v>5</v>
      </c>
      <c r="K144" s="58">
        <v>0</v>
      </c>
      <c r="L144" s="58" t="s">
        <v>36</v>
      </c>
      <c r="M144" s="58" t="s">
        <v>24</v>
      </c>
      <c r="N144" s="58" t="s">
        <v>24</v>
      </c>
      <c r="O144" s="58" t="s">
        <v>24</v>
      </c>
      <c r="P144" s="58" t="s">
        <v>24</v>
      </c>
      <c r="Q144" s="59">
        <v>41443</v>
      </c>
      <c r="R144" s="58" t="s">
        <v>37</v>
      </c>
      <c r="S144" s="58">
        <v>37800</v>
      </c>
      <c r="T144" s="2"/>
      <c r="U144" s="2"/>
      <c r="V144" s="2" t="s">
        <v>26</v>
      </c>
      <c r="W144" s="3">
        <f t="shared" si="18"/>
        <v>0.51487976947535774</v>
      </c>
      <c r="X144" s="3"/>
      <c r="Y144" s="3">
        <f t="shared" si="19"/>
        <v>1.2224532224532227</v>
      </c>
      <c r="Z144" s="3"/>
      <c r="AA144" s="3">
        <f t="shared" si="20"/>
        <v>1.6353682585300233</v>
      </c>
    </row>
    <row r="145" spans="1:27">
      <c r="A145" s="2" t="s">
        <v>317</v>
      </c>
      <c r="B145" s="2"/>
      <c r="C145" s="2">
        <v>8000013817</v>
      </c>
      <c r="D145" s="58" t="s">
        <v>20</v>
      </c>
      <c r="E145" s="58" t="s">
        <v>326</v>
      </c>
      <c r="F145" s="58">
        <v>34270</v>
      </c>
      <c r="G145" s="58" t="s">
        <v>327</v>
      </c>
      <c r="H145" s="58">
        <v>467551300</v>
      </c>
      <c r="I145" s="58">
        <v>15</v>
      </c>
      <c r="J145" s="58">
        <v>4</v>
      </c>
      <c r="K145" s="58">
        <v>0</v>
      </c>
      <c r="L145" s="58" t="s">
        <v>36</v>
      </c>
      <c r="M145" s="58" t="s">
        <v>24</v>
      </c>
      <c r="N145" s="58" t="s">
        <v>24</v>
      </c>
      <c r="O145" s="58" t="s">
        <v>24</v>
      </c>
      <c r="P145" s="58" t="s">
        <v>24</v>
      </c>
      <c r="Q145" s="59">
        <v>41444</v>
      </c>
      <c r="R145" s="58" t="s">
        <v>37</v>
      </c>
      <c r="S145" s="58">
        <v>73500</v>
      </c>
      <c r="T145" s="2"/>
      <c r="U145" s="2"/>
      <c r="V145" s="2" t="s">
        <v>26</v>
      </c>
      <c r="W145" s="3">
        <f t="shared" si="18"/>
        <v>1.0011551073131955</v>
      </c>
      <c r="X145" s="3"/>
      <c r="Y145" s="3">
        <f t="shared" si="19"/>
        <v>2.3769923769923773</v>
      </c>
      <c r="Z145" s="3"/>
      <c r="AA145" s="3">
        <f t="shared" si="20"/>
        <v>3.1798827249194894</v>
      </c>
    </row>
    <row r="146" spans="1:27">
      <c r="A146" s="2" t="s">
        <v>317</v>
      </c>
      <c r="B146" s="2"/>
      <c r="C146" s="2">
        <v>8000025142</v>
      </c>
      <c r="D146" s="58" t="s">
        <v>52</v>
      </c>
      <c r="E146" s="58" t="s">
        <v>328</v>
      </c>
      <c r="F146" s="58">
        <v>30170</v>
      </c>
      <c r="G146" s="58" t="s">
        <v>329</v>
      </c>
      <c r="H146" s="58">
        <v>466772447</v>
      </c>
      <c r="I146" s="58">
        <v>15</v>
      </c>
      <c r="J146" s="58">
        <v>4</v>
      </c>
      <c r="K146" s="58">
        <v>1</v>
      </c>
      <c r="L146" s="58" t="s">
        <v>24</v>
      </c>
      <c r="M146" s="58" t="s">
        <v>24</v>
      </c>
      <c r="N146" s="58" t="s">
        <v>24</v>
      </c>
      <c r="O146" s="58" t="s">
        <v>24</v>
      </c>
      <c r="P146" s="58" t="s">
        <v>24</v>
      </c>
      <c r="Q146" s="59">
        <v>41437</v>
      </c>
      <c r="R146" s="58" t="s">
        <v>37</v>
      </c>
      <c r="S146" s="58">
        <v>75600</v>
      </c>
      <c r="T146" s="2"/>
      <c r="U146" s="2"/>
      <c r="V146" s="2" t="s">
        <v>55</v>
      </c>
      <c r="W146" s="3">
        <f t="shared" si="18"/>
        <v>1.0297595389507155</v>
      </c>
      <c r="X146" s="3"/>
      <c r="Y146" s="3">
        <f t="shared" si="19"/>
        <v>2.4449064449064455</v>
      </c>
      <c r="Z146" s="3"/>
      <c r="AA146" s="3">
        <f t="shared" si="20"/>
        <v>3.2707365170600466</v>
      </c>
    </row>
    <row r="147" spans="1:27">
      <c r="A147" s="2" t="s">
        <v>317</v>
      </c>
      <c r="B147" s="2"/>
      <c r="C147" s="2">
        <v>8000023506</v>
      </c>
      <c r="D147" s="58" t="s">
        <v>52</v>
      </c>
      <c r="E147" s="58" t="s">
        <v>330</v>
      </c>
      <c r="F147" s="58">
        <v>34290</v>
      </c>
      <c r="G147" s="58" t="s">
        <v>331</v>
      </c>
      <c r="H147" s="58">
        <v>467390740</v>
      </c>
      <c r="I147" s="58">
        <v>30</v>
      </c>
      <c r="J147" s="58">
        <v>5</v>
      </c>
      <c r="K147" s="58">
        <v>0</v>
      </c>
      <c r="L147" s="58" t="s">
        <v>36</v>
      </c>
      <c r="M147" s="58" t="s">
        <v>24</v>
      </c>
      <c r="N147" s="58" t="s">
        <v>24</v>
      </c>
      <c r="O147" s="58" t="s">
        <v>24</v>
      </c>
      <c r="P147" s="58" t="s">
        <v>24</v>
      </c>
      <c r="Q147" s="59">
        <v>41436</v>
      </c>
      <c r="R147" s="58" t="s">
        <v>154</v>
      </c>
      <c r="S147" s="58">
        <v>48500</v>
      </c>
      <c r="T147" s="2"/>
      <c r="U147" s="2"/>
      <c r="V147" s="2" t="s">
        <v>55</v>
      </c>
      <c r="W147" s="3">
        <f t="shared" si="18"/>
        <v>0.6606261592474828</v>
      </c>
      <c r="X147" s="3"/>
      <c r="Y147" s="3">
        <f t="shared" si="19"/>
        <v>1.5684915684915686</v>
      </c>
      <c r="Z147" s="3"/>
      <c r="AA147" s="3">
        <f t="shared" si="20"/>
        <v>2.0982899613414316</v>
      </c>
    </row>
    <row r="148" spans="1:27">
      <c r="A148" s="2" t="s">
        <v>317</v>
      </c>
      <c r="B148" s="2"/>
      <c r="C148" s="2">
        <v>8000023311</v>
      </c>
      <c r="D148" s="58" t="s">
        <v>52</v>
      </c>
      <c r="E148" s="58" t="s">
        <v>332</v>
      </c>
      <c r="F148" s="58">
        <v>34280</v>
      </c>
      <c r="G148" s="58" t="s">
        <v>333</v>
      </c>
      <c r="H148" s="58">
        <v>467298915</v>
      </c>
      <c r="I148" s="58">
        <v>30</v>
      </c>
      <c r="J148" s="58">
        <v>5</v>
      </c>
      <c r="K148" s="58">
        <v>16</v>
      </c>
      <c r="L148" s="58" t="s">
        <v>24</v>
      </c>
      <c r="M148" s="58" t="s">
        <v>24</v>
      </c>
      <c r="N148" s="58" t="s">
        <v>24</v>
      </c>
      <c r="O148" s="58" t="s">
        <v>24</v>
      </c>
      <c r="P148" s="58" t="s">
        <v>24</v>
      </c>
      <c r="Q148" s="59">
        <v>41407</v>
      </c>
      <c r="R148" s="58" t="s">
        <v>154</v>
      </c>
      <c r="S148" s="58">
        <v>58100</v>
      </c>
      <c r="T148" s="2"/>
      <c r="U148" s="2"/>
      <c r="V148" s="2" t="s">
        <v>55</v>
      </c>
      <c r="W148" s="3">
        <f t="shared" si="18"/>
        <v>0.79138927530471648</v>
      </c>
      <c r="X148" s="3"/>
      <c r="Y148" s="3">
        <f t="shared" si="19"/>
        <v>1.8789558789558791</v>
      </c>
      <c r="Z148" s="3"/>
      <c r="AA148" s="3">
        <f t="shared" si="20"/>
        <v>2.5136215825554058</v>
      </c>
    </row>
    <row r="149" spans="1:27">
      <c r="A149" s="2" t="s">
        <v>317</v>
      </c>
      <c r="B149" s="2"/>
      <c r="C149" s="2">
        <v>8000023224</v>
      </c>
      <c r="D149" s="58" t="s">
        <v>52</v>
      </c>
      <c r="E149" s="58" t="s">
        <v>334</v>
      </c>
      <c r="F149" s="58">
        <v>30220</v>
      </c>
      <c r="G149" s="58" t="s">
        <v>212</v>
      </c>
      <c r="H149" s="58" t="s">
        <v>335</v>
      </c>
      <c r="I149" s="58">
        <v>15</v>
      </c>
      <c r="J149" s="58">
        <v>4</v>
      </c>
      <c r="K149" s="58">
        <v>0</v>
      </c>
      <c r="L149" s="58" t="s">
        <v>36</v>
      </c>
      <c r="M149" s="58" t="s">
        <v>24</v>
      </c>
      <c r="N149" s="58" t="s">
        <v>24</v>
      </c>
      <c r="O149" s="58" t="s">
        <v>24</v>
      </c>
      <c r="P149" s="58" t="s">
        <v>24</v>
      </c>
      <c r="Q149" s="59">
        <v>41438</v>
      </c>
      <c r="R149" s="58" t="s">
        <v>37</v>
      </c>
      <c r="S149" s="58">
        <v>73700</v>
      </c>
      <c r="T149" s="2"/>
      <c r="U149" s="2"/>
      <c r="V149" s="2" t="s">
        <v>55</v>
      </c>
      <c r="W149" s="3">
        <f t="shared" si="18"/>
        <v>1.0038793388977212</v>
      </c>
      <c r="X149" s="3"/>
      <c r="Y149" s="3">
        <f t="shared" si="19"/>
        <v>2.3834603834603838</v>
      </c>
      <c r="Z149" s="3"/>
      <c r="AA149" s="3">
        <f t="shared" si="20"/>
        <v>3.1885354670281139</v>
      </c>
    </row>
    <row r="150" spans="1:27">
      <c r="A150" s="2" t="s">
        <v>317</v>
      </c>
      <c r="B150" s="2"/>
      <c r="C150" s="2">
        <v>8000022343</v>
      </c>
      <c r="D150" s="58" t="s">
        <v>52</v>
      </c>
      <c r="E150" s="58" t="s">
        <v>336</v>
      </c>
      <c r="F150" s="58">
        <v>34600</v>
      </c>
      <c r="G150" s="58" t="s">
        <v>125</v>
      </c>
      <c r="H150" s="58">
        <v>467950018</v>
      </c>
      <c r="I150" s="58">
        <v>15</v>
      </c>
      <c r="J150" s="58">
        <v>4</v>
      </c>
      <c r="K150" s="58">
        <v>2</v>
      </c>
      <c r="L150" s="58" t="s">
        <v>24</v>
      </c>
      <c r="M150" s="58" t="s">
        <v>24</v>
      </c>
      <c r="N150" s="58" t="s">
        <v>24</v>
      </c>
      <c r="O150" s="58" t="s">
        <v>24</v>
      </c>
      <c r="P150" s="58" t="s">
        <v>24</v>
      </c>
      <c r="Q150" s="59">
        <v>41436</v>
      </c>
      <c r="R150" s="58" t="s">
        <v>37</v>
      </c>
      <c r="S150" s="58">
        <v>76500</v>
      </c>
      <c r="T150" s="2"/>
      <c r="U150" s="2"/>
      <c r="V150" s="2" t="s">
        <v>55</v>
      </c>
      <c r="W150" s="3">
        <f t="shared" si="18"/>
        <v>1.0420185810810811</v>
      </c>
      <c r="X150" s="3"/>
      <c r="Y150" s="3">
        <f t="shared" si="19"/>
        <v>2.4740124740124743</v>
      </c>
      <c r="Z150" s="3"/>
      <c r="AA150" s="3">
        <f t="shared" si="20"/>
        <v>3.3096738565488564</v>
      </c>
    </row>
    <row r="151" spans="1:27">
      <c r="A151" s="2" t="s">
        <v>317</v>
      </c>
      <c r="B151" s="2"/>
      <c r="C151" s="2">
        <v>8000023995</v>
      </c>
      <c r="D151" s="58" t="s">
        <v>52</v>
      </c>
      <c r="E151" s="58" t="s">
        <v>337</v>
      </c>
      <c r="F151" s="58">
        <v>12400</v>
      </c>
      <c r="G151" s="58" t="s">
        <v>338</v>
      </c>
      <c r="H151" s="58">
        <v>565491300</v>
      </c>
      <c r="I151" s="58">
        <v>15</v>
      </c>
      <c r="J151" s="58">
        <v>4</v>
      </c>
      <c r="K151" s="58">
        <v>6</v>
      </c>
      <c r="L151" s="58" t="s">
        <v>24</v>
      </c>
      <c r="M151" s="58" t="s">
        <v>24</v>
      </c>
      <c r="N151" s="58" t="s">
        <v>24</v>
      </c>
      <c r="O151" s="58" t="s">
        <v>24</v>
      </c>
      <c r="P151" s="58" t="s">
        <v>24</v>
      </c>
      <c r="Q151" s="59">
        <v>41432</v>
      </c>
      <c r="R151" s="58" t="s">
        <v>37</v>
      </c>
      <c r="S151" s="58">
        <v>102800</v>
      </c>
      <c r="T151" s="2"/>
      <c r="U151" s="2"/>
      <c r="V151" s="2" t="s">
        <v>55</v>
      </c>
      <c r="W151" s="3">
        <f t="shared" si="18"/>
        <v>1.400255034446211</v>
      </c>
      <c r="X151" s="3"/>
      <c r="Y151" s="3">
        <f t="shared" si="19"/>
        <v>3.324555324555325</v>
      </c>
      <c r="Z151" s="3"/>
      <c r="AA151" s="3">
        <f t="shared" si="20"/>
        <v>4.4475094438329732</v>
      </c>
    </row>
    <row r="152" spans="1:27">
      <c r="A152" s="2" t="s">
        <v>317</v>
      </c>
      <c r="B152" s="2"/>
      <c r="C152" s="2">
        <v>8000024785</v>
      </c>
      <c r="D152" s="58" t="s">
        <v>52</v>
      </c>
      <c r="E152" s="58" t="s">
        <v>339</v>
      </c>
      <c r="F152" s="58">
        <v>12100</v>
      </c>
      <c r="G152" s="58" t="s">
        <v>139</v>
      </c>
      <c r="H152" s="58">
        <v>565491300</v>
      </c>
      <c r="I152" s="58">
        <v>30</v>
      </c>
      <c r="J152" s="58">
        <v>5</v>
      </c>
      <c r="K152" s="58">
        <v>0</v>
      </c>
      <c r="L152" s="58" t="s">
        <v>36</v>
      </c>
      <c r="M152" s="58" t="s">
        <v>24</v>
      </c>
      <c r="N152" s="58" t="s">
        <v>24</v>
      </c>
      <c r="O152" s="58" t="s">
        <v>24</v>
      </c>
      <c r="P152" s="58" t="s">
        <v>24</v>
      </c>
      <c r="Q152" s="59">
        <v>41432</v>
      </c>
      <c r="R152" s="58" t="s">
        <v>37</v>
      </c>
      <c r="S152" s="58">
        <v>60200</v>
      </c>
      <c r="T152" s="2"/>
      <c r="U152" s="2"/>
      <c r="V152" s="2" t="s">
        <v>55</v>
      </c>
      <c r="W152" s="3">
        <f t="shared" si="18"/>
        <v>0.81999370694223639</v>
      </c>
      <c r="X152" s="3"/>
      <c r="Y152" s="3">
        <f t="shared" si="19"/>
        <v>1.9468699468699471</v>
      </c>
      <c r="Z152" s="3"/>
      <c r="AA152" s="3">
        <f t="shared" si="20"/>
        <v>2.6044753746959626</v>
      </c>
    </row>
    <row r="153" spans="1:27">
      <c r="A153" s="2" t="s">
        <v>317</v>
      </c>
      <c r="B153" s="2"/>
      <c r="C153" s="2">
        <v>8000015393</v>
      </c>
      <c r="D153" s="58" t="s">
        <v>20</v>
      </c>
      <c r="E153" s="58" t="s">
        <v>340</v>
      </c>
      <c r="F153" s="58">
        <v>12150</v>
      </c>
      <c r="G153" s="58" t="s">
        <v>341</v>
      </c>
      <c r="H153" s="58">
        <v>565702600</v>
      </c>
      <c r="I153" s="58">
        <v>30</v>
      </c>
      <c r="J153" s="58">
        <v>5</v>
      </c>
      <c r="K153" s="58">
        <v>0</v>
      </c>
      <c r="L153" s="58" t="s">
        <v>36</v>
      </c>
      <c r="M153" s="58" t="s">
        <v>24</v>
      </c>
      <c r="N153" s="58" t="s">
        <v>24</v>
      </c>
      <c r="O153" s="58" t="s">
        <v>24</v>
      </c>
      <c r="P153" s="58" t="s">
        <v>24</v>
      </c>
      <c r="Q153" s="59">
        <v>41445</v>
      </c>
      <c r="R153" s="58" t="s">
        <v>154</v>
      </c>
      <c r="S153" s="58">
        <v>36400</v>
      </c>
      <c r="T153" s="2"/>
      <c r="U153" s="2"/>
      <c r="V153" s="2" t="s">
        <v>42</v>
      </c>
      <c r="W153" s="3">
        <f t="shared" si="18"/>
        <v>0.49581014838367782</v>
      </c>
      <c r="X153" s="3"/>
      <c r="Y153" s="3">
        <f t="shared" si="19"/>
        <v>1.1771771771771773</v>
      </c>
      <c r="Z153" s="3"/>
      <c r="AA153" s="3">
        <f t="shared" si="20"/>
        <v>1.5747990637696518</v>
      </c>
    </row>
    <row r="154" spans="1:27">
      <c r="A154" s="2" t="s">
        <v>317</v>
      </c>
      <c r="B154" s="2"/>
      <c r="C154" s="2">
        <v>8000015562</v>
      </c>
      <c r="D154" s="58" t="s">
        <v>20</v>
      </c>
      <c r="E154" s="58" t="s">
        <v>342</v>
      </c>
      <c r="F154" s="58">
        <v>34400</v>
      </c>
      <c r="G154" s="58" t="s">
        <v>173</v>
      </c>
      <c r="H154" s="58">
        <v>467832300</v>
      </c>
      <c r="I154" s="58">
        <v>15</v>
      </c>
      <c r="J154" s="58">
        <v>4</v>
      </c>
      <c r="K154" s="58">
        <v>0</v>
      </c>
      <c r="L154" s="58" t="s">
        <v>36</v>
      </c>
      <c r="M154" s="58" t="s">
        <v>24</v>
      </c>
      <c r="N154" s="58" t="s">
        <v>24</v>
      </c>
      <c r="O154" s="58" t="s">
        <v>24</v>
      </c>
      <c r="P154" s="58" t="s">
        <v>24</v>
      </c>
      <c r="Q154" s="59">
        <v>41444</v>
      </c>
      <c r="R154" s="58" t="s">
        <v>37</v>
      </c>
      <c r="S154" s="58">
        <v>82000</v>
      </c>
      <c r="T154" s="2"/>
      <c r="U154" s="2"/>
      <c r="V154" s="2" t="s">
        <v>26</v>
      </c>
      <c r="W154" s="3">
        <f t="shared" si="18"/>
        <v>1.1169349496555379</v>
      </c>
      <c r="X154" s="3"/>
      <c r="Y154" s="3">
        <f t="shared" si="19"/>
        <v>2.6518826518826519</v>
      </c>
      <c r="Z154" s="3"/>
      <c r="AA154" s="3">
        <f t="shared" si="20"/>
        <v>3.5476242645360285</v>
      </c>
    </row>
    <row r="155" spans="1:27">
      <c r="A155" s="2" t="s">
        <v>317</v>
      </c>
      <c r="B155" s="2"/>
      <c r="C155" s="2">
        <v>8000023323</v>
      </c>
      <c r="D155" s="58" t="s">
        <v>90</v>
      </c>
      <c r="E155" s="58" t="s">
        <v>343</v>
      </c>
      <c r="F155" s="58">
        <v>34340</v>
      </c>
      <c r="G155" s="58" t="s">
        <v>344</v>
      </c>
      <c r="H155" s="58" t="s">
        <v>345</v>
      </c>
      <c r="I155" s="58">
        <v>15</v>
      </c>
      <c r="J155" s="58">
        <v>4</v>
      </c>
      <c r="K155" s="58">
        <v>0</v>
      </c>
      <c r="L155" s="58" t="s">
        <v>36</v>
      </c>
      <c r="M155" s="58" t="s">
        <v>24</v>
      </c>
      <c r="N155" s="58" t="s">
        <v>24</v>
      </c>
      <c r="O155" s="58" t="s">
        <v>24</v>
      </c>
      <c r="P155" s="58" t="s">
        <v>24</v>
      </c>
      <c r="Q155" s="59">
        <v>41443</v>
      </c>
      <c r="R155" s="58" t="s">
        <v>25</v>
      </c>
      <c r="S155" s="58">
        <v>124000</v>
      </c>
      <c r="T155" s="2"/>
      <c r="U155" s="2"/>
      <c r="V155" s="2" t="s">
        <v>93</v>
      </c>
      <c r="W155" s="3">
        <f t="shared" si="18"/>
        <v>1.6890235824059354</v>
      </c>
      <c r="X155" s="3"/>
      <c r="Y155" s="3">
        <f t="shared" si="19"/>
        <v>4.0101640101640106</v>
      </c>
      <c r="Z155" s="3"/>
      <c r="AA155" s="3">
        <f t="shared" si="20"/>
        <v>5.3647001073471658</v>
      </c>
    </row>
    <row r="156" spans="1:27">
      <c r="A156" s="2" t="s">
        <v>317</v>
      </c>
      <c r="B156" s="2"/>
      <c r="C156" s="2">
        <v>8000051757</v>
      </c>
      <c r="D156" s="58" t="s">
        <v>90</v>
      </c>
      <c r="E156" s="58" t="s">
        <v>346</v>
      </c>
      <c r="F156" s="58">
        <v>34070</v>
      </c>
      <c r="G156" s="58" t="s">
        <v>347</v>
      </c>
      <c r="H156" s="58" t="s">
        <v>348</v>
      </c>
      <c r="I156" s="58">
        <v>15</v>
      </c>
      <c r="J156" s="58">
        <v>4</v>
      </c>
      <c r="K156" s="58">
        <v>0</v>
      </c>
      <c r="L156" s="58" t="s">
        <v>36</v>
      </c>
      <c r="M156" s="58" t="s">
        <v>24</v>
      </c>
      <c r="N156" s="58" t="s">
        <v>24</v>
      </c>
      <c r="O156" s="58" t="s">
        <v>24</v>
      </c>
      <c r="P156" s="58" t="s">
        <v>24</v>
      </c>
      <c r="Q156" s="59">
        <v>41438</v>
      </c>
      <c r="R156" s="58" t="s">
        <v>37</v>
      </c>
      <c r="S156" s="58">
        <v>63500</v>
      </c>
      <c r="T156" s="2"/>
      <c r="U156" s="2"/>
      <c r="V156" s="2" t="s">
        <v>93</v>
      </c>
      <c r="W156" s="3">
        <f t="shared" si="18"/>
        <v>0.86494352808691044</v>
      </c>
      <c r="X156" s="3"/>
      <c r="Y156" s="3">
        <f t="shared" si="19"/>
        <v>2.0535920535920535</v>
      </c>
      <c r="Z156" s="3"/>
      <c r="AA156" s="3">
        <f t="shared" si="20"/>
        <v>2.7472456194882664</v>
      </c>
    </row>
    <row r="157" spans="1:27">
      <c r="A157" s="2" t="s">
        <v>317</v>
      </c>
      <c r="B157" s="2"/>
      <c r="C157" s="2">
        <v>8000023108</v>
      </c>
      <c r="D157" s="58" t="s">
        <v>90</v>
      </c>
      <c r="E157" s="58" t="s">
        <v>349</v>
      </c>
      <c r="F157" s="58">
        <v>30600</v>
      </c>
      <c r="G157" s="58" t="s">
        <v>350</v>
      </c>
      <c r="H157" s="58">
        <v>466884873</v>
      </c>
      <c r="I157" s="58">
        <v>15</v>
      </c>
      <c r="J157" s="58">
        <v>4</v>
      </c>
      <c r="K157" s="58">
        <v>0</v>
      </c>
      <c r="L157" s="58" t="s">
        <v>36</v>
      </c>
      <c r="M157" s="58" t="s">
        <v>24</v>
      </c>
      <c r="N157" s="58" t="s">
        <v>24</v>
      </c>
      <c r="O157" s="58" t="s">
        <v>24</v>
      </c>
      <c r="P157" s="58" t="s">
        <v>24</v>
      </c>
      <c r="Q157" s="59">
        <v>41443</v>
      </c>
      <c r="R157" s="58" t="s">
        <v>37</v>
      </c>
      <c r="S157" s="58">
        <v>76500</v>
      </c>
      <c r="T157" s="2"/>
      <c r="U157" s="2"/>
      <c r="V157" s="2" t="s">
        <v>93</v>
      </c>
      <c r="W157" s="3">
        <f t="shared" si="18"/>
        <v>1.0420185810810811</v>
      </c>
      <c r="X157" s="3"/>
      <c r="Y157" s="3">
        <f t="shared" si="19"/>
        <v>2.4740124740124743</v>
      </c>
      <c r="Z157" s="3"/>
      <c r="AA157" s="3">
        <f t="shared" si="20"/>
        <v>3.3096738565488564</v>
      </c>
    </row>
    <row r="158" spans="1:27">
      <c r="A158" s="2" t="s">
        <v>317</v>
      </c>
      <c r="B158" s="2"/>
      <c r="C158" s="2">
        <v>8000017746</v>
      </c>
      <c r="D158" s="58" t="s">
        <v>20</v>
      </c>
      <c r="E158" s="58" t="s">
        <v>351</v>
      </c>
      <c r="F158" s="58">
        <v>48000</v>
      </c>
      <c r="G158" s="58" t="s">
        <v>352</v>
      </c>
      <c r="H158" s="58">
        <v>466490201</v>
      </c>
      <c r="I158" s="58">
        <v>30</v>
      </c>
      <c r="J158" s="58">
        <v>5</v>
      </c>
      <c r="K158" s="58">
        <v>0</v>
      </c>
      <c r="L158" s="58" t="s">
        <v>36</v>
      </c>
      <c r="M158" s="58" t="s">
        <v>24</v>
      </c>
      <c r="N158" s="58" t="s">
        <v>24</v>
      </c>
      <c r="O158" s="58" t="s">
        <v>24</v>
      </c>
      <c r="P158" s="58" t="s">
        <v>24</v>
      </c>
      <c r="Q158" s="59">
        <v>41445</v>
      </c>
      <c r="R158" s="58" t="s">
        <v>154</v>
      </c>
      <c r="S158" s="58">
        <v>31700</v>
      </c>
      <c r="T158" s="2"/>
      <c r="U158" s="2"/>
      <c r="V158" s="2" t="s">
        <v>320</v>
      </c>
      <c r="W158" s="3">
        <f t="shared" si="18"/>
        <v>0.43179070614732379</v>
      </c>
      <c r="X158" s="3"/>
      <c r="Y158" s="3">
        <f t="shared" si="19"/>
        <v>1.0251790251790254</v>
      </c>
      <c r="Z158" s="3"/>
      <c r="AA158" s="3">
        <f t="shared" si="20"/>
        <v>1.3714596242169772</v>
      </c>
    </row>
    <row r="159" spans="1:27">
      <c r="A159" s="2" t="s">
        <v>317</v>
      </c>
      <c r="B159" s="2"/>
      <c r="C159" s="2">
        <v>8000022787</v>
      </c>
      <c r="D159" s="58" t="s">
        <v>20</v>
      </c>
      <c r="E159" s="58" t="s">
        <v>115</v>
      </c>
      <c r="F159" s="58">
        <v>34730</v>
      </c>
      <c r="G159" s="58" t="s">
        <v>353</v>
      </c>
      <c r="H159" s="58">
        <v>499622550</v>
      </c>
      <c r="I159" s="58">
        <v>30</v>
      </c>
      <c r="J159" s="58">
        <v>5</v>
      </c>
      <c r="K159" s="58">
        <v>0</v>
      </c>
      <c r="L159" s="58" t="s">
        <v>36</v>
      </c>
      <c r="M159" s="58" t="s">
        <v>24</v>
      </c>
      <c r="N159" s="58" t="s">
        <v>24</v>
      </c>
      <c r="O159" s="58" t="s">
        <v>24</v>
      </c>
      <c r="P159" s="58" t="s">
        <v>24</v>
      </c>
      <c r="Q159" s="59">
        <v>41443</v>
      </c>
      <c r="R159" s="58" t="s">
        <v>37</v>
      </c>
      <c r="S159" s="58">
        <v>45100</v>
      </c>
      <c r="T159" s="2"/>
      <c r="U159" s="2"/>
      <c r="V159" s="2" t="s">
        <v>26</v>
      </c>
      <c r="W159" s="3">
        <f t="shared" si="18"/>
        <v>0.61431422231054589</v>
      </c>
      <c r="X159" s="3"/>
      <c r="Y159" s="3">
        <f t="shared" si="19"/>
        <v>1.4585354585354589</v>
      </c>
      <c r="Z159" s="3"/>
      <c r="AA159" s="3">
        <f t="shared" si="20"/>
        <v>1.951193345494816</v>
      </c>
    </row>
    <row r="160" spans="1:27">
      <c r="A160" s="2" t="s">
        <v>317</v>
      </c>
      <c r="B160" s="2"/>
      <c r="C160" s="2">
        <v>8000017095</v>
      </c>
      <c r="D160" s="58" t="s">
        <v>20</v>
      </c>
      <c r="E160" s="58" t="s">
        <v>354</v>
      </c>
      <c r="F160" s="58">
        <v>30120</v>
      </c>
      <c r="G160" s="58" t="s">
        <v>324</v>
      </c>
      <c r="H160" s="58">
        <v>467819797</v>
      </c>
      <c r="I160" s="58">
        <v>30</v>
      </c>
      <c r="J160" s="58">
        <v>5</v>
      </c>
      <c r="K160" s="58">
        <v>0</v>
      </c>
      <c r="L160" s="58" t="s">
        <v>36</v>
      </c>
      <c r="M160" s="58" t="s">
        <v>24</v>
      </c>
      <c r="N160" s="58" t="s">
        <v>24</v>
      </c>
      <c r="O160" s="58" t="s">
        <v>24</v>
      </c>
      <c r="P160" s="58" t="s">
        <v>24</v>
      </c>
      <c r="Q160" s="59">
        <v>41437</v>
      </c>
      <c r="R160" s="58" t="s">
        <v>37</v>
      </c>
      <c r="S160" s="58">
        <v>47100</v>
      </c>
      <c r="T160" s="2"/>
      <c r="U160" s="2"/>
      <c r="V160" s="2" t="s">
        <v>26</v>
      </c>
      <c r="W160" s="3">
        <f t="shared" si="18"/>
        <v>0.64155653815580282</v>
      </c>
      <c r="X160" s="3"/>
      <c r="Y160" s="3">
        <f t="shared" si="19"/>
        <v>1.5232155232155233</v>
      </c>
      <c r="Z160" s="3"/>
      <c r="AA160" s="3">
        <f t="shared" si="20"/>
        <v>2.0377207665810606</v>
      </c>
    </row>
    <row r="161" spans="1:27">
      <c r="A161" s="2" t="s">
        <v>317</v>
      </c>
      <c r="B161" s="2"/>
      <c r="C161" s="2">
        <v>8000023417</v>
      </c>
      <c r="D161" s="58" t="s">
        <v>90</v>
      </c>
      <c r="E161" s="58" t="s">
        <v>115</v>
      </c>
      <c r="F161" s="58">
        <v>34140</v>
      </c>
      <c r="G161" s="58" t="s">
        <v>355</v>
      </c>
      <c r="H161" s="58">
        <v>467186828</v>
      </c>
      <c r="I161" s="58">
        <v>15</v>
      </c>
      <c r="J161" s="58">
        <v>4</v>
      </c>
      <c r="K161" s="58">
        <v>3</v>
      </c>
      <c r="L161" s="58" t="s">
        <v>24</v>
      </c>
      <c r="M161" s="58" t="s">
        <v>24</v>
      </c>
      <c r="N161" s="58" t="s">
        <v>24</v>
      </c>
      <c r="O161" s="58" t="s">
        <v>24</v>
      </c>
      <c r="P161" s="58" t="s">
        <v>24</v>
      </c>
      <c r="Q161" s="59">
        <v>41435</v>
      </c>
      <c r="R161" s="58" t="s">
        <v>154</v>
      </c>
      <c r="S161" s="58">
        <v>87300</v>
      </c>
      <c r="T161" s="2"/>
      <c r="U161" s="2"/>
      <c r="V161" s="2" t="s">
        <v>93</v>
      </c>
      <c r="W161" s="3">
        <f t="shared" si="18"/>
        <v>1.1891270866454691</v>
      </c>
      <c r="X161" s="3"/>
      <c r="Y161" s="3">
        <f t="shared" si="19"/>
        <v>2.8232848232848236</v>
      </c>
      <c r="Z161" s="3"/>
      <c r="AA161" s="3">
        <f t="shared" si="20"/>
        <v>3.7769219304145776</v>
      </c>
    </row>
    <row r="162" spans="1:27">
      <c r="A162" s="2" t="s">
        <v>317</v>
      </c>
      <c r="B162" s="2"/>
      <c r="C162" s="2">
        <v>8000025529</v>
      </c>
      <c r="D162" s="58" t="s">
        <v>20</v>
      </c>
      <c r="E162" s="58" t="s">
        <v>356</v>
      </c>
      <c r="F162" s="58">
        <v>12400</v>
      </c>
      <c r="G162" s="58" t="s">
        <v>357</v>
      </c>
      <c r="H162" s="58">
        <v>565990995</v>
      </c>
      <c r="I162" s="58">
        <v>30</v>
      </c>
      <c r="J162" s="58">
        <v>5</v>
      </c>
      <c r="K162" s="58">
        <v>5</v>
      </c>
      <c r="L162" s="58" t="s">
        <v>24</v>
      </c>
      <c r="M162" s="58" t="s">
        <v>24</v>
      </c>
      <c r="N162" s="58" t="s">
        <v>24</v>
      </c>
      <c r="O162" s="58" t="s">
        <v>24</v>
      </c>
      <c r="P162" s="58" t="s">
        <v>24</v>
      </c>
      <c r="Q162" s="59">
        <v>41418</v>
      </c>
      <c r="R162" s="58" t="s">
        <v>154</v>
      </c>
      <c r="S162" s="58">
        <v>54700</v>
      </c>
      <c r="T162" s="2"/>
      <c r="U162" s="2"/>
      <c r="V162" s="2" t="s">
        <v>42</v>
      </c>
      <c r="W162" s="3">
        <f t="shared" si="18"/>
        <v>0.74507733836777956</v>
      </c>
      <c r="X162" s="3"/>
      <c r="Y162" s="3">
        <f t="shared" si="19"/>
        <v>1.7689997689997692</v>
      </c>
      <c r="Z162" s="3"/>
      <c r="AA162" s="3">
        <f t="shared" si="20"/>
        <v>2.36652496670879</v>
      </c>
    </row>
    <row r="163" spans="1:27">
      <c r="A163" s="2" t="s">
        <v>317</v>
      </c>
      <c r="B163" s="2"/>
      <c r="C163" s="2">
        <v>8000023558</v>
      </c>
      <c r="D163" s="58" t="s">
        <v>90</v>
      </c>
      <c r="E163" s="58" t="s">
        <v>358</v>
      </c>
      <c r="F163" s="58">
        <v>34070</v>
      </c>
      <c r="G163" s="58" t="s">
        <v>170</v>
      </c>
      <c r="H163" s="58">
        <v>467151305</v>
      </c>
      <c r="I163" s="58">
        <v>15</v>
      </c>
      <c r="J163" s="58">
        <v>4</v>
      </c>
      <c r="K163" s="58">
        <v>0</v>
      </c>
      <c r="L163" s="58" t="s">
        <v>36</v>
      </c>
      <c r="M163" s="58" t="s">
        <v>24</v>
      </c>
      <c r="N163" s="58" t="s">
        <v>24</v>
      </c>
      <c r="O163" s="58" t="s">
        <v>24</v>
      </c>
      <c r="P163" s="58" t="s">
        <v>24</v>
      </c>
      <c r="Q163" s="59">
        <v>41439</v>
      </c>
      <c r="R163" s="58" t="s">
        <v>37</v>
      </c>
      <c r="S163" s="58">
        <v>78300</v>
      </c>
      <c r="T163" s="2"/>
      <c r="U163" s="2"/>
      <c r="V163" s="2" t="s">
        <v>93</v>
      </c>
      <c r="W163" s="3">
        <f t="shared" si="18"/>
        <v>1.0665366653418125</v>
      </c>
      <c r="X163" s="3"/>
      <c r="Y163" s="3">
        <f t="shared" si="19"/>
        <v>2.5322245322245327</v>
      </c>
      <c r="Z163" s="3"/>
      <c r="AA163" s="3">
        <f t="shared" si="20"/>
        <v>3.3875485355264767</v>
      </c>
    </row>
    <row r="164" spans="1:27">
      <c r="A164" s="2" t="s">
        <v>317</v>
      </c>
      <c r="B164" s="2"/>
      <c r="C164" s="2">
        <v>8000032573</v>
      </c>
      <c r="D164" s="58" t="s">
        <v>20</v>
      </c>
      <c r="E164" s="58" t="s">
        <v>359</v>
      </c>
      <c r="F164" s="58">
        <v>34700</v>
      </c>
      <c r="G164" s="58" t="s">
        <v>360</v>
      </c>
      <c r="H164" s="58" t="s">
        <v>361</v>
      </c>
      <c r="I164" s="58">
        <v>15</v>
      </c>
      <c r="J164" s="58">
        <v>4</v>
      </c>
      <c r="K164" s="58">
        <v>0</v>
      </c>
      <c r="L164" s="58" t="s">
        <v>36</v>
      </c>
      <c r="M164" s="58" t="s">
        <v>24</v>
      </c>
      <c r="N164" s="58" t="s">
        <v>24</v>
      </c>
      <c r="O164" s="58" t="s">
        <v>24</v>
      </c>
      <c r="P164" s="58" t="s">
        <v>24</v>
      </c>
      <c r="Q164" s="59">
        <v>41439</v>
      </c>
      <c r="R164" s="58" t="s">
        <v>37</v>
      </c>
      <c r="S164" s="58">
        <v>82000</v>
      </c>
      <c r="T164" s="2"/>
      <c r="U164" s="2"/>
      <c r="V164" s="2" t="s">
        <v>26</v>
      </c>
      <c r="W164" s="3">
        <f t="shared" si="18"/>
        <v>1.1169349496555379</v>
      </c>
      <c r="X164" s="3"/>
      <c r="Y164" s="3">
        <f t="shared" si="19"/>
        <v>2.6518826518826519</v>
      </c>
      <c r="Z164" s="3"/>
      <c r="AA164" s="3">
        <f t="shared" si="20"/>
        <v>3.5476242645360285</v>
      </c>
    </row>
    <row r="165" spans="1:27">
      <c r="A165" s="2" t="s">
        <v>317</v>
      </c>
      <c r="B165" s="2"/>
      <c r="C165" s="2">
        <v>8000017474</v>
      </c>
      <c r="D165" s="58" t="s">
        <v>20</v>
      </c>
      <c r="E165" s="58" t="s">
        <v>362</v>
      </c>
      <c r="F165" s="58">
        <v>34110</v>
      </c>
      <c r="G165" s="58" t="s">
        <v>363</v>
      </c>
      <c r="H165" s="58">
        <v>467186010</v>
      </c>
      <c r="I165" s="58">
        <v>15</v>
      </c>
      <c r="J165" s="58">
        <v>4</v>
      </c>
      <c r="K165" s="58">
        <v>15</v>
      </c>
      <c r="L165" s="58" t="s">
        <v>24</v>
      </c>
      <c r="M165" s="58" t="s">
        <v>24</v>
      </c>
      <c r="N165" s="58" t="s">
        <v>24</v>
      </c>
      <c r="O165" s="58" t="s">
        <v>24</v>
      </c>
      <c r="P165" s="58" t="s">
        <v>24</v>
      </c>
      <c r="Q165" s="59">
        <v>41423</v>
      </c>
      <c r="R165" s="58" t="s">
        <v>37</v>
      </c>
      <c r="S165" s="58">
        <v>78300</v>
      </c>
      <c r="T165" s="2"/>
      <c r="U165" s="2"/>
      <c r="V165" s="2" t="s">
        <v>26</v>
      </c>
      <c r="W165" s="3">
        <f t="shared" si="18"/>
        <v>1.0665366653418125</v>
      </c>
      <c r="X165" s="3"/>
      <c r="Y165" s="3">
        <f t="shared" si="19"/>
        <v>2.5322245322245327</v>
      </c>
      <c r="Z165" s="3"/>
      <c r="AA165" s="3">
        <f t="shared" si="20"/>
        <v>3.3875485355264767</v>
      </c>
    </row>
    <row r="166" spans="1:27">
      <c r="A166" s="2" t="s">
        <v>317</v>
      </c>
      <c r="B166" s="2"/>
      <c r="C166" s="2">
        <v>8000022295</v>
      </c>
      <c r="D166" s="58" t="s">
        <v>52</v>
      </c>
      <c r="E166" s="58" t="s">
        <v>364</v>
      </c>
      <c r="F166" s="58">
        <v>34190</v>
      </c>
      <c r="G166" s="58" t="s">
        <v>365</v>
      </c>
      <c r="H166" s="58">
        <v>467738916</v>
      </c>
      <c r="I166" s="58">
        <v>15</v>
      </c>
      <c r="J166" s="58">
        <v>4</v>
      </c>
      <c r="K166" s="58">
        <v>22</v>
      </c>
      <c r="L166" s="58" t="s">
        <v>24</v>
      </c>
      <c r="M166" s="58" t="s">
        <v>24</v>
      </c>
      <c r="N166" s="58" t="s">
        <v>24</v>
      </c>
      <c r="O166" s="58" t="s">
        <v>24</v>
      </c>
      <c r="P166" s="58" t="s">
        <v>24</v>
      </c>
      <c r="Q166" s="59">
        <v>41416</v>
      </c>
      <c r="R166" s="58" t="s">
        <v>37</v>
      </c>
      <c r="S166" s="58">
        <v>119400</v>
      </c>
      <c r="T166" s="2"/>
      <c r="U166" s="2"/>
      <c r="V166" s="2" t="s">
        <v>55</v>
      </c>
      <c r="W166" s="3">
        <f t="shared" si="18"/>
        <v>1.6263662559618441</v>
      </c>
      <c r="X166" s="3"/>
      <c r="Y166" s="3">
        <f t="shared" si="19"/>
        <v>3.8613998613998621</v>
      </c>
      <c r="Z166" s="3"/>
      <c r="AA166" s="3">
        <f t="shared" si="20"/>
        <v>5.1656870388488034</v>
      </c>
    </row>
    <row r="167" spans="1:27">
      <c r="A167" s="2" t="s">
        <v>317</v>
      </c>
      <c r="B167" s="2"/>
      <c r="C167" s="2">
        <v>8000016841</v>
      </c>
      <c r="D167" s="58" t="s">
        <v>20</v>
      </c>
      <c r="E167" s="58" t="s">
        <v>366</v>
      </c>
      <c r="F167" s="58">
        <v>34480</v>
      </c>
      <c r="G167" s="58" t="s">
        <v>367</v>
      </c>
      <c r="H167" s="58">
        <v>467366363</v>
      </c>
      <c r="I167" s="58">
        <v>15</v>
      </c>
      <c r="J167" s="58">
        <v>4</v>
      </c>
      <c r="K167" s="58">
        <v>2</v>
      </c>
      <c r="L167" s="58" t="s">
        <v>24</v>
      </c>
      <c r="M167" s="58" t="s">
        <v>24</v>
      </c>
      <c r="N167" s="58" t="s">
        <v>24</v>
      </c>
      <c r="O167" s="58" t="s">
        <v>24</v>
      </c>
      <c r="P167" s="58" t="s">
        <v>24</v>
      </c>
      <c r="Q167" s="59">
        <v>41436</v>
      </c>
      <c r="R167" s="58" t="s">
        <v>37</v>
      </c>
      <c r="S167" s="58">
        <v>61500</v>
      </c>
      <c r="T167" s="2"/>
      <c r="U167" s="2"/>
      <c r="V167" s="2" t="s">
        <v>26</v>
      </c>
      <c r="W167" s="3">
        <f t="shared" si="18"/>
        <v>0.83770121224165339</v>
      </c>
      <c r="X167" s="3"/>
      <c r="Y167" s="3">
        <f t="shared" si="19"/>
        <v>1.9889119889119893</v>
      </c>
      <c r="Z167" s="3"/>
      <c r="AA167" s="3">
        <f t="shared" si="20"/>
        <v>2.6607181984020221</v>
      </c>
    </row>
    <row r="168" spans="1:27">
      <c r="A168" s="2" t="s">
        <v>317</v>
      </c>
      <c r="B168" s="2"/>
      <c r="C168" s="2">
        <v>8000021797</v>
      </c>
      <c r="D168" s="58" t="s">
        <v>52</v>
      </c>
      <c r="E168" s="58" t="s">
        <v>368</v>
      </c>
      <c r="F168" s="58">
        <v>48000</v>
      </c>
      <c r="G168" s="58" t="s">
        <v>352</v>
      </c>
      <c r="H168" s="58">
        <v>466491002</v>
      </c>
      <c r="I168" s="58">
        <v>10</v>
      </c>
      <c r="J168" s="58">
        <v>4</v>
      </c>
      <c r="K168" s="58">
        <v>0</v>
      </c>
      <c r="L168" s="58"/>
      <c r="M168" s="58" t="s">
        <v>24</v>
      </c>
      <c r="N168" s="58" t="s">
        <v>24</v>
      </c>
      <c r="O168" s="58" t="s">
        <v>24</v>
      </c>
      <c r="P168" s="58"/>
      <c r="Q168" s="59">
        <v>41445</v>
      </c>
      <c r="R168" s="58" t="s">
        <v>37</v>
      </c>
      <c r="S168" s="58">
        <v>221500</v>
      </c>
      <c r="T168" s="2"/>
      <c r="U168" s="2"/>
      <c r="V168" s="2" t="s">
        <v>55</v>
      </c>
      <c r="W168" s="3">
        <f t="shared" si="18"/>
        <v>3.0170864798622152</v>
      </c>
      <c r="X168" s="3"/>
      <c r="Y168" s="3">
        <f t="shared" si="19"/>
        <v>7.1633171633171644</v>
      </c>
      <c r="Z168" s="3"/>
      <c r="AA168" s="3">
        <f t="shared" si="20"/>
        <v>9.5829118853015913</v>
      </c>
    </row>
    <row r="169" spans="1:27">
      <c r="A169" s="2" t="s">
        <v>317</v>
      </c>
      <c r="B169" s="2"/>
      <c r="C169" s="2">
        <v>8000015816</v>
      </c>
      <c r="D169" s="58" t="s">
        <v>20</v>
      </c>
      <c r="E169" s="58" t="s">
        <v>369</v>
      </c>
      <c r="F169" s="58">
        <v>34000</v>
      </c>
      <c r="G169" s="58" t="s">
        <v>170</v>
      </c>
      <c r="H169" s="58">
        <v>467061900</v>
      </c>
      <c r="I169" s="58">
        <v>30</v>
      </c>
      <c r="J169" s="58">
        <v>5</v>
      </c>
      <c r="K169" s="58">
        <v>0</v>
      </c>
      <c r="L169" s="58" t="s">
        <v>36</v>
      </c>
      <c r="M169" s="58" t="s">
        <v>24</v>
      </c>
      <c r="N169" s="58" t="s">
        <v>24</v>
      </c>
      <c r="O169" s="58" t="s">
        <v>24</v>
      </c>
      <c r="P169" s="58" t="s">
        <v>24</v>
      </c>
      <c r="Q169" s="59">
        <v>41435</v>
      </c>
      <c r="R169" s="58" t="s">
        <v>37</v>
      </c>
      <c r="S169" s="58">
        <v>48800</v>
      </c>
      <c r="T169" s="2"/>
      <c r="U169" s="2"/>
      <c r="V169" s="2" t="s">
        <v>26</v>
      </c>
      <c r="W169" s="3">
        <f t="shared" si="18"/>
        <v>0.66471250662427128</v>
      </c>
      <c r="X169" s="3"/>
      <c r="Y169" s="3">
        <f t="shared" si="19"/>
        <v>1.5781935781935783</v>
      </c>
      <c r="Z169" s="3"/>
      <c r="AA169" s="3">
        <f t="shared" si="20"/>
        <v>2.1112690745043685</v>
      </c>
    </row>
    <row r="170" spans="1:27">
      <c r="A170" s="2" t="s">
        <v>317</v>
      </c>
      <c r="B170" s="2"/>
      <c r="C170" s="2">
        <v>8000015888</v>
      </c>
      <c r="D170" s="58" t="s">
        <v>20</v>
      </c>
      <c r="E170" s="58" t="s">
        <v>370</v>
      </c>
      <c r="F170" s="58">
        <v>34190</v>
      </c>
      <c r="G170" s="58" t="s">
        <v>365</v>
      </c>
      <c r="H170" s="58">
        <v>467730210</v>
      </c>
      <c r="I170" s="58">
        <v>15</v>
      </c>
      <c r="J170" s="58">
        <v>4</v>
      </c>
      <c r="K170" s="58">
        <v>0</v>
      </c>
      <c r="L170" s="58" t="s">
        <v>36</v>
      </c>
      <c r="M170" s="58" t="s">
        <v>24</v>
      </c>
      <c r="N170" s="58" t="s">
        <v>24</v>
      </c>
      <c r="O170" s="58" t="s">
        <v>24</v>
      </c>
      <c r="P170" s="58" t="s">
        <v>24</v>
      </c>
      <c r="Q170" s="59">
        <v>41446</v>
      </c>
      <c r="R170" s="58" t="s">
        <v>37</v>
      </c>
      <c r="S170" s="58">
        <v>62800</v>
      </c>
      <c r="T170" s="2"/>
      <c r="U170" s="2"/>
      <c r="V170" s="2" t="s">
        <v>26</v>
      </c>
      <c r="W170" s="3">
        <f t="shared" si="18"/>
        <v>0.85540871754107051</v>
      </c>
      <c r="X170" s="3"/>
      <c r="Y170" s="3">
        <f t="shared" si="19"/>
        <v>2.0309540309540313</v>
      </c>
      <c r="Z170" s="3"/>
      <c r="AA170" s="3">
        <f t="shared" si="20"/>
        <v>2.7169610221080807</v>
      </c>
    </row>
    <row r="171" spans="1:27">
      <c r="A171" s="2" t="s">
        <v>317</v>
      </c>
      <c r="B171" s="2"/>
      <c r="C171" s="2">
        <v>8000015992</v>
      </c>
      <c r="D171" s="58" t="s">
        <v>20</v>
      </c>
      <c r="E171" s="58" t="s">
        <v>371</v>
      </c>
      <c r="F171" s="58">
        <v>34140</v>
      </c>
      <c r="G171" s="58" t="s">
        <v>355</v>
      </c>
      <c r="H171" s="58">
        <v>467516470</v>
      </c>
      <c r="I171" s="58">
        <v>15</v>
      </c>
      <c r="J171" s="58">
        <v>5</v>
      </c>
      <c r="K171" s="58">
        <v>0</v>
      </c>
      <c r="L171" s="58" t="s">
        <v>36</v>
      </c>
      <c r="M171" s="58" t="s">
        <v>24</v>
      </c>
      <c r="N171" s="58" t="s">
        <v>24</v>
      </c>
      <c r="O171" s="58" t="s">
        <v>24</v>
      </c>
      <c r="P171" s="58" t="s">
        <v>24</v>
      </c>
      <c r="Q171" s="59">
        <v>41443</v>
      </c>
      <c r="R171" s="58" t="s">
        <v>37</v>
      </c>
      <c r="S171" s="58">
        <v>70700</v>
      </c>
      <c r="T171" s="2"/>
      <c r="U171" s="2"/>
      <c r="V171" s="2" t="s">
        <v>26</v>
      </c>
      <c r="W171" s="3">
        <f t="shared" si="18"/>
        <v>0.96301586512983572</v>
      </c>
      <c r="X171" s="3"/>
      <c r="Y171" s="3">
        <f t="shared" si="19"/>
        <v>2.2864402864402864</v>
      </c>
      <c r="Z171" s="3"/>
      <c r="AA171" s="3">
        <f t="shared" si="20"/>
        <v>3.0587443353987469</v>
      </c>
    </row>
    <row r="172" spans="1:27">
      <c r="A172" s="2" t="s">
        <v>317</v>
      </c>
      <c r="B172" s="2"/>
      <c r="C172" s="2">
        <v>8000016328</v>
      </c>
      <c r="D172" s="58" t="s">
        <v>20</v>
      </c>
      <c r="E172" s="58" t="s">
        <v>372</v>
      </c>
      <c r="F172" s="58">
        <v>34660</v>
      </c>
      <c r="G172" s="58" t="s">
        <v>373</v>
      </c>
      <c r="H172" s="58">
        <v>467853700</v>
      </c>
      <c r="I172" s="58">
        <v>15</v>
      </c>
      <c r="J172" s="58">
        <v>4</v>
      </c>
      <c r="K172" s="58">
        <v>0</v>
      </c>
      <c r="L172" s="58" t="s">
        <v>36</v>
      </c>
      <c r="M172" s="58" t="s">
        <v>24</v>
      </c>
      <c r="N172" s="58" t="s">
        <v>24</v>
      </c>
      <c r="O172" s="58" t="s">
        <v>24</v>
      </c>
      <c r="P172" s="58" t="s">
        <v>24</v>
      </c>
      <c r="Q172" s="59">
        <v>41442</v>
      </c>
      <c r="R172" s="58" t="s">
        <v>37</v>
      </c>
      <c r="S172" s="58">
        <v>80800</v>
      </c>
      <c r="T172" s="2"/>
      <c r="U172" s="2"/>
      <c r="V172" s="2" t="s">
        <v>26</v>
      </c>
      <c r="W172" s="3">
        <f t="shared" si="18"/>
        <v>1.1005895601483837</v>
      </c>
      <c r="X172" s="3"/>
      <c r="Y172" s="3">
        <f t="shared" si="19"/>
        <v>2.6130746130746134</v>
      </c>
      <c r="Z172" s="3"/>
      <c r="AA172" s="3">
        <f t="shared" si="20"/>
        <v>3.4957078118842819</v>
      </c>
    </row>
    <row r="173" spans="1:27">
      <c r="A173" s="2" t="s">
        <v>317</v>
      </c>
      <c r="B173" s="2"/>
      <c r="C173" s="2">
        <v>8000018279</v>
      </c>
      <c r="D173" s="58" t="s">
        <v>90</v>
      </c>
      <c r="E173" s="58" t="s">
        <v>374</v>
      </c>
      <c r="F173" s="58">
        <v>34250</v>
      </c>
      <c r="G173" s="58" t="s">
        <v>375</v>
      </c>
      <c r="H173" s="58">
        <v>467504141</v>
      </c>
      <c r="I173" s="58">
        <v>30</v>
      </c>
      <c r="J173" s="58">
        <v>5</v>
      </c>
      <c r="K173" s="58">
        <v>0</v>
      </c>
      <c r="L173" s="58" t="s">
        <v>36</v>
      </c>
      <c r="M173" s="58" t="s">
        <v>24</v>
      </c>
      <c r="N173" s="58" t="s">
        <v>24</v>
      </c>
      <c r="O173" s="58" t="s">
        <v>24</v>
      </c>
      <c r="P173" s="58" t="s">
        <v>24</v>
      </c>
      <c r="Q173" s="59">
        <v>41439</v>
      </c>
      <c r="R173" s="58" t="s">
        <v>37</v>
      </c>
      <c r="S173" s="58">
        <v>53300</v>
      </c>
      <c r="T173" s="2"/>
      <c r="U173" s="2"/>
      <c r="V173" s="2" t="s">
        <v>93</v>
      </c>
      <c r="W173" s="3">
        <f t="shared" si="18"/>
        <v>0.72600771727609958</v>
      </c>
      <c r="X173" s="3"/>
      <c r="Y173" s="3">
        <f t="shared" si="19"/>
        <v>1.723723723723724</v>
      </c>
      <c r="Z173" s="3"/>
      <c r="AA173" s="3">
        <f t="shared" si="20"/>
        <v>2.3059557719484189</v>
      </c>
    </row>
    <row r="174" spans="1:27">
      <c r="A174" s="2" t="s">
        <v>317</v>
      </c>
      <c r="B174" s="2"/>
      <c r="C174" s="2">
        <v>8000024412</v>
      </c>
      <c r="D174" s="58" t="s">
        <v>90</v>
      </c>
      <c r="E174" s="58" t="s">
        <v>115</v>
      </c>
      <c r="F174" s="58">
        <v>34200</v>
      </c>
      <c r="G174" s="58" t="s">
        <v>376</v>
      </c>
      <c r="H174" s="58">
        <v>467486566</v>
      </c>
      <c r="I174" s="58">
        <v>30</v>
      </c>
      <c r="J174" s="58">
        <v>5</v>
      </c>
      <c r="K174" s="58">
        <v>0</v>
      </c>
      <c r="L174" s="58" t="s">
        <v>36</v>
      </c>
      <c r="M174" s="58" t="s">
        <v>24</v>
      </c>
      <c r="N174" s="58" t="s">
        <v>24</v>
      </c>
      <c r="O174" s="58" t="s">
        <v>24</v>
      </c>
      <c r="P174" s="58" t="s">
        <v>24</v>
      </c>
      <c r="Q174" s="59">
        <v>41442</v>
      </c>
      <c r="R174" s="58" t="s">
        <v>37</v>
      </c>
      <c r="S174" s="58">
        <v>51700</v>
      </c>
      <c r="T174" s="2"/>
      <c r="U174" s="2"/>
      <c r="V174" s="2" t="s">
        <v>93</v>
      </c>
      <c r="W174" s="3">
        <f t="shared" si="18"/>
        <v>0.70421386459989399</v>
      </c>
      <c r="X174" s="3"/>
      <c r="Y174" s="3">
        <f t="shared" si="19"/>
        <v>1.6719796719796722</v>
      </c>
      <c r="Z174" s="3"/>
      <c r="AA174" s="3">
        <f t="shared" si="20"/>
        <v>2.236733835079423</v>
      </c>
    </row>
  </sheetData>
  <autoFilter ref="A4:AA4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37"/>
  <sheetViews>
    <sheetView workbookViewId="0">
      <selection activeCell="I32" sqref="I32"/>
    </sheetView>
  </sheetViews>
  <sheetFormatPr baseColWidth="10" defaultRowHeight="14" x14ac:dyDescent="0"/>
  <cols>
    <col min="1" max="16384" width="10.83203125" style="7"/>
  </cols>
  <sheetData>
    <row r="2" spans="2:24">
      <c r="Q2" s="7">
        <v>1.4</v>
      </c>
    </row>
    <row r="3" spans="2:24" ht="15" thickBot="1"/>
    <row r="4" spans="2:24" ht="43" thickBot="1">
      <c r="B4" s="8" t="s">
        <v>377</v>
      </c>
      <c r="C4" s="9"/>
      <c r="D4" s="10"/>
      <c r="E4" s="11" t="s">
        <v>378</v>
      </c>
      <c r="F4" s="12"/>
      <c r="G4" s="11" t="s">
        <v>379</v>
      </c>
      <c r="H4" s="13"/>
      <c r="I4" s="14" t="s">
        <v>380</v>
      </c>
      <c r="J4" s="15"/>
      <c r="K4" s="11" t="s">
        <v>381</v>
      </c>
      <c r="L4" s="12"/>
      <c r="M4" s="11" t="s">
        <v>382</v>
      </c>
      <c r="N4" s="12"/>
      <c r="O4" s="16" t="s">
        <v>383</v>
      </c>
    </row>
    <row r="5" spans="2:24" ht="15" thickBot="1">
      <c r="B5" s="17"/>
      <c r="C5" s="18"/>
      <c r="D5" s="18"/>
      <c r="E5" s="19" t="s">
        <v>384</v>
      </c>
      <c r="F5" s="20" t="s">
        <v>385</v>
      </c>
      <c r="G5" s="19" t="s">
        <v>384</v>
      </c>
      <c r="H5" s="20" t="s">
        <v>385</v>
      </c>
      <c r="I5" s="19" t="s">
        <v>384</v>
      </c>
      <c r="J5" s="21" t="s">
        <v>385</v>
      </c>
      <c r="K5" s="22" t="s">
        <v>384</v>
      </c>
      <c r="L5" s="23" t="s">
        <v>385</v>
      </c>
      <c r="M5" s="21" t="s">
        <v>384</v>
      </c>
      <c r="N5" s="16" t="s">
        <v>385</v>
      </c>
      <c r="O5" s="24"/>
    </row>
    <row r="6" spans="2:24" ht="15" thickBot="1">
      <c r="B6" s="25" t="s">
        <v>386</v>
      </c>
      <c r="C6" s="26"/>
      <c r="D6" s="26"/>
      <c r="E6" s="27">
        <v>761.12399999999991</v>
      </c>
      <c r="F6" s="28">
        <v>9910.46875</v>
      </c>
      <c r="G6" s="29">
        <v>1180.5150000000001</v>
      </c>
      <c r="H6" s="30">
        <v>15371.289062500002</v>
      </c>
      <c r="I6" s="31">
        <v>1230.3040000000001</v>
      </c>
      <c r="J6" s="32">
        <v>16019.583333333336</v>
      </c>
      <c r="K6" s="29">
        <v>3171.9430000000007</v>
      </c>
      <c r="L6" s="32">
        <v>41301.341145833343</v>
      </c>
      <c r="M6" s="31">
        <v>7871.6669999999995</v>
      </c>
      <c r="N6" s="33">
        <v>102495.6640625</v>
      </c>
      <c r="O6" s="34">
        <v>0.40295695943438675</v>
      </c>
      <c r="R6" s="7" t="s">
        <v>19</v>
      </c>
      <c r="S6" s="7" t="s">
        <v>76</v>
      </c>
      <c r="T6" s="7" t="s">
        <v>112</v>
      </c>
      <c r="U6" s="7" t="s">
        <v>149</v>
      </c>
      <c r="V6" s="7" t="s">
        <v>215</v>
      </c>
      <c r="W6" s="7" t="s">
        <v>247</v>
      </c>
      <c r="X6" s="7" t="s">
        <v>317</v>
      </c>
    </row>
    <row r="7" spans="2:24">
      <c r="B7" s="35" t="s">
        <v>387</v>
      </c>
      <c r="C7" s="36" t="s">
        <v>388</v>
      </c>
      <c r="D7" s="37" t="s">
        <v>389</v>
      </c>
      <c r="E7" s="38">
        <v>9.5560000000000009</v>
      </c>
      <c r="F7" s="39">
        <v>124.42708333333336</v>
      </c>
      <c r="G7" s="38">
        <v>12.1</v>
      </c>
      <c r="H7" s="40">
        <v>157.55208333333334</v>
      </c>
      <c r="I7" s="41">
        <v>11.610999999999999</v>
      </c>
      <c r="J7" s="39">
        <v>151.18489583333334</v>
      </c>
      <c r="K7" s="38">
        <v>33.266999999999996</v>
      </c>
      <c r="L7" s="39">
        <v>433.1640625</v>
      </c>
      <c r="M7" s="38">
        <v>68.227000000000004</v>
      </c>
      <c r="N7" s="39">
        <v>888.37239583333348</v>
      </c>
      <c r="O7" s="42">
        <v>0.48759288844592308</v>
      </c>
      <c r="Q7" s="7" t="s">
        <v>392</v>
      </c>
      <c r="R7" s="7">
        <f>SUM('Obj PV KS '!S6:S27)</f>
        <v>3582000</v>
      </c>
      <c r="S7" s="7">
        <f>SUM('Obj PV KS '!S28:S44)</f>
        <v>4762200</v>
      </c>
      <c r="T7" s="7">
        <f>SUM('Obj PV KS '!S45:S65)</f>
        <v>4711300</v>
      </c>
      <c r="U7" s="7">
        <f>SUM('Obj PV KS '!S66:S88)</f>
        <v>5191500</v>
      </c>
      <c r="V7" s="7">
        <f>SUM('Obj PV KS '!S89:S107)</f>
        <v>3902300</v>
      </c>
      <c r="W7" s="7">
        <f>SUM('Obj PV KS '!S108:S141)</f>
        <v>2395500</v>
      </c>
      <c r="X7" s="7">
        <f>SUM('Obj PV KS '!S142:S175)</f>
        <v>2453100</v>
      </c>
    </row>
    <row r="8" spans="2:24">
      <c r="B8" s="43" t="s">
        <v>390</v>
      </c>
      <c r="C8" s="44" t="s">
        <v>391</v>
      </c>
      <c r="D8" s="45" t="s">
        <v>19</v>
      </c>
      <c r="E8" s="46">
        <v>3.16</v>
      </c>
      <c r="F8" s="47">
        <v>41.145833333333336</v>
      </c>
      <c r="G8" s="46">
        <v>3.9819999999999998</v>
      </c>
      <c r="H8" s="48">
        <v>51.848958333333336</v>
      </c>
      <c r="I8" s="49">
        <v>5.4470000000000001</v>
      </c>
      <c r="J8" s="47">
        <v>70.924479166666671</v>
      </c>
      <c r="K8" s="46">
        <v>12.588999999999999</v>
      </c>
      <c r="L8" s="47">
        <v>163.91927083333334</v>
      </c>
      <c r="M8" s="46">
        <v>33.431999999999995</v>
      </c>
      <c r="N8" s="47">
        <v>435.3125</v>
      </c>
      <c r="O8" s="50">
        <v>0.37655539602775784</v>
      </c>
    </row>
    <row r="9" spans="2:24">
      <c r="B9" s="43" t="s">
        <v>390</v>
      </c>
      <c r="C9" s="44" t="s">
        <v>391</v>
      </c>
      <c r="D9" s="45" t="s">
        <v>76</v>
      </c>
      <c r="E9" s="46">
        <v>4.3039999999999994</v>
      </c>
      <c r="F9" s="47">
        <v>56.041666666666664</v>
      </c>
      <c r="G9" s="46">
        <v>6.5470000000000006</v>
      </c>
      <c r="H9" s="48">
        <v>85.247395833333343</v>
      </c>
      <c r="I9" s="49">
        <v>6.1070000000000002</v>
      </c>
      <c r="J9" s="47">
        <v>79.518229166666671</v>
      </c>
      <c r="K9" s="46">
        <v>16.957999999999998</v>
      </c>
      <c r="L9" s="47">
        <v>220.80729166666666</v>
      </c>
      <c r="M9" s="46">
        <v>40.185000000000002</v>
      </c>
      <c r="N9" s="47">
        <v>523.24218750000011</v>
      </c>
      <c r="O9" s="50">
        <v>0.42199825805648866</v>
      </c>
    </row>
    <row r="10" spans="2:24">
      <c r="B10" s="43" t="s">
        <v>390</v>
      </c>
      <c r="C10" s="44" t="s">
        <v>391</v>
      </c>
      <c r="D10" s="45" t="s">
        <v>112</v>
      </c>
      <c r="E10" s="46">
        <v>3.7160000000000002</v>
      </c>
      <c r="F10" s="47">
        <v>48.385416666666671</v>
      </c>
      <c r="G10" s="46">
        <v>5.4620000000000006</v>
      </c>
      <c r="H10" s="48">
        <v>71.119791666666686</v>
      </c>
      <c r="I10" s="49">
        <v>5.1110000000000007</v>
      </c>
      <c r="J10" s="47">
        <v>66.549479166666686</v>
      </c>
      <c r="K10" s="46">
        <v>14.289000000000001</v>
      </c>
      <c r="L10" s="47">
        <v>186.05468750000003</v>
      </c>
      <c r="M10" s="46">
        <v>36.802</v>
      </c>
      <c r="N10" s="47">
        <v>479.19270833333337</v>
      </c>
      <c r="O10" s="50">
        <v>0.38826694201402101</v>
      </c>
    </row>
    <row r="11" spans="2:24">
      <c r="B11" s="43" t="s">
        <v>390</v>
      </c>
      <c r="C11" s="44" t="s">
        <v>391</v>
      </c>
      <c r="D11" s="45" t="s">
        <v>149</v>
      </c>
      <c r="E11" s="46">
        <v>4.9510000000000005</v>
      </c>
      <c r="F11" s="47">
        <v>64.466145833333343</v>
      </c>
      <c r="G11" s="46">
        <v>6.8279999999999994</v>
      </c>
      <c r="H11" s="48">
        <v>88.90625</v>
      </c>
      <c r="I11" s="49">
        <v>7.8049999999999997</v>
      </c>
      <c r="J11" s="47">
        <v>101.62760416666667</v>
      </c>
      <c r="K11" s="46">
        <v>19.584</v>
      </c>
      <c r="L11" s="47">
        <v>255.00000000000003</v>
      </c>
      <c r="M11" s="46">
        <v>46.617000000000004</v>
      </c>
      <c r="N11" s="47">
        <v>606.99218750000011</v>
      </c>
      <c r="O11" s="50">
        <v>0.42010425381298661</v>
      </c>
    </row>
    <row r="12" spans="2:24">
      <c r="B12" s="43" t="s">
        <v>390</v>
      </c>
      <c r="C12" s="44" t="s">
        <v>391</v>
      </c>
      <c r="D12" s="45" t="s">
        <v>215</v>
      </c>
      <c r="E12" s="46">
        <v>5.8979999999999997</v>
      </c>
      <c r="F12" s="47">
        <v>76.796875</v>
      </c>
      <c r="G12" s="46">
        <v>6.6679999999999993</v>
      </c>
      <c r="H12" s="48">
        <v>86.822916666666671</v>
      </c>
      <c r="I12" s="49">
        <v>7.6189999999999998</v>
      </c>
      <c r="J12" s="47">
        <v>99.205729166666671</v>
      </c>
      <c r="K12" s="46">
        <v>20.184999999999999</v>
      </c>
      <c r="L12" s="47">
        <v>262.82552083333331</v>
      </c>
      <c r="M12" s="46">
        <v>45.244999999999997</v>
      </c>
      <c r="N12" s="47">
        <v>589.12760416666663</v>
      </c>
      <c r="O12" s="50">
        <v>0.44612664382804729</v>
      </c>
    </row>
    <row r="13" spans="2:24">
      <c r="B13" s="43" t="s">
        <v>390</v>
      </c>
      <c r="C13" s="44" t="s">
        <v>391</v>
      </c>
      <c r="D13" s="45" t="s">
        <v>247</v>
      </c>
      <c r="E13" s="46">
        <v>1.9750000000000001</v>
      </c>
      <c r="F13" s="47">
        <v>25.716145833333336</v>
      </c>
      <c r="G13" s="46">
        <v>3.9219999999999997</v>
      </c>
      <c r="H13" s="48">
        <v>51.067708333333336</v>
      </c>
      <c r="I13" s="49">
        <v>5.03</v>
      </c>
      <c r="J13" s="47">
        <v>65.494791666666671</v>
      </c>
      <c r="K13" s="46">
        <v>10.927</v>
      </c>
      <c r="L13" s="47">
        <v>142.27864583333334</v>
      </c>
      <c r="M13" s="46">
        <v>34.155000000000001</v>
      </c>
      <c r="N13" s="47">
        <v>444.72656250000006</v>
      </c>
      <c r="O13" s="50">
        <v>0.31992387644561554</v>
      </c>
    </row>
    <row r="14" spans="2:24">
      <c r="B14" s="43" t="s">
        <v>390</v>
      </c>
      <c r="C14" s="44" t="s">
        <v>391</v>
      </c>
      <c r="D14" s="45" t="s">
        <v>317</v>
      </c>
      <c r="E14" s="46">
        <v>1.8330000000000002</v>
      </c>
      <c r="F14" s="47">
        <v>23.867187500000004</v>
      </c>
      <c r="G14" s="46">
        <v>4.3520000000000003</v>
      </c>
      <c r="H14" s="48">
        <v>56.666666666666679</v>
      </c>
      <c r="I14" s="49">
        <v>5.8220000000000001</v>
      </c>
      <c r="J14" s="47">
        <v>75.807291666666671</v>
      </c>
      <c r="K14" s="46">
        <v>12.007000000000001</v>
      </c>
      <c r="L14" s="47">
        <v>156.34114583333337</v>
      </c>
      <c r="M14" s="46">
        <v>37.623999999999995</v>
      </c>
      <c r="N14" s="47">
        <v>489.89583333333331</v>
      </c>
      <c r="O14" s="50">
        <v>0.31913140548586016</v>
      </c>
    </row>
    <row r="16" spans="2:24">
      <c r="D16" s="51"/>
      <c r="E16" s="51">
        <v>2012</v>
      </c>
      <c r="F16" s="52" t="s">
        <v>393</v>
      </c>
    </row>
    <row r="17" spans="3:7">
      <c r="C17" s="53" t="s">
        <v>394</v>
      </c>
      <c r="D17" s="54" t="s">
        <v>19</v>
      </c>
      <c r="E17" s="55">
        <v>41.145833333333336</v>
      </c>
      <c r="F17" s="56">
        <f t="shared" ref="F17:F37" si="0">E17*prog</f>
        <v>57.604166666666664</v>
      </c>
      <c r="G17" s="57"/>
    </row>
    <row r="18" spans="3:7">
      <c r="C18" s="53" t="s">
        <v>379</v>
      </c>
      <c r="D18" s="51"/>
      <c r="E18" s="55">
        <v>51.848958333333336</v>
      </c>
      <c r="F18" s="56">
        <f t="shared" si="0"/>
        <v>72.588541666666671</v>
      </c>
      <c r="G18" s="57"/>
    </row>
    <row r="19" spans="3:7">
      <c r="C19" s="53" t="s">
        <v>380</v>
      </c>
      <c r="D19" s="51"/>
      <c r="E19" s="55">
        <v>70.924479166666671</v>
      </c>
      <c r="F19" s="56">
        <f t="shared" si="0"/>
        <v>99.294270833333329</v>
      </c>
      <c r="G19" s="57"/>
    </row>
    <row r="20" spans="3:7">
      <c r="D20" s="54" t="s">
        <v>76</v>
      </c>
      <c r="E20" s="55">
        <v>56.041666666666664</v>
      </c>
      <c r="F20" s="56">
        <f t="shared" si="0"/>
        <v>78.458333333333329</v>
      </c>
    </row>
    <row r="21" spans="3:7">
      <c r="D21" s="51"/>
      <c r="E21" s="55">
        <v>85.247395833333343</v>
      </c>
      <c r="F21" s="56">
        <f t="shared" si="0"/>
        <v>119.34635416666667</v>
      </c>
    </row>
    <row r="22" spans="3:7">
      <c r="D22" s="51"/>
      <c r="E22" s="55">
        <v>79.518229166666671</v>
      </c>
      <c r="F22" s="56">
        <f t="shared" si="0"/>
        <v>111.32552083333333</v>
      </c>
    </row>
    <row r="23" spans="3:7">
      <c r="D23" s="54" t="s">
        <v>112</v>
      </c>
      <c r="E23" s="55">
        <v>48.385416666666671</v>
      </c>
      <c r="F23" s="56">
        <f t="shared" si="0"/>
        <v>67.739583333333329</v>
      </c>
    </row>
    <row r="24" spans="3:7">
      <c r="D24" s="51"/>
      <c r="E24" s="55">
        <v>71.119791666666686</v>
      </c>
      <c r="F24" s="56">
        <f t="shared" si="0"/>
        <v>99.567708333333357</v>
      </c>
    </row>
    <row r="25" spans="3:7">
      <c r="D25" s="51"/>
      <c r="E25" s="55">
        <v>66.549479166666686</v>
      </c>
      <c r="F25" s="56">
        <f t="shared" si="0"/>
        <v>93.169270833333357</v>
      </c>
    </row>
    <row r="26" spans="3:7">
      <c r="D26" s="54" t="s">
        <v>149</v>
      </c>
      <c r="E26" s="55">
        <v>64.466145833333343</v>
      </c>
      <c r="F26" s="56">
        <f t="shared" si="0"/>
        <v>90.252604166666671</v>
      </c>
    </row>
    <row r="27" spans="3:7">
      <c r="D27" s="51"/>
      <c r="E27" s="55">
        <v>88.90625</v>
      </c>
      <c r="F27" s="56">
        <f t="shared" si="0"/>
        <v>124.46874999999999</v>
      </c>
    </row>
    <row r="28" spans="3:7">
      <c r="D28" s="51"/>
      <c r="E28" s="55">
        <v>101.62760416666667</v>
      </c>
      <c r="F28" s="56">
        <f t="shared" si="0"/>
        <v>142.27864583333334</v>
      </c>
    </row>
    <row r="29" spans="3:7">
      <c r="D29" s="54" t="s">
        <v>215</v>
      </c>
      <c r="E29" s="55">
        <v>76.796875</v>
      </c>
      <c r="F29" s="56">
        <f t="shared" si="0"/>
        <v>107.515625</v>
      </c>
    </row>
    <row r="30" spans="3:7">
      <c r="D30" s="51"/>
      <c r="E30" s="55">
        <v>86.822916666666671</v>
      </c>
      <c r="F30" s="56">
        <f t="shared" si="0"/>
        <v>121.55208333333333</v>
      </c>
    </row>
    <row r="31" spans="3:7">
      <c r="D31" s="51"/>
      <c r="E31" s="55">
        <v>99.205729166666671</v>
      </c>
      <c r="F31" s="56">
        <f t="shared" si="0"/>
        <v>138.88802083333334</v>
      </c>
    </row>
    <row r="32" spans="3:7">
      <c r="D32" s="54" t="s">
        <v>247</v>
      </c>
      <c r="E32" s="55">
        <v>25.716145833333336</v>
      </c>
      <c r="F32" s="56">
        <f t="shared" si="0"/>
        <v>36.002604166666664</v>
      </c>
    </row>
    <row r="33" spans="4:6">
      <c r="D33" s="51"/>
      <c r="E33" s="55">
        <v>51.067708333333336</v>
      </c>
      <c r="F33" s="56">
        <f t="shared" si="0"/>
        <v>71.494791666666671</v>
      </c>
    </row>
    <row r="34" spans="4:6">
      <c r="D34" s="51"/>
      <c r="E34" s="55">
        <v>65.494791666666671</v>
      </c>
      <c r="F34" s="56">
        <f t="shared" si="0"/>
        <v>91.692708333333329</v>
      </c>
    </row>
    <row r="35" spans="4:6">
      <c r="D35" s="54" t="s">
        <v>317</v>
      </c>
      <c r="E35" s="55">
        <v>23.867187500000004</v>
      </c>
      <c r="F35" s="56">
        <f t="shared" si="0"/>
        <v>33.4140625</v>
      </c>
    </row>
    <row r="36" spans="4:6">
      <c r="D36" s="51"/>
      <c r="E36" s="55">
        <v>56.666666666666679</v>
      </c>
      <c r="F36" s="56">
        <f t="shared" si="0"/>
        <v>79.333333333333343</v>
      </c>
    </row>
    <row r="37" spans="4:6">
      <c r="D37" s="51"/>
      <c r="E37" s="55">
        <v>75.807291666666671</v>
      </c>
      <c r="F37" s="56">
        <f t="shared" si="0"/>
        <v>106.13020833333333</v>
      </c>
    </row>
  </sheetData>
  <sheetProtection password="FEA0" sheet="1" objects="1" scenarios="1" selectLockedCells="1" selectUnlockedCells="1"/>
  <mergeCells count="7">
    <mergeCell ref="M4:N4"/>
    <mergeCell ref="B6:D6"/>
    <mergeCell ref="B4:D4"/>
    <mergeCell ref="E4:F4"/>
    <mergeCell ref="G4:H4"/>
    <mergeCell ref="I4:J4"/>
    <mergeCell ref="K4:L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Obj PV KS </vt:lpstr>
      <vt:lpstr>Suivi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2013-08-05T14:20:06Z</dcterms:created>
  <dcterms:modified xsi:type="dcterms:W3CDTF">2013-08-05T17:25:51Z</dcterms:modified>
</cp:coreProperties>
</file>