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embeddings/oleObject2.bin" ContentType="application/vnd.openxmlformats-officedocument.oleObject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embeddings/oleObject3.bin" ContentType="application/vnd.openxmlformats-officedocument.oleObject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05" yWindow="0" windowWidth="10185" windowHeight="11685"/>
  </bookViews>
  <sheets>
    <sheet name="MOTORS CHART IN AIR" sheetId="1" r:id="rId1"/>
    <sheet name="Sheet1" sheetId="10" r:id="rId2"/>
    <sheet name="LV FEEDER CHART IN AIR" sheetId="2" r:id="rId3"/>
    <sheet name="DC FEEDER CHART IN AIR" sheetId="9" r:id="rId4"/>
    <sheet name="ABB MOTOR DATA Ex na" sheetId="3" r:id="rId5"/>
    <sheet name="CIRCUIT PRYSMIAN" sheetId="7" r:id="rId6"/>
    <sheet name="CABLE DATA PRYSMIAN" sheetId="6" r:id="rId7"/>
  </sheets>
  <externalReferences>
    <externalReference r:id="rId8"/>
    <externalReference r:id="rId9"/>
  </externalReferences>
  <definedNames>
    <definedName name="_xlnm._FilterDatabase" localSheetId="4" hidden="1">'ABB MOTOR DATA Ex na'!$B$5:$U$52</definedName>
    <definedName name="_xlnm._FilterDatabase" localSheetId="6" hidden="1">'CABLE DATA PRYSMIAN'!$B$5:$N$68</definedName>
    <definedName name="_xlnm._FilterDatabase" localSheetId="5" hidden="1">'CIRCUIT PRYSMIAN'!$C$5:$W$49</definedName>
    <definedName name="motordata">[1]Motordata!$H$9</definedName>
    <definedName name="MotorRating">'MOTORS CHART IN AIR'!$C$17:$C$45</definedName>
    <definedName name="n" localSheetId="3">'DC FEEDER CHART IN AIR'!#REF!</definedName>
    <definedName name="n" localSheetId="2">'LV FEEDER CHART IN AIR'!#REF!</definedName>
    <definedName name="n">'MOTORS CHART IN AIR'!$S$7</definedName>
    <definedName name="_xlnm.Print_Area" localSheetId="3">'DC FEEDER CHART IN AIR'!$A$1:$AU$40</definedName>
    <definedName name="_xlnm.Print_Area" localSheetId="2">'LV FEEDER CHART IN AIR'!$A$1:$AV$42</definedName>
    <definedName name="_xlnm.Print_Area" localSheetId="0">'MOTORS CHART IN AIR'!$A$1:$AM$46</definedName>
    <definedName name="Print_Titles_MI" localSheetId="4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>#REF!</definedName>
    <definedName name="_xlnm.Recorder" localSheetId="4">#REF!</definedName>
    <definedName name="_xlnm.Recorder" localSheetId="6">#REF!</definedName>
    <definedName name="_xlnm.Recorder" localSheetId="5">#REF!</definedName>
    <definedName name="_xlnm.Recorder" localSheetId="3">#REF!</definedName>
    <definedName name="_xlnm.Recorder">#REF!</definedName>
    <definedName name="Vd" localSheetId="4">'[2]MOTORS CHART IN AIR'!$F$4</definedName>
    <definedName name="Vd" localSheetId="6">'[2]MOTORS CHART IN AIR'!$F$4</definedName>
    <definedName name="Vd" localSheetId="5">'[2]MOTORS CHART IN AIR'!$F$4</definedName>
    <definedName name="Vd" localSheetId="3">'DC FEEDER CHART IN AIR'!$E$4</definedName>
    <definedName name="Vd" localSheetId="2">'LV FEEDER CHART IN AIR'!$F$4</definedName>
    <definedName name="Vd">'MOTORS CHART IN AIR'!$F$4</definedName>
    <definedName name="Vst" localSheetId="4">'[2]MOTORS CHART IN AIR'!$F$5</definedName>
    <definedName name="Vst" localSheetId="6">'[2]MOTORS CHART IN AIR'!$F$5</definedName>
    <definedName name="Vst" localSheetId="5">'[2]MOTORS CHART IN AIR'!$F$5</definedName>
    <definedName name="Vst" localSheetId="3">'DC FEEDER CHART IN AIR'!$E$5</definedName>
    <definedName name="Vst" localSheetId="2">'LV FEEDER CHART IN AIR'!$F$5</definedName>
    <definedName name="Vst">'MOTORS CHART IN AIR'!$F$5</definedName>
  </definedNames>
  <calcPr calcId="145621"/>
</workbook>
</file>

<file path=xl/calcChain.xml><?xml version="1.0" encoding="utf-8"?>
<calcChain xmlns="http://schemas.openxmlformats.org/spreadsheetml/2006/main">
  <c r="F17" i="1" l="1"/>
  <c r="AM39" i="9" l="1"/>
  <c r="AL39" i="9"/>
  <c r="AK39" i="9"/>
  <c r="AJ39" i="9"/>
  <c r="AI39" i="9"/>
  <c r="AH39" i="9"/>
  <c r="AG39" i="9"/>
  <c r="AF39" i="9"/>
  <c r="AE39" i="9"/>
  <c r="AD39" i="9"/>
  <c r="AC39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D39" i="9"/>
  <c r="AM38" i="9"/>
  <c r="AL38" i="9"/>
  <c r="AK38" i="9"/>
  <c r="AJ38" i="9"/>
  <c r="AI38" i="9"/>
  <c r="AH38" i="9"/>
  <c r="AG38" i="9"/>
  <c r="AF38" i="9"/>
  <c r="AE38" i="9"/>
  <c r="AD38" i="9"/>
  <c r="AC38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E38" i="9"/>
  <c r="D38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E36" i="9"/>
  <c r="AD36" i="9"/>
  <c r="AC36" i="9"/>
  <c r="AB36" i="9"/>
  <c r="AA36" i="9"/>
  <c r="Z36" i="9"/>
  <c r="Y36" i="9"/>
  <c r="X36" i="9"/>
  <c r="W36" i="9"/>
  <c r="V36" i="9"/>
  <c r="U36" i="9"/>
  <c r="T36" i="9"/>
  <c r="S36" i="9"/>
  <c r="R36" i="9"/>
  <c r="Q36" i="9"/>
  <c r="P36" i="9"/>
  <c r="O36" i="9"/>
  <c r="N36" i="9"/>
  <c r="M36" i="9"/>
  <c r="L36" i="9"/>
  <c r="K36" i="9"/>
  <c r="J36" i="9"/>
  <c r="I36" i="9"/>
  <c r="H36" i="9"/>
  <c r="G36" i="9"/>
  <c r="F36" i="9"/>
  <c r="E36" i="9"/>
  <c r="D36" i="9"/>
  <c r="AM35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G35" i="9"/>
  <c r="F35" i="9"/>
  <c r="E35" i="9"/>
  <c r="D35" i="9"/>
  <c r="AM34" i="9"/>
  <c r="AL34" i="9"/>
  <c r="AK34" i="9"/>
  <c r="AJ34" i="9"/>
  <c r="AI34" i="9"/>
  <c r="AH34" i="9"/>
  <c r="AG34" i="9"/>
  <c r="AF34" i="9"/>
  <c r="AE34" i="9"/>
  <c r="AD34" i="9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E34" i="9"/>
  <c r="D34" i="9"/>
  <c r="AM33" i="9"/>
  <c r="AL33" i="9"/>
  <c r="AK33" i="9"/>
  <c r="AJ33" i="9"/>
  <c r="AI33" i="9"/>
  <c r="AH33" i="9"/>
  <c r="AG33" i="9"/>
  <c r="AF33" i="9"/>
  <c r="AE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H33" i="9"/>
  <c r="G33" i="9"/>
  <c r="F33" i="9"/>
  <c r="E33" i="9"/>
  <c r="D33" i="9"/>
  <c r="AM32" i="9"/>
  <c r="AL32" i="9"/>
  <c r="AK32" i="9"/>
  <c r="AJ32" i="9"/>
  <c r="AI32" i="9"/>
  <c r="AH32" i="9"/>
  <c r="AG32" i="9"/>
  <c r="AF32" i="9"/>
  <c r="AE32" i="9"/>
  <c r="AD32" i="9"/>
  <c r="AC32" i="9"/>
  <c r="AB32" i="9"/>
  <c r="AA32" i="9"/>
  <c r="Z32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E32" i="9"/>
  <c r="D32" i="9"/>
  <c r="AM31" i="9"/>
  <c r="AL31" i="9"/>
  <c r="AK31" i="9"/>
  <c r="AJ31" i="9"/>
  <c r="AI31" i="9"/>
  <c r="AH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AM30" i="9"/>
  <c r="AL30" i="9"/>
  <c r="AK30" i="9"/>
  <c r="AJ30" i="9"/>
  <c r="AI30" i="9"/>
  <c r="AH30" i="9"/>
  <c r="AG30" i="9"/>
  <c r="AF30" i="9"/>
  <c r="AE30" i="9"/>
  <c r="AD30" i="9"/>
  <c r="AC30" i="9"/>
  <c r="AB30" i="9"/>
  <c r="AA30" i="9"/>
  <c r="Z30" i="9"/>
  <c r="Y30" i="9"/>
  <c r="X30" i="9"/>
  <c r="W30" i="9"/>
  <c r="V30" i="9"/>
  <c r="U30" i="9"/>
  <c r="T30" i="9"/>
  <c r="S30" i="9"/>
  <c r="R30" i="9"/>
  <c r="Q30" i="9"/>
  <c r="P30" i="9"/>
  <c r="O30" i="9"/>
  <c r="N30" i="9"/>
  <c r="M30" i="9"/>
  <c r="L30" i="9"/>
  <c r="K30" i="9"/>
  <c r="J30" i="9"/>
  <c r="I30" i="9"/>
  <c r="H30" i="9"/>
  <c r="G30" i="9"/>
  <c r="F30" i="9"/>
  <c r="E30" i="9"/>
  <c r="D30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D29" i="9"/>
  <c r="AM28" i="9"/>
  <c r="AL28" i="9"/>
  <c r="AK28" i="9"/>
  <c r="AJ28" i="9"/>
  <c r="AI28" i="9"/>
  <c r="AH28" i="9"/>
  <c r="AG28" i="9"/>
  <c r="AF28" i="9"/>
  <c r="AE28" i="9"/>
  <c r="AD28" i="9"/>
  <c r="AC28" i="9"/>
  <c r="AB28" i="9"/>
  <c r="AA28" i="9"/>
  <c r="Z28" i="9"/>
  <c r="Y28" i="9"/>
  <c r="X28" i="9"/>
  <c r="W28" i="9"/>
  <c r="V28" i="9"/>
  <c r="U28" i="9"/>
  <c r="T28" i="9"/>
  <c r="S28" i="9"/>
  <c r="R28" i="9"/>
  <c r="Q28" i="9"/>
  <c r="P28" i="9"/>
  <c r="O28" i="9"/>
  <c r="N28" i="9"/>
  <c r="M28" i="9"/>
  <c r="L28" i="9"/>
  <c r="K28" i="9"/>
  <c r="J28" i="9"/>
  <c r="I28" i="9"/>
  <c r="H28" i="9"/>
  <c r="G28" i="9"/>
  <c r="F28" i="9"/>
  <c r="E28" i="9"/>
  <c r="D28" i="9"/>
  <c r="AM27" i="9"/>
  <c r="AL27" i="9"/>
  <c r="AK27" i="9"/>
  <c r="AJ27" i="9"/>
  <c r="AI27" i="9"/>
  <c r="AH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E27" i="9"/>
  <c r="D27" i="9"/>
  <c r="AM26" i="9"/>
  <c r="AL26" i="9"/>
  <c r="AK26" i="9"/>
  <c r="AJ26" i="9"/>
  <c r="AI26" i="9"/>
  <c r="AH26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6" i="9"/>
  <c r="AM25" i="9"/>
  <c r="AL25" i="9"/>
  <c r="AK25" i="9"/>
  <c r="AJ25" i="9"/>
  <c r="AI25" i="9"/>
  <c r="AH25" i="9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AM24" i="9"/>
  <c r="AL24" i="9"/>
  <c r="AK24" i="9"/>
  <c r="AJ24" i="9"/>
  <c r="AI24" i="9"/>
  <c r="AH24" i="9"/>
  <c r="AG24" i="9"/>
  <c r="AF24" i="9"/>
  <c r="AE24" i="9"/>
  <c r="AD24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H24" i="9"/>
  <c r="G24" i="9"/>
  <c r="F24" i="9"/>
  <c r="E24" i="9"/>
  <c r="D24" i="9"/>
  <c r="AM23" i="9"/>
  <c r="AL23" i="9"/>
  <c r="AK23" i="9"/>
  <c r="AJ23" i="9"/>
  <c r="AI23" i="9"/>
  <c r="AH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AM22" i="9"/>
  <c r="AL22" i="9"/>
  <c r="AK22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E22" i="9"/>
  <c r="D22" i="9"/>
  <c r="AM21" i="9"/>
  <c r="AL21" i="9"/>
  <c r="AK21" i="9"/>
  <c r="AJ21" i="9"/>
  <c r="AI21" i="9"/>
  <c r="AH21" i="9"/>
  <c r="AG21" i="9"/>
  <c r="AF21" i="9"/>
  <c r="AE21" i="9"/>
  <c r="AD21" i="9"/>
  <c r="AC21" i="9"/>
  <c r="AB21" i="9"/>
  <c r="AA21" i="9"/>
  <c r="Z21" i="9"/>
  <c r="Y21" i="9"/>
  <c r="X21" i="9"/>
  <c r="W21" i="9"/>
  <c r="V21" i="9"/>
  <c r="U21" i="9"/>
  <c r="T21" i="9"/>
  <c r="S21" i="9"/>
  <c r="R21" i="9"/>
  <c r="Q21" i="9"/>
  <c r="P21" i="9"/>
  <c r="O21" i="9"/>
  <c r="N21" i="9"/>
  <c r="M21" i="9"/>
  <c r="L21" i="9"/>
  <c r="K21" i="9"/>
  <c r="J21" i="9"/>
  <c r="I21" i="9"/>
  <c r="H21" i="9"/>
  <c r="G21" i="9"/>
  <c r="F21" i="9"/>
  <c r="E21" i="9"/>
  <c r="D21" i="9"/>
  <c r="AM20" i="9"/>
  <c r="AL20" i="9"/>
  <c r="AK20" i="9"/>
  <c r="AJ20" i="9"/>
  <c r="AI20" i="9"/>
  <c r="AH20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H20" i="9"/>
  <c r="G20" i="9"/>
  <c r="F20" i="9"/>
  <c r="E20" i="9"/>
  <c r="D20" i="9"/>
  <c r="AM19" i="9"/>
  <c r="AL19" i="9"/>
  <c r="AK19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AM18" i="9"/>
  <c r="AL18" i="9"/>
  <c r="AK18" i="9"/>
  <c r="AJ18" i="9"/>
  <c r="AI18" i="9"/>
  <c r="AH18" i="9"/>
  <c r="AG18" i="9"/>
  <c r="AF18" i="9"/>
  <c r="AE18" i="9"/>
  <c r="AD18" i="9"/>
  <c r="AC18" i="9"/>
  <c r="AB18" i="9"/>
  <c r="AA18" i="9"/>
  <c r="Z18" i="9"/>
  <c r="Y18" i="9"/>
  <c r="X18" i="9"/>
  <c r="W18" i="9"/>
  <c r="V18" i="9"/>
  <c r="U18" i="9"/>
  <c r="T18" i="9"/>
  <c r="S18" i="9"/>
  <c r="R18" i="9"/>
  <c r="Q18" i="9"/>
  <c r="P18" i="9"/>
  <c r="O18" i="9"/>
  <c r="N18" i="9"/>
  <c r="M18" i="9"/>
  <c r="L18" i="9"/>
  <c r="K18" i="9"/>
  <c r="J18" i="9"/>
  <c r="I18" i="9"/>
  <c r="H18" i="9"/>
  <c r="G18" i="9"/>
  <c r="F18" i="9"/>
  <c r="E18" i="9"/>
  <c r="D18" i="9"/>
  <c r="AM17" i="9"/>
  <c r="AL17" i="9"/>
  <c r="AK17" i="9"/>
  <c r="AJ17" i="9"/>
  <c r="AI17" i="9"/>
  <c r="AH17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E17" i="9"/>
  <c r="D17" i="9"/>
  <c r="AM16" i="9"/>
  <c r="AL16" i="9"/>
  <c r="AK16" i="9"/>
  <c r="AJ16" i="9"/>
  <c r="AI16" i="9"/>
  <c r="AH16" i="9"/>
  <c r="AG16" i="9"/>
  <c r="AF16" i="9"/>
  <c r="AE16" i="9"/>
  <c r="AD16" i="9"/>
  <c r="AC16" i="9"/>
  <c r="AB16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H16" i="9"/>
  <c r="G16" i="9"/>
  <c r="F16" i="9"/>
  <c r="E16" i="9"/>
  <c r="D16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D15" i="9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R12" i="2"/>
  <c r="F12" i="2"/>
  <c r="G12" i="2"/>
  <c r="H12" i="2"/>
  <c r="I12" i="2"/>
  <c r="J12" i="2"/>
  <c r="K12" i="2"/>
  <c r="L12" i="2"/>
  <c r="M12" i="2"/>
  <c r="N12" i="2"/>
  <c r="O12" i="2"/>
  <c r="P12" i="2"/>
  <c r="Q12" i="2"/>
  <c r="E12" i="2"/>
  <c r="X12" i="1" l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W12" i="1"/>
  <c r="K12" i="1"/>
  <c r="L12" i="1"/>
  <c r="M12" i="1"/>
  <c r="N12" i="1"/>
  <c r="O12" i="1"/>
  <c r="P12" i="1"/>
  <c r="Q12" i="1"/>
  <c r="R12" i="1"/>
  <c r="S12" i="1"/>
  <c r="T12" i="1"/>
  <c r="U12" i="1"/>
  <c r="V12" i="1"/>
  <c r="J12" i="1"/>
  <c r="AM13" i="9" l="1"/>
  <c r="AL13" i="9"/>
  <c r="AK13" i="9"/>
  <c r="AJ13" i="9"/>
  <c r="AI13" i="9"/>
  <c r="AH13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AM11" i="9"/>
  <c r="AL11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O12" i="9" s="1"/>
  <c r="N11" i="9"/>
  <c r="N12" i="9" s="1"/>
  <c r="M11" i="9"/>
  <c r="M12" i="9" s="1"/>
  <c r="L11" i="9"/>
  <c r="L12" i="9" s="1"/>
  <c r="K11" i="9"/>
  <c r="K12" i="9" s="1"/>
  <c r="J11" i="9"/>
  <c r="J12" i="9" s="1"/>
  <c r="I11" i="9"/>
  <c r="I12" i="9" s="1"/>
  <c r="H11" i="9"/>
  <c r="H12" i="9" s="1"/>
  <c r="G11" i="9"/>
  <c r="G12" i="9" s="1"/>
  <c r="F11" i="9"/>
  <c r="F12" i="9" s="1"/>
  <c r="E11" i="9"/>
  <c r="E12" i="9" s="1"/>
  <c r="D11" i="9"/>
  <c r="D12" i="9" s="1"/>
  <c r="AM10" i="9"/>
  <c r="AM12" i="9" s="1"/>
  <c r="AL10" i="9"/>
  <c r="AL12" i="9" s="1"/>
  <c r="AK10" i="9"/>
  <c r="AK12" i="9" s="1"/>
  <c r="AJ10" i="9"/>
  <c r="AJ12" i="9" s="1"/>
  <c r="AI10" i="9"/>
  <c r="AI12" i="9" s="1"/>
  <c r="AH10" i="9"/>
  <c r="AH12" i="9" s="1"/>
  <c r="AG10" i="9"/>
  <c r="AG12" i="9" s="1"/>
  <c r="AF10" i="9"/>
  <c r="AF12" i="9" s="1"/>
  <c r="AE10" i="9"/>
  <c r="AE12" i="9" s="1"/>
  <c r="AD10" i="9"/>
  <c r="AD12" i="9" s="1"/>
  <c r="AC10" i="9"/>
  <c r="AC12" i="9" s="1"/>
  <c r="AB10" i="9"/>
  <c r="AB12" i="9" s="1"/>
  <c r="AA10" i="9"/>
  <c r="AA12" i="9" s="1"/>
  <c r="Z10" i="9"/>
  <c r="Z12" i="9" s="1"/>
  <c r="Y10" i="9"/>
  <c r="Y12" i="9" s="1"/>
  <c r="X10" i="9"/>
  <c r="X12" i="9" s="1"/>
  <c r="W10" i="9"/>
  <c r="W12" i="9" s="1"/>
  <c r="V10" i="9"/>
  <c r="V12" i="9" s="1"/>
  <c r="U10" i="9"/>
  <c r="U12" i="9" s="1"/>
  <c r="T10" i="9"/>
  <c r="T12" i="9" s="1"/>
  <c r="S10" i="9"/>
  <c r="S12" i="9" s="1"/>
  <c r="R10" i="9"/>
  <c r="R12" i="9" s="1"/>
  <c r="Q10" i="9"/>
  <c r="Q12" i="9" s="1"/>
  <c r="P10" i="9"/>
  <c r="P12" i="9" s="1"/>
  <c r="E19" i="1" l="1"/>
  <c r="D18" i="1"/>
  <c r="B49" i="7" l="1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I68" i="6"/>
  <c r="D68" i="6"/>
  <c r="C68" i="6"/>
  <c r="E68" i="6" s="1"/>
  <c r="I67" i="6"/>
  <c r="D67" i="6"/>
  <c r="C67" i="6"/>
  <c r="I66" i="6"/>
  <c r="D66" i="6"/>
  <c r="C66" i="6"/>
  <c r="E66" i="6" s="1"/>
  <c r="I65" i="6"/>
  <c r="D65" i="6"/>
  <c r="C65" i="6"/>
  <c r="I64" i="6"/>
  <c r="D64" i="6"/>
  <c r="C64" i="6"/>
  <c r="E64" i="6" s="1"/>
  <c r="I63" i="6"/>
  <c r="D63" i="6"/>
  <c r="C63" i="6"/>
  <c r="I62" i="6"/>
  <c r="D62" i="6"/>
  <c r="C62" i="6"/>
  <c r="E62" i="6" s="1"/>
  <c r="I61" i="6"/>
  <c r="D61" i="6"/>
  <c r="C61" i="6"/>
  <c r="I60" i="6"/>
  <c r="D60" i="6"/>
  <c r="C60" i="6"/>
  <c r="E60" i="6" s="1"/>
  <c r="I59" i="6"/>
  <c r="D59" i="6"/>
  <c r="C59" i="6"/>
  <c r="I58" i="6"/>
  <c r="D58" i="6"/>
  <c r="C58" i="6"/>
  <c r="E58" i="6" s="1"/>
  <c r="I57" i="6"/>
  <c r="D57" i="6"/>
  <c r="C57" i="6"/>
  <c r="I56" i="6"/>
  <c r="D56" i="6"/>
  <c r="C56" i="6"/>
  <c r="E56" i="6" s="1"/>
  <c r="I55" i="6"/>
  <c r="D55" i="6"/>
  <c r="C55" i="6"/>
  <c r="I54" i="6"/>
  <c r="D54" i="6"/>
  <c r="C54" i="6"/>
  <c r="E54" i="6" s="1"/>
  <c r="I53" i="6"/>
  <c r="D53" i="6"/>
  <c r="C53" i="6"/>
  <c r="I52" i="6"/>
  <c r="D52" i="6"/>
  <c r="C52" i="6"/>
  <c r="E52" i="6" s="1"/>
  <c r="I51" i="6"/>
  <c r="D51" i="6"/>
  <c r="C51" i="6"/>
  <c r="I50" i="6"/>
  <c r="D50" i="6"/>
  <c r="C50" i="6"/>
  <c r="E50" i="6" s="1"/>
  <c r="I49" i="6"/>
  <c r="D49" i="6"/>
  <c r="C49" i="6"/>
  <c r="I48" i="6"/>
  <c r="D48" i="6"/>
  <c r="C48" i="6"/>
  <c r="E48" i="6" s="1"/>
  <c r="I47" i="6"/>
  <c r="D47" i="6"/>
  <c r="C47" i="6"/>
  <c r="I46" i="6"/>
  <c r="D46" i="6"/>
  <c r="C46" i="6"/>
  <c r="E46" i="6" s="1"/>
  <c r="I45" i="6"/>
  <c r="D45" i="6"/>
  <c r="C45" i="6"/>
  <c r="I44" i="6"/>
  <c r="D44" i="6"/>
  <c r="C44" i="6"/>
  <c r="E44" i="6" s="1"/>
  <c r="I43" i="6"/>
  <c r="D43" i="6"/>
  <c r="C43" i="6"/>
  <c r="I42" i="6"/>
  <c r="D42" i="6"/>
  <c r="C42" i="6"/>
  <c r="E42" i="6" s="1"/>
  <c r="I41" i="6"/>
  <c r="D41" i="6"/>
  <c r="C41" i="6"/>
  <c r="I40" i="6"/>
  <c r="D40" i="6"/>
  <c r="C40" i="6"/>
  <c r="E40" i="6" s="1"/>
  <c r="I39" i="6"/>
  <c r="D39" i="6"/>
  <c r="C39" i="6"/>
  <c r="I38" i="6"/>
  <c r="D38" i="6"/>
  <c r="C38" i="6"/>
  <c r="E38" i="6" s="1"/>
  <c r="I37" i="6"/>
  <c r="D37" i="6"/>
  <c r="C37" i="6"/>
  <c r="I36" i="6"/>
  <c r="D36" i="6"/>
  <c r="C36" i="6"/>
  <c r="E36" i="6" s="1"/>
  <c r="I35" i="6"/>
  <c r="D35" i="6"/>
  <c r="C35" i="6"/>
  <c r="I34" i="6"/>
  <c r="D34" i="6"/>
  <c r="C34" i="6"/>
  <c r="E34" i="6" s="1"/>
  <c r="I33" i="6"/>
  <c r="D33" i="6"/>
  <c r="C33" i="6"/>
  <c r="I32" i="6"/>
  <c r="D32" i="6"/>
  <c r="C32" i="6"/>
  <c r="E32" i="6" s="1"/>
  <c r="I31" i="6"/>
  <c r="D31" i="6"/>
  <c r="C31" i="6"/>
  <c r="I30" i="6"/>
  <c r="D30" i="6"/>
  <c r="C30" i="6"/>
  <c r="E30" i="6" s="1"/>
  <c r="I29" i="6"/>
  <c r="D29" i="6"/>
  <c r="C29" i="6"/>
  <c r="I28" i="6"/>
  <c r="D28" i="6"/>
  <c r="C28" i="6"/>
  <c r="E28" i="6" s="1"/>
  <c r="I27" i="6"/>
  <c r="D27" i="6"/>
  <c r="C27" i="6"/>
  <c r="I26" i="6"/>
  <c r="D26" i="6"/>
  <c r="C26" i="6"/>
  <c r="E26" i="6" s="1"/>
  <c r="I25" i="6"/>
  <c r="D25" i="6"/>
  <c r="C25" i="6"/>
  <c r="I24" i="6"/>
  <c r="D24" i="6"/>
  <c r="C24" i="6"/>
  <c r="E24" i="6" s="1"/>
  <c r="I23" i="6"/>
  <c r="D23" i="6"/>
  <c r="C23" i="6"/>
  <c r="I22" i="6"/>
  <c r="D22" i="6"/>
  <c r="C22" i="6"/>
  <c r="E22" i="6" s="1"/>
  <c r="I21" i="6"/>
  <c r="D21" i="6"/>
  <c r="C21" i="6"/>
  <c r="I20" i="6"/>
  <c r="D20" i="6"/>
  <c r="C20" i="6"/>
  <c r="E20" i="6" s="1"/>
  <c r="I19" i="6"/>
  <c r="D19" i="6"/>
  <c r="C19" i="6"/>
  <c r="I18" i="6"/>
  <c r="D18" i="6"/>
  <c r="C18" i="6"/>
  <c r="E18" i="6" s="1"/>
  <c r="I17" i="6"/>
  <c r="D17" i="6"/>
  <c r="C17" i="6"/>
  <c r="I16" i="6"/>
  <c r="D16" i="6"/>
  <c r="C16" i="6"/>
  <c r="E16" i="6" s="1"/>
  <c r="I15" i="6"/>
  <c r="D15" i="6"/>
  <c r="C15" i="6"/>
  <c r="I14" i="6"/>
  <c r="D14" i="6"/>
  <c r="C14" i="6"/>
  <c r="E14" i="6" s="1"/>
  <c r="I13" i="6"/>
  <c r="D13" i="6"/>
  <c r="C13" i="6"/>
  <c r="I12" i="6"/>
  <c r="D12" i="6"/>
  <c r="C12" i="6"/>
  <c r="E12" i="6" s="1"/>
  <c r="I11" i="6"/>
  <c r="D11" i="6"/>
  <c r="C11" i="6"/>
  <c r="I10" i="6"/>
  <c r="D10" i="6"/>
  <c r="C10" i="6"/>
  <c r="E10" i="6" s="1"/>
  <c r="I9" i="6"/>
  <c r="D9" i="6"/>
  <c r="C9" i="6"/>
  <c r="I8" i="6"/>
  <c r="D8" i="6"/>
  <c r="C8" i="6"/>
  <c r="E8" i="6" s="1"/>
  <c r="I7" i="6"/>
  <c r="D7" i="6"/>
  <c r="C7" i="6"/>
  <c r="I6" i="6"/>
  <c r="D6" i="6"/>
  <c r="C6" i="6"/>
  <c r="E6" i="6" s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E17" i="1" l="1"/>
  <c r="E44" i="1"/>
  <c r="E42" i="1"/>
  <c r="E40" i="1"/>
  <c r="E38" i="1"/>
  <c r="E36" i="1"/>
  <c r="E34" i="1"/>
  <c r="E32" i="1"/>
  <c r="E30" i="1"/>
  <c r="E26" i="1"/>
  <c r="E24" i="1"/>
  <c r="E22" i="1"/>
  <c r="E20" i="1"/>
  <c r="E18" i="1"/>
  <c r="E7" i="6"/>
  <c r="E9" i="6"/>
  <c r="E11" i="6"/>
  <c r="E13" i="6"/>
  <c r="E15" i="6"/>
  <c r="E17" i="6"/>
  <c r="E19" i="6"/>
  <c r="E21" i="6"/>
  <c r="E23" i="6"/>
  <c r="E25" i="6"/>
  <c r="E27" i="6"/>
  <c r="E29" i="6"/>
  <c r="E31" i="6"/>
  <c r="E33" i="6"/>
  <c r="E35" i="6"/>
  <c r="E37" i="6"/>
  <c r="E39" i="6"/>
  <c r="E41" i="6"/>
  <c r="E43" i="6"/>
  <c r="E45" i="6"/>
  <c r="E47" i="6"/>
  <c r="E49" i="6"/>
  <c r="E51" i="6"/>
  <c r="E53" i="6"/>
  <c r="E55" i="6"/>
  <c r="E57" i="6"/>
  <c r="E59" i="6"/>
  <c r="E61" i="6"/>
  <c r="E63" i="6"/>
  <c r="E65" i="6"/>
  <c r="E67" i="6"/>
  <c r="E45" i="1"/>
  <c r="E43" i="1"/>
  <c r="E41" i="1"/>
  <c r="E39" i="1"/>
  <c r="E37" i="1"/>
  <c r="E35" i="1"/>
  <c r="E33" i="1"/>
  <c r="E31" i="1"/>
  <c r="E29" i="1"/>
  <c r="E27" i="1"/>
  <c r="E25" i="1"/>
  <c r="E23" i="1"/>
  <c r="E21" i="1"/>
  <c r="G7" i="7"/>
  <c r="G9" i="7"/>
  <c r="G11" i="7"/>
  <c r="G13" i="7"/>
  <c r="G15" i="7"/>
  <c r="G17" i="7"/>
  <c r="G19" i="7"/>
  <c r="G21" i="7"/>
  <c r="G23" i="7"/>
  <c r="G25" i="7"/>
  <c r="G27" i="7"/>
  <c r="G29" i="7"/>
  <c r="G31" i="7"/>
  <c r="G33" i="7"/>
  <c r="G35" i="7"/>
  <c r="G37" i="7"/>
  <c r="G39" i="7"/>
  <c r="G41" i="7"/>
  <c r="G43" i="7"/>
  <c r="G45" i="7"/>
  <c r="G47" i="7"/>
  <c r="G49" i="7"/>
  <c r="G8" i="7"/>
  <c r="G10" i="7"/>
  <c r="G12" i="7"/>
  <c r="G14" i="7"/>
  <c r="G16" i="7"/>
  <c r="G18" i="7"/>
  <c r="G20" i="7"/>
  <c r="G22" i="7"/>
  <c r="G24" i="7"/>
  <c r="G26" i="7"/>
  <c r="G28" i="7"/>
  <c r="G30" i="7"/>
  <c r="G32" i="7"/>
  <c r="G34" i="7"/>
  <c r="G36" i="7"/>
  <c r="G38" i="7"/>
  <c r="G40" i="7"/>
  <c r="G42" i="7"/>
  <c r="G44" i="7"/>
  <c r="G46" i="7"/>
  <c r="G48" i="7"/>
  <c r="G6" i="7"/>
  <c r="E28" i="1"/>
  <c r="U6" i="7" l="1"/>
  <c r="V6" i="7" s="1"/>
  <c r="S6" i="7"/>
  <c r="T6" i="7" s="1"/>
  <c r="Q6" i="7"/>
  <c r="R6" i="7" s="1"/>
  <c r="O6" i="7"/>
  <c r="P6" i="7" s="1"/>
  <c r="L6" i="7"/>
  <c r="M6" i="7" s="1"/>
  <c r="N6" i="7" s="1"/>
  <c r="J6" i="7"/>
  <c r="K6" i="7" s="1"/>
  <c r="H6" i="7"/>
  <c r="I6" i="7" s="1"/>
  <c r="U46" i="7"/>
  <c r="V46" i="7" s="1"/>
  <c r="S46" i="7"/>
  <c r="T46" i="7" s="1"/>
  <c r="AR15" i="2" s="1"/>
  <c r="Q46" i="7"/>
  <c r="R46" i="7" s="1"/>
  <c r="O46" i="7"/>
  <c r="P46" i="7" s="1"/>
  <c r="L46" i="7"/>
  <c r="M46" i="7" s="1"/>
  <c r="N46" i="7" s="1"/>
  <c r="AR14" i="2" s="1"/>
  <c r="J46" i="7"/>
  <c r="K46" i="7" s="1"/>
  <c r="H46" i="7"/>
  <c r="I46" i="7" s="1"/>
  <c r="U48" i="7"/>
  <c r="V48" i="7" s="1"/>
  <c r="S48" i="7"/>
  <c r="T48" i="7" s="1"/>
  <c r="AT15" i="2" s="1"/>
  <c r="Q48" i="7"/>
  <c r="R48" i="7" s="1"/>
  <c r="O48" i="7"/>
  <c r="P48" i="7" s="1"/>
  <c r="L48" i="7"/>
  <c r="M48" i="7" s="1"/>
  <c r="N48" i="7" s="1"/>
  <c r="AT14" i="2" s="1"/>
  <c r="J48" i="7"/>
  <c r="K48" i="7" s="1"/>
  <c r="H48" i="7"/>
  <c r="I48" i="7" s="1"/>
  <c r="U44" i="7"/>
  <c r="V44" i="7" s="1"/>
  <c r="S44" i="7"/>
  <c r="T44" i="7" s="1"/>
  <c r="AP15" i="2" s="1"/>
  <c r="Q44" i="7"/>
  <c r="R44" i="7" s="1"/>
  <c r="O44" i="7"/>
  <c r="P44" i="7" s="1"/>
  <c r="L44" i="7"/>
  <c r="M44" i="7" s="1"/>
  <c r="N44" i="7" s="1"/>
  <c r="AP14" i="2" s="1"/>
  <c r="J44" i="7"/>
  <c r="K44" i="7" s="1"/>
  <c r="H44" i="7"/>
  <c r="I44" i="7" s="1"/>
  <c r="U40" i="7"/>
  <c r="V40" i="7" s="1"/>
  <c r="S40" i="7"/>
  <c r="T40" i="7" s="1"/>
  <c r="AL15" i="2" s="1"/>
  <c r="Q40" i="7"/>
  <c r="R40" i="7" s="1"/>
  <c r="O40" i="7"/>
  <c r="P40" i="7" s="1"/>
  <c r="L40" i="7"/>
  <c r="M40" i="7" s="1"/>
  <c r="N40" i="7" s="1"/>
  <c r="AL14" i="2" s="1"/>
  <c r="J40" i="7"/>
  <c r="K40" i="7" s="1"/>
  <c r="H40" i="7"/>
  <c r="I40" i="7" s="1"/>
  <c r="U36" i="7"/>
  <c r="V36" i="7" s="1"/>
  <c r="S36" i="7"/>
  <c r="T36" i="7" s="1"/>
  <c r="Q36" i="7"/>
  <c r="R36" i="7" s="1"/>
  <c r="O36" i="7"/>
  <c r="P36" i="7" s="1"/>
  <c r="L36" i="7"/>
  <c r="M36" i="7" s="1"/>
  <c r="N36" i="7" s="1"/>
  <c r="J36" i="7"/>
  <c r="K36" i="7" s="1"/>
  <c r="H36" i="7"/>
  <c r="I36" i="7" s="1"/>
  <c r="U32" i="7"/>
  <c r="V32" i="7" s="1"/>
  <c r="S32" i="7"/>
  <c r="T32" i="7" s="1"/>
  <c r="Q32" i="7"/>
  <c r="R32" i="7" s="1"/>
  <c r="O32" i="7"/>
  <c r="P32" i="7" s="1"/>
  <c r="L32" i="7"/>
  <c r="M32" i="7" s="1"/>
  <c r="N32" i="7" s="1"/>
  <c r="J32" i="7"/>
  <c r="K32" i="7" s="1"/>
  <c r="H32" i="7"/>
  <c r="I32" i="7" s="1"/>
  <c r="U28" i="7"/>
  <c r="V28" i="7" s="1"/>
  <c r="S28" i="7"/>
  <c r="T28" i="7" s="1"/>
  <c r="Q28" i="7"/>
  <c r="R28" i="7" s="1"/>
  <c r="O28" i="7"/>
  <c r="P28" i="7" s="1"/>
  <c r="L28" i="7"/>
  <c r="M28" i="7" s="1"/>
  <c r="N28" i="7" s="1"/>
  <c r="J28" i="7"/>
  <c r="K28" i="7" s="1"/>
  <c r="H28" i="7"/>
  <c r="I28" i="7" s="1"/>
  <c r="U24" i="7"/>
  <c r="V24" i="7" s="1"/>
  <c r="S24" i="7"/>
  <c r="T24" i="7" s="1"/>
  <c r="Q24" i="7"/>
  <c r="R24" i="7" s="1"/>
  <c r="O24" i="7"/>
  <c r="P24" i="7" s="1"/>
  <c r="L24" i="7"/>
  <c r="M24" i="7" s="1"/>
  <c r="N24" i="7" s="1"/>
  <c r="J24" i="7"/>
  <c r="K24" i="7" s="1"/>
  <c r="H24" i="7"/>
  <c r="I24" i="7" s="1"/>
  <c r="U20" i="7"/>
  <c r="V20" i="7" s="1"/>
  <c r="S20" i="7"/>
  <c r="T20" i="7" s="1"/>
  <c r="Q20" i="7"/>
  <c r="R20" i="7" s="1"/>
  <c r="O20" i="7"/>
  <c r="P20" i="7" s="1"/>
  <c r="L20" i="7"/>
  <c r="M20" i="7" s="1"/>
  <c r="N20" i="7" s="1"/>
  <c r="J20" i="7"/>
  <c r="K20" i="7" s="1"/>
  <c r="H20" i="7"/>
  <c r="I20" i="7" s="1"/>
  <c r="U16" i="7"/>
  <c r="V16" i="7" s="1"/>
  <c r="S16" i="7"/>
  <c r="T16" i="7" s="1"/>
  <c r="Q16" i="7"/>
  <c r="R16" i="7" s="1"/>
  <c r="O16" i="7"/>
  <c r="P16" i="7" s="1"/>
  <c r="L16" i="7"/>
  <c r="M16" i="7" s="1"/>
  <c r="N16" i="7" s="1"/>
  <c r="J16" i="7"/>
  <c r="K16" i="7" s="1"/>
  <c r="H16" i="7"/>
  <c r="I16" i="7" s="1"/>
  <c r="U12" i="7"/>
  <c r="V12" i="7" s="1"/>
  <c r="S12" i="7"/>
  <c r="T12" i="7" s="1"/>
  <c r="Q12" i="7"/>
  <c r="R12" i="7" s="1"/>
  <c r="O12" i="7"/>
  <c r="P12" i="7" s="1"/>
  <c r="L12" i="7"/>
  <c r="M12" i="7" s="1"/>
  <c r="N12" i="7" s="1"/>
  <c r="J12" i="7"/>
  <c r="K12" i="7" s="1"/>
  <c r="H12" i="7"/>
  <c r="I12" i="7" s="1"/>
  <c r="U8" i="7"/>
  <c r="V8" i="7" s="1"/>
  <c r="S8" i="7"/>
  <c r="T8" i="7" s="1"/>
  <c r="Q8" i="7"/>
  <c r="R8" i="7" s="1"/>
  <c r="O8" i="7"/>
  <c r="P8" i="7" s="1"/>
  <c r="L8" i="7"/>
  <c r="M8" i="7" s="1"/>
  <c r="N8" i="7" s="1"/>
  <c r="J8" i="7"/>
  <c r="K8" i="7" s="1"/>
  <c r="H8" i="7"/>
  <c r="I8" i="7" s="1"/>
  <c r="U47" i="7"/>
  <c r="V47" i="7" s="1"/>
  <c r="S47" i="7"/>
  <c r="T47" i="7" s="1"/>
  <c r="AS15" i="2" s="1"/>
  <c r="Q47" i="7"/>
  <c r="R47" i="7" s="1"/>
  <c r="O47" i="7"/>
  <c r="P47" i="7" s="1"/>
  <c r="L47" i="7"/>
  <c r="M47" i="7" s="1"/>
  <c r="N47" i="7" s="1"/>
  <c r="AS14" i="2" s="1"/>
  <c r="J47" i="7"/>
  <c r="K47" i="7" s="1"/>
  <c r="H47" i="7"/>
  <c r="I47" i="7" s="1"/>
  <c r="U43" i="7"/>
  <c r="V43" i="7" s="1"/>
  <c r="S43" i="7"/>
  <c r="T43" i="7" s="1"/>
  <c r="AO15" i="2" s="1"/>
  <c r="Q43" i="7"/>
  <c r="R43" i="7" s="1"/>
  <c r="O43" i="7"/>
  <c r="P43" i="7" s="1"/>
  <c r="L43" i="7"/>
  <c r="M43" i="7" s="1"/>
  <c r="N43" i="7" s="1"/>
  <c r="AO14" i="2" s="1"/>
  <c r="J43" i="7"/>
  <c r="K43" i="7" s="1"/>
  <c r="H43" i="7"/>
  <c r="I43" i="7" s="1"/>
  <c r="U39" i="7"/>
  <c r="V39" i="7" s="1"/>
  <c r="S39" i="7"/>
  <c r="T39" i="7" s="1"/>
  <c r="AK15" i="2" s="1"/>
  <c r="Q39" i="7"/>
  <c r="R39" i="7" s="1"/>
  <c r="O39" i="7"/>
  <c r="P39" i="7" s="1"/>
  <c r="L39" i="7"/>
  <c r="M39" i="7" s="1"/>
  <c r="N39" i="7" s="1"/>
  <c r="AK14" i="2" s="1"/>
  <c r="J39" i="7"/>
  <c r="K39" i="7" s="1"/>
  <c r="H39" i="7"/>
  <c r="I39" i="7" s="1"/>
  <c r="U35" i="7"/>
  <c r="V35" i="7" s="1"/>
  <c r="S35" i="7"/>
  <c r="T35" i="7" s="1"/>
  <c r="Q35" i="7"/>
  <c r="R35" i="7" s="1"/>
  <c r="O35" i="7"/>
  <c r="P35" i="7" s="1"/>
  <c r="L35" i="7"/>
  <c r="M35" i="7" s="1"/>
  <c r="N35" i="7" s="1"/>
  <c r="J35" i="7"/>
  <c r="K35" i="7" s="1"/>
  <c r="H35" i="7"/>
  <c r="I35" i="7" s="1"/>
  <c r="U31" i="7"/>
  <c r="V31" i="7" s="1"/>
  <c r="S31" i="7"/>
  <c r="T31" i="7" s="1"/>
  <c r="Q31" i="7"/>
  <c r="R31" i="7" s="1"/>
  <c r="O31" i="7"/>
  <c r="P31" i="7" s="1"/>
  <c r="L31" i="7"/>
  <c r="M31" i="7" s="1"/>
  <c r="N31" i="7" s="1"/>
  <c r="J31" i="7"/>
  <c r="K31" i="7" s="1"/>
  <c r="H31" i="7"/>
  <c r="I31" i="7" s="1"/>
  <c r="U27" i="7"/>
  <c r="V27" i="7" s="1"/>
  <c r="S27" i="7"/>
  <c r="T27" i="7" s="1"/>
  <c r="Q27" i="7"/>
  <c r="R27" i="7" s="1"/>
  <c r="O27" i="7"/>
  <c r="P27" i="7" s="1"/>
  <c r="L27" i="7"/>
  <c r="M27" i="7" s="1"/>
  <c r="N27" i="7" s="1"/>
  <c r="J27" i="7"/>
  <c r="K27" i="7" s="1"/>
  <c r="H27" i="7"/>
  <c r="I27" i="7" s="1"/>
  <c r="U23" i="7"/>
  <c r="V23" i="7" s="1"/>
  <c r="S23" i="7"/>
  <c r="T23" i="7" s="1"/>
  <c r="Q23" i="7"/>
  <c r="R23" i="7" s="1"/>
  <c r="O23" i="7"/>
  <c r="P23" i="7" s="1"/>
  <c r="L23" i="7"/>
  <c r="M23" i="7" s="1"/>
  <c r="N23" i="7" s="1"/>
  <c r="J23" i="7"/>
  <c r="K23" i="7" s="1"/>
  <c r="H23" i="7"/>
  <c r="I23" i="7" s="1"/>
  <c r="U19" i="7"/>
  <c r="V19" i="7" s="1"/>
  <c r="S19" i="7"/>
  <c r="T19" i="7" s="1"/>
  <c r="Q19" i="7"/>
  <c r="R19" i="7" s="1"/>
  <c r="O19" i="7"/>
  <c r="P19" i="7" s="1"/>
  <c r="L19" i="7"/>
  <c r="M19" i="7" s="1"/>
  <c r="N19" i="7" s="1"/>
  <c r="J19" i="7"/>
  <c r="K19" i="7" s="1"/>
  <c r="H19" i="7"/>
  <c r="I19" i="7" s="1"/>
  <c r="U15" i="7"/>
  <c r="V15" i="7" s="1"/>
  <c r="S15" i="7"/>
  <c r="T15" i="7" s="1"/>
  <c r="Q15" i="7"/>
  <c r="R15" i="7" s="1"/>
  <c r="O15" i="7"/>
  <c r="P15" i="7" s="1"/>
  <c r="L15" i="7"/>
  <c r="M15" i="7" s="1"/>
  <c r="N15" i="7" s="1"/>
  <c r="J15" i="7"/>
  <c r="K15" i="7" s="1"/>
  <c r="H15" i="7"/>
  <c r="I15" i="7" s="1"/>
  <c r="U11" i="7"/>
  <c r="V11" i="7" s="1"/>
  <c r="S11" i="7"/>
  <c r="T11" i="7" s="1"/>
  <c r="Q11" i="7"/>
  <c r="R11" i="7" s="1"/>
  <c r="O11" i="7"/>
  <c r="P11" i="7" s="1"/>
  <c r="L11" i="7"/>
  <c r="M11" i="7" s="1"/>
  <c r="N11" i="7" s="1"/>
  <c r="J11" i="7"/>
  <c r="K11" i="7" s="1"/>
  <c r="H11" i="7"/>
  <c r="I11" i="7" s="1"/>
  <c r="U7" i="7"/>
  <c r="V7" i="7" s="1"/>
  <c r="S7" i="7"/>
  <c r="T7" i="7" s="1"/>
  <c r="Q7" i="7"/>
  <c r="R7" i="7" s="1"/>
  <c r="O7" i="7"/>
  <c r="P7" i="7" s="1"/>
  <c r="L7" i="7"/>
  <c r="M7" i="7" s="1"/>
  <c r="N7" i="7" s="1"/>
  <c r="J7" i="7"/>
  <c r="K7" i="7" s="1"/>
  <c r="H7" i="7"/>
  <c r="I7" i="7" s="1"/>
  <c r="U42" i="7"/>
  <c r="V42" i="7" s="1"/>
  <c r="S42" i="7"/>
  <c r="T42" i="7" s="1"/>
  <c r="AN15" i="2" s="1"/>
  <c r="Q42" i="7"/>
  <c r="R42" i="7" s="1"/>
  <c r="O42" i="7"/>
  <c r="P42" i="7" s="1"/>
  <c r="L42" i="7"/>
  <c r="M42" i="7" s="1"/>
  <c r="N42" i="7" s="1"/>
  <c r="AN14" i="2" s="1"/>
  <c r="J42" i="7"/>
  <c r="K42" i="7" s="1"/>
  <c r="H42" i="7"/>
  <c r="I42" i="7" s="1"/>
  <c r="U38" i="7"/>
  <c r="V38" i="7" s="1"/>
  <c r="S38" i="7"/>
  <c r="T38" i="7" s="1"/>
  <c r="AJ15" i="2" s="1"/>
  <c r="Q38" i="7"/>
  <c r="R38" i="7" s="1"/>
  <c r="O38" i="7"/>
  <c r="P38" i="7" s="1"/>
  <c r="L38" i="7"/>
  <c r="M38" i="7" s="1"/>
  <c r="N38" i="7" s="1"/>
  <c r="AJ14" i="2" s="1"/>
  <c r="J38" i="7"/>
  <c r="K38" i="7" s="1"/>
  <c r="H38" i="7"/>
  <c r="I38" i="7" s="1"/>
  <c r="U34" i="7"/>
  <c r="V34" i="7" s="1"/>
  <c r="S34" i="7"/>
  <c r="T34" i="7" s="1"/>
  <c r="AF15" i="2" s="1"/>
  <c r="Q34" i="7"/>
  <c r="R34" i="7" s="1"/>
  <c r="O34" i="7"/>
  <c r="P34" i="7" s="1"/>
  <c r="L34" i="7"/>
  <c r="M34" i="7" s="1"/>
  <c r="N34" i="7" s="1"/>
  <c r="AF14" i="2" s="1"/>
  <c r="J34" i="7"/>
  <c r="K34" i="7" s="1"/>
  <c r="H34" i="7"/>
  <c r="I34" i="7" s="1"/>
  <c r="U30" i="7"/>
  <c r="V30" i="7" s="1"/>
  <c r="S30" i="7"/>
  <c r="T30" i="7" s="1"/>
  <c r="Q30" i="7"/>
  <c r="R30" i="7" s="1"/>
  <c r="O30" i="7"/>
  <c r="P30" i="7" s="1"/>
  <c r="L30" i="7"/>
  <c r="M30" i="7" s="1"/>
  <c r="N30" i="7" s="1"/>
  <c r="J30" i="7"/>
  <c r="K30" i="7" s="1"/>
  <c r="H30" i="7"/>
  <c r="I30" i="7" s="1"/>
  <c r="U26" i="7"/>
  <c r="V26" i="7" s="1"/>
  <c r="S26" i="7"/>
  <c r="T26" i="7" s="1"/>
  <c r="Q26" i="7"/>
  <c r="R26" i="7" s="1"/>
  <c r="O26" i="7"/>
  <c r="P26" i="7" s="1"/>
  <c r="L26" i="7"/>
  <c r="M26" i="7" s="1"/>
  <c r="N26" i="7" s="1"/>
  <c r="J26" i="7"/>
  <c r="K26" i="7" s="1"/>
  <c r="H26" i="7"/>
  <c r="I26" i="7" s="1"/>
  <c r="U22" i="7"/>
  <c r="V22" i="7" s="1"/>
  <c r="S22" i="7"/>
  <c r="T22" i="7" s="1"/>
  <c r="Q22" i="7"/>
  <c r="R22" i="7" s="1"/>
  <c r="O22" i="7"/>
  <c r="P22" i="7" s="1"/>
  <c r="L22" i="7"/>
  <c r="M22" i="7" s="1"/>
  <c r="N22" i="7" s="1"/>
  <c r="J22" i="7"/>
  <c r="K22" i="7" s="1"/>
  <c r="H22" i="7"/>
  <c r="I22" i="7" s="1"/>
  <c r="U18" i="7"/>
  <c r="V18" i="7" s="1"/>
  <c r="S18" i="7"/>
  <c r="T18" i="7" s="1"/>
  <c r="Q18" i="7"/>
  <c r="R18" i="7" s="1"/>
  <c r="O18" i="7"/>
  <c r="P18" i="7" s="1"/>
  <c r="L18" i="7"/>
  <c r="M18" i="7" s="1"/>
  <c r="N18" i="7" s="1"/>
  <c r="J18" i="7"/>
  <c r="K18" i="7" s="1"/>
  <c r="H18" i="7"/>
  <c r="I18" i="7" s="1"/>
  <c r="U14" i="7"/>
  <c r="V14" i="7" s="1"/>
  <c r="S14" i="7"/>
  <c r="T14" i="7" s="1"/>
  <c r="Q14" i="7"/>
  <c r="R14" i="7" s="1"/>
  <c r="O14" i="7"/>
  <c r="P14" i="7" s="1"/>
  <c r="L14" i="7"/>
  <c r="M14" i="7" s="1"/>
  <c r="N14" i="7" s="1"/>
  <c r="J14" i="7"/>
  <c r="K14" i="7" s="1"/>
  <c r="H14" i="7"/>
  <c r="I14" i="7" s="1"/>
  <c r="U10" i="7"/>
  <c r="V10" i="7" s="1"/>
  <c r="S10" i="7"/>
  <c r="T10" i="7" s="1"/>
  <c r="Q10" i="7"/>
  <c r="R10" i="7" s="1"/>
  <c r="O10" i="7"/>
  <c r="P10" i="7" s="1"/>
  <c r="L10" i="7"/>
  <c r="M10" i="7" s="1"/>
  <c r="N10" i="7" s="1"/>
  <c r="J10" i="7"/>
  <c r="K10" i="7" s="1"/>
  <c r="H10" i="7"/>
  <c r="I10" i="7" s="1"/>
  <c r="U49" i="7"/>
  <c r="V49" i="7" s="1"/>
  <c r="S49" i="7"/>
  <c r="T49" i="7" s="1"/>
  <c r="AU15" i="2" s="1"/>
  <c r="Q49" i="7"/>
  <c r="R49" i="7" s="1"/>
  <c r="O49" i="7"/>
  <c r="P49" i="7" s="1"/>
  <c r="L49" i="7"/>
  <c r="M49" i="7" s="1"/>
  <c r="N49" i="7" s="1"/>
  <c r="AU14" i="2" s="1"/>
  <c r="J49" i="7"/>
  <c r="K49" i="7" s="1"/>
  <c r="H49" i="7"/>
  <c r="I49" i="7" s="1"/>
  <c r="U45" i="7"/>
  <c r="V45" i="7" s="1"/>
  <c r="S45" i="7"/>
  <c r="T45" i="7" s="1"/>
  <c r="AQ15" i="2" s="1"/>
  <c r="Q45" i="7"/>
  <c r="R45" i="7" s="1"/>
  <c r="O45" i="7"/>
  <c r="P45" i="7" s="1"/>
  <c r="L45" i="7"/>
  <c r="M45" i="7" s="1"/>
  <c r="N45" i="7" s="1"/>
  <c r="AQ14" i="2" s="1"/>
  <c r="J45" i="7"/>
  <c r="K45" i="7" s="1"/>
  <c r="H45" i="7"/>
  <c r="I45" i="7" s="1"/>
  <c r="U41" i="7"/>
  <c r="V41" i="7" s="1"/>
  <c r="S41" i="7"/>
  <c r="T41" i="7" s="1"/>
  <c r="AM15" i="2" s="1"/>
  <c r="Q41" i="7"/>
  <c r="R41" i="7" s="1"/>
  <c r="O41" i="7"/>
  <c r="P41" i="7" s="1"/>
  <c r="L41" i="7"/>
  <c r="M41" i="7" s="1"/>
  <c r="N41" i="7" s="1"/>
  <c r="AM14" i="2" s="1"/>
  <c r="J41" i="7"/>
  <c r="K41" i="7" s="1"/>
  <c r="H41" i="7"/>
  <c r="I41" i="7" s="1"/>
  <c r="U37" i="7"/>
  <c r="V37" i="7" s="1"/>
  <c r="S37" i="7"/>
  <c r="T37" i="7" s="1"/>
  <c r="Q37" i="7"/>
  <c r="R37" i="7" s="1"/>
  <c r="O37" i="7"/>
  <c r="P37" i="7" s="1"/>
  <c r="L37" i="7"/>
  <c r="M37" i="7" s="1"/>
  <c r="N37" i="7" s="1"/>
  <c r="J37" i="7"/>
  <c r="K37" i="7" s="1"/>
  <c r="H37" i="7"/>
  <c r="I37" i="7" s="1"/>
  <c r="U33" i="7"/>
  <c r="V33" i="7" s="1"/>
  <c r="S33" i="7"/>
  <c r="T33" i="7" s="1"/>
  <c r="AE15" i="2" s="1"/>
  <c r="Q33" i="7"/>
  <c r="R33" i="7" s="1"/>
  <c r="O33" i="7"/>
  <c r="P33" i="7" s="1"/>
  <c r="L33" i="7"/>
  <c r="M33" i="7" s="1"/>
  <c r="N33" i="7" s="1"/>
  <c r="AE14" i="2" s="1"/>
  <c r="J33" i="7"/>
  <c r="K33" i="7" s="1"/>
  <c r="H33" i="7"/>
  <c r="I33" i="7" s="1"/>
  <c r="U29" i="7"/>
  <c r="V29" i="7" s="1"/>
  <c r="S29" i="7"/>
  <c r="T29" i="7" s="1"/>
  <c r="Q29" i="7"/>
  <c r="R29" i="7" s="1"/>
  <c r="O29" i="7"/>
  <c r="P29" i="7" s="1"/>
  <c r="L29" i="7"/>
  <c r="M29" i="7" s="1"/>
  <c r="N29" i="7" s="1"/>
  <c r="J29" i="7"/>
  <c r="K29" i="7" s="1"/>
  <c r="H29" i="7"/>
  <c r="I29" i="7" s="1"/>
  <c r="U25" i="7"/>
  <c r="V25" i="7" s="1"/>
  <c r="S25" i="7"/>
  <c r="T25" i="7" s="1"/>
  <c r="Q25" i="7"/>
  <c r="R25" i="7" s="1"/>
  <c r="O25" i="7"/>
  <c r="P25" i="7" s="1"/>
  <c r="L25" i="7"/>
  <c r="M25" i="7" s="1"/>
  <c r="N25" i="7" s="1"/>
  <c r="J25" i="7"/>
  <c r="K25" i="7" s="1"/>
  <c r="H25" i="7"/>
  <c r="I25" i="7" s="1"/>
  <c r="U21" i="7"/>
  <c r="V21" i="7" s="1"/>
  <c r="S21" i="7"/>
  <c r="T21" i="7" s="1"/>
  <c r="Q21" i="7"/>
  <c r="R21" i="7" s="1"/>
  <c r="O21" i="7"/>
  <c r="P21" i="7" s="1"/>
  <c r="L21" i="7"/>
  <c r="M21" i="7" s="1"/>
  <c r="N21" i="7" s="1"/>
  <c r="J21" i="7"/>
  <c r="K21" i="7" s="1"/>
  <c r="H21" i="7"/>
  <c r="I21" i="7" s="1"/>
  <c r="U17" i="7"/>
  <c r="V17" i="7" s="1"/>
  <c r="S17" i="7"/>
  <c r="T17" i="7" s="1"/>
  <c r="Q17" i="7"/>
  <c r="R17" i="7" s="1"/>
  <c r="O17" i="7"/>
  <c r="P17" i="7" s="1"/>
  <c r="L17" i="7"/>
  <c r="M17" i="7" s="1"/>
  <c r="N17" i="7" s="1"/>
  <c r="J17" i="7"/>
  <c r="K17" i="7" s="1"/>
  <c r="H17" i="7"/>
  <c r="I17" i="7" s="1"/>
  <c r="U13" i="7"/>
  <c r="V13" i="7" s="1"/>
  <c r="S13" i="7"/>
  <c r="T13" i="7" s="1"/>
  <c r="Q13" i="7"/>
  <c r="R13" i="7" s="1"/>
  <c r="O13" i="7"/>
  <c r="P13" i="7" s="1"/>
  <c r="L13" i="7"/>
  <c r="M13" i="7" s="1"/>
  <c r="N13" i="7" s="1"/>
  <c r="J13" i="7"/>
  <c r="K13" i="7" s="1"/>
  <c r="H13" i="7"/>
  <c r="I13" i="7" s="1"/>
  <c r="U9" i="7"/>
  <c r="V9" i="7" s="1"/>
  <c r="S9" i="7"/>
  <c r="T9" i="7" s="1"/>
  <c r="Q9" i="7"/>
  <c r="R9" i="7" s="1"/>
  <c r="O9" i="7"/>
  <c r="P9" i="7" s="1"/>
  <c r="L9" i="7"/>
  <c r="M9" i="7" s="1"/>
  <c r="N9" i="7" s="1"/>
  <c r="J9" i="7"/>
  <c r="K9" i="7" s="1"/>
  <c r="H9" i="7"/>
  <c r="I9" i="7" s="1"/>
  <c r="H17" i="1"/>
  <c r="AR13" i="2"/>
  <c r="E13" i="2"/>
  <c r="F13" i="2"/>
  <c r="G13" i="2"/>
  <c r="H13" i="2"/>
  <c r="I13" i="2"/>
  <c r="J13" i="2"/>
  <c r="K13" i="2"/>
  <c r="Q13" i="2"/>
  <c r="Y13" i="2"/>
  <c r="AG13" i="2"/>
  <c r="AO13" i="2"/>
  <c r="H27" i="1"/>
  <c r="H25" i="1"/>
  <c r="H23" i="1"/>
  <c r="H21" i="1"/>
  <c r="H19" i="1"/>
  <c r="AL13" i="1"/>
  <c r="AK13" i="1"/>
  <c r="AJ13" i="1"/>
  <c r="AI13" i="1"/>
  <c r="AH13" i="1"/>
  <c r="AG13" i="1"/>
  <c r="AF13" i="1"/>
  <c r="AE13" i="1"/>
  <c r="AD13" i="1"/>
  <c r="AC13" i="1"/>
  <c r="AC45" i="1" s="1"/>
  <c r="AB13" i="1"/>
  <c r="AB45" i="1" s="1"/>
  <c r="AA13" i="1"/>
  <c r="AA44" i="1" s="1"/>
  <c r="Z13" i="1"/>
  <c r="Z44" i="1" s="1"/>
  <c r="Y13" i="1"/>
  <c r="Y43" i="1" s="1"/>
  <c r="X13" i="1"/>
  <c r="X43" i="1" s="1"/>
  <c r="W13" i="1"/>
  <c r="W43" i="1" s="1"/>
  <c r="V13" i="1"/>
  <c r="V45" i="1" s="1"/>
  <c r="U13" i="1"/>
  <c r="U40" i="1" s="1"/>
  <c r="T13" i="1"/>
  <c r="T39" i="1" s="1"/>
  <c r="S13" i="1"/>
  <c r="S39" i="1" s="1"/>
  <c r="R13" i="1"/>
  <c r="R36" i="1" s="1"/>
  <c r="Q13" i="1"/>
  <c r="Q36" i="1" s="1"/>
  <c r="P13" i="1"/>
  <c r="P39" i="1" s="1"/>
  <c r="O13" i="1"/>
  <c r="O35" i="1" s="1"/>
  <c r="N13" i="1"/>
  <c r="N35" i="1" s="1"/>
  <c r="M13" i="1"/>
  <c r="M31" i="1" s="1"/>
  <c r="L13" i="1"/>
  <c r="L31" i="1" s="1"/>
  <c r="K13" i="1"/>
  <c r="K35" i="1" s="1"/>
  <c r="J13" i="1"/>
  <c r="J27" i="1" s="1"/>
  <c r="H29" i="1"/>
  <c r="L29" i="1" s="1"/>
  <c r="H39" i="1"/>
  <c r="H43" i="1"/>
  <c r="H41" i="1"/>
  <c r="Z41" i="1" s="1"/>
  <c r="H45" i="1"/>
  <c r="AF45" i="1" s="1"/>
  <c r="AO19" i="2" l="1"/>
  <c r="AO21" i="2"/>
  <c r="AO23" i="2"/>
  <c r="AO18" i="2"/>
  <c r="AO20" i="2"/>
  <c r="AO22" i="2"/>
  <c r="AO24" i="2"/>
  <c r="AO26" i="2"/>
  <c r="AO28" i="2"/>
  <c r="AO30" i="2"/>
  <c r="AO32" i="2"/>
  <c r="AO34" i="2"/>
  <c r="AO27" i="2"/>
  <c r="AO31" i="2"/>
  <c r="AO36" i="2"/>
  <c r="AO38" i="2"/>
  <c r="AO40" i="2"/>
  <c r="AO17" i="2"/>
  <c r="AO25" i="2"/>
  <c r="AO29" i="2"/>
  <c r="AO33" i="2"/>
  <c r="AO35" i="2"/>
  <c r="AO37" i="2"/>
  <c r="AO39" i="2"/>
  <c r="AO41" i="2"/>
  <c r="Y19" i="2"/>
  <c r="Y21" i="2"/>
  <c r="Y23" i="2"/>
  <c r="Y18" i="2"/>
  <c r="Y20" i="2"/>
  <c r="Y22" i="2"/>
  <c r="Y24" i="2"/>
  <c r="Y26" i="2"/>
  <c r="Y28" i="2"/>
  <c r="Y30" i="2"/>
  <c r="Y32" i="2"/>
  <c r="Y34" i="2"/>
  <c r="Y27" i="2"/>
  <c r="Y31" i="2"/>
  <c r="Y35" i="2"/>
  <c r="Y36" i="2"/>
  <c r="Y38" i="2"/>
  <c r="Y40" i="2"/>
  <c r="Y17" i="2"/>
  <c r="Y25" i="2"/>
  <c r="Y29" i="2"/>
  <c r="Y33" i="2"/>
  <c r="Y37" i="2"/>
  <c r="Y39" i="2"/>
  <c r="Y41" i="2"/>
  <c r="AG19" i="2"/>
  <c r="AG21" i="2"/>
  <c r="AG23" i="2"/>
  <c r="AG18" i="2"/>
  <c r="AG20" i="2"/>
  <c r="AG22" i="2"/>
  <c r="AG24" i="2"/>
  <c r="AG26" i="2"/>
  <c r="AG28" i="2"/>
  <c r="AG30" i="2"/>
  <c r="AG32" i="2"/>
  <c r="AG34" i="2"/>
  <c r="AG27" i="2"/>
  <c r="AG31" i="2"/>
  <c r="AG35" i="2"/>
  <c r="AG36" i="2"/>
  <c r="AG38" i="2"/>
  <c r="AG40" i="2"/>
  <c r="AG17" i="2"/>
  <c r="AG25" i="2"/>
  <c r="AG29" i="2"/>
  <c r="AG33" i="2"/>
  <c r="AG37" i="2"/>
  <c r="AG39" i="2"/>
  <c r="AG41" i="2"/>
  <c r="AR18" i="2"/>
  <c r="AR20" i="2"/>
  <c r="AR22" i="2"/>
  <c r="AR19" i="2"/>
  <c r="AR21" i="2"/>
  <c r="AR23" i="2"/>
  <c r="AR25" i="2"/>
  <c r="AR27" i="2"/>
  <c r="AR29" i="2"/>
  <c r="AR31" i="2"/>
  <c r="AR33" i="2"/>
  <c r="AR24" i="2"/>
  <c r="AR28" i="2"/>
  <c r="AR32" i="2"/>
  <c r="AR35" i="2"/>
  <c r="AR37" i="2"/>
  <c r="AR39" i="2"/>
  <c r="AR41" i="2"/>
  <c r="AR26" i="2"/>
  <c r="AR30" i="2"/>
  <c r="AR34" i="2"/>
  <c r="AR36" i="2"/>
  <c r="AR38" i="2"/>
  <c r="AR17" i="2"/>
  <c r="AR40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17" i="2"/>
  <c r="E19" i="2"/>
  <c r="E21" i="2"/>
  <c r="E23" i="2"/>
  <c r="E25" i="2"/>
  <c r="E27" i="2"/>
  <c r="E29" i="2"/>
  <c r="E31" i="2"/>
  <c r="E33" i="2"/>
  <c r="E35" i="2"/>
  <c r="E37" i="2"/>
  <c r="E39" i="2"/>
  <c r="E41" i="2"/>
  <c r="E18" i="2"/>
  <c r="E20" i="2"/>
  <c r="E22" i="2"/>
  <c r="E24" i="2"/>
  <c r="E26" i="2"/>
  <c r="E28" i="2"/>
  <c r="E30" i="2"/>
  <c r="E32" i="2"/>
  <c r="E34" i="2"/>
  <c r="E36" i="2"/>
  <c r="E38" i="2"/>
  <c r="E40" i="2"/>
  <c r="E17" i="2"/>
  <c r="X42" i="1"/>
  <c r="Y45" i="1"/>
  <c r="Z45" i="1"/>
  <c r="Y41" i="1"/>
  <c r="AB44" i="1"/>
  <c r="X44" i="1"/>
  <c r="Y44" i="1"/>
  <c r="AA43" i="1"/>
  <c r="Z43" i="1"/>
  <c r="Z42" i="1"/>
  <c r="Y42" i="1"/>
  <c r="AA45" i="1"/>
  <c r="X45" i="1"/>
  <c r="X41" i="1"/>
  <c r="X40" i="1"/>
  <c r="W42" i="1"/>
  <c r="W45" i="1"/>
  <c r="W44" i="1"/>
  <c r="W40" i="1"/>
  <c r="W41" i="1"/>
  <c r="L17" i="1"/>
  <c r="T42" i="1"/>
  <c r="P42" i="1"/>
  <c r="L42" i="1"/>
  <c r="S42" i="1"/>
  <c r="O42" i="1"/>
  <c r="K42" i="1"/>
  <c r="R38" i="1"/>
  <c r="N38" i="1"/>
  <c r="U38" i="1"/>
  <c r="Q38" i="1"/>
  <c r="M38" i="1"/>
  <c r="P34" i="1"/>
  <c r="L34" i="1"/>
  <c r="M34" i="1"/>
  <c r="L30" i="1"/>
  <c r="U45" i="1"/>
  <c r="Q45" i="1"/>
  <c r="M45" i="1"/>
  <c r="T45" i="1"/>
  <c r="P45" i="1"/>
  <c r="L45" i="1"/>
  <c r="S41" i="1"/>
  <c r="K41" i="1"/>
  <c r="V41" i="1"/>
  <c r="Q41" i="1"/>
  <c r="R41" i="1"/>
  <c r="N41" i="1"/>
  <c r="S37" i="1"/>
  <c r="O37" i="1"/>
  <c r="K37" i="1"/>
  <c r="R37" i="1"/>
  <c r="N37" i="1"/>
  <c r="O33" i="1"/>
  <c r="K33" i="1"/>
  <c r="L33" i="1"/>
  <c r="K28" i="1"/>
  <c r="V44" i="1"/>
  <c r="R44" i="1"/>
  <c r="N44" i="1"/>
  <c r="S44" i="1"/>
  <c r="O44" i="1"/>
  <c r="K44" i="1"/>
  <c r="V40" i="1"/>
  <c r="R40" i="1"/>
  <c r="N40" i="1"/>
  <c r="S40" i="1"/>
  <c r="O40" i="1"/>
  <c r="K40" i="1"/>
  <c r="P36" i="1"/>
  <c r="L36" i="1"/>
  <c r="O36" i="1"/>
  <c r="K36" i="1"/>
  <c r="L32" i="1"/>
  <c r="K32" i="1"/>
  <c r="U43" i="1"/>
  <c r="Q43" i="1"/>
  <c r="M43" i="1"/>
  <c r="V43" i="1"/>
  <c r="R43" i="1"/>
  <c r="N43" i="1"/>
  <c r="U39" i="1"/>
  <c r="Q39" i="1"/>
  <c r="M39" i="1"/>
  <c r="V39" i="1"/>
  <c r="R39" i="1"/>
  <c r="N39" i="1"/>
  <c r="Q35" i="1"/>
  <c r="M35" i="1"/>
  <c r="P35" i="1"/>
  <c r="L35" i="1"/>
  <c r="K31" i="1"/>
  <c r="V42" i="1"/>
  <c r="R42" i="1"/>
  <c r="N42" i="1"/>
  <c r="U42" i="1"/>
  <c r="Q42" i="1"/>
  <c r="M42" i="1"/>
  <c r="T38" i="1"/>
  <c r="P38" i="1"/>
  <c r="L38" i="1"/>
  <c r="S38" i="1"/>
  <c r="O38" i="1"/>
  <c r="K38" i="1"/>
  <c r="N34" i="1"/>
  <c r="O34" i="1"/>
  <c r="K34" i="1"/>
  <c r="K30" i="1"/>
  <c r="S45" i="1"/>
  <c r="O45" i="1"/>
  <c r="K45" i="1"/>
  <c r="R45" i="1"/>
  <c r="N45" i="1"/>
  <c r="U41" i="1"/>
  <c r="O41" i="1"/>
  <c r="T41" i="1"/>
  <c r="M41" i="1"/>
  <c r="P41" i="1"/>
  <c r="L41" i="1"/>
  <c r="Q37" i="1"/>
  <c r="M37" i="1"/>
  <c r="T37" i="1"/>
  <c r="P37" i="1"/>
  <c r="L37" i="1"/>
  <c r="M33" i="1"/>
  <c r="N33" i="1"/>
  <c r="K29" i="1"/>
  <c r="T44" i="1"/>
  <c r="P44" i="1"/>
  <c r="L44" i="1"/>
  <c r="U44" i="1"/>
  <c r="Q44" i="1"/>
  <c r="M44" i="1"/>
  <c r="T40" i="1"/>
  <c r="P40" i="1"/>
  <c r="L40" i="1"/>
  <c r="Q40" i="1"/>
  <c r="M40" i="1"/>
  <c r="N36" i="1"/>
  <c r="M36" i="1"/>
  <c r="N32" i="1"/>
  <c r="M32" i="1"/>
  <c r="S43" i="1"/>
  <c r="O43" i="1"/>
  <c r="K43" i="1"/>
  <c r="T43" i="1"/>
  <c r="P43" i="1"/>
  <c r="L43" i="1"/>
  <c r="O39" i="1"/>
  <c r="K39" i="1"/>
  <c r="L39" i="1"/>
  <c r="J42" i="1"/>
  <c r="J38" i="1"/>
  <c r="J34" i="1"/>
  <c r="J45" i="1"/>
  <c r="J41" i="1"/>
  <c r="J28" i="1"/>
  <c r="J40" i="1"/>
  <c r="J36" i="1"/>
  <c r="J39" i="1"/>
  <c r="J35" i="1"/>
  <c r="J31" i="1"/>
  <c r="J25" i="1"/>
  <c r="J30" i="1"/>
  <c r="J37" i="1"/>
  <c r="J33" i="1"/>
  <c r="J29" i="1"/>
  <c r="J44" i="1"/>
  <c r="J32" i="1"/>
  <c r="J43" i="1"/>
  <c r="AI17" i="1"/>
  <c r="AC17" i="1"/>
  <c r="Y17" i="1"/>
  <c r="Q17" i="1"/>
  <c r="AK17" i="1"/>
  <c r="AL17" i="1"/>
  <c r="AH17" i="1"/>
  <c r="AD17" i="1"/>
  <c r="Z17" i="1"/>
  <c r="V17" i="1"/>
  <c r="R17" i="1"/>
  <c r="N17" i="1"/>
  <c r="AK45" i="1"/>
  <c r="AG45" i="1"/>
  <c r="AL45" i="1"/>
  <c r="AH45" i="1"/>
  <c r="AD45" i="1"/>
  <c r="AI41" i="1"/>
  <c r="AE41" i="1"/>
  <c r="AA41" i="1"/>
  <c r="AJ41" i="1"/>
  <c r="AF41" i="1"/>
  <c r="AB41" i="1"/>
  <c r="AK29" i="1"/>
  <c r="AG29" i="1"/>
  <c r="AB29" i="1"/>
  <c r="AJ29" i="1"/>
  <c r="AF29" i="1"/>
  <c r="Z29" i="1"/>
  <c r="AA29" i="1"/>
  <c r="W29" i="1"/>
  <c r="S29" i="1"/>
  <c r="O29" i="1"/>
  <c r="V29" i="1"/>
  <c r="R29" i="1"/>
  <c r="N29" i="1"/>
  <c r="AI25" i="1"/>
  <c r="AE25" i="1"/>
  <c r="AA25" i="1"/>
  <c r="W25" i="1"/>
  <c r="S25" i="1"/>
  <c r="O25" i="1"/>
  <c r="K25" i="1"/>
  <c r="AJ25" i="1"/>
  <c r="AF25" i="1"/>
  <c r="AB25" i="1"/>
  <c r="X25" i="1"/>
  <c r="T25" i="1"/>
  <c r="P25" i="1"/>
  <c r="L25" i="1"/>
  <c r="Z39" i="1"/>
  <c r="AD39" i="1"/>
  <c r="AH39" i="1"/>
  <c r="AL39" i="1"/>
  <c r="Y39" i="1"/>
  <c r="AC39" i="1"/>
  <c r="AG39" i="1"/>
  <c r="AK39" i="1"/>
  <c r="X39" i="1"/>
  <c r="AB39" i="1"/>
  <c r="AF39" i="1"/>
  <c r="AJ39" i="1"/>
  <c r="W39" i="1"/>
  <c r="AA39" i="1"/>
  <c r="AE39" i="1"/>
  <c r="AI39" i="1"/>
  <c r="K21" i="1"/>
  <c r="O21" i="1"/>
  <c r="S21" i="1"/>
  <c r="W21" i="1"/>
  <c r="AA21" i="1"/>
  <c r="AE21" i="1"/>
  <c r="AI21" i="1"/>
  <c r="J21" i="1"/>
  <c r="N21" i="1"/>
  <c r="R21" i="1"/>
  <c r="V21" i="1"/>
  <c r="Z21" i="1"/>
  <c r="AD21" i="1"/>
  <c r="AH21" i="1"/>
  <c r="Q21" i="1"/>
  <c r="Y21" i="1"/>
  <c r="AC21" i="1"/>
  <c r="AG21" i="1"/>
  <c r="AK21" i="1"/>
  <c r="L21" i="1"/>
  <c r="P21" i="1"/>
  <c r="T21" i="1"/>
  <c r="X21" i="1"/>
  <c r="AB21" i="1"/>
  <c r="AF21" i="1"/>
  <c r="AJ21" i="1"/>
  <c r="AB43" i="1"/>
  <c r="AF43" i="1"/>
  <c r="AJ43" i="1"/>
  <c r="AE43" i="1"/>
  <c r="AI43" i="1"/>
  <c r="AD43" i="1"/>
  <c r="AH43" i="1"/>
  <c r="AL43" i="1"/>
  <c r="AC43" i="1"/>
  <c r="AG43" i="1"/>
  <c r="AK43" i="1"/>
  <c r="K19" i="1"/>
  <c r="O19" i="1"/>
  <c r="S19" i="1"/>
  <c r="W19" i="1"/>
  <c r="AA19" i="1"/>
  <c r="AE19" i="1"/>
  <c r="AI19" i="1"/>
  <c r="J19" i="1"/>
  <c r="N19" i="1"/>
  <c r="R19" i="1"/>
  <c r="V19" i="1"/>
  <c r="Z19" i="1"/>
  <c r="AD19" i="1"/>
  <c r="AH19" i="1"/>
  <c r="AL19" i="1"/>
  <c r="Q19" i="1"/>
  <c r="Y19" i="1"/>
  <c r="AC19" i="1"/>
  <c r="AG19" i="1"/>
  <c r="AK19" i="1"/>
  <c r="L19" i="1"/>
  <c r="P19" i="1"/>
  <c r="T19" i="1"/>
  <c r="X19" i="1"/>
  <c r="AB19" i="1"/>
  <c r="AF19" i="1"/>
  <c r="AJ19" i="1"/>
  <c r="K23" i="1"/>
  <c r="O23" i="1"/>
  <c r="S23" i="1"/>
  <c r="W23" i="1"/>
  <c r="L23" i="1"/>
  <c r="P23" i="1"/>
  <c r="T23" i="1"/>
  <c r="X23" i="1"/>
  <c r="AB23" i="1"/>
  <c r="AF23" i="1"/>
  <c r="Y23" i="1"/>
  <c r="AG23" i="1"/>
  <c r="AL23" i="1"/>
  <c r="AE23" i="1"/>
  <c r="AK23" i="1"/>
  <c r="Q23" i="1"/>
  <c r="J23" i="1"/>
  <c r="N23" i="1"/>
  <c r="R23" i="1"/>
  <c r="V23" i="1"/>
  <c r="Z23" i="1"/>
  <c r="AD23" i="1"/>
  <c r="AH23" i="1"/>
  <c r="AC23" i="1"/>
  <c r="AJ23" i="1"/>
  <c r="AA23" i="1"/>
  <c r="AI23" i="1"/>
  <c r="L27" i="1"/>
  <c r="P27" i="1"/>
  <c r="T27" i="1"/>
  <c r="X27" i="1"/>
  <c r="AB27" i="1"/>
  <c r="AF27" i="1"/>
  <c r="AJ27" i="1"/>
  <c r="K27" i="1"/>
  <c r="O27" i="1"/>
  <c r="S27" i="1"/>
  <c r="W27" i="1"/>
  <c r="AA27" i="1"/>
  <c r="AE27" i="1"/>
  <c r="AI27" i="1"/>
  <c r="N27" i="1"/>
  <c r="R27" i="1"/>
  <c r="V27" i="1"/>
  <c r="Z27" i="1"/>
  <c r="AD27" i="1"/>
  <c r="AH27" i="1"/>
  <c r="AL27" i="1"/>
  <c r="Q27" i="1"/>
  <c r="Y27" i="1"/>
  <c r="AC27" i="1"/>
  <c r="AG27" i="1"/>
  <c r="AK27" i="1"/>
  <c r="J17" i="1"/>
  <c r="AE17" i="1"/>
  <c r="AA17" i="1"/>
  <c r="W17" i="1"/>
  <c r="S17" i="1"/>
  <c r="O17" i="1"/>
  <c r="K17" i="1"/>
  <c r="AG17" i="1"/>
  <c r="AJ17" i="1"/>
  <c r="AF17" i="1"/>
  <c r="AB17" i="1"/>
  <c r="X17" i="1"/>
  <c r="T17" i="1"/>
  <c r="P17" i="1"/>
  <c r="AI45" i="1"/>
  <c r="AE45" i="1"/>
  <c r="AJ45" i="1"/>
  <c r="AK41" i="1"/>
  <c r="AG41" i="1"/>
  <c r="AC41" i="1"/>
  <c r="AL41" i="1"/>
  <c r="AH41" i="1"/>
  <c r="AD41" i="1"/>
  <c r="AI29" i="1"/>
  <c r="AE29" i="1"/>
  <c r="AL29" i="1"/>
  <c r="AH29" i="1"/>
  <c r="AD29" i="1"/>
  <c r="AC29" i="1"/>
  <c r="Y29" i="1"/>
  <c r="Q29" i="1"/>
  <c r="X29" i="1"/>
  <c r="T29" i="1"/>
  <c r="P29" i="1"/>
  <c r="AK25" i="1"/>
  <c r="AG25" i="1"/>
  <c r="AC25" i="1"/>
  <c r="Y25" i="1"/>
  <c r="Q25" i="1"/>
  <c r="AL25" i="1"/>
  <c r="AH25" i="1"/>
  <c r="AD25" i="1"/>
  <c r="Z25" i="1"/>
  <c r="V25" i="1"/>
  <c r="R25" i="1"/>
  <c r="N25" i="1"/>
  <c r="AL21" i="1"/>
  <c r="L15" i="1"/>
  <c r="G15" i="2"/>
  <c r="K14" i="2"/>
  <c r="P14" i="1"/>
  <c r="T15" i="1"/>
  <c r="O15" i="2"/>
  <c r="S14" i="2"/>
  <c r="X14" i="1"/>
  <c r="AB15" i="1"/>
  <c r="W15" i="2"/>
  <c r="AA14" i="2"/>
  <c r="AF14" i="1"/>
  <c r="AI14" i="2"/>
  <c r="AL14" i="1"/>
  <c r="H14" i="2"/>
  <c r="M14" i="1"/>
  <c r="M25" i="1" s="1"/>
  <c r="L15" i="2"/>
  <c r="Q15" i="1"/>
  <c r="P14" i="2"/>
  <c r="U14" i="1"/>
  <c r="U21" i="1" s="1"/>
  <c r="T15" i="2"/>
  <c r="Y15" i="1"/>
  <c r="X14" i="2"/>
  <c r="AC14" i="1"/>
  <c r="AB15" i="2"/>
  <c r="AG15" i="1"/>
  <c r="J15" i="1"/>
  <c r="E15" i="2"/>
  <c r="N14" i="1"/>
  <c r="I14" i="2"/>
  <c r="M15" i="2"/>
  <c r="R15" i="1"/>
  <c r="V14" i="1"/>
  <c r="Q14" i="2"/>
  <c r="U15" i="2"/>
  <c r="Z15" i="1"/>
  <c r="AD14" i="1"/>
  <c r="Y14" i="2"/>
  <c r="AC15" i="2"/>
  <c r="AH15" i="1"/>
  <c r="AG14" i="2"/>
  <c r="AJ14" i="1"/>
  <c r="F14" i="2"/>
  <c r="K14" i="1"/>
  <c r="J15" i="2"/>
  <c r="O15" i="1"/>
  <c r="N14" i="2"/>
  <c r="S14" i="1"/>
  <c r="R15" i="2"/>
  <c r="W15" i="1"/>
  <c r="V14" i="2"/>
  <c r="AA14" i="1"/>
  <c r="Z15" i="2"/>
  <c r="AE15" i="1"/>
  <c r="AD14" i="2"/>
  <c r="AI14" i="1"/>
  <c r="AH15" i="2"/>
  <c r="AK15" i="1"/>
  <c r="G14" i="2"/>
  <c r="L14" i="1"/>
  <c r="P15" i="1"/>
  <c r="K15" i="2"/>
  <c r="O14" i="2"/>
  <c r="T14" i="1"/>
  <c r="X15" i="1"/>
  <c r="S15" i="2"/>
  <c r="W14" i="2"/>
  <c r="AB14" i="1"/>
  <c r="AF15" i="1"/>
  <c r="AA15" i="2"/>
  <c r="AI15" i="2"/>
  <c r="AL15" i="1"/>
  <c r="H15" i="2"/>
  <c r="M15" i="1"/>
  <c r="L14" i="2"/>
  <c r="Q14" i="1"/>
  <c r="P15" i="2"/>
  <c r="U15" i="1"/>
  <c r="Y14" i="1"/>
  <c r="T14" i="2"/>
  <c r="X15" i="2"/>
  <c r="AC15" i="1"/>
  <c r="AG14" i="1"/>
  <c r="AB14" i="2"/>
  <c r="J14" i="1"/>
  <c r="E14" i="2"/>
  <c r="I15" i="2"/>
  <c r="N15" i="1"/>
  <c r="R14" i="1"/>
  <c r="M14" i="2"/>
  <c r="Q15" i="2"/>
  <c r="V15" i="1"/>
  <c r="Z14" i="1"/>
  <c r="U14" i="2"/>
  <c r="Y15" i="2"/>
  <c r="AD15" i="1"/>
  <c r="AH14" i="1"/>
  <c r="AC14" i="2"/>
  <c r="AG15" i="2"/>
  <c r="AJ15" i="1"/>
  <c r="F15" i="2"/>
  <c r="K15" i="1"/>
  <c r="J14" i="2"/>
  <c r="O14" i="1"/>
  <c r="N15" i="2"/>
  <c r="S15" i="1"/>
  <c r="R14" i="2"/>
  <c r="W14" i="1"/>
  <c r="V15" i="2"/>
  <c r="AA15" i="1"/>
  <c r="Z14" i="2"/>
  <c r="AE14" i="1"/>
  <c r="AD15" i="2"/>
  <c r="AI15" i="1"/>
  <c r="AH14" i="2"/>
  <c r="AK14" i="1"/>
  <c r="H24" i="1"/>
  <c r="H40" i="1"/>
  <c r="H20" i="1"/>
  <c r="H18" i="1"/>
  <c r="H26" i="1"/>
  <c r="H22" i="1"/>
  <c r="H44" i="1"/>
  <c r="AT13" i="2"/>
  <c r="AS13" i="2"/>
  <c r="AK13" i="2"/>
  <c r="AC13" i="2"/>
  <c r="U13" i="2"/>
  <c r="M13" i="2"/>
  <c r="AU13" i="2"/>
  <c r="AQ13" i="2"/>
  <c r="AM13" i="2"/>
  <c r="AI13" i="2"/>
  <c r="AE13" i="2"/>
  <c r="AA13" i="2"/>
  <c r="W13" i="2"/>
  <c r="S13" i="2"/>
  <c r="O13" i="2"/>
  <c r="AP13" i="2"/>
  <c r="AN13" i="2"/>
  <c r="AL13" i="2"/>
  <c r="AJ13" i="2"/>
  <c r="AH13" i="2"/>
  <c r="AF13" i="2"/>
  <c r="AD13" i="2"/>
  <c r="AB13" i="2"/>
  <c r="Z13" i="2"/>
  <c r="X13" i="2"/>
  <c r="V13" i="2"/>
  <c r="T13" i="2"/>
  <c r="R13" i="2"/>
  <c r="P13" i="2"/>
  <c r="N13" i="2"/>
  <c r="L13" i="2"/>
  <c r="H42" i="1"/>
  <c r="H28" i="1"/>
  <c r="H30" i="1"/>
  <c r="H31" i="1"/>
  <c r="H32" i="1"/>
  <c r="H33" i="1"/>
  <c r="H34" i="1"/>
  <c r="H35" i="1"/>
  <c r="H36" i="1"/>
  <c r="H37" i="1"/>
  <c r="H38" i="1"/>
  <c r="M29" i="1" l="1"/>
  <c r="M21" i="1"/>
  <c r="M27" i="1"/>
  <c r="M23" i="1"/>
  <c r="M19" i="1"/>
  <c r="M17" i="1"/>
  <c r="U25" i="1"/>
  <c r="U29" i="1"/>
  <c r="U23" i="1"/>
  <c r="U17" i="1"/>
  <c r="U27" i="1"/>
  <c r="U19" i="1"/>
  <c r="V18" i="2"/>
  <c r="V20" i="2"/>
  <c r="V22" i="2"/>
  <c r="V19" i="2"/>
  <c r="V21" i="2"/>
  <c r="V23" i="2"/>
  <c r="V25" i="2"/>
  <c r="V27" i="2"/>
  <c r="V29" i="2"/>
  <c r="V31" i="2"/>
  <c r="V33" i="2"/>
  <c r="V35" i="2"/>
  <c r="V26" i="2"/>
  <c r="V30" i="2"/>
  <c r="V34" i="2"/>
  <c r="V37" i="2"/>
  <c r="V39" i="2"/>
  <c r="V41" i="2"/>
  <c r="V24" i="2"/>
  <c r="V28" i="2"/>
  <c r="V32" i="2"/>
  <c r="V36" i="2"/>
  <c r="V38" i="2"/>
  <c r="V40" i="2"/>
  <c r="V17" i="2"/>
  <c r="AD18" i="2"/>
  <c r="AD20" i="2"/>
  <c r="AD22" i="2"/>
  <c r="AD19" i="2"/>
  <c r="AD21" i="2"/>
  <c r="AD23" i="2"/>
  <c r="AD25" i="2"/>
  <c r="AD27" i="2"/>
  <c r="AD29" i="2"/>
  <c r="AD31" i="2"/>
  <c r="AD33" i="2"/>
  <c r="AD35" i="2"/>
  <c r="AD26" i="2"/>
  <c r="AD30" i="2"/>
  <c r="AD34" i="2"/>
  <c r="AD37" i="2"/>
  <c r="AD39" i="2"/>
  <c r="AD41" i="2"/>
  <c r="AD24" i="2"/>
  <c r="AD28" i="2"/>
  <c r="AD32" i="2"/>
  <c r="AD36" i="2"/>
  <c r="AD38" i="2"/>
  <c r="AD40" i="2"/>
  <c r="AD17" i="2"/>
  <c r="AL18" i="2"/>
  <c r="AL20" i="2"/>
  <c r="AL22" i="2"/>
  <c r="AL19" i="2"/>
  <c r="AL21" i="2"/>
  <c r="AL23" i="2"/>
  <c r="AL25" i="2"/>
  <c r="AL27" i="2"/>
  <c r="AL29" i="2"/>
  <c r="AL31" i="2"/>
  <c r="AL33" i="2"/>
  <c r="AL26" i="2"/>
  <c r="AL30" i="2"/>
  <c r="AL34" i="2"/>
  <c r="AL35" i="2"/>
  <c r="AL37" i="2"/>
  <c r="AL39" i="2"/>
  <c r="AL41" i="2"/>
  <c r="AL24" i="2"/>
  <c r="AL28" i="2"/>
  <c r="AL32" i="2"/>
  <c r="AL36" i="2"/>
  <c r="AL38" i="2"/>
  <c r="AL40" i="2"/>
  <c r="AL17" i="2"/>
  <c r="AP18" i="2"/>
  <c r="AP20" i="2"/>
  <c r="AP22" i="2"/>
  <c r="AP19" i="2"/>
  <c r="AP21" i="2"/>
  <c r="AP23" i="2"/>
  <c r="AP25" i="2"/>
  <c r="AP27" i="2"/>
  <c r="AP29" i="2"/>
  <c r="AP31" i="2"/>
  <c r="AP33" i="2"/>
  <c r="AP26" i="2"/>
  <c r="AP30" i="2"/>
  <c r="AP34" i="2"/>
  <c r="AP35" i="2"/>
  <c r="AP37" i="2"/>
  <c r="AP39" i="2"/>
  <c r="AP41" i="2"/>
  <c r="AP24" i="2"/>
  <c r="AP28" i="2"/>
  <c r="AP32" i="2"/>
  <c r="AP36" i="2"/>
  <c r="AP38" i="2"/>
  <c r="AP40" i="2"/>
  <c r="AP17" i="2"/>
  <c r="AA19" i="2"/>
  <c r="AA21" i="2"/>
  <c r="AA23" i="2"/>
  <c r="AA18" i="2"/>
  <c r="AA20" i="2"/>
  <c r="AA22" i="2"/>
  <c r="AA24" i="2"/>
  <c r="AA26" i="2"/>
  <c r="AA28" i="2"/>
  <c r="AA30" i="2"/>
  <c r="AA32" i="2"/>
  <c r="AA34" i="2"/>
  <c r="AA25" i="2"/>
  <c r="AA29" i="2"/>
  <c r="AA33" i="2"/>
  <c r="AA36" i="2"/>
  <c r="AA38" i="2"/>
  <c r="AA40" i="2"/>
  <c r="AA17" i="2"/>
  <c r="AA27" i="2"/>
  <c r="AA31" i="2"/>
  <c r="AA35" i="2"/>
  <c r="AA37" i="2"/>
  <c r="AA39" i="2"/>
  <c r="AA41" i="2"/>
  <c r="AQ19" i="2"/>
  <c r="AQ21" i="2"/>
  <c r="AQ23" i="2"/>
  <c r="AQ18" i="2"/>
  <c r="AQ20" i="2"/>
  <c r="AQ22" i="2"/>
  <c r="AQ24" i="2"/>
  <c r="AQ26" i="2"/>
  <c r="AQ28" i="2"/>
  <c r="AQ30" i="2"/>
  <c r="AQ32" i="2"/>
  <c r="AQ34" i="2"/>
  <c r="AQ25" i="2"/>
  <c r="AQ29" i="2"/>
  <c r="AQ33" i="2"/>
  <c r="AQ36" i="2"/>
  <c r="AQ38" i="2"/>
  <c r="AQ40" i="2"/>
  <c r="AQ17" i="2"/>
  <c r="AQ27" i="2"/>
  <c r="AQ31" i="2"/>
  <c r="AQ35" i="2"/>
  <c r="AQ37" i="2"/>
  <c r="AQ39" i="2"/>
  <c r="AQ41" i="2"/>
  <c r="AC19" i="2"/>
  <c r="AC21" i="2"/>
  <c r="AC23" i="2"/>
  <c r="AC18" i="2"/>
  <c r="AC20" i="2"/>
  <c r="AC22" i="2"/>
  <c r="AC24" i="2"/>
  <c r="AC26" i="2"/>
  <c r="AC28" i="2"/>
  <c r="AC30" i="2"/>
  <c r="AC32" i="2"/>
  <c r="AC34" i="2"/>
  <c r="AC27" i="2"/>
  <c r="AC31" i="2"/>
  <c r="AC35" i="2"/>
  <c r="AC36" i="2"/>
  <c r="AC38" i="2"/>
  <c r="AC40" i="2"/>
  <c r="AC17" i="2"/>
  <c r="AC25" i="2"/>
  <c r="AC29" i="2"/>
  <c r="AC33" i="2"/>
  <c r="AC37" i="2"/>
  <c r="AC39" i="2"/>
  <c r="AC41" i="2"/>
  <c r="T18" i="2"/>
  <c r="T20" i="2"/>
  <c r="T22" i="2"/>
  <c r="T19" i="2"/>
  <c r="T21" i="2"/>
  <c r="T23" i="2"/>
  <c r="T25" i="2"/>
  <c r="T27" i="2"/>
  <c r="T29" i="2"/>
  <c r="T31" i="2"/>
  <c r="T33" i="2"/>
  <c r="T35" i="2"/>
  <c r="T24" i="2"/>
  <c r="T28" i="2"/>
  <c r="T32" i="2"/>
  <c r="T37" i="2"/>
  <c r="T39" i="2"/>
  <c r="T41" i="2"/>
  <c r="T26" i="2"/>
  <c r="T30" i="2"/>
  <c r="T34" i="2"/>
  <c r="T36" i="2"/>
  <c r="T38" i="2"/>
  <c r="T17" i="2"/>
  <c r="T40" i="2"/>
  <c r="X18" i="2"/>
  <c r="X20" i="2"/>
  <c r="X22" i="2"/>
  <c r="X19" i="2"/>
  <c r="X21" i="2"/>
  <c r="X23" i="2"/>
  <c r="X25" i="2"/>
  <c r="X27" i="2"/>
  <c r="X29" i="2"/>
  <c r="X31" i="2"/>
  <c r="X33" i="2"/>
  <c r="X35" i="2"/>
  <c r="X24" i="2"/>
  <c r="X28" i="2"/>
  <c r="X32" i="2"/>
  <c r="X37" i="2"/>
  <c r="X39" i="2"/>
  <c r="X41" i="2"/>
  <c r="X26" i="2"/>
  <c r="X30" i="2"/>
  <c r="X34" i="2"/>
  <c r="X36" i="2"/>
  <c r="X38" i="2"/>
  <c r="X17" i="2"/>
  <c r="X40" i="2"/>
  <c r="AB18" i="2"/>
  <c r="AB20" i="2"/>
  <c r="AB22" i="2"/>
  <c r="AB19" i="2"/>
  <c r="AB21" i="2"/>
  <c r="AB23" i="2"/>
  <c r="AB25" i="2"/>
  <c r="AB27" i="2"/>
  <c r="AB29" i="2"/>
  <c r="AB31" i="2"/>
  <c r="AB33" i="2"/>
  <c r="AB35" i="2"/>
  <c r="AB24" i="2"/>
  <c r="AB28" i="2"/>
  <c r="AB32" i="2"/>
  <c r="AB37" i="2"/>
  <c r="AB39" i="2"/>
  <c r="AB41" i="2"/>
  <c r="AB26" i="2"/>
  <c r="AB30" i="2"/>
  <c r="AB34" i="2"/>
  <c r="AB36" i="2"/>
  <c r="AB38" i="2"/>
  <c r="AB17" i="2"/>
  <c r="AB40" i="2"/>
  <c r="AF18" i="2"/>
  <c r="AF20" i="2"/>
  <c r="AF22" i="2"/>
  <c r="AF19" i="2"/>
  <c r="AF21" i="2"/>
  <c r="AF23" i="2"/>
  <c r="AF25" i="2"/>
  <c r="AF27" i="2"/>
  <c r="AF29" i="2"/>
  <c r="AF31" i="2"/>
  <c r="AF33" i="2"/>
  <c r="AF35" i="2"/>
  <c r="AF24" i="2"/>
  <c r="AF28" i="2"/>
  <c r="AF32" i="2"/>
  <c r="AF37" i="2"/>
  <c r="AF39" i="2"/>
  <c r="AF41" i="2"/>
  <c r="AF26" i="2"/>
  <c r="AF30" i="2"/>
  <c r="AF34" i="2"/>
  <c r="AF36" i="2"/>
  <c r="AF38" i="2"/>
  <c r="AF17" i="2"/>
  <c r="AF40" i="2"/>
  <c r="AJ18" i="2"/>
  <c r="AJ20" i="2"/>
  <c r="AJ22" i="2"/>
  <c r="AJ19" i="2"/>
  <c r="AJ21" i="2"/>
  <c r="AJ23" i="2"/>
  <c r="AJ25" i="2"/>
  <c r="AJ27" i="2"/>
  <c r="AJ29" i="2"/>
  <c r="AJ31" i="2"/>
  <c r="AJ33" i="2"/>
  <c r="AJ24" i="2"/>
  <c r="AJ28" i="2"/>
  <c r="AJ32" i="2"/>
  <c r="AJ35" i="2"/>
  <c r="AJ37" i="2"/>
  <c r="AJ39" i="2"/>
  <c r="AJ41" i="2"/>
  <c r="AJ26" i="2"/>
  <c r="AJ30" i="2"/>
  <c r="AJ34" i="2"/>
  <c r="AJ36" i="2"/>
  <c r="AJ38" i="2"/>
  <c r="AJ17" i="2"/>
  <c r="AJ40" i="2"/>
  <c r="AN18" i="2"/>
  <c r="AN20" i="2"/>
  <c r="AN22" i="2"/>
  <c r="AN19" i="2"/>
  <c r="AN21" i="2"/>
  <c r="AN23" i="2"/>
  <c r="AN25" i="2"/>
  <c r="AN27" i="2"/>
  <c r="AN29" i="2"/>
  <c r="AN31" i="2"/>
  <c r="AN33" i="2"/>
  <c r="AN24" i="2"/>
  <c r="AN28" i="2"/>
  <c r="AN32" i="2"/>
  <c r="AN35" i="2"/>
  <c r="AN37" i="2"/>
  <c r="AN39" i="2"/>
  <c r="AN41" i="2"/>
  <c r="AN26" i="2"/>
  <c r="AN30" i="2"/>
  <c r="AN34" i="2"/>
  <c r="AN36" i="2"/>
  <c r="AN38" i="2"/>
  <c r="AN17" i="2"/>
  <c r="AN40" i="2"/>
  <c r="W19" i="2"/>
  <c r="W21" i="2"/>
  <c r="W23" i="2"/>
  <c r="W18" i="2"/>
  <c r="W20" i="2"/>
  <c r="W22" i="2"/>
  <c r="W24" i="2"/>
  <c r="W26" i="2"/>
  <c r="W28" i="2"/>
  <c r="W30" i="2"/>
  <c r="W32" i="2"/>
  <c r="W34" i="2"/>
  <c r="W25" i="2"/>
  <c r="W29" i="2"/>
  <c r="W33" i="2"/>
  <c r="W36" i="2"/>
  <c r="W38" i="2"/>
  <c r="W40" i="2"/>
  <c r="W17" i="2"/>
  <c r="W27" i="2"/>
  <c r="W31" i="2"/>
  <c r="W35" i="2"/>
  <c r="W37" i="2"/>
  <c r="W39" i="2"/>
  <c r="W41" i="2"/>
  <c r="AE19" i="2"/>
  <c r="AE21" i="2"/>
  <c r="AE23" i="2"/>
  <c r="AE18" i="2"/>
  <c r="AE20" i="2"/>
  <c r="AE22" i="2"/>
  <c r="AE24" i="2"/>
  <c r="AE26" i="2"/>
  <c r="AE28" i="2"/>
  <c r="AE30" i="2"/>
  <c r="AE32" i="2"/>
  <c r="AE34" i="2"/>
  <c r="AE25" i="2"/>
  <c r="AE29" i="2"/>
  <c r="AE33" i="2"/>
  <c r="AE36" i="2"/>
  <c r="AE38" i="2"/>
  <c r="AE40" i="2"/>
  <c r="AE17" i="2"/>
  <c r="AE27" i="2"/>
  <c r="AE31" i="2"/>
  <c r="AE35" i="2"/>
  <c r="AE37" i="2"/>
  <c r="AE39" i="2"/>
  <c r="AE41" i="2"/>
  <c r="AM19" i="2"/>
  <c r="AM21" i="2"/>
  <c r="AM23" i="2"/>
  <c r="AM18" i="2"/>
  <c r="AM20" i="2"/>
  <c r="AM22" i="2"/>
  <c r="AM24" i="2"/>
  <c r="AM26" i="2"/>
  <c r="AM28" i="2"/>
  <c r="AM30" i="2"/>
  <c r="AM32" i="2"/>
  <c r="AM34" i="2"/>
  <c r="AM25" i="2"/>
  <c r="AM29" i="2"/>
  <c r="AM33" i="2"/>
  <c r="AM36" i="2"/>
  <c r="AM38" i="2"/>
  <c r="AM40" i="2"/>
  <c r="AM17" i="2"/>
  <c r="AM27" i="2"/>
  <c r="AM31" i="2"/>
  <c r="AM35" i="2"/>
  <c r="AM37" i="2"/>
  <c r="AM39" i="2"/>
  <c r="AM41" i="2"/>
  <c r="AU19" i="2"/>
  <c r="AU21" i="2"/>
  <c r="AU18" i="2"/>
  <c r="AU20" i="2"/>
  <c r="AU22" i="2"/>
  <c r="AU24" i="2"/>
  <c r="AU26" i="2"/>
  <c r="AU28" i="2"/>
  <c r="AU30" i="2"/>
  <c r="AU32" i="2"/>
  <c r="AU34" i="2"/>
  <c r="AU25" i="2"/>
  <c r="AU29" i="2"/>
  <c r="AU33" i="2"/>
  <c r="AU36" i="2"/>
  <c r="AU38" i="2"/>
  <c r="AU40" i="2"/>
  <c r="AU17" i="2"/>
  <c r="AU23" i="2"/>
  <c r="AU27" i="2"/>
  <c r="AU31" i="2"/>
  <c r="AU35" i="2"/>
  <c r="AU37" i="2"/>
  <c r="AU39" i="2"/>
  <c r="AU41" i="2"/>
  <c r="U19" i="2"/>
  <c r="U21" i="2"/>
  <c r="U23" i="2"/>
  <c r="U18" i="2"/>
  <c r="U20" i="2"/>
  <c r="U22" i="2"/>
  <c r="U24" i="2"/>
  <c r="U26" i="2"/>
  <c r="U28" i="2"/>
  <c r="U30" i="2"/>
  <c r="U32" i="2"/>
  <c r="U34" i="2"/>
  <c r="U27" i="2"/>
  <c r="U31" i="2"/>
  <c r="U35" i="2"/>
  <c r="U36" i="2"/>
  <c r="U38" i="2"/>
  <c r="U40" i="2"/>
  <c r="U17" i="2"/>
  <c r="U25" i="2"/>
  <c r="U29" i="2"/>
  <c r="U33" i="2"/>
  <c r="U37" i="2"/>
  <c r="U39" i="2"/>
  <c r="U41" i="2"/>
  <c r="AK19" i="2"/>
  <c r="AK21" i="2"/>
  <c r="AK23" i="2"/>
  <c r="AK18" i="2"/>
  <c r="AK20" i="2"/>
  <c r="AK22" i="2"/>
  <c r="AK24" i="2"/>
  <c r="AK26" i="2"/>
  <c r="AK28" i="2"/>
  <c r="AK30" i="2"/>
  <c r="AK32" i="2"/>
  <c r="AK34" i="2"/>
  <c r="AK27" i="2"/>
  <c r="AK31" i="2"/>
  <c r="AK36" i="2"/>
  <c r="AK38" i="2"/>
  <c r="AK40" i="2"/>
  <c r="AK17" i="2"/>
  <c r="AK25" i="2"/>
  <c r="AK29" i="2"/>
  <c r="AK33" i="2"/>
  <c r="AK35" i="2"/>
  <c r="AK37" i="2"/>
  <c r="AK39" i="2"/>
  <c r="AK41" i="2"/>
  <c r="AT18" i="2"/>
  <c r="AT20" i="2"/>
  <c r="AT22" i="2"/>
  <c r="AT19" i="2"/>
  <c r="AT21" i="2"/>
  <c r="AT23" i="2"/>
  <c r="AT25" i="2"/>
  <c r="AT27" i="2"/>
  <c r="AT29" i="2"/>
  <c r="AT31" i="2"/>
  <c r="AT33" i="2"/>
  <c r="AT26" i="2"/>
  <c r="AT30" i="2"/>
  <c r="AT34" i="2"/>
  <c r="AT35" i="2"/>
  <c r="AT37" i="2"/>
  <c r="AT39" i="2"/>
  <c r="AT41" i="2"/>
  <c r="AT24" i="2"/>
  <c r="AT28" i="2"/>
  <c r="AT32" i="2"/>
  <c r="AT36" i="2"/>
  <c r="AT38" i="2"/>
  <c r="AT40" i="2"/>
  <c r="AT17" i="2"/>
  <c r="Z18" i="2"/>
  <c r="Z20" i="2"/>
  <c r="Z22" i="2"/>
  <c r="Z19" i="2"/>
  <c r="Z21" i="2"/>
  <c r="Z23" i="2"/>
  <c r="Z25" i="2"/>
  <c r="Z27" i="2"/>
  <c r="Z29" i="2"/>
  <c r="Z31" i="2"/>
  <c r="Z33" i="2"/>
  <c r="Z35" i="2"/>
  <c r="Z26" i="2"/>
  <c r="Z30" i="2"/>
  <c r="Z34" i="2"/>
  <c r="Z37" i="2"/>
  <c r="Z39" i="2"/>
  <c r="Z41" i="2"/>
  <c r="Z24" i="2"/>
  <c r="Z28" i="2"/>
  <c r="Z32" i="2"/>
  <c r="Z36" i="2"/>
  <c r="Z38" i="2"/>
  <c r="Z40" i="2"/>
  <c r="Z17" i="2"/>
  <c r="AH18" i="2"/>
  <c r="AH20" i="2"/>
  <c r="AH22" i="2"/>
  <c r="AH19" i="2"/>
  <c r="AH21" i="2"/>
  <c r="AH23" i="2"/>
  <c r="AH25" i="2"/>
  <c r="AH27" i="2"/>
  <c r="AH29" i="2"/>
  <c r="AH31" i="2"/>
  <c r="AH33" i="2"/>
  <c r="AH35" i="2"/>
  <c r="AH26" i="2"/>
  <c r="AH30" i="2"/>
  <c r="AH34" i="2"/>
  <c r="AH37" i="2"/>
  <c r="AH39" i="2"/>
  <c r="AH41" i="2"/>
  <c r="AH24" i="2"/>
  <c r="AH28" i="2"/>
  <c r="AH32" i="2"/>
  <c r="AH36" i="2"/>
  <c r="AH38" i="2"/>
  <c r="AH40" i="2"/>
  <c r="AH17" i="2"/>
  <c r="S19" i="2"/>
  <c r="S21" i="2"/>
  <c r="S23" i="2"/>
  <c r="S18" i="2"/>
  <c r="S20" i="2"/>
  <c r="S22" i="2"/>
  <c r="S24" i="2"/>
  <c r="S26" i="2"/>
  <c r="S28" i="2"/>
  <c r="S30" i="2"/>
  <c r="S32" i="2"/>
  <c r="S34" i="2"/>
  <c r="S25" i="2"/>
  <c r="S29" i="2"/>
  <c r="S33" i="2"/>
  <c r="S36" i="2"/>
  <c r="S38" i="2"/>
  <c r="S40" i="2"/>
  <c r="S17" i="2"/>
  <c r="S27" i="2"/>
  <c r="S31" i="2"/>
  <c r="S35" i="2"/>
  <c r="S37" i="2"/>
  <c r="S39" i="2"/>
  <c r="S41" i="2"/>
  <c r="AI19" i="2"/>
  <c r="AI21" i="2"/>
  <c r="AI23" i="2"/>
  <c r="AI18" i="2"/>
  <c r="AI20" i="2"/>
  <c r="AI22" i="2"/>
  <c r="AI24" i="2"/>
  <c r="AI26" i="2"/>
  <c r="AI28" i="2"/>
  <c r="AI30" i="2"/>
  <c r="AI32" i="2"/>
  <c r="AI34" i="2"/>
  <c r="AI25" i="2"/>
  <c r="AI29" i="2"/>
  <c r="AI33" i="2"/>
  <c r="AI36" i="2"/>
  <c r="AI38" i="2"/>
  <c r="AI40" i="2"/>
  <c r="AI17" i="2"/>
  <c r="AI27" i="2"/>
  <c r="AI31" i="2"/>
  <c r="AI35" i="2"/>
  <c r="AI37" i="2"/>
  <c r="AI39" i="2"/>
  <c r="AI41" i="2"/>
  <c r="AS19" i="2"/>
  <c r="AS21" i="2"/>
  <c r="AS18" i="2"/>
  <c r="AS20" i="2"/>
  <c r="AS22" i="2"/>
  <c r="AS24" i="2"/>
  <c r="AS26" i="2"/>
  <c r="AS28" i="2"/>
  <c r="AS30" i="2"/>
  <c r="AS32" i="2"/>
  <c r="AS34" i="2"/>
  <c r="AS23" i="2"/>
  <c r="AS27" i="2"/>
  <c r="AS31" i="2"/>
  <c r="AS36" i="2"/>
  <c r="AS38" i="2"/>
  <c r="AS40" i="2"/>
  <c r="AS17" i="2"/>
  <c r="AS25" i="2"/>
  <c r="AS29" i="2"/>
  <c r="AS33" i="2"/>
  <c r="AS35" i="2"/>
  <c r="AS37" i="2"/>
  <c r="AS39" i="2"/>
  <c r="AS41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6" i="2"/>
  <c r="R37" i="2"/>
  <c r="R38" i="2"/>
  <c r="R35" i="2"/>
  <c r="R39" i="2"/>
  <c r="R40" i="2"/>
  <c r="R41" i="2"/>
  <c r="R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17" i="2"/>
  <c r="W38" i="1"/>
  <c r="AA38" i="1"/>
  <c r="AE38" i="1"/>
  <c r="AI38" i="1"/>
  <c r="V38" i="1"/>
  <c r="Z38" i="1"/>
  <c r="AD38" i="1"/>
  <c r="AH38" i="1"/>
  <c r="AL38" i="1"/>
  <c r="Y38" i="1"/>
  <c r="AC38" i="1"/>
  <c r="AG38" i="1"/>
  <c r="AK38" i="1"/>
  <c r="X38" i="1"/>
  <c r="AB38" i="1"/>
  <c r="AF38" i="1"/>
  <c r="AJ38" i="1"/>
  <c r="S36" i="1"/>
  <c r="W36" i="1"/>
  <c r="AA36" i="1"/>
  <c r="AE36" i="1"/>
  <c r="AI36" i="1"/>
  <c r="V36" i="1"/>
  <c r="Z36" i="1"/>
  <c r="AD36" i="1"/>
  <c r="AH36" i="1"/>
  <c r="AL36" i="1"/>
  <c r="U36" i="1"/>
  <c r="Y36" i="1"/>
  <c r="AC36" i="1"/>
  <c r="AG36" i="1"/>
  <c r="AK36" i="1"/>
  <c r="T36" i="1"/>
  <c r="X36" i="1"/>
  <c r="AB36" i="1"/>
  <c r="AF36" i="1"/>
  <c r="AJ36" i="1"/>
  <c r="Q34" i="1"/>
  <c r="U34" i="1"/>
  <c r="Y34" i="1"/>
  <c r="AC34" i="1"/>
  <c r="AG34" i="1"/>
  <c r="AK34" i="1"/>
  <c r="T34" i="1"/>
  <c r="X34" i="1"/>
  <c r="AB34" i="1"/>
  <c r="AF34" i="1"/>
  <c r="AJ34" i="1"/>
  <c r="S34" i="1"/>
  <c r="W34" i="1"/>
  <c r="AA34" i="1"/>
  <c r="AE34" i="1"/>
  <c r="AI34" i="1"/>
  <c r="R34" i="1"/>
  <c r="V34" i="1"/>
  <c r="Z34" i="1"/>
  <c r="AD34" i="1"/>
  <c r="AH34" i="1"/>
  <c r="AL34" i="1"/>
  <c r="Q32" i="1"/>
  <c r="U32" i="1"/>
  <c r="Y32" i="1"/>
  <c r="AC32" i="1"/>
  <c r="AG32" i="1"/>
  <c r="AK32" i="1"/>
  <c r="P32" i="1"/>
  <c r="T32" i="1"/>
  <c r="X32" i="1"/>
  <c r="AB32" i="1"/>
  <c r="AF32" i="1"/>
  <c r="AJ32" i="1"/>
  <c r="O32" i="1"/>
  <c r="S32" i="1"/>
  <c r="W32" i="1"/>
  <c r="AA32" i="1"/>
  <c r="AE32" i="1"/>
  <c r="AI32" i="1"/>
  <c r="R32" i="1"/>
  <c r="V32" i="1"/>
  <c r="Z32" i="1"/>
  <c r="AD32" i="1"/>
  <c r="AH32" i="1"/>
  <c r="AL32" i="1"/>
  <c r="O30" i="1"/>
  <c r="S30" i="1"/>
  <c r="W30" i="1"/>
  <c r="AA30" i="1"/>
  <c r="AE30" i="1"/>
  <c r="AI30" i="1"/>
  <c r="N30" i="1"/>
  <c r="R30" i="1"/>
  <c r="V30" i="1"/>
  <c r="Z30" i="1"/>
  <c r="AD30" i="1"/>
  <c r="AH30" i="1"/>
  <c r="AL30" i="1"/>
  <c r="M30" i="1"/>
  <c r="Q30" i="1"/>
  <c r="U30" i="1"/>
  <c r="Y30" i="1"/>
  <c r="AC30" i="1"/>
  <c r="AG30" i="1"/>
  <c r="AK30" i="1"/>
  <c r="P30" i="1"/>
  <c r="T30" i="1"/>
  <c r="X30" i="1"/>
  <c r="AB30" i="1"/>
  <c r="AF30" i="1"/>
  <c r="AJ30" i="1"/>
  <c r="AC42" i="1"/>
  <c r="AG42" i="1"/>
  <c r="AK42" i="1"/>
  <c r="AB42" i="1"/>
  <c r="AF42" i="1"/>
  <c r="AJ42" i="1"/>
  <c r="AA42" i="1"/>
  <c r="AE42" i="1"/>
  <c r="AI42" i="1"/>
  <c r="AD42" i="1"/>
  <c r="AH42" i="1"/>
  <c r="AL42" i="1"/>
  <c r="L22" i="1"/>
  <c r="P22" i="1"/>
  <c r="T22" i="1"/>
  <c r="X22" i="1"/>
  <c r="AB22" i="1"/>
  <c r="AF22" i="1"/>
  <c r="AJ22" i="1"/>
  <c r="K22" i="1"/>
  <c r="O22" i="1"/>
  <c r="S22" i="1"/>
  <c r="W22" i="1"/>
  <c r="AA22" i="1"/>
  <c r="AE22" i="1"/>
  <c r="AI22" i="1"/>
  <c r="J22" i="1"/>
  <c r="N22" i="1"/>
  <c r="R22" i="1"/>
  <c r="V22" i="1"/>
  <c r="Z22" i="1"/>
  <c r="AD22" i="1"/>
  <c r="AH22" i="1"/>
  <c r="AL22" i="1"/>
  <c r="M22" i="1"/>
  <c r="Q22" i="1"/>
  <c r="U22" i="1"/>
  <c r="Y22" i="1"/>
  <c r="AC22" i="1"/>
  <c r="AG22" i="1"/>
  <c r="AK22" i="1"/>
  <c r="J18" i="1"/>
  <c r="N18" i="1"/>
  <c r="R18" i="1"/>
  <c r="V18" i="1"/>
  <c r="Z18" i="1"/>
  <c r="AD18" i="1"/>
  <c r="AH18" i="1"/>
  <c r="AL18" i="1"/>
  <c r="M18" i="1"/>
  <c r="Q18" i="1"/>
  <c r="U18" i="1"/>
  <c r="Y18" i="1"/>
  <c r="AC18" i="1"/>
  <c r="AG18" i="1"/>
  <c r="AK18" i="1"/>
  <c r="L18" i="1"/>
  <c r="P18" i="1"/>
  <c r="T18" i="1"/>
  <c r="X18" i="1"/>
  <c r="AB18" i="1"/>
  <c r="AF18" i="1"/>
  <c r="AJ18" i="1"/>
  <c r="K18" i="1"/>
  <c r="O18" i="1"/>
  <c r="S18" i="1"/>
  <c r="W18" i="1"/>
  <c r="AA18" i="1"/>
  <c r="AE18" i="1"/>
  <c r="AI18" i="1"/>
  <c r="Y40" i="1"/>
  <c r="AC40" i="1"/>
  <c r="AG40" i="1"/>
  <c r="AK40" i="1"/>
  <c r="Z40" i="1"/>
  <c r="AH40" i="1"/>
  <c r="AF40" i="1"/>
  <c r="AA40" i="1"/>
  <c r="AE40" i="1"/>
  <c r="AI40" i="1"/>
  <c r="AD40" i="1"/>
  <c r="AL40" i="1"/>
  <c r="AB40" i="1"/>
  <c r="AJ40" i="1"/>
  <c r="X37" i="1"/>
  <c r="AB37" i="1"/>
  <c r="AF37" i="1"/>
  <c r="AJ37" i="1"/>
  <c r="W37" i="1"/>
  <c r="AA37" i="1"/>
  <c r="AE37" i="1"/>
  <c r="AI37" i="1"/>
  <c r="V37" i="1"/>
  <c r="Z37" i="1"/>
  <c r="AD37" i="1"/>
  <c r="AH37" i="1"/>
  <c r="AL37" i="1"/>
  <c r="U37" i="1"/>
  <c r="Y37" i="1"/>
  <c r="AC37" i="1"/>
  <c r="AG37" i="1"/>
  <c r="AK37" i="1"/>
  <c r="T35" i="1"/>
  <c r="X35" i="1"/>
  <c r="AB35" i="1"/>
  <c r="AF35" i="1"/>
  <c r="AJ35" i="1"/>
  <c r="S35" i="1"/>
  <c r="W35" i="1"/>
  <c r="AA35" i="1"/>
  <c r="AE35" i="1"/>
  <c r="AI35" i="1"/>
  <c r="R35" i="1"/>
  <c r="V35" i="1"/>
  <c r="Z35" i="1"/>
  <c r="AD35" i="1"/>
  <c r="AH35" i="1"/>
  <c r="AL35" i="1"/>
  <c r="U35" i="1"/>
  <c r="Y35" i="1"/>
  <c r="AC35" i="1"/>
  <c r="AG35" i="1"/>
  <c r="AK35" i="1"/>
  <c r="R33" i="1"/>
  <c r="V33" i="1"/>
  <c r="Z33" i="1"/>
  <c r="AD33" i="1"/>
  <c r="AH33" i="1"/>
  <c r="AL33" i="1"/>
  <c r="Q33" i="1"/>
  <c r="U33" i="1"/>
  <c r="Y33" i="1"/>
  <c r="AC33" i="1"/>
  <c r="AG33" i="1"/>
  <c r="AK33" i="1"/>
  <c r="P33" i="1"/>
  <c r="T33" i="1"/>
  <c r="X33" i="1"/>
  <c r="AB33" i="1"/>
  <c r="AF33" i="1"/>
  <c r="AJ33" i="1"/>
  <c r="S33" i="1"/>
  <c r="W33" i="1"/>
  <c r="AA33" i="1"/>
  <c r="AE33" i="1"/>
  <c r="AI33" i="1"/>
  <c r="N31" i="1"/>
  <c r="R31" i="1"/>
  <c r="V31" i="1"/>
  <c r="Z31" i="1"/>
  <c r="AD31" i="1"/>
  <c r="AH31" i="1"/>
  <c r="AL31" i="1"/>
  <c r="Q31" i="1"/>
  <c r="U31" i="1"/>
  <c r="Y31" i="1"/>
  <c r="AC31" i="1"/>
  <c r="AG31" i="1"/>
  <c r="AK31" i="1"/>
  <c r="P31" i="1"/>
  <c r="T31" i="1"/>
  <c r="X31" i="1"/>
  <c r="AB31" i="1"/>
  <c r="AF31" i="1"/>
  <c r="AJ31" i="1"/>
  <c r="O31" i="1"/>
  <c r="S31" i="1"/>
  <c r="W31" i="1"/>
  <c r="AA31" i="1"/>
  <c r="AE31" i="1"/>
  <c r="AI31" i="1"/>
  <c r="M28" i="1"/>
  <c r="Q28" i="1"/>
  <c r="U28" i="1"/>
  <c r="Y28" i="1"/>
  <c r="AC28" i="1"/>
  <c r="AG28" i="1"/>
  <c r="AK28" i="1"/>
  <c r="L28" i="1"/>
  <c r="P28" i="1"/>
  <c r="T28" i="1"/>
  <c r="X28" i="1"/>
  <c r="AB28" i="1"/>
  <c r="AF28" i="1"/>
  <c r="AJ28" i="1"/>
  <c r="O28" i="1"/>
  <c r="S28" i="1"/>
  <c r="W28" i="1"/>
  <c r="AA28" i="1"/>
  <c r="AE28" i="1"/>
  <c r="AI28" i="1"/>
  <c r="N28" i="1"/>
  <c r="R28" i="1"/>
  <c r="V28" i="1"/>
  <c r="Z28" i="1"/>
  <c r="AD28" i="1"/>
  <c r="AH28" i="1"/>
  <c r="AL28" i="1"/>
  <c r="AE44" i="1"/>
  <c r="AI44" i="1"/>
  <c r="AD44" i="1"/>
  <c r="AH44" i="1"/>
  <c r="AL44" i="1"/>
  <c r="AC44" i="1"/>
  <c r="AG44" i="1"/>
  <c r="AK44" i="1"/>
  <c r="AF44" i="1"/>
  <c r="AJ44" i="1"/>
  <c r="K26" i="1"/>
  <c r="O26" i="1"/>
  <c r="S26" i="1"/>
  <c r="W26" i="1"/>
  <c r="AA26" i="1"/>
  <c r="AE26" i="1"/>
  <c r="AI26" i="1"/>
  <c r="J26" i="1"/>
  <c r="N26" i="1"/>
  <c r="R26" i="1"/>
  <c r="V26" i="1"/>
  <c r="Z26" i="1"/>
  <c r="AD26" i="1"/>
  <c r="AH26" i="1"/>
  <c r="AL26" i="1"/>
  <c r="M26" i="1"/>
  <c r="Q26" i="1"/>
  <c r="U26" i="1"/>
  <c r="Y26" i="1"/>
  <c r="AC26" i="1"/>
  <c r="AG26" i="1"/>
  <c r="AK26" i="1"/>
  <c r="L26" i="1"/>
  <c r="P26" i="1"/>
  <c r="T26" i="1"/>
  <c r="X26" i="1"/>
  <c r="AB26" i="1"/>
  <c r="AF26" i="1"/>
  <c r="AJ26" i="1"/>
  <c r="J20" i="1"/>
  <c r="N20" i="1"/>
  <c r="R20" i="1"/>
  <c r="V20" i="1"/>
  <c r="Z20" i="1"/>
  <c r="AD20" i="1"/>
  <c r="AH20" i="1"/>
  <c r="AL20" i="1"/>
  <c r="M20" i="1"/>
  <c r="Q20" i="1"/>
  <c r="U20" i="1"/>
  <c r="Y20" i="1"/>
  <c r="AC20" i="1"/>
  <c r="AG20" i="1"/>
  <c r="AK20" i="1"/>
  <c r="L20" i="1"/>
  <c r="P20" i="1"/>
  <c r="T20" i="1"/>
  <c r="X20" i="1"/>
  <c r="AB20" i="1"/>
  <c r="AF20" i="1"/>
  <c r="AJ20" i="1"/>
  <c r="K20" i="1"/>
  <c r="O20" i="1"/>
  <c r="S20" i="1"/>
  <c r="W20" i="1"/>
  <c r="AA20" i="1"/>
  <c r="AE20" i="1"/>
  <c r="AI20" i="1"/>
  <c r="M24" i="1"/>
  <c r="Q24" i="1"/>
  <c r="U24" i="1"/>
  <c r="Y24" i="1"/>
  <c r="AC24" i="1"/>
  <c r="AG24" i="1"/>
  <c r="AK24" i="1"/>
  <c r="L24" i="1"/>
  <c r="P24" i="1"/>
  <c r="T24" i="1"/>
  <c r="X24" i="1"/>
  <c r="AB24" i="1"/>
  <c r="AF24" i="1"/>
  <c r="AJ24" i="1"/>
  <c r="K24" i="1"/>
  <c r="O24" i="1"/>
  <c r="S24" i="1"/>
  <c r="W24" i="1"/>
  <c r="AA24" i="1"/>
  <c r="AE24" i="1"/>
  <c r="AI24" i="1"/>
  <c r="J24" i="1"/>
  <c r="N24" i="1"/>
  <c r="R24" i="1"/>
  <c r="V24" i="1"/>
  <c r="Z24" i="1"/>
  <c r="AD24" i="1"/>
  <c r="AH24" i="1"/>
  <c r="AL24" i="1"/>
</calcChain>
</file>

<file path=xl/comments1.xml><?xml version="1.0" encoding="utf-8"?>
<comments xmlns="http://schemas.openxmlformats.org/spreadsheetml/2006/main">
  <authors>
    <author>Sylvain Marchais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For display only</t>
        </r>
      </text>
    </comment>
  </commentList>
</comments>
</file>

<file path=xl/comments2.xml><?xml version="1.0" encoding="utf-8"?>
<comments xmlns="http://schemas.openxmlformats.org/spreadsheetml/2006/main">
  <authors>
    <author>Sylvain Marchais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For display only</t>
        </r>
      </text>
    </comment>
  </commentList>
</comments>
</file>

<file path=xl/comments3.xml><?xml version="1.0" encoding="utf-8"?>
<comments xmlns="http://schemas.openxmlformats.org/spreadsheetml/2006/main">
  <authors>
    <author>Sylvain Marchais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For display only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<sst xmlns="http://schemas.openxmlformats.org/spreadsheetml/2006/main" count="494" uniqueCount="307">
  <si>
    <t>LV MOTORS - CABLES LAID IN AIR</t>
  </si>
  <si>
    <t>Maximum Volt Drop (%)</t>
  </si>
  <si>
    <t>ΔVd</t>
  </si>
  <si>
    <t>DERATING FACTORS</t>
  </si>
  <si>
    <t>Max. Starting Volt Drop (%)</t>
  </si>
  <si>
    <t>ΔVst</t>
  </si>
  <si>
    <t>Layer factor</t>
  </si>
  <si>
    <t>Touching - LV 3-core</t>
  </si>
  <si>
    <t>Max Length</t>
  </si>
  <si>
    <t>Lmax</t>
  </si>
  <si>
    <t>Trefoil untouching - LV single core</t>
  </si>
  <si>
    <t>3-CORE CABLES</t>
  </si>
  <si>
    <t>SINGLE-CORE CABLES</t>
  </si>
  <si>
    <t>Conductor Size</t>
  </si>
  <si>
    <t>3 x 4 mm²</t>
  </si>
  <si>
    <t>3 x 6 mm²</t>
  </si>
  <si>
    <t>3 x 10 mm²</t>
  </si>
  <si>
    <t>3 x 16 mm²</t>
  </si>
  <si>
    <t>3 x 25 mm²</t>
  </si>
  <si>
    <t>3 x 35 mm²</t>
  </si>
  <si>
    <t>3 x 50 mm²</t>
  </si>
  <si>
    <t>3 x 70 mm²</t>
  </si>
  <si>
    <t>3 x 95 mm²</t>
  </si>
  <si>
    <t>3 x 120 mm²</t>
  </si>
  <si>
    <t>3 x 150 mm²</t>
  </si>
  <si>
    <t>3 x 185 mm²</t>
  </si>
  <si>
    <t>3 x 240 mm²</t>
  </si>
  <si>
    <t>3 x 1 x 150 mm²</t>
  </si>
  <si>
    <t>3 x 1 x 185 mm²</t>
  </si>
  <si>
    <t>3 x 1 x 240 mm²</t>
  </si>
  <si>
    <t>3 x 1 x 300 mm²</t>
  </si>
  <si>
    <t>3 x 1 x 400 mm²</t>
  </si>
  <si>
    <t>2 x 3 x 1 x 150 mm²</t>
  </si>
  <si>
    <t>2 x 3 x 1 x 185 mm²</t>
  </si>
  <si>
    <t>2 x 3 x 1 x 240 mm²</t>
  </si>
  <si>
    <t>2 x 3 x 1 x 300 mm²</t>
  </si>
  <si>
    <t>2 x 3 x 1 x 400 mm²</t>
  </si>
  <si>
    <t>3 x 3 x 1 x 240 mm²</t>
  </si>
  <si>
    <t>3 x 3 x 1 x 300 mm²</t>
  </si>
  <si>
    <t>3 x 3 x 1 x 400 mm²</t>
  </si>
  <si>
    <t>4 x 3 x 1 x 240 mm²</t>
  </si>
  <si>
    <t>4 x 3 x 1 x 300 mm²</t>
  </si>
  <si>
    <t>4 x 3 x 1 x 400 mm²</t>
  </si>
  <si>
    <t>Derating factor</t>
  </si>
  <si>
    <t>Current Rating (Derated)</t>
  </si>
  <si>
    <t>Reactance at 50Hz (Ω/Km)</t>
  </si>
  <si>
    <t>V</t>
  </si>
  <si>
    <t>Motor Rating (KW)</t>
  </si>
  <si>
    <t>Efficiency</t>
  </si>
  <si>
    <t>F.L.C
(A)</t>
  </si>
  <si>
    <t>Power Factor</t>
  </si>
  <si>
    <t>Is/In</t>
  </si>
  <si>
    <t>L.R.C.
(A)</t>
  </si>
  <si>
    <t>L.R.  Power Factor</t>
  </si>
  <si>
    <t>MAXIMUM ROUTE LENGTH (METERS)</t>
  </si>
  <si>
    <t>18.5</t>
  </si>
  <si>
    <t>6 x 3 x 1 x 630 mm²</t>
  </si>
  <si>
    <t>6 x 3 x 1 x 500 mm²</t>
  </si>
  <si>
    <t>6 x 3 x 1 x 400 mm²</t>
  </si>
  <si>
    <t>6 x 3 x 1 x 300 mm²</t>
  </si>
  <si>
    <t>6 x 3 x 1 x 240 mm²</t>
  </si>
  <si>
    <t>5 x 3 x 1 x 630 mm²</t>
  </si>
  <si>
    <t>5 x 3 x 1 x 500 mm²</t>
  </si>
  <si>
    <t>5 x 3 x 1 x 400 mm²</t>
  </si>
  <si>
    <t>5 x 3 x 1 x 300 mm²</t>
  </si>
  <si>
    <t>5 x 3 x 1 x 240 mm²</t>
  </si>
  <si>
    <t>4 x 3 x 1 x 630 mm²</t>
  </si>
  <si>
    <t>4 x 3 x 1 x 500 mm²</t>
  </si>
  <si>
    <t>3 x 3 x 1 x 630 mm²</t>
  </si>
  <si>
    <t>3 x 3 x 1 x 500 mm²</t>
  </si>
  <si>
    <t>ΔVb</t>
  </si>
  <si>
    <t>Maximum Volt Drop at LV bus (%)</t>
  </si>
  <si>
    <t>LV FEEDERS - CABLES LAID IN AIR</t>
  </si>
  <si>
    <t xml:space="preserve"> Typical Resistance (a.c. at conductor temp.) (Ω/Km) form IEC 60228</t>
  </si>
  <si>
    <t>ABB LV 690V, 50Hz, 1500rpm, Ex na IIB/IIC, IP55, IC 411, Insulation class F, temperature rise class B, IE2</t>
  </si>
  <si>
    <t>Number of poles</t>
  </si>
  <si>
    <t>Voltage</t>
  </si>
  <si>
    <t>Design</t>
  </si>
  <si>
    <t>Output
kW</t>
  </si>
  <si>
    <t>Motor type</t>
  </si>
  <si>
    <t>IEC Frame Size</t>
  </si>
  <si>
    <t>Frame Type</t>
  </si>
  <si>
    <t>Speed</t>
  </si>
  <si>
    <t>Efficiency at</t>
  </si>
  <si>
    <t>Power
factor</t>
  </si>
  <si>
    <t>Current</t>
  </si>
  <si>
    <t>Torque</t>
  </si>
  <si>
    <t>Moment
of inertia</t>
  </si>
  <si>
    <t>Weight</t>
  </si>
  <si>
    <t>Sound
pressure
level LP</t>
  </si>
  <si>
    <t>Max.conn
cable area</t>
  </si>
  <si>
    <t>50 Hz</t>
  </si>
  <si>
    <t>r/min</t>
  </si>
  <si>
    <t>FL</t>
  </si>
  <si>
    <t>3/4</t>
  </si>
  <si>
    <t>cos phi</t>
  </si>
  <si>
    <t>IN</t>
  </si>
  <si>
    <t>IS/IN</t>
  </si>
  <si>
    <t>TN</t>
  </si>
  <si>
    <t>TS/TN</t>
  </si>
  <si>
    <t>Tmax/TN</t>
  </si>
  <si>
    <t>J=1/4GD2</t>
  </si>
  <si>
    <t>Ex na</t>
  </si>
  <si>
    <t>A</t>
  </si>
  <si>
    <t>Nm</t>
  </si>
  <si>
    <t>kgm2</t>
  </si>
  <si>
    <t>kg</t>
  </si>
  <si>
    <t>dB(A)</t>
  </si>
  <si>
    <t>mm2</t>
  </si>
  <si>
    <t>4 poles</t>
  </si>
  <si>
    <t>Basic</t>
  </si>
  <si>
    <t>M3GP 80 MA</t>
  </si>
  <si>
    <t>M3GP 80 MB</t>
  </si>
  <si>
    <t>M3GP 90 SLA</t>
  </si>
  <si>
    <t>M3GP 90 SLC</t>
  </si>
  <si>
    <t>M3GP 100 LA</t>
  </si>
  <si>
    <t>M3GP 100 LB</t>
  </si>
  <si>
    <t>M3GP 112 MC</t>
  </si>
  <si>
    <t>M3GP 132 SMB</t>
  </si>
  <si>
    <t>M3GP 132 SMD</t>
  </si>
  <si>
    <t>M3GP 160 MLC</t>
  </si>
  <si>
    <t>M3GP 160 MLE</t>
  </si>
  <si>
    <t>M3GP 180 MLA</t>
  </si>
  <si>
    <t>M3GP 180 MLB</t>
  </si>
  <si>
    <t>M3GP 200 MLB</t>
  </si>
  <si>
    <t>M3GP 225 SMB</t>
  </si>
  <si>
    <t>M3GP 225 SMC</t>
  </si>
  <si>
    <t>M3GP 250 SMA</t>
  </si>
  <si>
    <t>M3GP 280 SMA</t>
  </si>
  <si>
    <t>M3GP 280 SMB</t>
  </si>
  <si>
    <t>M3GP 315 SMA</t>
  </si>
  <si>
    <t>M3GP 315 SMB</t>
  </si>
  <si>
    <t>M3GP 315 SMC</t>
  </si>
  <si>
    <t>M3GP 315 MLA</t>
  </si>
  <si>
    <t>M3GP 355 SMA</t>
  </si>
  <si>
    <t>M3GP 355 SMB</t>
  </si>
  <si>
    <t>M3GP 355 SMC</t>
  </si>
  <si>
    <t>M3GP 355 MLA</t>
  </si>
  <si>
    <t>M3GP 355 MLB</t>
  </si>
  <si>
    <t>M3GP 355 LKA</t>
  </si>
  <si>
    <t>M3GP 400 LA</t>
  </si>
  <si>
    <t>M3GP 400 LKA</t>
  </si>
  <si>
    <t>M3GP 400 LB</t>
  </si>
  <si>
    <t>M3GP 400 LKB</t>
  </si>
  <si>
    <t>M3GP 400 LC</t>
  </si>
  <si>
    <t>M3GP 400 LKC</t>
  </si>
  <si>
    <t>M3GP 450 LA</t>
  </si>
  <si>
    <t>M3GP 450 LB</t>
  </si>
  <si>
    <t>M3GP 450 LC</t>
  </si>
  <si>
    <t>High Output</t>
  </si>
  <si>
    <t>M3GP 160 MLF</t>
  </si>
  <si>
    <t>M3GP 160 MLG</t>
  </si>
  <si>
    <t>M3GP 180 MLC</t>
  </si>
  <si>
    <t>M3GP 200 MLC</t>
  </si>
  <si>
    <t>M3GP 225 SMD</t>
  </si>
  <si>
    <t>M3GP 225 SME</t>
  </si>
  <si>
    <t>M3GP 250 SMB</t>
  </si>
  <si>
    <t>M3GP 250 SMC</t>
  </si>
  <si>
    <t>M3GP 280 SMC</t>
  </si>
  <si>
    <t>Designation</t>
  </si>
  <si>
    <t>mm²</t>
  </si>
  <si>
    <t>PRYSMIAN Cables according to NEK 606 III ed. 2004 &amp; IEC 60092-300 (series)</t>
  </si>
  <si>
    <t>TEOF RFOU</t>
  </si>
  <si>
    <t>N° of cores x csa</t>
  </si>
  <si>
    <t>Number of cores</t>
  </si>
  <si>
    <t>Cross section core</t>
  </si>
  <si>
    <t>Overall diameter approx.</t>
  </si>
  <si>
    <t>Net weight approx.</t>
  </si>
  <si>
    <t>D.C. resistance at 20 °C max. as per IEC 60228</t>
  </si>
  <si>
    <t>D.C. resistance at 90°C
Correcting factor = (234,5+90)/254,5</t>
  </si>
  <si>
    <t>Current carrying capacities 45 °C free air</t>
  </si>
  <si>
    <t>Fault current at 250 °C</t>
  </si>
  <si>
    <t>Reactance** at 50 Hz</t>
  </si>
  <si>
    <t>Reactance** at 60 Hz</t>
  </si>
  <si>
    <t>n x mm2</t>
  </si>
  <si>
    <t>mm</t>
  </si>
  <si>
    <t>kg/km</t>
  </si>
  <si>
    <t>Ohm/km</t>
  </si>
  <si>
    <t>kA</t>
  </si>
  <si>
    <t>1x10</t>
  </si>
  <si>
    <t>1x16</t>
  </si>
  <si>
    <t>1x25</t>
  </si>
  <si>
    <t>1x35</t>
  </si>
  <si>
    <t>1x50</t>
  </si>
  <si>
    <t>1x70</t>
  </si>
  <si>
    <t>1x95</t>
  </si>
  <si>
    <t>1x120</t>
  </si>
  <si>
    <t>1x150</t>
  </si>
  <si>
    <t>1x185</t>
  </si>
  <si>
    <t>1x240</t>
  </si>
  <si>
    <t>1x300</t>
  </si>
  <si>
    <t>1x400</t>
  </si>
  <si>
    <t>1x500</t>
  </si>
  <si>
    <t>1x630</t>
  </si>
  <si>
    <t>2x1,5</t>
  </si>
  <si>
    <t>2x2,5</t>
  </si>
  <si>
    <t>2x4</t>
  </si>
  <si>
    <t>2x6</t>
  </si>
  <si>
    <t>2x10</t>
  </si>
  <si>
    <t>2x16</t>
  </si>
  <si>
    <t>2x25</t>
  </si>
  <si>
    <t>2x35</t>
  </si>
  <si>
    <t>2x50</t>
  </si>
  <si>
    <t>3x1,5</t>
  </si>
  <si>
    <t>3x2,5</t>
  </si>
  <si>
    <t>3x4</t>
  </si>
  <si>
    <t>3x6</t>
  </si>
  <si>
    <t>3x10</t>
  </si>
  <si>
    <t>3x16</t>
  </si>
  <si>
    <t>3x25</t>
  </si>
  <si>
    <t>3x35</t>
  </si>
  <si>
    <t>3x50</t>
  </si>
  <si>
    <t>3x70</t>
  </si>
  <si>
    <t>3x95</t>
  </si>
  <si>
    <t>3x120</t>
  </si>
  <si>
    <t>3x150</t>
  </si>
  <si>
    <t>3x185</t>
  </si>
  <si>
    <t>3x240</t>
  </si>
  <si>
    <t>4x1,5</t>
  </si>
  <si>
    <t>4x2,5</t>
  </si>
  <si>
    <t>4x4</t>
  </si>
  <si>
    <t>4x6</t>
  </si>
  <si>
    <t>4x10</t>
  </si>
  <si>
    <t>4x16</t>
  </si>
  <si>
    <t>4x25</t>
  </si>
  <si>
    <t>4x35</t>
  </si>
  <si>
    <t>4x50</t>
  </si>
  <si>
    <t>4x70</t>
  </si>
  <si>
    <t>4x95</t>
  </si>
  <si>
    <t>4x120</t>
  </si>
  <si>
    <t>5x1,5</t>
  </si>
  <si>
    <t>7x1,5</t>
  </si>
  <si>
    <t>12x1,5</t>
  </si>
  <si>
    <t>19x1,5</t>
  </si>
  <si>
    <t>27x1,5</t>
  </si>
  <si>
    <t>37x1,5</t>
  </si>
  <si>
    <t>5x2,5</t>
  </si>
  <si>
    <t>7x2,5</t>
  </si>
  <si>
    <t>12x2,5</t>
  </si>
  <si>
    <t>19x2,5</t>
  </si>
  <si>
    <t>27x2,5</t>
  </si>
  <si>
    <t>37x2,5</t>
  </si>
  <si>
    <t>nb of circuit</t>
  </si>
  <si>
    <t>nb of wire/circuit</t>
  </si>
  <si>
    <t>nb of core/wire</t>
  </si>
  <si>
    <t>Cable standard</t>
  </si>
  <si>
    <t xml:space="preserve">Wire overall diameter approx. </t>
  </si>
  <si>
    <t>Circuit overall width</t>
  </si>
  <si>
    <t>Wire net weight approx.</t>
  </si>
  <si>
    <t>Circuit net weight approx</t>
  </si>
  <si>
    <t>Wire D.C. resistance at 20 °C max. as per IEC 60228</t>
  </si>
  <si>
    <t>Wire D.C. resistance at 90°C
Correcting factor = (234,5+90)/254,5</t>
  </si>
  <si>
    <t>Circuit D.C. resistance at 90°C</t>
  </si>
  <si>
    <t>Wire Current carrying capacities 45 °C free air</t>
  </si>
  <si>
    <t>Circuit current carrying capacity 45°C free air</t>
  </si>
  <si>
    <t>Wire Fault current at 250 °C</t>
  </si>
  <si>
    <t>Circuit Fault current at 250 °C</t>
  </si>
  <si>
    <t>Wire Reactance** at 50 Hz</t>
  </si>
  <si>
    <t>Circuit Reactance** at 50 Hz</t>
  </si>
  <si>
    <t>Wire Reactance** at 60 Hz</t>
  </si>
  <si>
    <t>DC FEEDERS - CABLES LAID IN AIR</t>
  </si>
  <si>
    <t>Touching - LV</t>
  </si>
  <si>
    <t>1 x 10 mm²</t>
  </si>
  <si>
    <t>1 x 16 mm²</t>
  </si>
  <si>
    <t>1 x 25 mm²</t>
  </si>
  <si>
    <t>1 x 35 mm²</t>
  </si>
  <si>
    <t>1 x 50 mm²</t>
  </si>
  <si>
    <t>1 x 70 mm²</t>
  </si>
  <si>
    <t>1 x 95 mm²</t>
  </si>
  <si>
    <t>1 x 120 mm²</t>
  </si>
  <si>
    <t>1 x 150 mm²</t>
  </si>
  <si>
    <t>1 x 185 mm²</t>
  </si>
  <si>
    <t>1 x 240 mm²</t>
  </si>
  <si>
    <t>1 x 300 mm²</t>
  </si>
  <si>
    <t>2 x 1 x 10 mm²</t>
  </si>
  <si>
    <t>2 x 1 x 16 mm²</t>
  </si>
  <si>
    <t>2 x 1 x 25 mm²</t>
  </si>
  <si>
    <t>2 x 35 mm²</t>
  </si>
  <si>
    <t>2 x 1 x 50 mm²</t>
  </si>
  <si>
    <t>2 x 1 x 70 mm²</t>
  </si>
  <si>
    <t>2 x 1 x 95 mm²</t>
  </si>
  <si>
    <t>2 x 1 x 120 mm²</t>
  </si>
  <si>
    <t>2 x 1 x 150 mm²</t>
  </si>
  <si>
    <t>2 x 1 x 185 mm²</t>
  </si>
  <si>
    <t>2 x 1 x 240 mm²</t>
  </si>
  <si>
    <t>2 x 1 x 300 mm²</t>
  </si>
  <si>
    <t>3 x 1 x 10 mm²</t>
  </si>
  <si>
    <t>3 x 1 x 16 mm²</t>
  </si>
  <si>
    <t>3 x 1 x 25 mm²</t>
  </si>
  <si>
    <t>3 x 1 x 50 mm²</t>
  </si>
  <si>
    <t>3 x 1 x 70 mm²</t>
  </si>
  <si>
    <t>3 x 1 x 95 mm²</t>
  </si>
  <si>
    <t>3 x 1 x 120 mm²</t>
  </si>
  <si>
    <t xml:space="preserve"> Typical Resistance (at conductor temp.) (Ω/Km) form IEC 60228</t>
  </si>
  <si>
    <t>Ambient temperature factor (40°C)</t>
  </si>
  <si>
    <t>Current Rating (Base) as per IEC 61892-4 Annex A, Table A-7</t>
  </si>
  <si>
    <t>titi</t>
  </si>
  <si>
    <t>toto</t>
  </si>
  <si>
    <t>tata</t>
  </si>
  <si>
    <t>tutu</t>
  </si>
  <si>
    <t>toutou</t>
  </si>
  <si>
    <t>tyty</t>
  </si>
  <si>
    <t>Ref</t>
  </si>
  <si>
    <t>tautau</t>
  </si>
  <si>
    <t>Power</t>
  </si>
  <si>
    <t>Lenght</t>
  </si>
  <si>
    <t>Result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</si>
</sst>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-* #,##0.00\ &quot;€&quot;_-;\-* #,##0.00\ &quot;€&quot;_-;_-* &quot;-&quot;??\ &quot;€&quot;_-;_-@_-"/>
    <numFmt numFmtId="165" formatCode="General&quot; m&quot;"/>
    <numFmt numFmtId="166" formatCode="#,##0&quot; A&quot;"/>
    <numFmt numFmtId="167" formatCode="0.000"/>
    <numFmt numFmtId="168" formatCode="0.0"/>
    <numFmt numFmtId="169" formatCode="0.0%"/>
    <numFmt numFmtId="170" formatCode="0&quot; V&quot;"/>
    <numFmt numFmtId="171" formatCode="#,##0.0&quot; A&quot;"/>
    <numFmt numFmtId="172" formatCode="#,##0.000"/>
    <numFmt numFmtId="173" formatCode="#,##0.0000"/>
    <numFmt numFmtId="174" formatCode="0.00000"/>
    <numFmt numFmtId="175" formatCode="#,##0.0"/>
  </numFmts>
  <fonts count="21">
    <font>
      <sz val="10"/>
      <name val="Arial"/>
    </font>
    <font>
      <sz val="10"/>
      <name val="Arial"/>
      <family val="2"/>
    </font>
    <font>
      <b/>
      <sz val="36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2"/>
      <name val="돋움"/>
      <charset val="129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b/>
      <sz val="14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u/>
      <sz val="14"/>
      <color indexed="12"/>
      <name val="Arial"/>
      <family val="2"/>
    </font>
    <font>
      <sz val="12"/>
      <color indexed="9"/>
      <name val="돋움"/>
      <charset val="129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0" fillId="0" borderId="1" applyNumberFormat="0" applyFill="0" applyBorder="0" applyAlignment="0" applyProtection="0">
      <protection locked="0"/>
    </xf>
    <xf numFmtId="0" fontId="5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1" fillId="0" borderId="0"/>
    <xf numFmtId="164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403">
    <xf numFmtId="0" fontId="0" fillId="0" borderId="0" xfId="0"/>
    <xf numFmtId="0" fontId="0" fillId="2" borderId="0" xfId="0" applyFill="1"/>
    <xf numFmtId="0" fontId="2" fillId="2" borderId="2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4" fillId="2" borderId="6" xfId="0" applyFont="1" applyFill="1" applyBorder="1" applyAlignment="1">
      <alignment horizontal="center" vertical="center"/>
    </xf>
    <xf numFmtId="0" fontId="0" fillId="2" borderId="6" xfId="0" applyFill="1" applyBorder="1"/>
    <xf numFmtId="0" fontId="4" fillId="2" borderId="7" xfId="3" applyNumberFormat="1" applyFont="1" applyFill="1" applyBorder="1" applyAlignment="1">
      <alignment horizontal="center" vertical="center"/>
    </xf>
    <xf numFmtId="0" fontId="4" fillId="2" borderId="0" xfId="3" applyNumberFormat="1" applyFont="1" applyFill="1" applyBorder="1" applyAlignment="1">
      <alignment horizontal="center" vertical="center"/>
    </xf>
    <xf numFmtId="0" fontId="0" fillId="0" borderId="0" xfId="0" applyFill="1"/>
    <xf numFmtId="0" fontId="4" fillId="2" borderId="8" xfId="0" applyFont="1" applyFill="1" applyBorder="1" applyAlignment="1">
      <alignment horizontal="center" vertical="center"/>
    </xf>
    <xf numFmtId="0" fontId="0" fillId="2" borderId="2" xfId="0" applyFill="1" applyBorder="1"/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4" fillId="2" borderId="1" xfId="3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2" xfId="0" applyFill="1" applyBorder="1"/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/>
    <xf numFmtId="0" fontId="4" fillId="2" borderId="14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6" fillId="0" borderId="0" xfId="0" applyFont="1" applyFill="1"/>
    <xf numFmtId="0" fontId="0" fillId="2" borderId="0" xfId="0" applyFill="1" applyAlignment="1">
      <alignment horizontal="center" vertical="center"/>
    </xf>
    <xf numFmtId="0" fontId="4" fillId="2" borderId="15" xfId="0" applyFont="1" applyFill="1" applyBorder="1" applyAlignment="1">
      <alignment horizontal="center" vertical="center" textRotation="90" wrapText="1"/>
    </xf>
    <xf numFmtId="0" fontId="4" fillId="2" borderId="16" xfId="0" applyFont="1" applyFill="1" applyBorder="1" applyAlignment="1">
      <alignment horizontal="center" vertical="center" textRotation="90" wrapText="1"/>
    </xf>
    <xf numFmtId="0" fontId="4" fillId="0" borderId="17" xfId="0" applyFont="1" applyFill="1" applyBorder="1" applyAlignment="1">
      <alignment horizontal="center" vertical="center" textRotation="90" wrapText="1"/>
    </xf>
    <xf numFmtId="0" fontId="4" fillId="2" borderId="18" xfId="0" applyFont="1" applyFill="1" applyBorder="1" applyAlignment="1">
      <alignment horizontal="center" vertical="center" textRotation="90" wrapText="1"/>
    </xf>
    <xf numFmtId="0" fontId="4" fillId="2" borderId="19" xfId="0" applyFont="1" applyFill="1" applyBorder="1" applyAlignment="1">
      <alignment horizontal="center" vertical="center" textRotation="90" wrapText="1"/>
    </xf>
    <xf numFmtId="0" fontId="0" fillId="0" borderId="0" xfId="0" applyFill="1" applyAlignment="1">
      <alignment horizontal="center" vertical="center"/>
    </xf>
    <xf numFmtId="166" fontId="4" fillId="2" borderId="20" xfId="0" applyNumberFormat="1" applyFont="1" applyFill="1" applyBorder="1" applyAlignment="1">
      <alignment horizontal="center" vertical="center"/>
    </xf>
    <xf numFmtId="166" fontId="4" fillId="2" borderId="21" xfId="0" applyNumberFormat="1" applyFont="1" applyFill="1" applyBorder="1" applyAlignment="1">
      <alignment horizontal="center" vertical="center"/>
    </xf>
    <xf numFmtId="166" fontId="4" fillId="0" borderId="22" xfId="0" applyNumberFormat="1" applyFont="1" applyFill="1" applyBorder="1" applyAlignment="1">
      <alignment horizontal="center" vertical="center"/>
    </xf>
    <xf numFmtId="166" fontId="4" fillId="2" borderId="23" xfId="0" applyNumberFormat="1" applyFont="1" applyFill="1" applyBorder="1" applyAlignment="1">
      <alignment horizontal="center" vertical="center"/>
    </xf>
    <xf numFmtId="166" fontId="4" fillId="2" borderId="24" xfId="0" applyNumberFormat="1" applyFont="1" applyFill="1" applyBorder="1" applyAlignment="1">
      <alignment horizontal="center" vertical="center"/>
    </xf>
    <xf numFmtId="167" fontId="4" fillId="2" borderId="20" xfId="0" applyNumberFormat="1" applyFont="1" applyFill="1" applyBorder="1" applyAlignment="1">
      <alignment horizontal="center" vertical="center"/>
    </xf>
    <xf numFmtId="167" fontId="4" fillId="2" borderId="25" xfId="0" applyNumberFormat="1" applyFont="1" applyFill="1" applyBorder="1" applyAlignment="1">
      <alignment horizontal="center" vertical="center"/>
    </xf>
    <xf numFmtId="167" fontId="4" fillId="2" borderId="26" xfId="0" applyNumberFormat="1" applyFont="1" applyFill="1" applyBorder="1" applyAlignment="1">
      <alignment horizontal="center" vertical="center"/>
    </xf>
    <xf numFmtId="167" fontId="4" fillId="2" borderId="23" xfId="0" applyNumberFormat="1" applyFont="1" applyFill="1" applyBorder="1" applyAlignment="1">
      <alignment horizontal="center" vertical="center"/>
    </xf>
    <xf numFmtId="167" fontId="4" fillId="2" borderId="27" xfId="0" applyNumberFormat="1" applyFont="1" applyFill="1" applyBorder="1" applyAlignment="1">
      <alignment horizontal="center" vertical="center"/>
    </xf>
    <xf numFmtId="167" fontId="4" fillId="2" borderId="28" xfId="0" applyNumberFormat="1" applyFont="1" applyFill="1" applyBorder="1" applyAlignment="1">
      <alignment horizontal="center" vertical="center"/>
    </xf>
    <xf numFmtId="167" fontId="4" fillId="2" borderId="29" xfId="0" applyNumberFormat="1" applyFont="1" applyFill="1" applyBorder="1" applyAlignment="1">
      <alignment horizontal="center" vertical="center"/>
    </xf>
    <xf numFmtId="167" fontId="4" fillId="2" borderId="30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 applyProtection="1">
      <alignment horizontal="center" vertical="center" wrapText="1"/>
      <protection locked="0"/>
    </xf>
    <xf numFmtId="0" fontId="4" fillId="2" borderId="32" xfId="0" applyFont="1" applyFill="1" applyBorder="1" applyAlignment="1" applyProtection="1">
      <alignment horizontal="center" vertical="center" wrapText="1"/>
      <protection locked="0"/>
    </xf>
    <xf numFmtId="0" fontId="0" fillId="2" borderId="32" xfId="0" applyFill="1" applyBorder="1" applyAlignment="1">
      <alignment horizontal="center" vertical="center" wrapText="1"/>
    </xf>
    <xf numFmtId="0" fontId="4" fillId="2" borderId="33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vertical="center"/>
      <protection locked="0"/>
    </xf>
    <xf numFmtId="0" fontId="0" fillId="2" borderId="0" xfId="0" applyFill="1" applyAlignment="1">
      <alignment vertical="center"/>
    </xf>
    <xf numFmtId="2" fontId="5" fillId="0" borderId="34" xfId="0" applyNumberFormat="1" applyFont="1" applyBorder="1" applyAlignment="1">
      <alignment horizontal="center"/>
    </xf>
    <xf numFmtId="168" fontId="4" fillId="2" borderId="34" xfId="3" applyNumberFormat="1" applyFont="1" applyFill="1" applyBorder="1" applyAlignment="1">
      <alignment horizontal="center" vertical="center"/>
    </xf>
    <xf numFmtId="2" fontId="4" fillId="2" borderId="34" xfId="3" applyNumberFormat="1" applyFont="1" applyFill="1" applyBorder="1" applyAlignment="1">
      <alignment horizontal="center" vertical="center"/>
    </xf>
    <xf numFmtId="1" fontId="4" fillId="3" borderId="36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8" xfId="0" applyNumberFormat="1" applyBorder="1" applyAlignment="1">
      <alignment horizontal="center"/>
    </xf>
    <xf numFmtId="169" fontId="4" fillId="2" borderId="8" xfId="3" applyNumberFormat="1" applyFont="1" applyFill="1" applyBorder="1" applyAlignment="1">
      <alignment horizontal="center" vertical="center"/>
    </xf>
    <xf numFmtId="1" fontId="4" fillId="3" borderId="38" xfId="0" applyNumberFormat="1" applyFon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/>
    </xf>
    <xf numFmtId="1" fontId="4" fillId="3" borderId="39" xfId="0" applyNumberFormat="1" applyFont="1" applyFill="1" applyBorder="1" applyAlignment="1">
      <alignment horizontal="center" vertical="center"/>
    </xf>
    <xf numFmtId="1" fontId="4" fillId="3" borderId="40" xfId="0" applyNumberFormat="1" applyFont="1" applyFill="1" applyBorder="1" applyAlignment="1">
      <alignment horizontal="center" vertical="center"/>
    </xf>
    <xf numFmtId="0" fontId="5" fillId="0" borderId="0" xfId="2" applyFill="1"/>
    <xf numFmtId="0" fontId="5" fillId="2" borderId="0" xfId="2" applyFill="1"/>
    <xf numFmtId="0" fontId="5" fillId="0" borderId="0" xfId="2" applyFill="1" applyAlignment="1">
      <alignment vertical="center"/>
    </xf>
    <xf numFmtId="0" fontId="5" fillId="2" borderId="0" xfId="2" applyFill="1" applyAlignment="1">
      <alignment vertical="center"/>
    </xf>
    <xf numFmtId="1" fontId="4" fillId="3" borderId="42" xfId="2" applyNumberFormat="1" applyFont="1" applyFill="1" applyBorder="1" applyAlignment="1">
      <alignment horizontal="center" vertical="center"/>
    </xf>
    <xf numFmtId="1" fontId="4" fillId="3" borderId="43" xfId="2" applyNumberFormat="1" applyFont="1" applyFill="1" applyBorder="1" applyAlignment="1">
      <alignment horizontal="center" vertical="center"/>
    </xf>
    <xf numFmtId="1" fontId="4" fillId="3" borderId="44" xfId="2" applyNumberFormat="1" applyFont="1" applyFill="1" applyBorder="1" applyAlignment="1">
      <alignment horizontal="center" vertical="center"/>
    </xf>
    <xf numFmtId="171" fontId="4" fillId="2" borderId="10" xfId="2" applyNumberFormat="1" applyFont="1" applyFill="1" applyBorder="1" applyAlignment="1">
      <alignment horizontal="center" vertical="center"/>
    </xf>
    <xf numFmtId="1" fontId="4" fillId="3" borderId="38" xfId="2" applyNumberFormat="1" applyFont="1" applyFill="1" applyBorder="1" applyAlignment="1">
      <alignment horizontal="center" vertical="center"/>
    </xf>
    <xf numFmtId="1" fontId="4" fillId="3" borderId="40" xfId="2" applyNumberFormat="1" applyFont="1" applyFill="1" applyBorder="1" applyAlignment="1">
      <alignment horizontal="center" vertical="center"/>
    </xf>
    <xf numFmtId="1" fontId="4" fillId="3" borderId="39" xfId="2" applyNumberFormat="1" applyFont="1" applyFill="1" applyBorder="1" applyAlignment="1">
      <alignment horizontal="center" vertical="center"/>
    </xf>
    <xf numFmtId="171" fontId="4" fillId="2" borderId="8" xfId="2" applyNumberFormat="1" applyFont="1" applyFill="1" applyBorder="1" applyAlignment="1">
      <alignment horizontal="center" vertical="center"/>
    </xf>
    <xf numFmtId="1" fontId="4" fillId="2" borderId="38" xfId="2" applyNumberFormat="1" applyFont="1" applyFill="1" applyBorder="1" applyAlignment="1">
      <alignment horizontal="center" vertical="center"/>
    </xf>
    <xf numFmtId="1" fontId="4" fillId="2" borderId="40" xfId="2" applyNumberFormat="1" applyFont="1" applyFill="1" applyBorder="1" applyAlignment="1">
      <alignment horizontal="center" vertical="center"/>
    </xf>
    <xf numFmtId="1" fontId="4" fillId="2" borderId="39" xfId="2" applyNumberFormat="1" applyFont="1" applyFill="1" applyBorder="1" applyAlignment="1">
      <alignment horizontal="center" vertical="center"/>
    </xf>
    <xf numFmtId="1" fontId="4" fillId="3" borderId="36" xfId="2" applyNumberFormat="1" applyFont="1" applyFill="1" applyBorder="1" applyAlignment="1">
      <alignment horizontal="center" vertical="center"/>
    </xf>
    <xf numFmtId="1" fontId="4" fillId="3" borderId="48" xfId="2" applyNumberFormat="1" applyFont="1" applyFill="1" applyBorder="1" applyAlignment="1">
      <alignment horizontal="center" vertical="center"/>
    </xf>
    <xf numFmtId="1" fontId="4" fillId="3" borderId="49" xfId="2" applyNumberFormat="1" applyFont="1" applyFill="1" applyBorder="1" applyAlignment="1">
      <alignment horizontal="center" vertical="center"/>
    </xf>
    <xf numFmtId="0" fontId="4" fillId="2" borderId="33" xfId="2" applyFont="1" applyFill="1" applyBorder="1" applyAlignment="1" applyProtection="1">
      <alignment horizontal="center" vertical="center" wrapText="1"/>
      <protection locked="0"/>
    </xf>
    <xf numFmtId="0" fontId="4" fillId="2" borderId="32" xfId="2" applyFont="1" applyFill="1" applyBorder="1" applyAlignment="1" applyProtection="1">
      <alignment horizontal="center" vertical="center" wrapText="1"/>
      <protection locked="0"/>
    </xf>
    <xf numFmtId="0" fontId="4" fillId="2" borderId="31" xfId="2" applyFont="1" applyFill="1" applyBorder="1" applyAlignment="1" applyProtection="1">
      <alignment horizontal="center" vertical="center" wrapText="1"/>
      <protection locked="0"/>
    </xf>
    <xf numFmtId="0" fontId="5" fillId="0" borderId="0" xfId="2" applyFill="1" applyAlignment="1">
      <alignment horizontal="center" vertical="center"/>
    </xf>
    <xf numFmtId="0" fontId="5" fillId="2" borderId="0" xfId="2" applyFill="1" applyAlignment="1">
      <alignment horizontal="center" vertical="center"/>
    </xf>
    <xf numFmtId="167" fontId="4" fillId="2" borderId="41" xfId="2" applyNumberFormat="1" applyFont="1" applyFill="1" applyBorder="1" applyAlignment="1">
      <alignment horizontal="center" vertical="center"/>
    </xf>
    <xf numFmtId="167" fontId="4" fillId="2" borderId="42" xfId="2" applyNumberFormat="1" applyFont="1" applyFill="1" applyBorder="1" applyAlignment="1">
      <alignment horizontal="center" vertical="center"/>
    </xf>
    <xf numFmtId="167" fontId="4" fillId="2" borderId="43" xfId="2" applyNumberFormat="1" applyFont="1" applyFill="1" applyBorder="1" applyAlignment="1">
      <alignment horizontal="center" vertical="center"/>
    </xf>
    <xf numFmtId="167" fontId="4" fillId="2" borderId="44" xfId="2" applyNumberFormat="1" applyFont="1" applyFill="1" applyBorder="1" applyAlignment="1">
      <alignment horizontal="center" vertical="center"/>
    </xf>
    <xf numFmtId="167" fontId="4" fillId="2" borderId="38" xfId="2" applyNumberFormat="1" applyFont="1" applyFill="1" applyBorder="1" applyAlignment="1">
      <alignment horizontal="center" vertical="center"/>
    </xf>
    <xf numFmtId="167" fontId="4" fillId="2" borderId="40" xfId="2" applyNumberFormat="1" applyFont="1" applyFill="1" applyBorder="1" applyAlignment="1">
      <alignment horizontal="center" vertical="center"/>
    </xf>
    <xf numFmtId="167" fontId="4" fillId="2" borderId="39" xfId="2" applyNumberFormat="1" applyFont="1" applyFill="1" applyBorder="1" applyAlignment="1">
      <alignment horizontal="center" vertical="center"/>
    </xf>
    <xf numFmtId="166" fontId="4" fillId="2" borderId="46" xfId="2" applyNumberFormat="1" applyFont="1" applyFill="1" applyBorder="1" applyAlignment="1">
      <alignment horizontal="center" vertical="center"/>
    </xf>
    <xf numFmtId="166" fontId="4" fillId="2" borderId="38" xfId="2" applyNumberFormat="1" applyFont="1" applyFill="1" applyBorder="1" applyAlignment="1">
      <alignment horizontal="center" vertical="center"/>
    </xf>
    <xf numFmtId="166" fontId="4" fillId="2" borderId="40" xfId="2" applyNumberFormat="1" applyFont="1" applyFill="1" applyBorder="1" applyAlignment="1">
      <alignment horizontal="center" vertical="center"/>
    </xf>
    <xf numFmtId="166" fontId="4" fillId="2" borderId="39" xfId="2" applyNumberFormat="1" applyFont="1" applyFill="1" applyBorder="1" applyAlignment="1">
      <alignment horizontal="center" vertical="center"/>
    </xf>
    <xf numFmtId="0" fontId="4" fillId="2" borderId="36" xfId="2" applyFont="1" applyFill="1" applyBorder="1" applyAlignment="1">
      <alignment horizontal="center" vertical="center" textRotation="90" wrapText="1"/>
    </xf>
    <xf numFmtId="0" fontId="4" fillId="2" borderId="48" xfId="2" applyFont="1" applyFill="1" applyBorder="1" applyAlignment="1">
      <alignment horizontal="center" vertical="center" textRotation="90" wrapText="1"/>
    </xf>
    <xf numFmtId="0" fontId="4" fillId="2" borderId="49" xfId="2" applyFont="1" applyFill="1" applyBorder="1" applyAlignment="1">
      <alignment horizontal="center" vertical="center" textRotation="90" wrapText="1"/>
    </xf>
    <xf numFmtId="0" fontId="6" fillId="0" borderId="0" xfId="2" applyFont="1" applyFill="1"/>
    <xf numFmtId="0" fontId="6" fillId="2" borderId="0" xfId="2" applyFont="1" applyFill="1"/>
    <xf numFmtId="0" fontId="7" fillId="2" borderId="0" xfId="2" applyFont="1" applyFill="1"/>
    <xf numFmtId="0" fontId="8" fillId="2" borderId="0" xfId="2" applyFont="1" applyFill="1"/>
    <xf numFmtId="0" fontId="12" fillId="2" borderId="0" xfId="2" applyFont="1" applyFill="1" applyBorder="1" applyAlignment="1">
      <alignment horizontal="center" vertical="top"/>
    </xf>
    <xf numFmtId="0" fontId="4" fillId="2" borderId="14" xfId="2" applyNumberFormat="1" applyFont="1" applyFill="1" applyBorder="1" applyAlignment="1">
      <alignment horizontal="center" vertical="center"/>
    </xf>
    <xf numFmtId="0" fontId="4" fillId="2" borderId="13" xfId="2" applyNumberFormat="1" applyFont="1" applyFill="1" applyBorder="1" applyAlignment="1">
      <alignment horizontal="center" vertical="center"/>
    </xf>
    <xf numFmtId="0" fontId="5" fillId="2" borderId="13" xfId="2" applyFill="1" applyBorder="1"/>
    <xf numFmtId="0" fontId="5" fillId="2" borderId="12" xfId="2" applyFill="1" applyBorder="1"/>
    <xf numFmtId="0" fontId="4" fillId="2" borderId="10" xfId="2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0" fontId="4" fillId="2" borderId="0" xfId="2" applyNumberFormat="1" applyFont="1" applyFill="1" applyBorder="1" applyAlignment="1">
      <alignment horizontal="center" vertical="center"/>
    </xf>
    <xf numFmtId="0" fontId="5" fillId="2" borderId="0" xfId="2" applyFill="1" applyBorder="1"/>
    <xf numFmtId="0" fontId="5" fillId="2" borderId="2" xfId="2" applyFill="1" applyBorder="1"/>
    <xf numFmtId="0" fontId="4" fillId="2" borderId="1" xfId="4" applyNumberFormat="1" applyFont="1" applyFill="1" applyBorder="1" applyAlignment="1">
      <alignment horizontal="center" vertical="center"/>
    </xf>
    <xf numFmtId="0" fontId="4" fillId="2" borderId="0" xfId="4" applyNumberFormat="1" applyFont="1" applyFill="1" applyBorder="1" applyAlignment="1">
      <alignment horizontal="center" vertical="center"/>
    </xf>
    <xf numFmtId="0" fontId="4" fillId="2" borderId="7" xfId="4" applyNumberFormat="1" applyFont="1" applyFill="1" applyBorder="1" applyAlignment="1">
      <alignment horizontal="center" vertical="center"/>
    </xf>
    <xf numFmtId="0" fontId="4" fillId="2" borderId="6" xfId="4" applyNumberFormat="1" applyFont="1" applyFill="1" applyBorder="1" applyAlignment="1">
      <alignment horizontal="center" vertical="center"/>
    </xf>
    <xf numFmtId="0" fontId="5" fillId="2" borderId="6" xfId="2" applyFill="1" applyBorder="1"/>
    <xf numFmtId="0" fontId="5" fillId="2" borderId="5" xfId="2" applyFill="1" applyBorder="1"/>
    <xf numFmtId="0" fontId="5" fillId="0" borderId="0" xfId="2"/>
    <xf numFmtId="0" fontId="3" fillId="2" borderId="0" xfId="2" applyFont="1" applyFill="1" applyAlignment="1">
      <alignment horizontal="center" vertical="center"/>
    </xf>
    <xf numFmtId="1" fontId="4" fillId="3" borderId="49" xfId="0" applyNumberFormat="1" applyFont="1" applyFill="1" applyBorder="1" applyAlignment="1">
      <alignment horizontal="center" vertical="center"/>
    </xf>
    <xf numFmtId="1" fontId="4" fillId="3" borderId="48" xfId="0" applyNumberFormat="1" applyFont="1" applyFill="1" applyBorder="1" applyAlignment="1">
      <alignment horizontal="center" vertical="center"/>
    </xf>
    <xf numFmtId="1" fontId="4" fillId="3" borderId="47" xfId="0" applyNumberFormat="1" applyFont="1" applyFill="1" applyBorder="1" applyAlignment="1">
      <alignment horizontal="center" vertical="center"/>
    </xf>
    <xf numFmtId="1" fontId="4" fillId="3" borderId="46" xfId="0" applyNumberFormat="1" applyFont="1" applyFill="1" applyBorder="1" applyAlignment="1">
      <alignment horizontal="center" vertical="center"/>
    </xf>
    <xf numFmtId="0" fontId="7" fillId="2" borderId="2" xfId="2" applyFont="1" applyFill="1" applyBorder="1" applyAlignment="1"/>
    <xf numFmtId="0" fontId="5" fillId="2" borderId="2" xfId="2" applyFill="1" applyBorder="1" applyAlignment="1">
      <alignment horizontal="center" vertical="center"/>
    </xf>
    <xf numFmtId="0" fontId="9" fillId="2" borderId="2" xfId="2" applyFont="1" applyFill="1" applyBorder="1" applyAlignment="1" applyProtection="1">
      <alignment vertical="center"/>
      <protection locked="0"/>
    </xf>
    <xf numFmtId="0" fontId="4" fillId="2" borderId="78" xfId="0" applyFont="1" applyFill="1" applyBorder="1" applyAlignment="1">
      <alignment horizontal="center" vertical="center" textRotation="90" wrapText="1"/>
    </xf>
    <xf numFmtId="166" fontId="4" fillId="2" borderId="79" xfId="0" applyNumberFormat="1" applyFont="1" applyFill="1" applyBorder="1" applyAlignment="1">
      <alignment horizontal="center" vertical="center"/>
    </xf>
    <xf numFmtId="167" fontId="4" fillId="2" borderId="64" xfId="0" applyNumberFormat="1" applyFont="1" applyFill="1" applyBorder="1" applyAlignment="1">
      <alignment horizontal="center" vertical="center"/>
    </xf>
    <xf numFmtId="167" fontId="4" fillId="2" borderId="67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7" fillId="2" borderId="2" xfId="0" applyFont="1" applyFill="1" applyBorder="1" applyAlignment="1"/>
    <xf numFmtId="1" fontId="4" fillId="3" borderId="42" xfId="0" applyNumberFormat="1" applyFont="1" applyFill="1" applyBorder="1" applyAlignment="1">
      <alignment horizontal="center" vertical="center"/>
    </xf>
    <xf numFmtId="1" fontId="4" fillId="3" borderId="44" xfId="0" applyNumberFormat="1" applyFont="1" applyFill="1" applyBorder="1" applyAlignment="1">
      <alignment horizontal="center" vertical="center"/>
    </xf>
    <xf numFmtId="1" fontId="4" fillId="3" borderId="43" xfId="0" applyNumberFormat="1" applyFont="1" applyFill="1" applyBorder="1" applyAlignment="1">
      <alignment horizontal="center" vertical="center"/>
    </xf>
    <xf numFmtId="1" fontId="4" fillId="3" borderId="41" xfId="0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0" xfId="2" applyFont="1" applyFill="1" applyBorder="1" applyAlignment="1">
      <alignment vertical="center"/>
    </xf>
    <xf numFmtId="0" fontId="0" fillId="0" borderId="0" xfId="0" applyAlignment="1">
      <alignment horizontal="center"/>
    </xf>
    <xf numFmtId="0" fontId="15" fillId="4" borderId="55" xfId="8" applyFont="1" applyFill="1" applyBorder="1" applyAlignment="1" applyProtection="1">
      <alignment horizontal="left" vertical="center"/>
    </xf>
    <xf numFmtId="0" fontId="0" fillId="4" borderId="55" xfId="0" applyFill="1" applyBorder="1" applyAlignment="1">
      <alignment horizontal="center"/>
    </xf>
    <xf numFmtId="0" fontId="0" fillId="4" borderId="56" xfId="0" applyFill="1" applyBorder="1" applyAlignment="1">
      <alignment horizontal="center"/>
    </xf>
    <xf numFmtId="0" fontId="0" fillId="4" borderId="77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8" xfId="0" quotePrefix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9" fontId="0" fillId="4" borderId="10" xfId="0" applyNumberForma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/>
    </xf>
    <xf numFmtId="0" fontId="0" fillId="0" borderId="34" xfId="0" applyBorder="1" applyAlignment="1">
      <alignment horizontal="center"/>
    </xf>
    <xf numFmtId="2" fontId="0" fillId="0" borderId="34" xfId="0" applyNumberFormat="1" applyBorder="1" applyAlignment="1">
      <alignment horizontal="center"/>
    </xf>
    <xf numFmtId="169" fontId="5" fillId="0" borderId="34" xfId="0" applyNumberFormat="1" applyFont="1" applyBorder="1" applyAlignment="1">
      <alignment horizontal="center"/>
    </xf>
    <xf numFmtId="169" fontId="0" fillId="0" borderId="34" xfId="0" applyNumberFormat="1" applyBorder="1" applyAlignment="1">
      <alignment horizontal="center"/>
    </xf>
    <xf numFmtId="169" fontId="5" fillId="0" borderId="8" xfId="0" applyNumberFormat="1" applyFont="1" applyBorder="1" applyAlignment="1">
      <alignment horizontal="center"/>
    </xf>
    <xf numFmtId="169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74" fontId="5" fillId="0" borderId="0" xfId="0" applyNumberFormat="1" applyFont="1"/>
    <xf numFmtId="169" fontId="0" fillId="0" borderId="8" xfId="0" applyNumberForma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2" fontId="5" fillId="0" borderId="8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169" fontId="4" fillId="2" borderId="3" xfId="3" applyNumberFormat="1" applyFont="1" applyFill="1" applyBorder="1" applyAlignment="1">
      <alignment horizontal="center" vertical="center"/>
    </xf>
    <xf numFmtId="168" fontId="4" fillId="2" borderId="3" xfId="3" applyNumberFormat="1" applyFont="1" applyFill="1" applyBorder="1" applyAlignment="1">
      <alignment horizontal="center" vertical="center"/>
    </xf>
    <xf numFmtId="2" fontId="4" fillId="2" borderId="3" xfId="3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7" fontId="0" fillId="0" borderId="10" xfId="0" applyNumberFormat="1" applyBorder="1" applyAlignment="1">
      <alignment horizontal="center" vertical="center"/>
    </xf>
    <xf numFmtId="167" fontId="0" fillId="0" borderId="11" xfId="0" applyNumberForma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4" fillId="0" borderId="8" xfId="0" applyNumberFormat="1" applyFont="1" applyFill="1" applyBorder="1" applyAlignment="1">
      <alignment horizontal="center"/>
    </xf>
    <xf numFmtId="0" fontId="4" fillId="2" borderId="10" xfId="2" applyFont="1" applyFill="1" applyBorder="1" applyAlignment="1">
      <alignment horizontal="center" vertical="center" wrapText="1"/>
    </xf>
    <xf numFmtId="0" fontId="16" fillId="2" borderId="0" xfId="2" applyFont="1" applyFill="1"/>
    <xf numFmtId="0" fontId="17" fillId="2" borderId="0" xfId="2" applyFont="1" applyFill="1"/>
    <xf numFmtId="0" fontId="18" fillId="2" borderId="0" xfId="2" applyFont="1" applyFill="1"/>
    <xf numFmtId="0" fontId="16" fillId="0" borderId="0" xfId="2" applyFont="1" applyFill="1"/>
    <xf numFmtId="0" fontId="4" fillId="5" borderId="4" xfId="3" applyNumberFormat="1" applyFont="1" applyFill="1" applyBorder="1" applyAlignment="1">
      <alignment horizontal="center" vertical="center"/>
    </xf>
    <xf numFmtId="0" fontId="4" fillId="5" borderId="9" xfId="3" applyNumberFormat="1" applyFont="1" applyFill="1" applyBorder="1" applyAlignment="1">
      <alignment horizontal="center" vertical="center"/>
    </xf>
    <xf numFmtId="0" fontId="4" fillId="5" borderId="9" xfId="0" applyNumberFormat="1" applyFont="1" applyFill="1" applyBorder="1" applyAlignment="1">
      <alignment horizontal="center" vertical="center"/>
    </xf>
    <xf numFmtId="0" fontId="4" fillId="5" borderId="11" xfId="0" applyNumberFormat="1" applyFont="1" applyFill="1" applyBorder="1" applyAlignment="1">
      <alignment horizontal="center" vertical="center"/>
    </xf>
    <xf numFmtId="9" fontId="4" fillId="5" borderId="4" xfId="0" applyNumberFormat="1" applyFont="1" applyFill="1" applyBorder="1" applyAlignment="1">
      <alignment horizontal="center" vertical="center"/>
    </xf>
    <xf numFmtId="9" fontId="4" fillId="5" borderId="9" xfId="0" applyNumberFormat="1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165" fontId="4" fillId="5" borderId="11" xfId="0" applyNumberFormat="1" applyFont="1" applyFill="1" applyBorder="1" applyAlignment="1">
      <alignment horizontal="center" vertical="center"/>
    </xf>
    <xf numFmtId="0" fontId="0" fillId="6" borderId="0" xfId="0" applyFill="1"/>
    <xf numFmtId="170" fontId="4" fillId="5" borderId="50" xfId="2" applyNumberFormat="1" applyFont="1" applyFill="1" applyBorder="1" applyAlignment="1">
      <alignment horizontal="center" vertical="center"/>
    </xf>
    <xf numFmtId="170" fontId="4" fillId="5" borderId="37" xfId="2" applyNumberFormat="1" applyFont="1" applyFill="1" applyBorder="1" applyAlignment="1">
      <alignment horizontal="center" vertical="center"/>
    </xf>
    <xf numFmtId="170" fontId="4" fillId="5" borderId="45" xfId="2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Border="1" applyAlignment="1"/>
    <xf numFmtId="0" fontId="9" fillId="0" borderId="0" xfId="0" applyFont="1" applyFill="1" applyBorder="1" applyAlignment="1" applyProtection="1">
      <alignment vertical="center"/>
      <protection locked="0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79" xfId="0" applyFont="1" applyFill="1" applyBorder="1" applyAlignment="1">
      <alignment horizontal="center" vertical="center"/>
    </xf>
    <xf numFmtId="175" fontId="4" fillId="2" borderId="3" xfId="3" applyNumberFormat="1" applyFont="1" applyFill="1" applyBorder="1" applyAlignment="1">
      <alignment horizontal="center" vertical="center"/>
    </xf>
    <xf numFmtId="175" fontId="4" fillId="2" borderId="8" xfId="0" applyNumberFormat="1" applyFont="1" applyFill="1" applyBorder="1" applyAlignment="1">
      <alignment horizontal="center" vertical="center"/>
    </xf>
    <xf numFmtId="2" fontId="4" fillId="5" borderId="8" xfId="0" applyNumberFormat="1" applyFont="1" applyFill="1" applyBorder="1" applyAlignment="1">
      <alignment horizontal="center"/>
    </xf>
    <xf numFmtId="169" fontId="4" fillId="5" borderId="8" xfId="3" applyNumberFormat="1" applyFont="1" applyFill="1" applyBorder="1" applyAlignment="1">
      <alignment horizontal="center" vertical="center"/>
    </xf>
    <xf numFmtId="168" fontId="4" fillId="5" borderId="34" xfId="3" applyNumberFormat="1" applyFont="1" applyFill="1" applyBorder="1" applyAlignment="1">
      <alignment horizontal="center" vertical="center"/>
    </xf>
    <xf numFmtId="2" fontId="4" fillId="5" borderId="34" xfId="3" applyNumberFormat="1" applyFont="1" applyFill="1" applyBorder="1" applyAlignment="1">
      <alignment horizontal="center" vertical="center"/>
    </xf>
    <xf numFmtId="175" fontId="4" fillId="5" borderId="8" xfId="0" applyNumberFormat="1" applyFont="1" applyFill="1" applyBorder="1" applyAlignment="1">
      <alignment horizontal="center" vertical="center"/>
    </xf>
    <xf numFmtId="2" fontId="4" fillId="5" borderId="10" xfId="0" applyNumberFormat="1" applyFont="1" applyFill="1" applyBorder="1" applyAlignment="1">
      <alignment horizontal="center"/>
    </xf>
    <xf numFmtId="169" fontId="4" fillId="5" borderId="10" xfId="3" applyNumberFormat="1" applyFont="1" applyFill="1" applyBorder="1" applyAlignment="1">
      <alignment horizontal="center" vertical="center"/>
    </xf>
    <xf numFmtId="168" fontId="4" fillId="5" borderId="81" xfId="3" applyNumberFormat="1" applyFont="1" applyFill="1" applyBorder="1" applyAlignment="1">
      <alignment horizontal="center" vertical="center"/>
    </xf>
    <xf numFmtId="2" fontId="4" fillId="5" borderId="81" xfId="3" applyNumberFormat="1" applyFont="1" applyFill="1" applyBorder="1" applyAlignment="1">
      <alignment horizontal="center" vertical="center"/>
    </xf>
    <xf numFmtId="175" fontId="4" fillId="5" borderId="10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166" fontId="4" fillId="5" borderId="21" xfId="0" applyNumberFormat="1" applyFont="1" applyFill="1" applyBorder="1" applyAlignment="1">
      <alignment horizontal="center" vertical="center"/>
    </xf>
    <xf numFmtId="166" fontId="4" fillId="5" borderId="22" xfId="0" applyNumberFormat="1" applyFont="1" applyFill="1" applyBorder="1" applyAlignment="1">
      <alignment horizontal="center" vertical="center"/>
    </xf>
    <xf numFmtId="166" fontId="4" fillId="5" borderId="20" xfId="0" applyNumberFormat="1" applyFont="1" applyFill="1" applyBorder="1" applyAlignment="1">
      <alignment horizontal="center" vertical="center"/>
    </xf>
    <xf numFmtId="166" fontId="4" fillId="5" borderId="23" xfId="0" applyNumberFormat="1" applyFont="1" applyFill="1" applyBorder="1" applyAlignment="1">
      <alignment horizontal="center" vertical="center"/>
    </xf>
    <xf numFmtId="166" fontId="4" fillId="5" borderId="24" xfId="0" applyNumberFormat="1" applyFont="1" applyFill="1" applyBorder="1" applyAlignment="1">
      <alignment horizontal="center" vertical="center"/>
    </xf>
    <xf numFmtId="166" fontId="4" fillId="5" borderId="79" xfId="0" applyNumberFormat="1" applyFont="1" applyFill="1" applyBorder="1" applyAlignment="1">
      <alignment horizontal="center" vertical="center"/>
    </xf>
    <xf numFmtId="0" fontId="5" fillId="6" borderId="0" xfId="2" applyFill="1"/>
    <xf numFmtId="166" fontId="4" fillId="5" borderId="38" xfId="2" applyNumberFormat="1" applyFont="1" applyFill="1" applyBorder="1" applyAlignment="1">
      <alignment horizontal="center" vertical="center"/>
    </xf>
    <xf numFmtId="166" fontId="4" fillId="5" borderId="39" xfId="2" applyNumberFormat="1" applyFont="1" applyFill="1" applyBorder="1" applyAlignment="1">
      <alignment horizontal="center" vertical="center"/>
    </xf>
    <xf numFmtId="166" fontId="4" fillId="5" borderId="40" xfId="2" applyNumberFormat="1" applyFont="1" applyFill="1" applyBorder="1" applyAlignment="1">
      <alignment horizontal="center" vertical="center"/>
    </xf>
    <xf numFmtId="166" fontId="4" fillId="5" borderId="46" xfId="2" applyNumberFormat="1" applyFont="1" applyFill="1" applyBorder="1" applyAlignment="1">
      <alignment horizontal="center" vertical="center"/>
    </xf>
    <xf numFmtId="173" fontId="4" fillId="5" borderId="38" xfId="2" applyNumberFormat="1" applyFont="1" applyFill="1" applyBorder="1" applyAlignment="1">
      <alignment horizontal="center" vertical="center"/>
    </xf>
    <xf numFmtId="173" fontId="4" fillId="5" borderId="39" xfId="2" applyNumberFormat="1" applyFont="1" applyFill="1" applyBorder="1" applyAlignment="1">
      <alignment horizontal="center" vertical="center"/>
    </xf>
    <xf numFmtId="172" fontId="4" fillId="5" borderId="40" xfId="2" applyNumberFormat="1" applyFont="1" applyFill="1" applyBorder="1" applyAlignment="1">
      <alignment horizontal="center" vertical="center"/>
    </xf>
    <xf numFmtId="172" fontId="4" fillId="5" borderId="38" xfId="2" applyNumberFormat="1" applyFont="1" applyFill="1" applyBorder="1" applyAlignment="1">
      <alignment horizontal="center" vertical="center"/>
    </xf>
    <xf numFmtId="172" fontId="4" fillId="5" borderId="39" xfId="2" applyNumberFormat="1" applyFont="1" applyFill="1" applyBorder="1" applyAlignment="1">
      <alignment horizontal="center" vertical="center"/>
    </xf>
    <xf numFmtId="172" fontId="4" fillId="5" borderId="46" xfId="2" applyNumberFormat="1" applyFont="1" applyFill="1" applyBorder="1" applyAlignment="1">
      <alignment horizontal="center" vertical="center"/>
    </xf>
    <xf numFmtId="165" fontId="4" fillId="5" borderId="11" xfId="2" applyNumberFormat="1" applyFont="1" applyFill="1" applyBorder="1" applyAlignment="1">
      <alignment horizontal="center" vertical="center"/>
    </xf>
    <xf numFmtId="0" fontId="4" fillId="5" borderId="4" xfId="4" applyNumberFormat="1" applyFont="1" applyFill="1" applyBorder="1" applyAlignment="1">
      <alignment horizontal="center" vertical="center"/>
    </xf>
    <xf numFmtId="0" fontId="4" fillId="5" borderId="9" xfId="4" applyNumberFormat="1" applyFont="1" applyFill="1" applyBorder="1" applyAlignment="1">
      <alignment horizontal="center" vertical="center"/>
    </xf>
    <xf numFmtId="0" fontId="4" fillId="5" borderId="9" xfId="2" applyNumberFormat="1" applyFont="1" applyFill="1" applyBorder="1" applyAlignment="1">
      <alignment horizontal="center" vertical="center"/>
    </xf>
    <xf numFmtId="0" fontId="4" fillId="5" borderId="11" xfId="2" applyNumberFormat="1" applyFont="1" applyFill="1" applyBorder="1" applyAlignment="1">
      <alignment horizontal="center" vertical="center"/>
    </xf>
    <xf numFmtId="0" fontId="4" fillId="5" borderId="11" xfId="4" applyNumberFormat="1" applyFont="1" applyFill="1" applyBorder="1" applyAlignment="1">
      <alignment horizontal="center" vertical="center"/>
    </xf>
    <xf numFmtId="0" fontId="4" fillId="7" borderId="36" xfId="2" applyFont="1" applyFill="1" applyBorder="1" applyAlignment="1">
      <alignment horizontal="center" vertical="center" textRotation="90" wrapText="1"/>
    </xf>
    <xf numFmtId="0" fontId="4" fillId="7" borderId="47" xfId="2" applyFont="1" applyFill="1" applyBorder="1" applyAlignment="1">
      <alignment horizontal="center" vertical="center" textRotation="90" wrapText="1"/>
    </xf>
    <xf numFmtId="1" fontId="4" fillId="7" borderId="36" xfId="2" applyNumberFormat="1" applyFont="1" applyFill="1" applyBorder="1" applyAlignment="1">
      <alignment horizontal="center" vertical="center"/>
    </xf>
    <xf numFmtId="1" fontId="4" fillId="7" borderId="47" xfId="2" applyNumberFormat="1" applyFont="1" applyFill="1" applyBorder="1" applyAlignment="1">
      <alignment horizontal="center" vertical="center"/>
    </xf>
    <xf numFmtId="1" fontId="4" fillId="7" borderId="38" xfId="2" applyNumberFormat="1" applyFont="1" applyFill="1" applyBorder="1" applyAlignment="1">
      <alignment horizontal="center" vertical="center"/>
    </xf>
    <xf numFmtId="1" fontId="4" fillId="7" borderId="46" xfId="2" applyNumberFormat="1" applyFont="1" applyFill="1" applyBorder="1" applyAlignment="1">
      <alignment horizontal="center" vertical="center"/>
    </xf>
    <xf numFmtId="1" fontId="4" fillId="7" borderId="42" xfId="2" applyNumberFormat="1" applyFont="1" applyFill="1" applyBorder="1" applyAlignment="1">
      <alignment horizontal="center" vertical="center"/>
    </xf>
    <xf numFmtId="1" fontId="4" fillId="7" borderId="41" xfId="2" applyNumberFormat="1" applyFont="1" applyFill="1" applyBorder="1" applyAlignment="1">
      <alignment horizontal="center" vertical="center"/>
    </xf>
    <xf numFmtId="166" fontId="4" fillId="7" borderId="38" xfId="2" applyNumberFormat="1" applyFont="1" applyFill="1" applyBorder="1" applyAlignment="1">
      <alignment horizontal="center" vertical="center"/>
    </xf>
    <xf numFmtId="166" fontId="4" fillId="7" borderId="46" xfId="2" applyNumberFormat="1" applyFont="1" applyFill="1" applyBorder="1" applyAlignment="1">
      <alignment horizontal="center" vertical="center"/>
    </xf>
    <xf numFmtId="167" fontId="4" fillId="7" borderId="38" xfId="2" applyNumberFormat="1" applyFont="1" applyFill="1" applyBorder="1" applyAlignment="1">
      <alignment horizontal="center" vertical="center"/>
    </xf>
    <xf numFmtId="167" fontId="4" fillId="7" borderId="46" xfId="2" applyNumberFormat="1" applyFont="1" applyFill="1" applyBorder="1" applyAlignment="1">
      <alignment horizontal="center" vertical="center"/>
    </xf>
    <xf numFmtId="167" fontId="4" fillId="7" borderId="42" xfId="2" applyNumberFormat="1" applyFont="1" applyFill="1" applyBorder="1" applyAlignment="1">
      <alignment horizontal="center" vertical="center"/>
    </xf>
    <xf numFmtId="167" fontId="4" fillId="7" borderId="41" xfId="2" applyNumberFormat="1" applyFont="1" applyFill="1" applyBorder="1" applyAlignment="1">
      <alignment horizontal="center" vertical="center"/>
    </xf>
    <xf numFmtId="1" fontId="4" fillId="8" borderId="48" xfId="2" applyNumberFormat="1" applyFont="1" applyFill="1" applyBorder="1" applyAlignment="1">
      <alignment horizontal="center" vertical="center"/>
    </xf>
    <xf numFmtId="1" fontId="4" fillId="8" borderId="36" xfId="2" applyNumberFormat="1" applyFont="1" applyFill="1" applyBorder="1" applyAlignment="1">
      <alignment horizontal="center" vertical="center"/>
    </xf>
    <xf numFmtId="1" fontId="4" fillId="8" borderId="47" xfId="2" applyNumberFormat="1" applyFont="1" applyFill="1" applyBorder="1" applyAlignment="1">
      <alignment horizontal="center" vertical="center"/>
    </xf>
    <xf numFmtId="1" fontId="4" fillId="8" borderId="40" xfId="2" applyNumberFormat="1" applyFont="1" applyFill="1" applyBorder="1" applyAlignment="1">
      <alignment horizontal="center" vertical="center"/>
    </xf>
    <xf numFmtId="1" fontId="4" fillId="8" borderId="38" xfId="2" applyNumberFormat="1" applyFont="1" applyFill="1" applyBorder="1" applyAlignment="1">
      <alignment horizontal="center" vertical="center"/>
    </xf>
    <xf numFmtId="1" fontId="4" fillId="8" borderId="46" xfId="2" applyNumberFormat="1" applyFont="1" applyFill="1" applyBorder="1" applyAlignment="1">
      <alignment horizontal="center" vertical="center"/>
    </xf>
    <xf numFmtId="1" fontId="4" fillId="8" borderId="43" xfId="2" applyNumberFormat="1" applyFont="1" applyFill="1" applyBorder="1" applyAlignment="1">
      <alignment horizontal="center" vertical="center"/>
    </xf>
    <xf numFmtId="1" fontId="4" fillId="8" borderId="42" xfId="2" applyNumberFormat="1" applyFont="1" applyFill="1" applyBorder="1" applyAlignment="1">
      <alignment horizontal="center" vertical="center"/>
    </xf>
    <xf numFmtId="1" fontId="4" fillId="8" borderId="41" xfId="2" applyNumberFormat="1" applyFont="1" applyFill="1" applyBorder="1" applyAlignment="1">
      <alignment horizontal="center" vertical="center"/>
    </xf>
    <xf numFmtId="0" fontId="4" fillId="2" borderId="82" xfId="2" applyFont="1" applyFill="1" applyBorder="1" applyAlignment="1" applyProtection="1">
      <alignment horizontal="center" vertical="center" wrapText="1"/>
      <protection locked="0"/>
    </xf>
    <xf numFmtId="171" fontId="4" fillId="2" borderId="71" xfId="2" applyNumberFormat="1" applyFont="1" applyFill="1" applyBorder="1" applyAlignment="1">
      <alignment horizontal="center" vertical="center"/>
    </xf>
    <xf numFmtId="171" fontId="4" fillId="0" borderId="71" xfId="2" applyNumberFormat="1" applyFont="1" applyFill="1" applyBorder="1" applyAlignment="1">
      <alignment horizontal="center" vertical="center"/>
    </xf>
    <xf numFmtId="171" fontId="4" fillId="2" borderId="76" xfId="2" applyNumberFormat="1" applyFont="1" applyFill="1" applyBorder="1" applyAlignment="1">
      <alignment horizontal="center" vertical="center"/>
    </xf>
    <xf numFmtId="1" fontId="4" fillId="8" borderId="83" xfId="2" applyNumberFormat="1" applyFont="1" applyFill="1" applyBorder="1" applyAlignment="1">
      <alignment horizontal="center" vertical="center"/>
    </xf>
    <xf numFmtId="1" fontId="4" fillId="8" borderId="84" xfId="2" applyNumberFormat="1" applyFont="1" applyFill="1" applyBorder="1" applyAlignment="1">
      <alignment horizontal="center" vertical="center"/>
    </xf>
    <xf numFmtId="1" fontId="4" fillId="8" borderId="85" xfId="2" applyNumberFormat="1" applyFont="1" applyFill="1" applyBorder="1" applyAlignment="1">
      <alignment horizontal="center" vertical="center"/>
    </xf>
    <xf numFmtId="0" fontId="4" fillId="2" borderId="83" xfId="2" applyFont="1" applyFill="1" applyBorder="1" applyAlignment="1">
      <alignment horizontal="center" vertical="center" textRotation="90" wrapText="1"/>
    </xf>
    <xf numFmtId="166" fontId="4" fillId="5" borderId="84" xfId="2" applyNumberFormat="1" applyFont="1" applyFill="1" applyBorder="1" applyAlignment="1">
      <alignment horizontal="center" vertical="center"/>
    </xf>
    <xf numFmtId="172" fontId="4" fillId="5" borderId="84" xfId="2" applyNumberFormat="1" applyFont="1" applyFill="1" applyBorder="1" applyAlignment="1">
      <alignment horizontal="center" vertical="center"/>
    </xf>
    <xf numFmtId="166" fontId="4" fillId="2" borderId="84" xfId="2" applyNumberFormat="1" applyFont="1" applyFill="1" applyBorder="1" applyAlignment="1">
      <alignment horizontal="center" vertical="center"/>
    </xf>
    <xf numFmtId="167" fontId="4" fillId="2" borderId="85" xfId="2" applyNumberFormat="1" applyFont="1" applyFill="1" applyBorder="1" applyAlignment="1">
      <alignment horizontal="center" vertical="center"/>
    </xf>
    <xf numFmtId="0" fontId="4" fillId="2" borderId="47" xfId="2" applyFont="1" applyFill="1" applyBorder="1" applyAlignment="1">
      <alignment horizontal="center" vertical="center" textRotation="90" wrapText="1"/>
    </xf>
    <xf numFmtId="1" fontId="4" fillId="8" borderId="49" xfId="2" applyNumberFormat="1" applyFont="1" applyFill="1" applyBorder="1" applyAlignment="1">
      <alignment horizontal="center" vertical="center"/>
    </xf>
    <xf numFmtId="1" fontId="4" fillId="8" borderId="39" xfId="2" applyNumberFormat="1" applyFont="1" applyFill="1" applyBorder="1" applyAlignment="1">
      <alignment horizontal="center" vertical="center"/>
    </xf>
    <xf numFmtId="1" fontId="4" fillId="8" borderId="44" xfId="2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9" fillId="2" borderId="52" xfId="0" applyFont="1" applyFill="1" applyBorder="1" applyAlignment="1" applyProtection="1">
      <alignment horizontal="center" vertical="center"/>
      <protection locked="0"/>
    </xf>
    <xf numFmtId="0" fontId="9" fillId="2" borderId="55" xfId="0" applyFont="1" applyFill="1" applyBorder="1" applyAlignment="1" applyProtection="1">
      <alignment horizontal="center" vertical="center"/>
      <protection locked="0"/>
    </xf>
    <xf numFmtId="0" fontId="4" fillId="2" borderId="57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 textRotation="90"/>
    </xf>
    <xf numFmtId="0" fontId="5" fillId="0" borderId="61" xfId="0" applyFont="1" applyFill="1" applyBorder="1" applyAlignment="1">
      <alignment horizontal="center" vertical="center" textRotation="90"/>
    </xf>
    <xf numFmtId="0" fontId="5" fillId="0" borderId="62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4" fillId="2" borderId="6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2" borderId="52" xfId="0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/>
    </xf>
    <xf numFmtId="0" fontId="7" fillId="2" borderId="55" xfId="0" applyFont="1" applyFill="1" applyBorder="1" applyAlignment="1">
      <alignment horizontal="center"/>
    </xf>
    <xf numFmtId="0" fontId="7" fillId="2" borderId="56" xfId="0" applyFont="1" applyFill="1" applyBorder="1" applyAlignment="1">
      <alignment horizontal="center"/>
    </xf>
    <xf numFmtId="0" fontId="2" fillId="2" borderId="52" xfId="2" applyFont="1" applyFill="1" applyBorder="1" applyAlignment="1">
      <alignment horizontal="center" vertical="center"/>
    </xf>
    <xf numFmtId="0" fontId="2" fillId="2" borderId="55" xfId="2" applyFont="1" applyFill="1" applyBorder="1" applyAlignment="1">
      <alignment horizontal="center" vertical="center"/>
    </xf>
    <xf numFmtId="0" fontId="2" fillId="2" borderId="56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72" xfId="2" applyFont="1" applyFill="1" applyBorder="1" applyAlignment="1">
      <alignment horizontal="center" vertical="center" wrapText="1"/>
    </xf>
    <xf numFmtId="0" fontId="4" fillId="2" borderId="73" xfId="2" applyFont="1" applyFill="1" applyBorder="1" applyAlignment="1">
      <alignment horizontal="center" vertical="center" wrapText="1"/>
    </xf>
    <xf numFmtId="0" fontId="4" fillId="2" borderId="74" xfId="2" applyFont="1" applyFill="1" applyBorder="1" applyAlignment="1">
      <alignment horizontal="center" vertical="center" wrapText="1"/>
    </xf>
    <xf numFmtId="0" fontId="4" fillId="2" borderId="75" xfId="2" applyFont="1" applyFill="1" applyBorder="1" applyAlignment="1">
      <alignment horizontal="center" vertical="center" wrapText="1"/>
    </xf>
    <xf numFmtId="0" fontId="5" fillId="2" borderId="60" xfId="2" applyFont="1" applyFill="1" applyBorder="1" applyAlignment="1">
      <alignment horizontal="center" vertical="center" textRotation="90"/>
    </xf>
    <xf numFmtId="0" fontId="5" fillId="2" borderId="61" xfId="2" applyFont="1" applyFill="1" applyBorder="1" applyAlignment="1">
      <alignment horizontal="center" vertical="center" textRotation="90"/>
    </xf>
    <xf numFmtId="0" fontId="5" fillId="2" borderId="62" xfId="2" applyFont="1" applyFill="1" applyBorder="1" applyAlignment="1">
      <alignment horizontal="center" vertical="center" textRotation="90"/>
    </xf>
    <xf numFmtId="0" fontId="4" fillId="2" borderId="69" xfId="2" applyFont="1" applyFill="1" applyBorder="1" applyAlignment="1">
      <alignment horizontal="center" vertical="center" wrapText="1"/>
    </xf>
    <xf numFmtId="0" fontId="4" fillId="2" borderId="34" xfId="2" applyFont="1" applyFill="1" applyBorder="1" applyAlignment="1">
      <alignment horizontal="center" vertical="center" wrapText="1"/>
    </xf>
    <xf numFmtId="0" fontId="7" fillId="2" borderId="52" xfId="2" applyFont="1" applyFill="1" applyBorder="1" applyAlignment="1">
      <alignment horizontal="center"/>
    </xf>
    <xf numFmtId="0" fontId="7" fillId="2" borderId="55" xfId="2" applyFont="1" applyFill="1" applyBorder="1" applyAlignment="1">
      <alignment horizontal="center"/>
    </xf>
    <xf numFmtId="0" fontId="7" fillId="2" borderId="56" xfId="2" applyFont="1" applyFill="1" applyBorder="1" applyAlignment="1">
      <alignment horizontal="center"/>
    </xf>
    <xf numFmtId="9" fontId="4" fillId="5" borderId="70" xfId="2" applyNumberFormat="1" applyFont="1" applyFill="1" applyBorder="1" applyAlignment="1">
      <alignment horizontal="center" vertical="center"/>
    </xf>
    <xf numFmtId="9" fontId="4" fillId="5" borderId="35" xfId="2" applyNumberFormat="1" applyFont="1" applyFill="1" applyBorder="1" applyAlignment="1">
      <alignment horizontal="center" vertical="center"/>
    </xf>
    <xf numFmtId="0" fontId="4" fillId="2" borderId="71" xfId="2" applyFont="1" applyFill="1" applyBorder="1" applyAlignment="1">
      <alignment horizontal="center" vertical="center"/>
    </xf>
    <xf numFmtId="0" fontId="4" fillId="2" borderId="64" xfId="2" applyFont="1" applyFill="1" applyBorder="1" applyAlignment="1">
      <alignment horizontal="center" vertical="center"/>
    </xf>
    <xf numFmtId="0" fontId="4" fillId="2" borderId="65" xfId="2" applyFont="1" applyFill="1" applyBorder="1" applyAlignment="1">
      <alignment horizontal="center" vertical="center"/>
    </xf>
    <xf numFmtId="0" fontId="4" fillId="2" borderId="76" xfId="2" applyFont="1" applyFill="1" applyBorder="1" applyAlignment="1">
      <alignment horizontal="center" vertical="center"/>
    </xf>
    <xf numFmtId="0" fontId="4" fillId="2" borderId="67" xfId="2" applyFont="1" applyFill="1" applyBorder="1" applyAlignment="1">
      <alignment horizontal="center" vertical="center"/>
    </xf>
    <xf numFmtId="0" fontId="4" fillId="2" borderId="68" xfId="2" applyFont="1" applyFill="1" applyBorder="1" applyAlignment="1">
      <alignment horizontal="center" vertical="center"/>
    </xf>
    <xf numFmtId="0" fontId="4" fillId="2" borderId="77" xfId="2" applyFont="1" applyFill="1" applyBorder="1" applyAlignment="1">
      <alignment horizontal="center" vertical="center" wrapText="1"/>
    </xf>
    <xf numFmtId="0" fontId="4" fillId="2" borderId="58" xfId="2" applyFont="1" applyFill="1" applyBorder="1" applyAlignment="1">
      <alignment horizontal="center" vertical="center" wrapText="1"/>
    </xf>
    <xf numFmtId="0" fontId="4" fillId="2" borderId="59" xfId="2" applyFont="1" applyFill="1" applyBorder="1" applyAlignment="1">
      <alignment horizontal="center" vertical="center" wrapText="1"/>
    </xf>
    <xf numFmtId="0" fontId="4" fillId="2" borderId="66" xfId="2" applyFont="1" applyFill="1" applyBorder="1" applyAlignment="1">
      <alignment horizontal="center" vertical="center"/>
    </xf>
    <xf numFmtId="0" fontId="9" fillId="2" borderId="52" xfId="2" applyFont="1" applyFill="1" applyBorder="1" applyAlignment="1" applyProtection="1">
      <alignment horizontal="center" vertical="center"/>
      <protection locked="0"/>
    </xf>
    <xf numFmtId="0" fontId="9" fillId="2" borderId="55" xfId="2" applyFont="1" applyFill="1" applyBorder="1" applyAlignment="1" applyProtection="1">
      <alignment horizontal="center" vertical="center"/>
      <protection locked="0"/>
    </xf>
    <xf numFmtId="0" fontId="9" fillId="2" borderId="56" xfId="2" applyFont="1" applyFill="1" applyBorder="1" applyAlignment="1" applyProtection="1">
      <alignment horizontal="center" vertical="center"/>
      <protection locked="0"/>
    </xf>
    <xf numFmtId="0" fontId="4" fillId="2" borderId="45" xfId="2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  <xf numFmtId="0" fontId="4" fillId="2" borderId="63" xfId="2" applyFont="1" applyFill="1" applyBorder="1" applyAlignment="1">
      <alignment horizontal="center" vertical="center" wrapText="1"/>
    </xf>
    <xf numFmtId="0" fontId="4" fillId="2" borderId="64" xfId="2" applyFont="1" applyFill="1" applyBorder="1" applyAlignment="1">
      <alignment horizontal="center" vertical="center" wrapText="1"/>
    </xf>
    <xf numFmtId="0" fontId="4" fillId="2" borderId="26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3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4" fillId="2" borderId="66" xfId="2" applyFont="1" applyFill="1" applyBorder="1" applyAlignment="1">
      <alignment horizontal="center" vertical="center" wrapText="1"/>
    </xf>
    <xf numFmtId="0" fontId="4" fillId="2" borderId="67" xfId="2" applyFont="1" applyFill="1" applyBorder="1" applyAlignment="1">
      <alignment horizontal="center" vertical="center" wrapText="1"/>
    </xf>
    <xf numFmtId="0" fontId="5" fillId="2" borderId="60" xfId="2" applyFont="1" applyFill="1" applyBorder="1" applyAlignment="1">
      <alignment horizontal="center" vertical="center" textRotation="90" wrapText="1"/>
    </xf>
    <xf numFmtId="0" fontId="5" fillId="2" borderId="61" xfId="2" applyFont="1" applyFill="1" applyBorder="1" applyAlignment="1">
      <alignment horizontal="center" vertical="center" textRotation="90" wrapText="1"/>
    </xf>
    <xf numFmtId="0" fontId="5" fillId="2" borderId="62" xfId="2" applyFont="1" applyFill="1" applyBorder="1" applyAlignment="1">
      <alignment horizontal="center" vertical="center" textRotation="90" wrapText="1"/>
    </xf>
    <xf numFmtId="0" fontId="4" fillId="2" borderId="68" xfId="2" applyFont="1" applyFill="1" applyBorder="1" applyAlignment="1">
      <alignment horizontal="center" vertical="center" wrapText="1"/>
    </xf>
    <xf numFmtId="0" fontId="4" fillId="2" borderId="57" xfId="2" applyFont="1" applyFill="1" applyBorder="1" applyAlignment="1">
      <alignment horizontal="center" vertical="center"/>
    </xf>
    <xf numFmtId="0" fontId="4" fillId="2" borderId="58" xfId="2" applyFont="1" applyFill="1" applyBorder="1" applyAlignment="1">
      <alignment horizontal="center" vertical="center"/>
    </xf>
    <xf numFmtId="0" fontId="4" fillId="2" borderId="63" xfId="2" applyFont="1" applyFill="1" applyBorder="1" applyAlignment="1">
      <alignment horizontal="center" vertical="center"/>
    </xf>
    <xf numFmtId="0" fontId="0" fillId="4" borderId="69" xfId="0" applyFill="1" applyBorder="1" applyAlignment="1">
      <alignment horizontal="center" vertical="center" wrapText="1"/>
    </xf>
    <xf numFmtId="0" fontId="0" fillId="4" borderId="80" xfId="0" applyFill="1" applyBorder="1" applyAlignment="1">
      <alignment horizontal="center" vertical="center" wrapText="1"/>
    </xf>
    <xf numFmtId="0" fontId="0" fillId="4" borderId="81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0" fillId="4" borderId="77" xfId="0" applyFill="1" applyBorder="1" applyAlignment="1">
      <alignment horizontal="center" vertical="center" wrapText="1"/>
    </xf>
    <xf numFmtId="0" fontId="0" fillId="4" borderId="59" xfId="0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 vertical="center" wrapText="1"/>
    </xf>
    <xf numFmtId="0" fontId="0" fillId="4" borderId="54" xfId="0" applyFill="1" applyBorder="1" applyAlignment="1">
      <alignment horizontal="center" vertical="center" wrapText="1"/>
    </xf>
    <xf numFmtId="164" fontId="0" fillId="4" borderId="54" xfId="7" applyFont="1" applyFill="1" applyBorder="1" applyAlignment="1">
      <alignment horizontal="center" vertical="center" wrapText="1"/>
    </xf>
    <xf numFmtId="164" fontId="0" fillId="4" borderId="81" xfId="7" applyFont="1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7" xfId="0" applyFill="1" applyBorder="1" applyAlignment="1">
      <alignment horizontal="center" wrapText="1"/>
    </xf>
    <xf numFmtId="0" fontId="0" fillId="4" borderId="8" xfId="0" applyFill="1" applyBorder="1" applyAlignment="1">
      <alignment horizontal="center" wrapText="1"/>
    </xf>
    <xf numFmtId="0" fontId="0" fillId="4" borderId="9" xfId="0" applyFill="1" applyBorder="1" applyAlignment="1">
      <alignment horizontal="center" wrapText="1"/>
    </xf>
    <xf numFmtId="0" fontId="0" fillId="4" borderId="71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4" borderId="65" xfId="0" applyFill="1" applyBorder="1" applyAlignment="1">
      <alignment horizontal="center"/>
    </xf>
    <xf numFmtId="0" fontId="0" fillId="4" borderId="71" xfId="0" applyFill="1" applyBorder="1" applyAlignment="1">
      <alignment horizontal="center" wrapText="1"/>
    </xf>
    <xf numFmtId="0" fontId="0" fillId="4" borderId="64" xfId="0" applyFill="1" applyBorder="1" applyAlignment="1">
      <alignment horizontal="center" wrapText="1"/>
    </xf>
    <xf numFmtId="0" fontId="0" fillId="4" borderId="65" xfId="0" applyFill="1" applyBorder="1" applyAlignment="1">
      <alignment horizontal="center" wrapText="1"/>
    </xf>
    <xf numFmtId="0" fontId="1" fillId="0" borderId="0" xfId="0" applyFont="1" applyAlignment="1">
      <alignment horizontal="center"/>
    </xf>
  </cellXfs>
  <cellStyles count="9">
    <cellStyle name="Currency" xfId="7" builtinId="4"/>
    <cellStyle name="FORM" xfId="1"/>
    <cellStyle name="Hyperlink" xfId="8" builtinId="8"/>
    <cellStyle name="Normal" xfId="0" builtinId="0"/>
    <cellStyle name="Normal 2" xfId="2"/>
    <cellStyle name="Percent" xfId="3" builtinId="5"/>
    <cellStyle name="Percent 2" xfId="4"/>
    <cellStyle name="Style 1" xfId="5"/>
    <cellStyle name="Обычный_Load List" xfId="6"/>
  </cellStyles>
  <dxfs count="6">
    <dxf>
      <fill>
        <patternFill>
          <bgColor rgb="FF92D050"/>
        </patternFill>
      </fill>
    </dxf>
    <dxf>
      <font>
        <color indexed="23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indexed="23"/>
      </font>
      <fill>
        <patternFill>
          <bgColor indexed="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0</xdr:row>
      <xdr:rowOff>0</xdr:rowOff>
    </xdr:from>
    <xdr:to>
      <xdr:col>17</xdr:col>
      <xdr:colOff>381000</xdr:colOff>
      <xdr:row>0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86650" y="0"/>
          <a:ext cx="3009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104775</xdr:colOff>
      <xdr:row>0</xdr:row>
      <xdr:rowOff>0</xdr:rowOff>
    </xdr:from>
    <xdr:to>
      <xdr:col>3</xdr:col>
      <xdr:colOff>504825</xdr:colOff>
      <xdr:row>0</xdr:row>
      <xdr:rowOff>0</xdr:rowOff>
    </xdr:to>
    <xdr:pic>
      <xdr:nvPicPr>
        <xdr:cNvPr id="1027" name="Picture 3" descr="TP final quad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04875" y="0"/>
          <a:ext cx="1028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33</xdr:col>
      <xdr:colOff>209550</xdr:colOff>
      <xdr:row>0</xdr:row>
      <xdr:rowOff>0</xdr:rowOff>
    </xdr:from>
    <xdr:to>
      <xdr:col>35</xdr:col>
      <xdr:colOff>19050</xdr:colOff>
      <xdr:row>0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9431000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466725</xdr:colOff>
          <xdr:row>3</xdr:row>
          <xdr:rowOff>38100</xdr:rowOff>
        </xdr:from>
        <xdr:to>
          <xdr:col>23</xdr:col>
          <xdr:colOff>190500</xdr:colOff>
          <xdr:row>6</xdr:row>
          <xdr:rowOff>295275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0</xdr:row>
      <xdr:rowOff>0</xdr:rowOff>
    </xdr:from>
    <xdr:to>
      <xdr:col>12</xdr:col>
      <xdr:colOff>381000</xdr:colOff>
      <xdr:row>0</xdr:row>
      <xdr:rowOff>0</xdr:rowOff>
    </xdr:to>
    <xdr:pic>
      <xdr:nvPicPr>
        <xdr:cNvPr id="20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43375" y="0"/>
          <a:ext cx="2971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2051" name="Picture 2" descr="TP final quad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209550</xdr:colOff>
      <xdr:row>0</xdr:row>
      <xdr:rowOff>0</xdr:rowOff>
    </xdr:from>
    <xdr:to>
      <xdr:col>30</xdr:col>
      <xdr:colOff>19050</xdr:colOff>
      <xdr:row>0</xdr:row>
      <xdr:rowOff>0</xdr:rowOff>
    </xdr:to>
    <xdr:pic>
      <xdr:nvPicPr>
        <xdr:cNvPr id="205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608772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3</xdr:row>
          <xdr:rowOff>314325</xdr:rowOff>
        </xdr:from>
        <xdr:to>
          <xdr:col>22</xdr:col>
          <xdr:colOff>342900</xdr:colOff>
          <xdr:row>6</xdr:row>
          <xdr:rowOff>38100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0</xdr:row>
      <xdr:rowOff>0</xdr:rowOff>
    </xdr:from>
    <xdr:to>
      <xdr:col>11</xdr:col>
      <xdr:colOff>381000</xdr:colOff>
      <xdr:row>0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4325" y="0"/>
          <a:ext cx="3733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3" name="Picture 2" descr="TP final quad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27</xdr:col>
      <xdr:colOff>209550</xdr:colOff>
      <xdr:row>0</xdr:row>
      <xdr:rowOff>0</xdr:rowOff>
    </xdr:from>
    <xdr:to>
      <xdr:col>29</xdr:col>
      <xdr:colOff>19050</xdr:colOff>
      <xdr:row>0</xdr:row>
      <xdr:rowOff>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69075" y="0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190500</xdr:colOff>
      <xdr:row>4</xdr:row>
      <xdr:rowOff>66675</xdr:rowOff>
    </xdr:from>
    <xdr:to>
      <xdr:col>19</xdr:col>
      <xdr:colOff>152400</xdr:colOff>
      <xdr:row>6</xdr:row>
      <xdr:rowOff>57150</xdr:rowOff>
    </xdr:to>
    <xdr:sp macro="" textlink="">
      <xdr:nvSpPr>
        <xdr:cNvPr id="5" name="Object 1" hidden="1"/>
        <xdr:cNvSpPr>
          <a:spLocks noChangeArrowheads="1"/>
        </xdr:cNvSpPr>
      </xdr:nvSpPr>
      <xdr:spPr bwMode="auto">
        <a:xfrm>
          <a:off x="9839325" y="1343025"/>
          <a:ext cx="35814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342900</xdr:colOff>
          <xdr:row>3</xdr:row>
          <xdr:rowOff>133350</xdr:rowOff>
        </xdr:from>
        <xdr:to>
          <xdr:col>19</xdr:col>
          <xdr:colOff>285750</xdr:colOff>
          <xdr:row>5</xdr:row>
          <xdr:rowOff>190500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angays/My%20Documents/Angays/Affaires/87325%20-%20SHTOKMAN%20OFFSHORE/Power%20Balance%20ATS%20Calculation/Rev%2000/Technical/Equipment/Motors/Motorda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346/61039X%20-%20DONG%20Hejre%20Platform%20EPC/05%20-%20Calculation%20Notes%20&amp;%20Studies/01%20-%20Cable%20Calculation%20Note/Divers%20Dong/CN%20-%20LV%20motor%20&amp;%20feeder%20cha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data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- LV motor &amp; feeder chart"/>
      <sheetName val="MOTORS CHART IN AIR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image" Target="../media/image5.emf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image" Target="../media/image6.emf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05.abb.com/global/scot/scot234.nsf/veritydisplay/022f0a478ce132d2c12578e9001d57c6/$file/Explosive%20atmospheres_EN%2012_2010%20Corr08011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44"/>
    <pageSetUpPr fitToPage="1"/>
  </sheetPr>
  <dimension ref="A1:AR45"/>
  <sheetViews>
    <sheetView tabSelected="1" zoomScale="70" zoomScaleNormal="70" zoomScaleSheetLayoutView="40" workbookViewId="0">
      <selection activeCell="F6" sqref="F6"/>
    </sheetView>
  </sheetViews>
  <sheetFormatPr defaultRowHeight="12.75"/>
  <cols>
    <col min="1" max="1" width="2.5703125" style="10" customWidth="1"/>
    <col min="2" max="2" width="6.85546875" style="10" bestFit="1" customWidth="1"/>
    <col min="3" max="3" width="13.140625" style="10" bestFit="1" customWidth="1"/>
    <col min="4" max="4" width="9.5703125" style="10" customWidth="1"/>
    <col min="5" max="5" width="6.85546875" style="10" bestFit="1" customWidth="1"/>
    <col min="6" max="6" width="7.42578125" style="10" bestFit="1" customWidth="1"/>
    <col min="7" max="7" width="5" style="10" bestFit="1" customWidth="1"/>
    <col min="8" max="8" width="10.85546875" style="10" customWidth="1"/>
    <col min="9" max="9" width="7.42578125" style="10" bestFit="1" customWidth="1"/>
    <col min="10" max="16" width="8.5703125" style="10" customWidth="1"/>
    <col min="17" max="17" width="9.140625" style="10" bestFit="1"/>
    <col min="18" max="30" width="8.5703125" style="10" customWidth="1"/>
    <col min="31" max="31" width="8" style="10" bestFit="1" customWidth="1"/>
    <col min="32" max="34" width="8.5703125" style="10" customWidth="1"/>
    <col min="35" max="35" width="9.5703125" style="10" customWidth="1"/>
    <col min="36" max="37" width="8.5703125" style="10" customWidth="1"/>
    <col min="38" max="38" width="9.5703125" style="10" customWidth="1"/>
    <col min="39" max="43" width="8.5703125" style="10" customWidth="1"/>
    <col min="44" max="45" width="10.140625" style="10" customWidth="1"/>
    <col min="46" max="16384" width="9.140625" style="10"/>
  </cols>
  <sheetData>
    <row r="1" spans="1:44" ht="13.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44" ht="44.25" customHeight="1" thickBot="1">
      <c r="A2" s="1"/>
      <c r="B2" s="318" t="s">
        <v>0</v>
      </c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20"/>
      <c r="AM2" s="2"/>
      <c r="AN2" s="209"/>
      <c r="AO2" s="209"/>
      <c r="AP2" s="209"/>
      <c r="AQ2" s="209"/>
      <c r="AR2" s="209"/>
    </row>
    <row r="3" spans="1:44" ht="13.5" thickBot="1">
      <c r="A3" s="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210"/>
      <c r="AO3" s="210"/>
      <c r="AP3" s="210"/>
      <c r="AQ3" s="210"/>
      <c r="AR3" s="210"/>
    </row>
    <row r="4" spans="1:44" ht="29.25" customHeight="1">
      <c r="A4" s="1"/>
      <c r="B4" s="298" t="s">
        <v>1</v>
      </c>
      <c r="C4" s="299"/>
      <c r="D4" s="300"/>
      <c r="E4" s="4" t="s">
        <v>2</v>
      </c>
      <c r="F4" s="201">
        <v>0.05</v>
      </c>
      <c r="G4" s="1"/>
      <c r="H4" s="301" t="s">
        <v>3</v>
      </c>
      <c r="I4" s="299" t="s">
        <v>294</v>
      </c>
      <c r="J4" s="299"/>
      <c r="K4" s="299"/>
      <c r="L4" s="299"/>
      <c r="M4" s="300"/>
      <c r="N4" s="197">
        <v>1.05</v>
      </c>
      <c r="O4" s="1"/>
      <c r="P4" s="5"/>
      <c r="Q4" s="304"/>
      <c r="R4" s="304"/>
      <c r="S4" s="6"/>
      <c r="T4" s="7"/>
      <c r="U4" s="7"/>
      <c r="V4" s="7"/>
      <c r="W4" s="7"/>
      <c r="X4" s="8"/>
      <c r="Y4" s="9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44" ht="29.25" customHeight="1">
      <c r="A5" s="1"/>
      <c r="B5" s="305" t="s">
        <v>4</v>
      </c>
      <c r="C5" s="306"/>
      <c r="D5" s="307"/>
      <c r="E5" s="11" t="s">
        <v>5</v>
      </c>
      <c r="F5" s="202">
        <v>0.15</v>
      </c>
      <c r="G5" s="1"/>
      <c r="H5" s="302"/>
      <c r="I5" s="306" t="s">
        <v>6</v>
      </c>
      <c r="J5" s="306"/>
      <c r="K5" s="306"/>
      <c r="L5" s="306"/>
      <c r="M5" s="307"/>
      <c r="N5" s="198">
        <v>0.8</v>
      </c>
      <c r="O5" s="1"/>
      <c r="P5" s="12"/>
      <c r="Q5" s="308"/>
      <c r="R5" s="308"/>
      <c r="S5" s="13"/>
      <c r="T5" s="14"/>
      <c r="U5" s="14"/>
      <c r="V5" s="14"/>
      <c r="W5" s="14"/>
      <c r="X5" s="15"/>
      <c r="Y5" s="9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44" ht="29.25" customHeight="1" thickBot="1">
      <c r="A6" s="1"/>
      <c r="B6" s="309" t="s">
        <v>8</v>
      </c>
      <c r="C6" s="310"/>
      <c r="D6" s="311"/>
      <c r="E6" s="18" t="s">
        <v>9</v>
      </c>
      <c r="F6" s="204">
        <v>350</v>
      </c>
      <c r="G6" s="1"/>
      <c r="H6" s="302"/>
      <c r="I6" s="306" t="s">
        <v>7</v>
      </c>
      <c r="J6" s="306"/>
      <c r="K6" s="306"/>
      <c r="L6" s="306"/>
      <c r="M6" s="307"/>
      <c r="N6" s="199">
        <v>0.78</v>
      </c>
      <c r="O6" s="1"/>
      <c r="P6" s="12"/>
      <c r="Q6" s="308"/>
      <c r="R6" s="308"/>
      <c r="S6" s="14"/>
      <c r="T6" s="14"/>
      <c r="U6" s="14"/>
      <c r="V6" s="14"/>
      <c r="W6" s="14"/>
      <c r="X6" s="16"/>
      <c r="Y6" s="17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44" ht="29.25" customHeight="1" thickBot="1">
      <c r="A7" s="1"/>
      <c r="B7" s="205"/>
      <c r="C7" s="205"/>
      <c r="D7" s="205"/>
      <c r="E7" s="205"/>
      <c r="F7" s="205"/>
      <c r="G7" s="1"/>
      <c r="H7" s="303"/>
      <c r="I7" s="310" t="s">
        <v>10</v>
      </c>
      <c r="J7" s="310"/>
      <c r="K7" s="310"/>
      <c r="L7" s="310"/>
      <c r="M7" s="311"/>
      <c r="N7" s="200">
        <v>0.9</v>
      </c>
      <c r="O7" s="1"/>
      <c r="P7" s="19"/>
      <c r="Q7" s="317"/>
      <c r="R7" s="317"/>
      <c r="S7" s="20"/>
      <c r="T7" s="20"/>
      <c r="U7" s="21"/>
      <c r="V7" s="21"/>
      <c r="W7" s="21"/>
      <c r="X7" s="22"/>
      <c r="Y7" s="17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44" s="26" customFormat="1" ht="16.5" thickBot="1">
      <c r="A8" s="23"/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3"/>
      <c r="AK8" s="23"/>
      <c r="AL8" s="23"/>
      <c r="AM8" s="23"/>
    </row>
    <row r="9" spans="1:44" s="26" customFormat="1" ht="16.5" thickBot="1">
      <c r="A9" s="23"/>
      <c r="B9" s="23"/>
      <c r="C9" s="24"/>
      <c r="D9" s="24"/>
      <c r="E9" s="24"/>
      <c r="F9" s="24"/>
      <c r="G9" s="24"/>
      <c r="H9" s="24"/>
      <c r="I9" s="24"/>
      <c r="J9" s="324" t="s">
        <v>11</v>
      </c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5"/>
      <c r="V9" s="326"/>
      <c r="W9" s="324" t="s">
        <v>12</v>
      </c>
      <c r="X9" s="325"/>
      <c r="Y9" s="325"/>
      <c r="Z9" s="325"/>
      <c r="AA9" s="325"/>
      <c r="AB9" s="325"/>
      <c r="AC9" s="325"/>
      <c r="AD9" s="325"/>
      <c r="AE9" s="325"/>
      <c r="AF9" s="325"/>
      <c r="AG9" s="325"/>
      <c r="AH9" s="325"/>
      <c r="AI9" s="325"/>
      <c r="AJ9" s="325"/>
      <c r="AK9" s="325"/>
      <c r="AL9" s="325"/>
      <c r="AM9" s="135"/>
      <c r="AN9" s="211"/>
      <c r="AO9" s="211"/>
      <c r="AP9" s="211"/>
      <c r="AQ9" s="211"/>
      <c r="AR9" s="211"/>
    </row>
    <row r="10" spans="1:44" s="33" customFormat="1" ht="93" customHeight="1">
      <c r="A10" s="27"/>
      <c r="B10" s="312" t="s">
        <v>13</v>
      </c>
      <c r="C10" s="304"/>
      <c r="D10" s="304"/>
      <c r="E10" s="304"/>
      <c r="F10" s="304"/>
      <c r="G10" s="304"/>
      <c r="H10" s="304"/>
      <c r="I10" s="313"/>
      <c r="J10" s="29" t="s">
        <v>14</v>
      </c>
      <c r="K10" s="29" t="s">
        <v>15</v>
      </c>
      <c r="L10" s="29" t="s">
        <v>16</v>
      </c>
      <c r="M10" s="29" t="s">
        <v>17</v>
      </c>
      <c r="N10" s="29" t="s">
        <v>18</v>
      </c>
      <c r="O10" s="29" t="s">
        <v>19</v>
      </c>
      <c r="P10" s="29" t="s">
        <v>20</v>
      </c>
      <c r="Q10" s="29" t="s">
        <v>21</v>
      </c>
      <c r="R10" s="29" t="s">
        <v>22</v>
      </c>
      <c r="S10" s="29" t="s">
        <v>23</v>
      </c>
      <c r="T10" s="29" t="s">
        <v>24</v>
      </c>
      <c r="U10" s="29" t="s">
        <v>25</v>
      </c>
      <c r="V10" s="30" t="s">
        <v>26</v>
      </c>
      <c r="W10" s="28" t="s">
        <v>27</v>
      </c>
      <c r="X10" s="29" t="s">
        <v>28</v>
      </c>
      <c r="Y10" s="29" t="s">
        <v>29</v>
      </c>
      <c r="Z10" s="29" t="s">
        <v>30</v>
      </c>
      <c r="AA10" s="31" t="s">
        <v>31</v>
      </c>
      <c r="AB10" s="32" t="s">
        <v>32</v>
      </c>
      <c r="AC10" s="29" t="s">
        <v>33</v>
      </c>
      <c r="AD10" s="29" t="s">
        <v>34</v>
      </c>
      <c r="AE10" s="29" t="s">
        <v>35</v>
      </c>
      <c r="AF10" s="31" t="s">
        <v>36</v>
      </c>
      <c r="AG10" s="32" t="s">
        <v>37</v>
      </c>
      <c r="AH10" s="29" t="s">
        <v>38</v>
      </c>
      <c r="AI10" s="31" t="s">
        <v>39</v>
      </c>
      <c r="AJ10" s="32" t="s">
        <v>40</v>
      </c>
      <c r="AK10" s="29" t="s">
        <v>41</v>
      </c>
      <c r="AL10" s="130" t="s">
        <v>42</v>
      </c>
      <c r="AM10" s="134"/>
    </row>
    <row r="11" spans="1:44" s="33" customFormat="1" ht="26.25" customHeight="1">
      <c r="A11" s="27"/>
      <c r="B11" s="314" t="s">
        <v>295</v>
      </c>
      <c r="C11" s="315"/>
      <c r="D11" s="315"/>
      <c r="E11" s="315"/>
      <c r="F11" s="315"/>
      <c r="G11" s="315"/>
      <c r="H11" s="315"/>
      <c r="I11" s="316"/>
      <c r="J11" s="232">
        <v>37</v>
      </c>
      <c r="K11" s="232">
        <v>47</v>
      </c>
      <c r="L11" s="232">
        <v>65</v>
      </c>
      <c r="M11" s="232">
        <v>87</v>
      </c>
      <c r="N11" s="232">
        <v>110</v>
      </c>
      <c r="O11" s="232">
        <v>137</v>
      </c>
      <c r="P11" s="232">
        <v>167</v>
      </c>
      <c r="Q11" s="232">
        <v>214</v>
      </c>
      <c r="R11" s="232">
        <v>259</v>
      </c>
      <c r="S11" s="232">
        <v>301</v>
      </c>
      <c r="T11" s="232">
        <v>347</v>
      </c>
      <c r="U11" s="232">
        <v>397</v>
      </c>
      <c r="V11" s="233">
        <v>468</v>
      </c>
      <c r="W11" s="234">
        <v>386</v>
      </c>
      <c r="X11" s="232">
        <v>444</v>
      </c>
      <c r="Y11" s="232">
        <v>528</v>
      </c>
      <c r="Z11" s="232">
        <v>612</v>
      </c>
      <c r="AA11" s="235">
        <v>716</v>
      </c>
      <c r="AB11" s="236">
        <v>772</v>
      </c>
      <c r="AC11" s="232">
        <v>888</v>
      </c>
      <c r="AD11" s="232">
        <v>1056</v>
      </c>
      <c r="AE11" s="232">
        <v>1224</v>
      </c>
      <c r="AF11" s="235">
        <v>1432</v>
      </c>
      <c r="AG11" s="236">
        <v>1584</v>
      </c>
      <c r="AH11" s="232">
        <v>1836</v>
      </c>
      <c r="AI11" s="235">
        <v>2148</v>
      </c>
      <c r="AJ11" s="236">
        <v>2112</v>
      </c>
      <c r="AK11" s="232">
        <v>2448</v>
      </c>
      <c r="AL11" s="237">
        <v>2864</v>
      </c>
      <c r="AM11" s="134"/>
    </row>
    <row r="12" spans="1:44" s="33" customFormat="1" ht="26.25" customHeight="1">
      <c r="A12" s="27"/>
      <c r="B12" s="314" t="s">
        <v>43</v>
      </c>
      <c r="C12" s="315"/>
      <c r="D12" s="315"/>
      <c r="E12" s="315"/>
      <c r="F12" s="315"/>
      <c r="G12" s="315"/>
      <c r="H12" s="315"/>
      <c r="I12" s="316"/>
      <c r="J12" s="213">
        <f>$N$4*$N$5*$N$6</f>
        <v>0.65520000000000012</v>
      </c>
      <c r="K12" s="213">
        <f t="shared" ref="K12:V12" si="0">$N$4*$N$5*$N$6</f>
        <v>0.65520000000000012</v>
      </c>
      <c r="L12" s="213">
        <f t="shared" si="0"/>
        <v>0.65520000000000012</v>
      </c>
      <c r="M12" s="213">
        <f t="shared" si="0"/>
        <v>0.65520000000000012</v>
      </c>
      <c r="N12" s="213">
        <f t="shared" si="0"/>
        <v>0.65520000000000012</v>
      </c>
      <c r="O12" s="213">
        <f t="shared" si="0"/>
        <v>0.65520000000000012</v>
      </c>
      <c r="P12" s="213">
        <f t="shared" si="0"/>
        <v>0.65520000000000012</v>
      </c>
      <c r="Q12" s="213">
        <f t="shared" si="0"/>
        <v>0.65520000000000012</v>
      </c>
      <c r="R12" s="213">
        <f t="shared" si="0"/>
        <v>0.65520000000000012</v>
      </c>
      <c r="S12" s="213">
        <f t="shared" si="0"/>
        <v>0.65520000000000012</v>
      </c>
      <c r="T12" s="213">
        <f t="shared" si="0"/>
        <v>0.65520000000000012</v>
      </c>
      <c r="U12" s="213">
        <f t="shared" si="0"/>
        <v>0.65520000000000012</v>
      </c>
      <c r="V12" s="214">
        <f t="shared" si="0"/>
        <v>0.65520000000000012</v>
      </c>
      <c r="W12" s="215">
        <f>$N$4*$N$7</f>
        <v>0.94500000000000006</v>
      </c>
      <c r="X12" s="213">
        <f t="shared" ref="X12:AL12" si="1">$N$4*$N$7</f>
        <v>0.94500000000000006</v>
      </c>
      <c r="Y12" s="213">
        <f t="shared" si="1"/>
        <v>0.94500000000000006</v>
      </c>
      <c r="Z12" s="213">
        <f t="shared" si="1"/>
        <v>0.94500000000000006</v>
      </c>
      <c r="AA12" s="216">
        <f t="shared" si="1"/>
        <v>0.94500000000000006</v>
      </c>
      <c r="AB12" s="217">
        <f t="shared" si="1"/>
        <v>0.94500000000000006</v>
      </c>
      <c r="AC12" s="213">
        <f t="shared" si="1"/>
        <v>0.94500000000000006</v>
      </c>
      <c r="AD12" s="213">
        <f t="shared" si="1"/>
        <v>0.94500000000000006</v>
      </c>
      <c r="AE12" s="213">
        <f t="shared" si="1"/>
        <v>0.94500000000000006</v>
      </c>
      <c r="AF12" s="216">
        <f t="shared" si="1"/>
        <v>0.94500000000000006</v>
      </c>
      <c r="AG12" s="217">
        <f t="shared" si="1"/>
        <v>0.94500000000000006</v>
      </c>
      <c r="AH12" s="213">
        <f t="shared" si="1"/>
        <v>0.94500000000000006</v>
      </c>
      <c r="AI12" s="216">
        <f t="shared" si="1"/>
        <v>0.94500000000000006</v>
      </c>
      <c r="AJ12" s="217">
        <f t="shared" si="1"/>
        <v>0.94500000000000006</v>
      </c>
      <c r="AK12" s="213">
        <f t="shared" si="1"/>
        <v>0.94500000000000006</v>
      </c>
      <c r="AL12" s="218">
        <f t="shared" si="1"/>
        <v>0.94500000000000006</v>
      </c>
      <c r="AM12" s="134"/>
    </row>
    <row r="13" spans="1:44" s="33" customFormat="1" ht="26.25" customHeight="1">
      <c r="A13" s="27"/>
      <c r="B13" s="314" t="s">
        <v>44</v>
      </c>
      <c r="C13" s="315"/>
      <c r="D13" s="315"/>
      <c r="E13" s="315"/>
      <c r="F13" s="315"/>
      <c r="G13" s="315"/>
      <c r="H13" s="315"/>
      <c r="I13" s="316"/>
      <c r="J13" s="35">
        <f t="shared" ref="J13:AL13" si="2">J11*J12</f>
        <v>24.242400000000004</v>
      </c>
      <c r="K13" s="35">
        <f t="shared" si="2"/>
        <v>30.794400000000007</v>
      </c>
      <c r="L13" s="35">
        <f t="shared" si="2"/>
        <v>42.588000000000008</v>
      </c>
      <c r="M13" s="35">
        <f t="shared" si="2"/>
        <v>57.002400000000009</v>
      </c>
      <c r="N13" s="35">
        <f t="shared" si="2"/>
        <v>72.072000000000017</v>
      </c>
      <c r="O13" s="35">
        <f t="shared" si="2"/>
        <v>89.762400000000014</v>
      </c>
      <c r="P13" s="35">
        <f t="shared" si="2"/>
        <v>109.41840000000002</v>
      </c>
      <c r="Q13" s="35">
        <f t="shared" si="2"/>
        <v>140.21280000000002</v>
      </c>
      <c r="R13" s="35">
        <f t="shared" si="2"/>
        <v>169.69680000000002</v>
      </c>
      <c r="S13" s="35">
        <f t="shared" si="2"/>
        <v>197.21520000000004</v>
      </c>
      <c r="T13" s="35">
        <f t="shared" si="2"/>
        <v>227.35440000000003</v>
      </c>
      <c r="U13" s="35">
        <f t="shared" si="2"/>
        <v>260.11440000000005</v>
      </c>
      <c r="V13" s="36">
        <f t="shared" si="2"/>
        <v>306.63360000000006</v>
      </c>
      <c r="W13" s="34">
        <f t="shared" si="2"/>
        <v>364.77000000000004</v>
      </c>
      <c r="X13" s="35">
        <f t="shared" si="2"/>
        <v>419.58000000000004</v>
      </c>
      <c r="Y13" s="35">
        <f t="shared" si="2"/>
        <v>498.96000000000004</v>
      </c>
      <c r="Z13" s="35">
        <f t="shared" si="2"/>
        <v>578.34</v>
      </c>
      <c r="AA13" s="37">
        <f t="shared" si="2"/>
        <v>676.62</v>
      </c>
      <c r="AB13" s="38">
        <f t="shared" si="2"/>
        <v>729.54000000000008</v>
      </c>
      <c r="AC13" s="35">
        <f t="shared" si="2"/>
        <v>839.16000000000008</v>
      </c>
      <c r="AD13" s="35">
        <f t="shared" si="2"/>
        <v>997.92000000000007</v>
      </c>
      <c r="AE13" s="35">
        <f t="shared" si="2"/>
        <v>1156.68</v>
      </c>
      <c r="AF13" s="37">
        <f t="shared" si="2"/>
        <v>1353.24</v>
      </c>
      <c r="AG13" s="38">
        <f t="shared" si="2"/>
        <v>1496.88</v>
      </c>
      <c r="AH13" s="35">
        <f t="shared" si="2"/>
        <v>1735.0200000000002</v>
      </c>
      <c r="AI13" s="37">
        <f t="shared" si="2"/>
        <v>2029.8600000000001</v>
      </c>
      <c r="AJ13" s="38">
        <f t="shared" si="2"/>
        <v>1995.8400000000001</v>
      </c>
      <c r="AK13" s="35">
        <f t="shared" si="2"/>
        <v>2313.36</v>
      </c>
      <c r="AL13" s="131">
        <f t="shared" si="2"/>
        <v>2706.48</v>
      </c>
      <c r="AM13" s="134"/>
    </row>
    <row r="14" spans="1:44" s="33" customFormat="1" ht="26.25" customHeight="1">
      <c r="A14" s="27"/>
      <c r="B14" s="314" t="s">
        <v>73</v>
      </c>
      <c r="C14" s="315"/>
      <c r="D14" s="315"/>
      <c r="E14" s="315"/>
      <c r="F14" s="315"/>
      <c r="G14" s="315"/>
      <c r="H14" s="315"/>
      <c r="I14" s="316"/>
      <c r="J14" s="40">
        <f>VLOOKUP(J$10,'CIRCUIT PRYSMIAN'!$B$6:$V$49,13,0)</f>
        <v>5.9927308447937131</v>
      </c>
      <c r="K14" s="40">
        <f>VLOOKUP(K$10,'CIRCUIT PRYSMIAN'!$B$6:$V$49,13,0)</f>
        <v>3.9654027504911591</v>
      </c>
      <c r="L14" s="40">
        <f>VLOOKUP(L$10,'CIRCUIT PRYSMIAN'!$B$6:$V$49,13,0)</f>
        <v>2.3460903732809433</v>
      </c>
      <c r="M14" s="40">
        <f>VLOOKUP(M$10,'CIRCUIT PRYSMIAN'!$B$6:$V$49,13,0)</f>
        <v>1.4790569744597248</v>
      </c>
      <c r="N14" s="40">
        <f>VLOOKUP(N$10,'CIRCUIT PRYSMIAN'!$B$6:$V$49,13,0)</f>
        <v>0.93588605108055012</v>
      </c>
      <c r="O14" s="40">
        <f>VLOOKUP(O$10,'CIRCUIT PRYSMIAN'!$B$6:$V$49,13,0)</f>
        <v>0.67450098231827116</v>
      </c>
      <c r="P14" s="40">
        <f>VLOOKUP(P$10,'CIRCUIT PRYSMIAN'!$B$6:$V$49,13,0)</f>
        <v>0.49854420432220042</v>
      </c>
      <c r="Q14" s="40">
        <f>VLOOKUP(Q$10,'CIRCUIT PRYSMIAN'!$B$6:$V$49,13,0)</f>
        <v>0.34426326129666013</v>
      </c>
      <c r="R14" s="40">
        <f>VLOOKUP(R$10,'CIRCUIT PRYSMIAN'!$B$6:$V$49,13,0)</f>
        <v>0.24863457760314342</v>
      </c>
      <c r="S14" s="40">
        <f>VLOOKUP(S$10,'CIRCUIT PRYSMIAN'!$B$6:$V$49,13,0)</f>
        <v>0.19635756385068762</v>
      </c>
      <c r="T14" s="40">
        <f>VLOOKUP(T$10,'CIRCUIT PRYSMIAN'!$B$6:$V$49,13,0)</f>
        <v>0.16065618860510805</v>
      </c>
      <c r="U14" s="40">
        <f>VLOOKUP(U$10,'CIRCUIT PRYSMIAN'!$B$6:$V$49,13,0)</f>
        <v>0.1275049115913556</v>
      </c>
      <c r="V14" s="41">
        <f>VLOOKUP(V$10,'CIRCUIT PRYSMIAN'!$B$6:$V$49,13,0)</f>
        <v>9.7158742632612968E-2</v>
      </c>
      <c r="W14" s="39">
        <f>VLOOKUP(W$10,'CIRCUIT PRYSMIAN'!$B$6:$V$49,13,0)</f>
        <v>0.16065618860510805</v>
      </c>
      <c r="X14" s="40">
        <f>VLOOKUP(X$10,'CIRCUIT PRYSMIAN'!$B$6:$V$49,13,0)</f>
        <v>0.1275049115913556</v>
      </c>
      <c r="Y14" s="40">
        <f>VLOOKUP(Y$10,'CIRCUIT PRYSMIAN'!$B$6:$V$49,13,0)</f>
        <v>9.7158742632612968E-2</v>
      </c>
      <c r="Z14" s="40">
        <f>VLOOKUP(Z$10,'CIRCUIT PRYSMIAN'!$B$6:$V$49,13,0)</f>
        <v>7.7395481335952851E-2</v>
      </c>
      <c r="AA14" s="42">
        <f>VLOOKUP(AA$10,'CIRCUIT PRYSMIAN'!$B$6:$V$49,13,0)</f>
        <v>5.992730844793713E-2</v>
      </c>
      <c r="AB14" s="40">
        <f>VLOOKUP(AB$10,'CIRCUIT PRYSMIAN'!$B$6:$V$49,13,0)</f>
        <v>8.0328094302554026E-2</v>
      </c>
      <c r="AC14" s="40">
        <f>VLOOKUP(AC$10,'CIRCUIT PRYSMIAN'!$B$6:$V$49,13,0)</f>
        <v>6.3752455795677801E-2</v>
      </c>
      <c r="AD14" s="40">
        <f>VLOOKUP(AD$10,'CIRCUIT PRYSMIAN'!$B$6:$V$49,13,0)</f>
        <v>4.8579371316306484E-2</v>
      </c>
      <c r="AE14" s="40">
        <f>VLOOKUP(AE$10,'CIRCUIT PRYSMIAN'!$B$6:$V$49,13,0)</f>
        <v>3.8697740667976425E-2</v>
      </c>
      <c r="AF14" s="42">
        <f>VLOOKUP(AF$10,'CIRCUIT PRYSMIAN'!$B$6:$V$49,13,0)</f>
        <v>2.9963654223968565E-2</v>
      </c>
      <c r="AG14" s="40">
        <f>VLOOKUP(AG$10,'CIRCUIT PRYSMIAN'!$B$6:$V$49,13,0)</f>
        <v>3.238624754420432E-2</v>
      </c>
      <c r="AH14" s="40">
        <f>VLOOKUP(AH$10,'CIRCUIT PRYSMIAN'!$B$6:$V$49,13,0)</f>
        <v>2.5798493778650951E-2</v>
      </c>
      <c r="AI14" s="42">
        <f>VLOOKUP(AI$10,'CIRCUIT PRYSMIAN'!$B$6:$V$49,13,0)</f>
        <v>1.9975769482645709E-2</v>
      </c>
      <c r="AJ14" s="40">
        <f>VLOOKUP(AJ$10,'CIRCUIT PRYSMIAN'!$B$6:$V$49,13,0)</f>
        <v>2.4289685658153242E-2</v>
      </c>
      <c r="AK14" s="40">
        <f>VLOOKUP(AK$10,'CIRCUIT PRYSMIAN'!$B$6:$V$49,13,0)</f>
        <v>1.9348870333988213E-2</v>
      </c>
      <c r="AL14" s="132">
        <f>VLOOKUP(AL$10,'CIRCUIT PRYSMIAN'!$B$6:$V$49,13,0)</f>
        <v>1.4981827111984283E-2</v>
      </c>
      <c r="AM14" s="134"/>
    </row>
    <row r="15" spans="1:44" s="33" customFormat="1" ht="26.25" customHeight="1" thickBot="1">
      <c r="A15" s="27"/>
      <c r="B15" s="321" t="s">
        <v>45</v>
      </c>
      <c r="C15" s="322"/>
      <c r="D15" s="322"/>
      <c r="E15" s="322"/>
      <c r="F15" s="322"/>
      <c r="G15" s="322"/>
      <c r="H15" s="322"/>
      <c r="I15" s="323"/>
      <c r="J15" s="44">
        <f>VLOOKUP(J$10,'CIRCUIT PRYSMIAN'!$B$6:$V$49,19,0)</f>
        <v>9.6000000000000002E-2</v>
      </c>
      <c r="K15" s="44">
        <f>VLOOKUP(K$10,'CIRCUIT PRYSMIAN'!$B$6:$V$49,19,0)</f>
        <v>9.0999999999999998E-2</v>
      </c>
      <c r="L15" s="44">
        <f>VLOOKUP(L$10,'CIRCUIT PRYSMIAN'!$B$6:$V$49,19,0)</f>
        <v>8.5000000000000006E-2</v>
      </c>
      <c r="M15" s="44">
        <f>VLOOKUP(M$10,'CIRCUIT PRYSMIAN'!$B$6:$V$49,19,0)</f>
        <v>8.1000000000000003E-2</v>
      </c>
      <c r="N15" s="44">
        <f>VLOOKUP(N$10,'CIRCUIT PRYSMIAN'!$B$6:$V$49,19,0)</f>
        <v>0.08</v>
      </c>
      <c r="O15" s="44">
        <f>VLOOKUP(O$10,'CIRCUIT PRYSMIAN'!$B$6:$V$49,19,0)</f>
        <v>7.8E-2</v>
      </c>
      <c r="P15" s="44">
        <f>VLOOKUP(P$10,'CIRCUIT PRYSMIAN'!$B$6:$V$49,19,0)</f>
        <v>7.6999999999999999E-2</v>
      </c>
      <c r="Q15" s="44">
        <f>VLOOKUP(Q$10,'CIRCUIT PRYSMIAN'!$B$6:$V$49,19,0)</f>
        <v>7.4999999999999997E-2</v>
      </c>
      <c r="R15" s="44">
        <f>VLOOKUP(R$10,'CIRCUIT PRYSMIAN'!$B$6:$V$49,19,0)</f>
        <v>7.3999999999999996E-2</v>
      </c>
      <c r="S15" s="44">
        <f>VLOOKUP(S$10,'CIRCUIT PRYSMIAN'!$B$6:$V$49,19,0)</f>
        <v>7.2999999999999995E-2</v>
      </c>
      <c r="T15" s="44">
        <f>VLOOKUP(T$10,'CIRCUIT PRYSMIAN'!$B$6:$V$49,19,0)</f>
        <v>7.2999999999999995E-2</v>
      </c>
      <c r="U15" s="44">
        <f>VLOOKUP(U$10,'CIRCUIT PRYSMIAN'!$B$6:$V$49,19,0)</f>
        <v>7.2999999999999995E-2</v>
      </c>
      <c r="V15" s="45">
        <f>VLOOKUP(V$10,'CIRCUIT PRYSMIAN'!$B$6:$V$49,19,0)</f>
        <v>7.1999999999999995E-2</v>
      </c>
      <c r="W15" s="43">
        <f>VLOOKUP(W$10,'CIRCUIT PRYSMIAN'!$B$6:$V$49,19,0)</f>
        <v>9.4E-2</v>
      </c>
      <c r="X15" s="44">
        <f>VLOOKUP(X$10,'CIRCUIT PRYSMIAN'!$B$6:$V$49,19,0)</f>
        <v>9.2999999999999999E-2</v>
      </c>
      <c r="Y15" s="44">
        <f>VLOOKUP(Y$10,'CIRCUIT PRYSMIAN'!$B$6:$V$49,19,0)</f>
        <v>0.09</v>
      </c>
      <c r="Z15" s="44">
        <f>VLOOKUP(Z$10,'CIRCUIT PRYSMIAN'!$B$6:$V$49,19,0)</f>
        <v>8.8999999999999996E-2</v>
      </c>
      <c r="AA15" s="46">
        <f>VLOOKUP(AA$10,'CIRCUIT PRYSMIAN'!$B$6:$V$49,19,0)</f>
        <v>8.5999999999999993E-2</v>
      </c>
      <c r="AB15" s="44">
        <f>VLOOKUP(AB$10,'CIRCUIT PRYSMIAN'!$B$6:$V$49,19,0)</f>
        <v>4.7E-2</v>
      </c>
      <c r="AC15" s="44">
        <f>VLOOKUP(AC$10,'CIRCUIT PRYSMIAN'!$B$6:$V$49,19,0)</f>
        <v>4.65E-2</v>
      </c>
      <c r="AD15" s="44">
        <f>VLOOKUP(AD$10,'CIRCUIT PRYSMIAN'!$B$6:$V$49,19,0)</f>
        <v>4.4999999999999998E-2</v>
      </c>
      <c r="AE15" s="44">
        <f>VLOOKUP(AE$10,'CIRCUIT PRYSMIAN'!$B$6:$V$49,19,0)</f>
        <v>4.4499999999999998E-2</v>
      </c>
      <c r="AF15" s="46">
        <f>VLOOKUP(AF$10,'CIRCUIT PRYSMIAN'!$B$6:$V$49,19,0)</f>
        <v>4.2999999999999997E-2</v>
      </c>
      <c r="AG15" s="44">
        <f>VLOOKUP(AG$10,'CIRCUIT PRYSMIAN'!$B$6:$V$49,19,0)</f>
        <v>0.03</v>
      </c>
      <c r="AH15" s="44">
        <f>VLOOKUP(AH$10,'CIRCUIT PRYSMIAN'!$B$6:$V$49,19,0)</f>
        <v>2.9666666666666664E-2</v>
      </c>
      <c r="AI15" s="46">
        <f>VLOOKUP(AI$10,'CIRCUIT PRYSMIAN'!$B$6:$V$49,19,0)</f>
        <v>2.8666666666666663E-2</v>
      </c>
      <c r="AJ15" s="44">
        <f>VLOOKUP(AJ$10,'CIRCUIT PRYSMIAN'!$B$6:$V$49,19,0)</f>
        <v>2.2499999999999999E-2</v>
      </c>
      <c r="AK15" s="44">
        <f>VLOOKUP(AK$10,'CIRCUIT PRYSMIAN'!$B$6:$V$49,19,0)</f>
        <v>2.2249999999999999E-2</v>
      </c>
      <c r="AL15" s="133">
        <f>VLOOKUP(AL$10,'CIRCUIT PRYSMIAN'!$B$6:$V$49,19,0)</f>
        <v>2.1499999999999998E-2</v>
      </c>
      <c r="AM15" s="134"/>
    </row>
    <row r="16" spans="1:44" ht="49.5" customHeight="1" thickBot="1">
      <c r="A16" s="1"/>
      <c r="B16" s="47" t="s">
        <v>46</v>
      </c>
      <c r="C16" s="48" t="s">
        <v>47</v>
      </c>
      <c r="D16" s="49" t="s">
        <v>48</v>
      </c>
      <c r="E16" s="48" t="s">
        <v>49</v>
      </c>
      <c r="F16" s="48" t="s">
        <v>50</v>
      </c>
      <c r="G16" s="48" t="s">
        <v>51</v>
      </c>
      <c r="H16" s="48" t="s">
        <v>52</v>
      </c>
      <c r="I16" s="50" t="s">
        <v>53</v>
      </c>
      <c r="J16" s="296" t="s">
        <v>54</v>
      </c>
      <c r="K16" s="297"/>
      <c r="L16" s="297"/>
      <c r="M16" s="297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7"/>
      <c r="AC16" s="297"/>
      <c r="AD16" s="297"/>
      <c r="AE16" s="297"/>
      <c r="AF16" s="297"/>
      <c r="AG16" s="297"/>
      <c r="AH16" s="297"/>
      <c r="AI16" s="297"/>
      <c r="AJ16" s="297"/>
      <c r="AK16" s="297"/>
      <c r="AL16" s="297"/>
      <c r="AM16" s="51"/>
      <c r="AN16" s="212"/>
      <c r="AO16" s="212"/>
      <c r="AP16" s="212"/>
      <c r="AQ16" s="212"/>
      <c r="AR16" s="212"/>
    </row>
    <row r="17" spans="1:39" s="57" customFormat="1" ht="15.75" customHeight="1">
      <c r="A17" s="52"/>
      <c r="B17" s="206">
        <v>400</v>
      </c>
      <c r="C17" s="189">
        <v>0.55000000000000004</v>
      </c>
      <c r="D17" s="170">
        <f>VLOOKUP($C17,'ABB MOTOR DATA Ex na'!$E$6:$U$52,6,0)</f>
        <v>0.754</v>
      </c>
      <c r="E17" s="171">
        <f>(C17*1000)/(SQRT(3)*B17*D17*F17)</f>
        <v>1.385342419614225</v>
      </c>
      <c r="F17" s="172">
        <f>VLOOKUP($C17,'ABB MOTOR DATA Ex na'!$E$6:$U$52,8,0)</f>
        <v>0.76</v>
      </c>
      <c r="G17" s="171">
        <f>VLOOKUP($C17,'ABB MOTOR DATA Ex na'!$E$6:$U$52,10,0)</f>
        <v>4.9000000000000004</v>
      </c>
      <c r="H17" s="219">
        <f t="shared" ref="H17:H45" si="3">G17*E17</f>
        <v>6.7881778561097033</v>
      </c>
      <c r="I17" s="173">
        <v>0.75</v>
      </c>
      <c r="J17" s="56" t="str">
        <f t="shared" ref="J17:S26" si="4">IF(J$13&gt;$E17,IF(MIN(1000*Vd*$B17/(SQRT(3)*$E17*(J$14*$F17+J$15*SIN(ACOS($F17)))),1000*Vst*$B17/(SQRT(3)*$H17*(J$14*$I17+J$15*SIN(ACOS($I17)))))&gt;$F$6, "&gt;"&amp;$F$6,MIN(1000*Vd*$B17/(SQRT(3)*$E17*(J$14*$F17+J$15*SIN(ACOS($F17)))),1000*Vst*$B17/(SQRT(3)*$H17*(J$14*$I17+J$15*SIN(ACOS($I17)))))),"NOK")</f>
        <v>&gt;350</v>
      </c>
      <c r="K17" s="56" t="str">
        <f t="shared" si="4"/>
        <v>&gt;350</v>
      </c>
      <c r="L17" s="56" t="str">
        <f t="shared" si="4"/>
        <v>&gt;350</v>
      </c>
      <c r="M17" s="56" t="str">
        <f t="shared" si="4"/>
        <v>&gt;350</v>
      </c>
      <c r="N17" s="56" t="str">
        <f t="shared" si="4"/>
        <v>&gt;350</v>
      </c>
      <c r="O17" s="56" t="str">
        <f t="shared" si="4"/>
        <v>&gt;350</v>
      </c>
      <c r="P17" s="56" t="str">
        <f t="shared" si="4"/>
        <v>&gt;350</v>
      </c>
      <c r="Q17" s="56" t="str">
        <f t="shared" si="4"/>
        <v>&gt;350</v>
      </c>
      <c r="R17" s="56" t="str">
        <f t="shared" si="4"/>
        <v>&gt;350</v>
      </c>
      <c r="S17" s="56" t="str">
        <f t="shared" si="4"/>
        <v>&gt;350</v>
      </c>
      <c r="T17" s="56" t="str">
        <f t="shared" ref="T17:AC26" si="5">IF(T$13&gt;$E17,IF(MIN(1000*Vd*$B17/(SQRT(3)*$E17*(T$14*$F17+T$15*SIN(ACOS($F17)))),1000*Vst*$B17/(SQRT(3)*$H17*(T$14*$I17+T$15*SIN(ACOS($I17)))))&gt;$F$6, "&gt;"&amp;$F$6,MIN(1000*Vd*$B17/(SQRT(3)*$E17*(T$14*$F17+T$15*SIN(ACOS($F17)))),1000*Vst*$B17/(SQRT(3)*$H17*(T$14*$I17+T$15*SIN(ACOS($I17)))))),"NOK")</f>
        <v>&gt;350</v>
      </c>
      <c r="U17" s="56" t="str">
        <f t="shared" si="5"/>
        <v>&gt;350</v>
      </c>
      <c r="V17" s="123" t="str">
        <f t="shared" si="5"/>
        <v>&gt;350</v>
      </c>
      <c r="W17" s="124" t="str">
        <f t="shared" si="5"/>
        <v>&gt;350</v>
      </c>
      <c r="X17" s="56" t="str">
        <f t="shared" si="5"/>
        <v>&gt;350</v>
      </c>
      <c r="Y17" s="56" t="str">
        <f t="shared" si="5"/>
        <v>&gt;350</v>
      </c>
      <c r="Z17" s="56" t="str">
        <f t="shared" si="5"/>
        <v>&gt;350</v>
      </c>
      <c r="AA17" s="123" t="str">
        <f t="shared" si="5"/>
        <v>&gt;350</v>
      </c>
      <c r="AB17" s="124" t="str">
        <f t="shared" si="5"/>
        <v>&gt;350</v>
      </c>
      <c r="AC17" s="56" t="str">
        <f t="shared" si="5"/>
        <v>&gt;350</v>
      </c>
      <c r="AD17" s="56" t="str">
        <f t="shared" ref="AD17:AL26" si="6">IF(AD$13&gt;$E17,IF(MIN(1000*Vd*$B17/(SQRT(3)*$E17*(AD$14*$F17+AD$15*SIN(ACOS($F17)))),1000*Vst*$B17/(SQRT(3)*$H17*(AD$14*$I17+AD$15*SIN(ACOS($I17)))))&gt;$F$6, "&gt;"&amp;$F$6,MIN(1000*Vd*$B17/(SQRT(3)*$E17*(AD$14*$F17+AD$15*SIN(ACOS($F17)))),1000*Vst*$B17/(SQRT(3)*$H17*(AD$14*$I17+AD$15*SIN(ACOS($I17)))))),"NOK")</f>
        <v>&gt;350</v>
      </c>
      <c r="AE17" s="56" t="str">
        <f t="shared" si="6"/>
        <v>&gt;350</v>
      </c>
      <c r="AF17" s="123" t="str">
        <f t="shared" si="6"/>
        <v>&gt;350</v>
      </c>
      <c r="AG17" s="124" t="str">
        <f t="shared" si="6"/>
        <v>&gt;350</v>
      </c>
      <c r="AH17" s="56" t="str">
        <f t="shared" si="6"/>
        <v>&gt;350</v>
      </c>
      <c r="AI17" s="123" t="str">
        <f t="shared" si="6"/>
        <v>&gt;350</v>
      </c>
      <c r="AJ17" s="124" t="str">
        <f t="shared" si="6"/>
        <v>&gt;350</v>
      </c>
      <c r="AK17" s="56" t="str">
        <f t="shared" si="6"/>
        <v>&gt;350</v>
      </c>
      <c r="AL17" s="125" t="str">
        <f t="shared" si="6"/>
        <v>&gt;350</v>
      </c>
      <c r="AM17" s="52"/>
    </row>
    <row r="18" spans="1:39" s="57" customFormat="1" ht="15.75" customHeight="1">
      <c r="A18" s="52"/>
      <c r="B18" s="207">
        <v>400</v>
      </c>
      <c r="C18" s="190">
        <v>0.75</v>
      </c>
      <c r="D18" s="59">
        <f>VLOOKUP($C18,'ABB MOTOR DATA Ex na'!$E$6:$U$52,6,0)</f>
        <v>0.80400000000000005</v>
      </c>
      <c r="E18" s="54">
        <f t="shared" ref="E18:E45" si="7">(C18*1000)/(SQRT(3)*B18*D18*F18)</f>
        <v>1.7716217509991952</v>
      </c>
      <c r="F18" s="55">
        <f>VLOOKUP($C18,'ABB MOTOR DATA Ex na'!$E$6:$U$52,8,0)</f>
        <v>0.76</v>
      </c>
      <c r="G18" s="54">
        <f>VLOOKUP($C18,'ABB MOTOR DATA Ex na'!$E$6:$U$52,10,0)</f>
        <v>5.2</v>
      </c>
      <c r="H18" s="220">
        <f t="shared" si="3"/>
        <v>9.2124331051958155</v>
      </c>
      <c r="I18" s="188">
        <v>0.75</v>
      </c>
      <c r="J18" s="60" t="str">
        <f t="shared" si="4"/>
        <v>&gt;350</v>
      </c>
      <c r="K18" s="60" t="str">
        <f t="shared" si="4"/>
        <v>&gt;350</v>
      </c>
      <c r="L18" s="60" t="str">
        <f t="shared" si="4"/>
        <v>&gt;350</v>
      </c>
      <c r="M18" s="60" t="str">
        <f t="shared" si="4"/>
        <v>&gt;350</v>
      </c>
      <c r="N18" s="60" t="str">
        <f t="shared" si="4"/>
        <v>&gt;350</v>
      </c>
      <c r="O18" s="60" t="str">
        <f t="shared" si="4"/>
        <v>&gt;350</v>
      </c>
      <c r="P18" s="60" t="str">
        <f t="shared" si="4"/>
        <v>&gt;350</v>
      </c>
      <c r="Q18" s="60" t="str">
        <f t="shared" si="4"/>
        <v>&gt;350</v>
      </c>
      <c r="R18" s="60" t="str">
        <f t="shared" si="4"/>
        <v>&gt;350</v>
      </c>
      <c r="S18" s="60" t="str">
        <f t="shared" si="4"/>
        <v>&gt;350</v>
      </c>
      <c r="T18" s="60" t="str">
        <f t="shared" si="5"/>
        <v>&gt;350</v>
      </c>
      <c r="U18" s="60" t="str">
        <f t="shared" si="5"/>
        <v>&gt;350</v>
      </c>
      <c r="V18" s="62" t="str">
        <f t="shared" si="5"/>
        <v>&gt;350</v>
      </c>
      <c r="W18" s="63" t="str">
        <f t="shared" si="5"/>
        <v>&gt;350</v>
      </c>
      <c r="X18" s="60" t="str">
        <f t="shared" si="5"/>
        <v>&gt;350</v>
      </c>
      <c r="Y18" s="60" t="str">
        <f t="shared" si="5"/>
        <v>&gt;350</v>
      </c>
      <c r="Z18" s="60" t="str">
        <f t="shared" si="5"/>
        <v>&gt;350</v>
      </c>
      <c r="AA18" s="62" t="str">
        <f t="shared" si="5"/>
        <v>&gt;350</v>
      </c>
      <c r="AB18" s="63" t="str">
        <f t="shared" si="5"/>
        <v>&gt;350</v>
      </c>
      <c r="AC18" s="60" t="str">
        <f t="shared" si="5"/>
        <v>&gt;350</v>
      </c>
      <c r="AD18" s="60" t="str">
        <f t="shared" si="6"/>
        <v>&gt;350</v>
      </c>
      <c r="AE18" s="60" t="str">
        <f t="shared" si="6"/>
        <v>&gt;350</v>
      </c>
      <c r="AF18" s="62" t="str">
        <f t="shared" si="6"/>
        <v>&gt;350</v>
      </c>
      <c r="AG18" s="63" t="str">
        <f t="shared" si="6"/>
        <v>&gt;350</v>
      </c>
      <c r="AH18" s="60" t="str">
        <f t="shared" si="6"/>
        <v>&gt;350</v>
      </c>
      <c r="AI18" s="62" t="str">
        <f t="shared" si="6"/>
        <v>&gt;350</v>
      </c>
      <c r="AJ18" s="63" t="str">
        <f t="shared" si="6"/>
        <v>&gt;350</v>
      </c>
      <c r="AK18" s="60" t="str">
        <f t="shared" si="6"/>
        <v>&gt;350</v>
      </c>
      <c r="AL18" s="126" t="str">
        <f t="shared" si="6"/>
        <v>&gt;350</v>
      </c>
      <c r="AM18" s="52"/>
    </row>
    <row r="19" spans="1:39" s="57" customFormat="1" ht="15.75" customHeight="1">
      <c r="A19" s="52"/>
      <c r="B19" s="207">
        <v>400</v>
      </c>
      <c r="C19" s="190">
        <v>1.1000000000000001</v>
      </c>
      <c r="D19" s="59">
        <f>VLOOKUP($C19,'ABB MOTOR DATA Ex na'!$E$6:$U$52,6,0)</f>
        <v>0.81799999999999995</v>
      </c>
      <c r="E19" s="54">
        <f>(C19*1000)/(SQRT(3)*B19*D19*F19)</f>
        <v>2.3962589276336002</v>
      </c>
      <c r="F19" s="55">
        <f>VLOOKUP($C19,'ABB MOTOR DATA Ex na'!$E$6:$U$52,8,0)</f>
        <v>0.81</v>
      </c>
      <c r="G19" s="54">
        <f>VLOOKUP($C19,'ABB MOTOR DATA Ex na'!$E$6:$U$52,10,0)</f>
        <v>5.9</v>
      </c>
      <c r="H19" s="220">
        <f t="shared" si="3"/>
        <v>14.137927673038241</v>
      </c>
      <c r="I19" s="188">
        <v>0.72</v>
      </c>
      <c r="J19" s="60" t="str">
        <f t="shared" si="4"/>
        <v>&gt;350</v>
      </c>
      <c r="K19" s="60" t="str">
        <f t="shared" si="4"/>
        <v>&gt;350</v>
      </c>
      <c r="L19" s="60" t="str">
        <f t="shared" si="4"/>
        <v>&gt;350</v>
      </c>
      <c r="M19" s="60" t="str">
        <f t="shared" si="4"/>
        <v>&gt;350</v>
      </c>
      <c r="N19" s="60" t="str">
        <f t="shared" si="4"/>
        <v>&gt;350</v>
      </c>
      <c r="O19" s="60" t="str">
        <f t="shared" si="4"/>
        <v>&gt;350</v>
      </c>
      <c r="P19" s="60" t="str">
        <f t="shared" si="4"/>
        <v>&gt;350</v>
      </c>
      <c r="Q19" s="60" t="str">
        <f t="shared" si="4"/>
        <v>&gt;350</v>
      </c>
      <c r="R19" s="60" t="str">
        <f t="shared" si="4"/>
        <v>&gt;350</v>
      </c>
      <c r="S19" s="60" t="str">
        <f t="shared" si="4"/>
        <v>&gt;350</v>
      </c>
      <c r="T19" s="60" t="str">
        <f t="shared" si="5"/>
        <v>&gt;350</v>
      </c>
      <c r="U19" s="60" t="str">
        <f t="shared" si="5"/>
        <v>&gt;350</v>
      </c>
      <c r="V19" s="62" t="str">
        <f t="shared" si="5"/>
        <v>&gt;350</v>
      </c>
      <c r="W19" s="63" t="str">
        <f t="shared" si="5"/>
        <v>&gt;350</v>
      </c>
      <c r="X19" s="60" t="str">
        <f t="shared" si="5"/>
        <v>&gt;350</v>
      </c>
      <c r="Y19" s="60" t="str">
        <f t="shared" si="5"/>
        <v>&gt;350</v>
      </c>
      <c r="Z19" s="60" t="str">
        <f t="shared" si="5"/>
        <v>&gt;350</v>
      </c>
      <c r="AA19" s="62" t="str">
        <f t="shared" si="5"/>
        <v>&gt;350</v>
      </c>
      <c r="AB19" s="63" t="str">
        <f t="shared" si="5"/>
        <v>&gt;350</v>
      </c>
      <c r="AC19" s="60" t="str">
        <f t="shared" si="5"/>
        <v>&gt;350</v>
      </c>
      <c r="AD19" s="60" t="str">
        <f t="shared" si="6"/>
        <v>&gt;350</v>
      </c>
      <c r="AE19" s="60" t="str">
        <f t="shared" si="6"/>
        <v>&gt;350</v>
      </c>
      <c r="AF19" s="62" t="str">
        <f t="shared" si="6"/>
        <v>&gt;350</v>
      </c>
      <c r="AG19" s="63" t="str">
        <f t="shared" si="6"/>
        <v>&gt;350</v>
      </c>
      <c r="AH19" s="60" t="str">
        <f t="shared" si="6"/>
        <v>&gt;350</v>
      </c>
      <c r="AI19" s="62" t="str">
        <f t="shared" si="6"/>
        <v>&gt;350</v>
      </c>
      <c r="AJ19" s="63" t="str">
        <f t="shared" si="6"/>
        <v>&gt;350</v>
      </c>
      <c r="AK19" s="60" t="str">
        <f t="shared" si="6"/>
        <v>&gt;350</v>
      </c>
      <c r="AL19" s="126" t="str">
        <f t="shared" si="6"/>
        <v>&gt;350</v>
      </c>
      <c r="AM19" s="52"/>
    </row>
    <row r="20" spans="1:39" s="57" customFormat="1" ht="15.75" customHeight="1">
      <c r="A20" s="52"/>
      <c r="B20" s="207">
        <v>400</v>
      </c>
      <c r="C20" s="190">
        <v>1.5</v>
      </c>
      <c r="D20" s="59">
        <f>VLOOKUP($C20,'ABB MOTOR DATA Ex na'!$E$6:$U$52,6,0)</f>
        <v>0.83199999999999996</v>
      </c>
      <c r="E20" s="54">
        <f t="shared" si="7"/>
        <v>3.2939744240827298</v>
      </c>
      <c r="F20" s="55">
        <f>VLOOKUP($C20,'ABB MOTOR DATA Ex na'!$E$6:$U$52,8,0)</f>
        <v>0.79</v>
      </c>
      <c r="G20" s="54">
        <f>VLOOKUP($C20,'ABB MOTOR DATA Ex na'!$E$6:$U$52,10,0)</f>
        <v>6.5</v>
      </c>
      <c r="H20" s="220">
        <f t="shared" si="3"/>
        <v>21.410833756537745</v>
      </c>
      <c r="I20" s="188">
        <v>0.78</v>
      </c>
      <c r="J20" s="60">
        <f t="shared" si="4"/>
        <v>341.73672020339308</v>
      </c>
      <c r="K20" s="60" t="str">
        <f t="shared" si="4"/>
        <v>&gt;350</v>
      </c>
      <c r="L20" s="60" t="str">
        <f t="shared" si="4"/>
        <v>&gt;350</v>
      </c>
      <c r="M20" s="60" t="str">
        <f t="shared" si="4"/>
        <v>&gt;350</v>
      </c>
      <c r="N20" s="60" t="str">
        <f t="shared" si="4"/>
        <v>&gt;350</v>
      </c>
      <c r="O20" s="60" t="str">
        <f t="shared" si="4"/>
        <v>&gt;350</v>
      </c>
      <c r="P20" s="60" t="str">
        <f t="shared" si="4"/>
        <v>&gt;350</v>
      </c>
      <c r="Q20" s="60" t="str">
        <f t="shared" si="4"/>
        <v>&gt;350</v>
      </c>
      <c r="R20" s="60" t="str">
        <f t="shared" si="4"/>
        <v>&gt;350</v>
      </c>
      <c r="S20" s="60" t="str">
        <f t="shared" si="4"/>
        <v>&gt;350</v>
      </c>
      <c r="T20" s="60" t="str">
        <f t="shared" si="5"/>
        <v>&gt;350</v>
      </c>
      <c r="U20" s="60" t="str">
        <f t="shared" si="5"/>
        <v>&gt;350</v>
      </c>
      <c r="V20" s="62" t="str">
        <f t="shared" si="5"/>
        <v>&gt;350</v>
      </c>
      <c r="W20" s="63" t="str">
        <f t="shared" si="5"/>
        <v>&gt;350</v>
      </c>
      <c r="X20" s="60" t="str">
        <f t="shared" si="5"/>
        <v>&gt;350</v>
      </c>
      <c r="Y20" s="60" t="str">
        <f t="shared" si="5"/>
        <v>&gt;350</v>
      </c>
      <c r="Z20" s="60" t="str">
        <f t="shared" si="5"/>
        <v>&gt;350</v>
      </c>
      <c r="AA20" s="62" t="str">
        <f t="shared" si="5"/>
        <v>&gt;350</v>
      </c>
      <c r="AB20" s="63" t="str">
        <f t="shared" si="5"/>
        <v>&gt;350</v>
      </c>
      <c r="AC20" s="60" t="str">
        <f t="shared" si="5"/>
        <v>&gt;350</v>
      </c>
      <c r="AD20" s="60" t="str">
        <f t="shared" si="6"/>
        <v>&gt;350</v>
      </c>
      <c r="AE20" s="60" t="str">
        <f t="shared" si="6"/>
        <v>&gt;350</v>
      </c>
      <c r="AF20" s="62" t="str">
        <f t="shared" si="6"/>
        <v>&gt;350</v>
      </c>
      <c r="AG20" s="63" t="str">
        <f t="shared" si="6"/>
        <v>&gt;350</v>
      </c>
      <c r="AH20" s="60" t="str">
        <f t="shared" si="6"/>
        <v>&gt;350</v>
      </c>
      <c r="AI20" s="62" t="str">
        <f t="shared" si="6"/>
        <v>&gt;350</v>
      </c>
      <c r="AJ20" s="63" t="str">
        <f t="shared" si="6"/>
        <v>&gt;350</v>
      </c>
      <c r="AK20" s="60" t="str">
        <f t="shared" si="6"/>
        <v>&gt;350</v>
      </c>
      <c r="AL20" s="126" t="str">
        <f t="shared" si="6"/>
        <v>&gt;350</v>
      </c>
      <c r="AM20" s="52"/>
    </row>
    <row r="21" spans="1:39" s="57" customFormat="1" ht="15.75" customHeight="1">
      <c r="A21" s="52"/>
      <c r="B21" s="207">
        <v>400</v>
      </c>
      <c r="C21" s="190">
        <v>2.2000000000000002</v>
      </c>
      <c r="D21" s="59">
        <f>VLOOKUP($C21,'ABB MOTOR DATA Ex na'!$E$6:$U$52,6,0)</f>
        <v>0.84699999999999998</v>
      </c>
      <c r="E21" s="54">
        <f t="shared" si="7"/>
        <v>4.3593345604773921</v>
      </c>
      <c r="F21" s="55">
        <f>VLOOKUP($C21,'ABB MOTOR DATA Ex na'!$E$6:$U$52,8,0)</f>
        <v>0.86</v>
      </c>
      <c r="G21" s="54">
        <f>VLOOKUP($C21,'ABB MOTOR DATA Ex na'!$E$6:$U$52,10,0)</f>
        <v>7</v>
      </c>
      <c r="H21" s="220">
        <f t="shared" si="3"/>
        <v>30.515341923341744</v>
      </c>
      <c r="I21" s="188">
        <v>0.74</v>
      </c>
      <c r="J21" s="60">
        <f t="shared" si="4"/>
        <v>252.31202202033688</v>
      </c>
      <c r="K21" s="60" t="str">
        <f t="shared" si="4"/>
        <v>&gt;350</v>
      </c>
      <c r="L21" s="60" t="str">
        <f t="shared" si="4"/>
        <v>&gt;350</v>
      </c>
      <c r="M21" s="60" t="str">
        <f t="shared" si="4"/>
        <v>&gt;350</v>
      </c>
      <c r="N21" s="60" t="str">
        <f t="shared" si="4"/>
        <v>&gt;350</v>
      </c>
      <c r="O21" s="60" t="str">
        <f t="shared" si="4"/>
        <v>&gt;350</v>
      </c>
      <c r="P21" s="60" t="str">
        <f t="shared" si="4"/>
        <v>&gt;350</v>
      </c>
      <c r="Q21" s="60" t="str">
        <f t="shared" si="4"/>
        <v>&gt;350</v>
      </c>
      <c r="R21" s="60" t="str">
        <f t="shared" si="4"/>
        <v>&gt;350</v>
      </c>
      <c r="S21" s="60" t="str">
        <f t="shared" si="4"/>
        <v>&gt;350</v>
      </c>
      <c r="T21" s="60" t="str">
        <f t="shared" si="5"/>
        <v>&gt;350</v>
      </c>
      <c r="U21" s="60" t="str">
        <f t="shared" si="5"/>
        <v>&gt;350</v>
      </c>
      <c r="V21" s="62" t="str">
        <f t="shared" si="5"/>
        <v>&gt;350</v>
      </c>
      <c r="W21" s="63" t="str">
        <f t="shared" si="5"/>
        <v>&gt;350</v>
      </c>
      <c r="X21" s="60" t="str">
        <f t="shared" si="5"/>
        <v>&gt;350</v>
      </c>
      <c r="Y21" s="60" t="str">
        <f t="shared" si="5"/>
        <v>&gt;350</v>
      </c>
      <c r="Z21" s="60" t="str">
        <f t="shared" si="5"/>
        <v>&gt;350</v>
      </c>
      <c r="AA21" s="62" t="str">
        <f t="shared" si="5"/>
        <v>&gt;350</v>
      </c>
      <c r="AB21" s="63" t="str">
        <f t="shared" si="5"/>
        <v>&gt;350</v>
      </c>
      <c r="AC21" s="60" t="str">
        <f t="shared" si="5"/>
        <v>&gt;350</v>
      </c>
      <c r="AD21" s="60" t="str">
        <f t="shared" si="6"/>
        <v>&gt;350</v>
      </c>
      <c r="AE21" s="60" t="str">
        <f t="shared" si="6"/>
        <v>&gt;350</v>
      </c>
      <c r="AF21" s="62" t="str">
        <f t="shared" si="6"/>
        <v>&gt;350</v>
      </c>
      <c r="AG21" s="63" t="str">
        <f t="shared" si="6"/>
        <v>&gt;350</v>
      </c>
      <c r="AH21" s="60" t="str">
        <f t="shared" si="6"/>
        <v>&gt;350</v>
      </c>
      <c r="AI21" s="62" t="str">
        <f t="shared" si="6"/>
        <v>&gt;350</v>
      </c>
      <c r="AJ21" s="63" t="str">
        <f t="shared" si="6"/>
        <v>&gt;350</v>
      </c>
      <c r="AK21" s="60" t="str">
        <f t="shared" si="6"/>
        <v>&gt;350</v>
      </c>
      <c r="AL21" s="126" t="str">
        <f t="shared" si="6"/>
        <v>&gt;350</v>
      </c>
      <c r="AM21" s="52"/>
    </row>
    <row r="22" spans="1:39" s="57" customFormat="1" ht="15.75" customHeight="1">
      <c r="A22" s="52"/>
      <c r="B22" s="207">
        <v>400</v>
      </c>
      <c r="C22" s="190">
        <v>3</v>
      </c>
      <c r="D22" s="59">
        <f>VLOOKUP($C22,'ABB MOTOR DATA Ex na'!$E$6:$U$52,6,0)</f>
        <v>0.85699999999999998</v>
      </c>
      <c r="E22" s="54">
        <f t="shared" si="7"/>
        <v>6.0875385119317791</v>
      </c>
      <c r="F22" s="55">
        <f>VLOOKUP($C22,'ABB MOTOR DATA Ex na'!$E$6:$U$52,8,0)</f>
        <v>0.83</v>
      </c>
      <c r="G22" s="54">
        <f>VLOOKUP($C22,'ABB MOTOR DATA Ex na'!$E$6:$U$52,10,0)</f>
        <v>7</v>
      </c>
      <c r="H22" s="220">
        <f t="shared" si="3"/>
        <v>42.61276958352245</v>
      </c>
      <c r="I22" s="188">
        <v>0.55000000000000004</v>
      </c>
      <c r="J22" s="60">
        <f t="shared" si="4"/>
        <v>240.78285247813221</v>
      </c>
      <c r="K22" s="60" t="str">
        <f t="shared" si="4"/>
        <v>&gt;350</v>
      </c>
      <c r="L22" s="60" t="str">
        <f t="shared" si="4"/>
        <v>&gt;350</v>
      </c>
      <c r="M22" s="60" t="str">
        <f t="shared" si="4"/>
        <v>&gt;350</v>
      </c>
      <c r="N22" s="60" t="str">
        <f t="shared" si="4"/>
        <v>&gt;350</v>
      </c>
      <c r="O22" s="60" t="str">
        <f t="shared" si="4"/>
        <v>&gt;350</v>
      </c>
      <c r="P22" s="60" t="str">
        <f t="shared" si="4"/>
        <v>&gt;350</v>
      </c>
      <c r="Q22" s="60" t="str">
        <f t="shared" si="4"/>
        <v>&gt;350</v>
      </c>
      <c r="R22" s="60" t="str">
        <f t="shared" si="4"/>
        <v>&gt;350</v>
      </c>
      <c r="S22" s="60" t="str">
        <f t="shared" si="4"/>
        <v>&gt;350</v>
      </c>
      <c r="T22" s="60" t="str">
        <f t="shared" si="5"/>
        <v>&gt;350</v>
      </c>
      <c r="U22" s="60" t="str">
        <f t="shared" si="5"/>
        <v>&gt;350</v>
      </c>
      <c r="V22" s="62" t="str">
        <f t="shared" si="5"/>
        <v>&gt;350</v>
      </c>
      <c r="W22" s="63" t="str">
        <f t="shared" si="5"/>
        <v>&gt;350</v>
      </c>
      <c r="X22" s="60" t="str">
        <f t="shared" si="5"/>
        <v>&gt;350</v>
      </c>
      <c r="Y22" s="60" t="str">
        <f t="shared" si="5"/>
        <v>&gt;350</v>
      </c>
      <c r="Z22" s="60" t="str">
        <f t="shared" si="5"/>
        <v>&gt;350</v>
      </c>
      <c r="AA22" s="62" t="str">
        <f t="shared" si="5"/>
        <v>&gt;350</v>
      </c>
      <c r="AB22" s="63" t="str">
        <f t="shared" si="5"/>
        <v>&gt;350</v>
      </c>
      <c r="AC22" s="60" t="str">
        <f t="shared" si="5"/>
        <v>&gt;350</v>
      </c>
      <c r="AD22" s="60" t="str">
        <f t="shared" si="6"/>
        <v>&gt;350</v>
      </c>
      <c r="AE22" s="60" t="str">
        <f t="shared" si="6"/>
        <v>&gt;350</v>
      </c>
      <c r="AF22" s="62" t="str">
        <f t="shared" si="6"/>
        <v>&gt;350</v>
      </c>
      <c r="AG22" s="63" t="str">
        <f t="shared" si="6"/>
        <v>&gt;350</v>
      </c>
      <c r="AH22" s="60" t="str">
        <f t="shared" si="6"/>
        <v>&gt;350</v>
      </c>
      <c r="AI22" s="62" t="str">
        <f t="shared" si="6"/>
        <v>&gt;350</v>
      </c>
      <c r="AJ22" s="63" t="str">
        <f t="shared" si="6"/>
        <v>&gt;350</v>
      </c>
      <c r="AK22" s="60" t="str">
        <f t="shared" si="6"/>
        <v>&gt;350</v>
      </c>
      <c r="AL22" s="126" t="str">
        <f t="shared" si="6"/>
        <v>&gt;350</v>
      </c>
      <c r="AM22" s="52"/>
    </row>
    <row r="23" spans="1:39" s="57" customFormat="1" ht="15.75" customHeight="1">
      <c r="A23" s="52"/>
      <c r="B23" s="207">
        <v>400</v>
      </c>
      <c r="C23" s="190">
        <v>4</v>
      </c>
      <c r="D23" s="59">
        <f>VLOOKUP($C23,'ABB MOTOR DATA Ex na'!$E$6:$U$52,6,0)</f>
        <v>0.86899999999999999</v>
      </c>
      <c r="E23" s="54">
        <f t="shared" si="7"/>
        <v>8.7419034157474673</v>
      </c>
      <c r="F23" s="55">
        <f>VLOOKUP($C23,'ABB MOTOR DATA Ex na'!$E$6:$U$52,8,0)</f>
        <v>0.76</v>
      </c>
      <c r="G23" s="54">
        <f>VLOOKUP($C23,'ABB MOTOR DATA Ex na'!$E$6:$U$52,10,0)</f>
        <v>8.3000000000000007</v>
      </c>
      <c r="H23" s="220">
        <f t="shared" si="3"/>
        <v>72.55779835070399</v>
      </c>
      <c r="I23" s="188">
        <v>0.59</v>
      </c>
      <c r="J23" s="60">
        <f t="shared" si="4"/>
        <v>132.13318138857844</v>
      </c>
      <c r="K23" s="60">
        <f t="shared" si="4"/>
        <v>197.85096319202989</v>
      </c>
      <c r="L23" s="60">
        <f t="shared" si="4"/>
        <v>328.61996180348677</v>
      </c>
      <c r="M23" s="60" t="str">
        <f t="shared" si="4"/>
        <v>&gt;350</v>
      </c>
      <c r="N23" s="60" t="str">
        <f t="shared" si="4"/>
        <v>&gt;350</v>
      </c>
      <c r="O23" s="60" t="str">
        <f t="shared" si="4"/>
        <v>&gt;350</v>
      </c>
      <c r="P23" s="60" t="str">
        <f t="shared" si="4"/>
        <v>&gt;350</v>
      </c>
      <c r="Q23" s="60" t="str">
        <f t="shared" si="4"/>
        <v>&gt;350</v>
      </c>
      <c r="R23" s="60" t="str">
        <f t="shared" si="4"/>
        <v>&gt;350</v>
      </c>
      <c r="S23" s="60" t="str">
        <f t="shared" si="4"/>
        <v>&gt;350</v>
      </c>
      <c r="T23" s="60" t="str">
        <f t="shared" si="5"/>
        <v>&gt;350</v>
      </c>
      <c r="U23" s="60" t="str">
        <f t="shared" si="5"/>
        <v>&gt;350</v>
      </c>
      <c r="V23" s="62" t="str">
        <f t="shared" si="5"/>
        <v>&gt;350</v>
      </c>
      <c r="W23" s="63" t="str">
        <f t="shared" si="5"/>
        <v>&gt;350</v>
      </c>
      <c r="X23" s="60" t="str">
        <f t="shared" si="5"/>
        <v>&gt;350</v>
      </c>
      <c r="Y23" s="60" t="str">
        <f t="shared" si="5"/>
        <v>&gt;350</v>
      </c>
      <c r="Z23" s="60" t="str">
        <f t="shared" si="5"/>
        <v>&gt;350</v>
      </c>
      <c r="AA23" s="62" t="str">
        <f t="shared" si="5"/>
        <v>&gt;350</v>
      </c>
      <c r="AB23" s="63" t="str">
        <f t="shared" si="5"/>
        <v>&gt;350</v>
      </c>
      <c r="AC23" s="60" t="str">
        <f t="shared" si="5"/>
        <v>&gt;350</v>
      </c>
      <c r="AD23" s="60" t="str">
        <f t="shared" si="6"/>
        <v>&gt;350</v>
      </c>
      <c r="AE23" s="60" t="str">
        <f t="shared" si="6"/>
        <v>&gt;350</v>
      </c>
      <c r="AF23" s="62" t="str">
        <f t="shared" si="6"/>
        <v>&gt;350</v>
      </c>
      <c r="AG23" s="63" t="str">
        <f t="shared" si="6"/>
        <v>&gt;350</v>
      </c>
      <c r="AH23" s="60" t="str">
        <f t="shared" si="6"/>
        <v>&gt;350</v>
      </c>
      <c r="AI23" s="62" t="str">
        <f t="shared" si="6"/>
        <v>&gt;350</v>
      </c>
      <c r="AJ23" s="63" t="str">
        <f t="shared" si="6"/>
        <v>&gt;350</v>
      </c>
      <c r="AK23" s="60" t="str">
        <f t="shared" si="6"/>
        <v>&gt;350</v>
      </c>
      <c r="AL23" s="126" t="str">
        <f t="shared" si="6"/>
        <v>&gt;350</v>
      </c>
      <c r="AM23" s="52"/>
    </row>
    <row r="24" spans="1:39" s="57" customFormat="1" ht="15.75" customHeight="1">
      <c r="A24" s="52"/>
      <c r="B24" s="207">
        <v>400</v>
      </c>
      <c r="C24" s="190">
        <v>5.5</v>
      </c>
      <c r="D24" s="59">
        <f>VLOOKUP($C24,'ABB MOTOR DATA Ex na'!$E$6:$U$52,6,0)</f>
        <v>0.877</v>
      </c>
      <c r="E24" s="54">
        <f t="shared" si="7"/>
        <v>11.458173291222025</v>
      </c>
      <c r="F24" s="55">
        <f>VLOOKUP($C24,'ABB MOTOR DATA Ex na'!$E$6:$U$52,8,0)</f>
        <v>0.79</v>
      </c>
      <c r="G24" s="54">
        <f>VLOOKUP($C24,'ABB MOTOR DATA Ex na'!$E$6:$U$52,10,0)</f>
        <v>7</v>
      </c>
      <c r="H24" s="220">
        <f t="shared" si="3"/>
        <v>80.207213038554173</v>
      </c>
      <c r="I24" s="188">
        <v>0.48</v>
      </c>
      <c r="J24" s="60">
        <f t="shared" si="4"/>
        <v>145.87423813209523</v>
      </c>
      <c r="K24" s="60">
        <f t="shared" si="4"/>
        <v>217.77361612631779</v>
      </c>
      <c r="L24" s="60" t="str">
        <f t="shared" si="4"/>
        <v>&gt;350</v>
      </c>
      <c r="M24" s="60" t="str">
        <f t="shared" si="4"/>
        <v>&gt;350</v>
      </c>
      <c r="N24" s="60" t="str">
        <f t="shared" si="4"/>
        <v>&gt;350</v>
      </c>
      <c r="O24" s="60" t="str">
        <f t="shared" si="4"/>
        <v>&gt;350</v>
      </c>
      <c r="P24" s="60" t="str">
        <f t="shared" si="4"/>
        <v>&gt;350</v>
      </c>
      <c r="Q24" s="60" t="str">
        <f t="shared" si="4"/>
        <v>&gt;350</v>
      </c>
      <c r="R24" s="60" t="str">
        <f t="shared" si="4"/>
        <v>&gt;350</v>
      </c>
      <c r="S24" s="60" t="str">
        <f t="shared" si="4"/>
        <v>&gt;350</v>
      </c>
      <c r="T24" s="60" t="str">
        <f t="shared" si="5"/>
        <v>&gt;350</v>
      </c>
      <c r="U24" s="60" t="str">
        <f t="shared" si="5"/>
        <v>&gt;350</v>
      </c>
      <c r="V24" s="62" t="str">
        <f t="shared" si="5"/>
        <v>&gt;350</v>
      </c>
      <c r="W24" s="63" t="str">
        <f t="shared" si="5"/>
        <v>&gt;350</v>
      </c>
      <c r="X24" s="60" t="str">
        <f t="shared" si="5"/>
        <v>&gt;350</v>
      </c>
      <c r="Y24" s="60" t="str">
        <f t="shared" si="5"/>
        <v>&gt;350</v>
      </c>
      <c r="Z24" s="60" t="str">
        <f t="shared" si="5"/>
        <v>&gt;350</v>
      </c>
      <c r="AA24" s="62" t="str">
        <f t="shared" si="5"/>
        <v>&gt;350</v>
      </c>
      <c r="AB24" s="63" t="str">
        <f t="shared" si="5"/>
        <v>&gt;350</v>
      </c>
      <c r="AC24" s="60" t="str">
        <f t="shared" si="5"/>
        <v>&gt;350</v>
      </c>
      <c r="AD24" s="60" t="str">
        <f t="shared" si="6"/>
        <v>&gt;350</v>
      </c>
      <c r="AE24" s="60" t="str">
        <f t="shared" si="6"/>
        <v>&gt;350</v>
      </c>
      <c r="AF24" s="62" t="str">
        <f t="shared" si="6"/>
        <v>&gt;350</v>
      </c>
      <c r="AG24" s="63" t="str">
        <f t="shared" si="6"/>
        <v>&gt;350</v>
      </c>
      <c r="AH24" s="60" t="str">
        <f t="shared" si="6"/>
        <v>&gt;350</v>
      </c>
      <c r="AI24" s="62" t="str">
        <f t="shared" si="6"/>
        <v>&gt;350</v>
      </c>
      <c r="AJ24" s="63" t="str">
        <f t="shared" si="6"/>
        <v>&gt;350</v>
      </c>
      <c r="AK24" s="60" t="str">
        <f t="shared" si="6"/>
        <v>&gt;350</v>
      </c>
      <c r="AL24" s="126" t="str">
        <f t="shared" si="6"/>
        <v>&gt;350</v>
      </c>
      <c r="AM24" s="52"/>
    </row>
    <row r="25" spans="1:39" s="57" customFormat="1" ht="15.75" customHeight="1">
      <c r="A25" s="52"/>
      <c r="B25" s="207">
        <v>400</v>
      </c>
      <c r="C25" s="190">
        <v>7.5</v>
      </c>
      <c r="D25" s="59">
        <f>VLOOKUP($C25,'ABB MOTOR DATA Ex na'!$E$6:$U$52,6,0)</f>
        <v>0.89100000000000001</v>
      </c>
      <c r="E25" s="54">
        <f t="shared" si="7"/>
        <v>16.199502502514751</v>
      </c>
      <c r="F25" s="55">
        <f>VLOOKUP($C25,'ABB MOTOR DATA Ex na'!$E$6:$U$52,8,0)</f>
        <v>0.75</v>
      </c>
      <c r="G25" s="54">
        <f>VLOOKUP($C25,'ABB MOTOR DATA Ex na'!$E$6:$U$52,10,0)</f>
        <v>6.8</v>
      </c>
      <c r="H25" s="220">
        <f t="shared" si="3"/>
        <v>110.1566170171003</v>
      </c>
      <c r="I25" s="188">
        <v>0.52</v>
      </c>
      <c r="J25" s="60">
        <f t="shared" si="4"/>
        <v>98.326753071680486</v>
      </c>
      <c r="K25" s="60">
        <f t="shared" si="4"/>
        <v>146.96682768831059</v>
      </c>
      <c r="L25" s="60">
        <f t="shared" si="4"/>
        <v>243.29074188354855</v>
      </c>
      <c r="M25" s="60" t="str">
        <f t="shared" si="4"/>
        <v>&gt;350</v>
      </c>
      <c r="N25" s="60" t="str">
        <f t="shared" si="4"/>
        <v>&gt;350</v>
      </c>
      <c r="O25" s="60" t="str">
        <f t="shared" si="4"/>
        <v>&gt;350</v>
      </c>
      <c r="P25" s="60" t="str">
        <f t="shared" si="4"/>
        <v>&gt;350</v>
      </c>
      <c r="Q25" s="60" t="str">
        <f t="shared" si="4"/>
        <v>&gt;350</v>
      </c>
      <c r="R25" s="60" t="str">
        <f t="shared" si="4"/>
        <v>&gt;350</v>
      </c>
      <c r="S25" s="60" t="str">
        <f t="shared" si="4"/>
        <v>&gt;350</v>
      </c>
      <c r="T25" s="60" t="str">
        <f t="shared" si="5"/>
        <v>&gt;350</v>
      </c>
      <c r="U25" s="60" t="str">
        <f t="shared" si="5"/>
        <v>&gt;350</v>
      </c>
      <c r="V25" s="62" t="str">
        <f t="shared" si="5"/>
        <v>&gt;350</v>
      </c>
      <c r="W25" s="63" t="str">
        <f t="shared" si="5"/>
        <v>&gt;350</v>
      </c>
      <c r="X25" s="60" t="str">
        <f t="shared" si="5"/>
        <v>&gt;350</v>
      </c>
      <c r="Y25" s="60" t="str">
        <f t="shared" si="5"/>
        <v>&gt;350</v>
      </c>
      <c r="Z25" s="60" t="str">
        <f t="shared" si="5"/>
        <v>&gt;350</v>
      </c>
      <c r="AA25" s="62" t="str">
        <f t="shared" si="5"/>
        <v>&gt;350</v>
      </c>
      <c r="AB25" s="63" t="str">
        <f t="shared" si="5"/>
        <v>&gt;350</v>
      </c>
      <c r="AC25" s="60" t="str">
        <f t="shared" si="5"/>
        <v>&gt;350</v>
      </c>
      <c r="AD25" s="60" t="str">
        <f t="shared" si="6"/>
        <v>&gt;350</v>
      </c>
      <c r="AE25" s="60" t="str">
        <f t="shared" si="6"/>
        <v>&gt;350</v>
      </c>
      <c r="AF25" s="62" t="str">
        <f t="shared" si="6"/>
        <v>&gt;350</v>
      </c>
      <c r="AG25" s="63" t="str">
        <f t="shared" si="6"/>
        <v>&gt;350</v>
      </c>
      <c r="AH25" s="60" t="str">
        <f t="shared" si="6"/>
        <v>&gt;350</v>
      </c>
      <c r="AI25" s="62" t="str">
        <f t="shared" si="6"/>
        <v>&gt;350</v>
      </c>
      <c r="AJ25" s="63" t="str">
        <f t="shared" si="6"/>
        <v>&gt;350</v>
      </c>
      <c r="AK25" s="60" t="str">
        <f t="shared" si="6"/>
        <v>&gt;350</v>
      </c>
      <c r="AL25" s="126" t="str">
        <f t="shared" si="6"/>
        <v>&gt;350</v>
      </c>
      <c r="AM25" s="52"/>
    </row>
    <row r="26" spans="1:39" s="57" customFormat="1" ht="15.75" customHeight="1">
      <c r="A26" s="52"/>
      <c r="B26" s="207">
        <v>400</v>
      </c>
      <c r="C26" s="190">
        <v>11</v>
      </c>
      <c r="D26" s="59">
        <f>VLOOKUP($C26,'ABB MOTOR DATA Ex na'!$E$6:$U$52,6,0)</f>
        <v>0.91200000000000003</v>
      </c>
      <c r="E26" s="54">
        <f t="shared" si="7"/>
        <v>21.230654154250523</v>
      </c>
      <c r="F26" s="55">
        <f>VLOOKUP($C26,'ABB MOTOR DATA Ex na'!$E$6:$U$52,8,0)</f>
        <v>0.82</v>
      </c>
      <c r="G26" s="54">
        <f>VLOOKUP($C26,'ABB MOTOR DATA Ex na'!$E$6:$U$52,10,0)</f>
        <v>7.8</v>
      </c>
      <c r="H26" s="220">
        <f t="shared" si="3"/>
        <v>165.59910240315406</v>
      </c>
      <c r="I26" s="188">
        <v>0.55000000000000004</v>
      </c>
      <c r="J26" s="60">
        <f t="shared" si="4"/>
        <v>61.959419244524256</v>
      </c>
      <c r="K26" s="60">
        <f t="shared" si="4"/>
        <v>92.684384506776453</v>
      </c>
      <c r="L26" s="60">
        <f t="shared" si="4"/>
        <v>153.66199010063832</v>
      </c>
      <c r="M26" s="60">
        <f t="shared" si="4"/>
        <v>237.40661608069277</v>
      </c>
      <c r="N26" s="60" t="str">
        <f t="shared" si="4"/>
        <v>&gt;350</v>
      </c>
      <c r="O26" s="60" t="str">
        <f t="shared" si="4"/>
        <v>&gt;350</v>
      </c>
      <c r="P26" s="60" t="str">
        <f t="shared" si="4"/>
        <v>&gt;350</v>
      </c>
      <c r="Q26" s="60" t="str">
        <f t="shared" si="4"/>
        <v>&gt;350</v>
      </c>
      <c r="R26" s="60" t="str">
        <f t="shared" si="4"/>
        <v>&gt;350</v>
      </c>
      <c r="S26" s="60" t="str">
        <f t="shared" si="4"/>
        <v>&gt;350</v>
      </c>
      <c r="T26" s="60" t="str">
        <f t="shared" si="5"/>
        <v>&gt;350</v>
      </c>
      <c r="U26" s="60" t="str">
        <f t="shared" si="5"/>
        <v>&gt;350</v>
      </c>
      <c r="V26" s="62" t="str">
        <f t="shared" si="5"/>
        <v>&gt;350</v>
      </c>
      <c r="W26" s="63" t="str">
        <f t="shared" si="5"/>
        <v>&gt;350</v>
      </c>
      <c r="X26" s="60" t="str">
        <f t="shared" si="5"/>
        <v>&gt;350</v>
      </c>
      <c r="Y26" s="60" t="str">
        <f t="shared" si="5"/>
        <v>&gt;350</v>
      </c>
      <c r="Z26" s="60" t="str">
        <f t="shared" si="5"/>
        <v>&gt;350</v>
      </c>
      <c r="AA26" s="62" t="str">
        <f t="shared" si="5"/>
        <v>&gt;350</v>
      </c>
      <c r="AB26" s="63" t="str">
        <f t="shared" si="5"/>
        <v>&gt;350</v>
      </c>
      <c r="AC26" s="60" t="str">
        <f t="shared" si="5"/>
        <v>&gt;350</v>
      </c>
      <c r="AD26" s="60" t="str">
        <f t="shared" si="6"/>
        <v>&gt;350</v>
      </c>
      <c r="AE26" s="60" t="str">
        <f t="shared" si="6"/>
        <v>&gt;350</v>
      </c>
      <c r="AF26" s="62" t="str">
        <f t="shared" si="6"/>
        <v>&gt;350</v>
      </c>
      <c r="AG26" s="63" t="str">
        <f t="shared" si="6"/>
        <v>&gt;350</v>
      </c>
      <c r="AH26" s="60" t="str">
        <f t="shared" si="6"/>
        <v>&gt;350</v>
      </c>
      <c r="AI26" s="62" t="str">
        <f t="shared" si="6"/>
        <v>&gt;350</v>
      </c>
      <c r="AJ26" s="63" t="str">
        <f t="shared" si="6"/>
        <v>&gt;350</v>
      </c>
      <c r="AK26" s="60" t="str">
        <f t="shared" si="6"/>
        <v>&gt;350</v>
      </c>
      <c r="AL26" s="126" t="str">
        <f t="shared" si="6"/>
        <v>&gt;350</v>
      </c>
      <c r="AM26" s="52"/>
    </row>
    <row r="27" spans="1:39" s="57" customFormat="1" ht="15.75" customHeight="1">
      <c r="A27" s="52"/>
      <c r="B27" s="207">
        <v>400</v>
      </c>
      <c r="C27" s="190">
        <v>15</v>
      </c>
      <c r="D27" s="59">
        <f>VLOOKUP($C27,'ABB MOTOR DATA Ex na'!$E$6:$U$52,6,0)</f>
        <v>0.92</v>
      </c>
      <c r="E27" s="54">
        <f t="shared" si="7"/>
        <v>28.015832161763672</v>
      </c>
      <c r="F27" s="55">
        <f>VLOOKUP($C27,'ABB MOTOR DATA Ex na'!$E$6:$U$52,8,0)</f>
        <v>0.84</v>
      </c>
      <c r="G27" s="54">
        <f>VLOOKUP($C27,'ABB MOTOR DATA Ex na'!$E$6:$U$52,10,0)</f>
        <v>7.8</v>
      </c>
      <c r="H27" s="220">
        <f t="shared" si="3"/>
        <v>218.52349086175664</v>
      </c>
      <c r="I27" s="188">
        <v>0.56999999999999995</v>
      </c>
      <c r="J27" s="60" t="str">
        <f t="shared" ref="J27:S36" si="8">IF(J$13&gt;$E27,IF(MIN(1000*Vd*$B27/(SQRT(3)*$E27*(J$14*$F27+J$15*SIN(ACOS($F27)))),1000*Vst*$B27/(SQRT(3)*$H27*(J$14*$I27+J$15*SIN(ACOS($I27)))))&gt;$F$6, "&gt;"&amp;$F$6,MIN(1000*Vd*$B27/(SQRT(3)*$E27*(J$14*$F27+J$15*SIN(ACOS($F27)))),1000*Vst*$B27/(SQRT(3)*$H27*(J$14*$I27+J$15*SIN(ACOS($I27)))))),"NOK")</f>
        <v>NOK</v>
      </c>
      <c r="K27" s="60">
        <f t="shared" si="8"/>
        <v>67.888537236564574</v>
      </c>
      <c r="L27" s="60">
        <f t="shared" si="8"/>
        <v>112.65851934862474</v>
      </c>
      <c r="M27" s="60">
        <f t="shared" si="8"/>
        <v>174.27478187483123</v>
      </c>
      <c r="N27" s="60">
        <f t="shared" si="8"/>
        <v>264.5637777050469</v>
      </c>
      <c r="O27" s="60" t="str">
        <f t="shared" si="8"/>
        <v>&gt;350</v>
      </c>
      <c r="P27" s="60" t="str">
        <f t="shared" si="8"/>
        <v>&gt;350</v>
      </c>
      <c r="Q27" s="60" t="str">
        <f t="shared" si="8"/>
        <v>&gt;350</v>
      </c>
      <c r="R27" s="60" t="str">
        <f t="shared" si="8"/>
        <v>&gt;350</v>
      </c>
      <c r="S27" s="60" t="str">
        <f t="shared" si="8"/>
        <v>&gt;350</v>
      </c>
      <c r="T27" s="60" t="str">
        <f t="shared" ref="T27:AC36" si="9">IF(T$13&gt;$E27,IF(MIN(1000*Vd*$B27/(SQRT(3)*$E27*(T$14*$F27+T$15*SIN(ACOS($F27)))),1000*Vst*$B27/(SQRT(3)*$H27*(T$14*$I27+T$15*SIN(ACOS($I27)))))&gt;$F$6, "&gt;"&amp;$F$6,MIN(1000*Vd*$B27/(SQRT(3)*$E27*(T$14*$F27+T$15*SIN(ACOS($F27)))),1000*Vst*$B27/(SQRT(3)*$H27*(T$14*$I27+T$15*SIN(ACOS($I27)))))),"NOK")</f>
        <v>&gt;350</v>
      </c>
      <c r="U27" s="60" t="str">
        <f t="shared" si="9"/>
        <v>&gt;350</v>
      </c>
      <c r="V27" s="62" t="str">
        <f t="shared" si="9"/>
        <v>&gt;350</v>
      </c>
      <c r="W27" s="63" t="str">
        <f t="shared" si="9"/>
        <v>&gt;350</v>
      </c>
      <c r="X27" s="60" t="str">
        <f t="shared" si="9"/>
        <v>&gt;350</v>
      </c>
      <c r="Y27" s="60" t="str">
        <f t="shared" si="9"/>
        <v>&gt;350</v>
      </c>
      <c r="Z27" s="60" t="str">
        <f t="shared" si="9"/>
        <v>&gt;350</v>
      </c>
      <c r="AA27" s="62" t="str">
        <f t="shared" si="9"/>
        <v>&gt;350</v>
      </c>
      <c r="AB27" s="63" t="str">
        <f t="shared" si="9"/>
        <v>&gt;350</v>
      </c>
      <c r="AC27" s="60" t="str">
        <f t="shared" si="9"/>
        <v>&gt;350</v>
      </c>
      <c r="AD27" s="60" t="str">
        <f t="shared" ref="AD27:AL36" si="10">IF(AD$13&gt;$E27,IF(MIN(1000*Vd*$B27/(SQRT(3)*$E27*(AD$14*$F27+AD$15*SIN(ACOS($F27)))),1000*Vst*$B27/(SQRT(3)*$H27*(AD$14*$I27+AD$15*SIN(ACOS($I27)))))&gt;$F$6, "&gt;"&amp;$F$6,MIN(1000*Vd*$B27/(SQRT(3)*$E27*(AD$14*$F27+AD$15*SIN(ACOS($F27)))),1000*Vst*$B27/(SQRT(3)*$H27*(AD$14*$I27+AD$15*SIN(ACOS($I27)))))),"NOK")</f>
        <v>&gt;350</v>
      </c>
      <c r="AE27" s="60" t="str">
        <f t="shared" si="10"/>
        <v>&gt;350</v>
      </c>
      <c r="AF27" s="62" t="str">
        <f t="shared" si="10"/>
        <v>&gt;350</v>
      </c>
      <c r="AG27" s="63" t="str">
        <f t="shared" si="10"/>
        <v>&gt;350</v>
      </c>
      <c r="AH27" s="60" t="str">
        <f t="shared" si="10"/>
        <v>&gt;350</v>
      </c>
      <c r="AI27" s="62" t="str">
        <f t="shared" si="10"/>
        <v>&gt;350</v>
      </c>
      <c r="AJ27" s="63" t="str">
        <f t="shared" si="10"/>
        <v>&gt;350</v>
      </c>
      <c r="AK27" s="60" t="str">
        <f t="shared" si="10"/>
        <v>&gt;350</v>
      </c>
      <c r="AL27" s="126" t="str">
        <f t="shared" si="10"/>
        <v>&gt;350</v>
      </c>
      <c r="AM27" s="52"/>
    </row>
    <row r="28" spans="1:39" s="57" customFormat="1" ht="15.75" customHeight="1">
      <c r="A28" s="52"/>
      <c r="B28" s="207">
        <v>400</v>
      </c>
      <c r="C28" s="190">
        <v>18.5</v>
      </c>
      <c r="D28" s="59">
        <f>VLOOKUP($C28,'ABB MOTOR DATA Ex na'!$E$6:$U$52,6,0)</f>
        <v>0.91600000000000004</v>
      </c>
      <c r="E28" s="54">
        <f>(C28*1000)/(SQRT(3)*B28*D28*F28)</f>
        <v>35.121862932104221</v>
      </c>
      <c r="F28" s="55">
        <f>VLOOKUP($C28,'ABB MOTOR DATA Ex na'!$E$6:$U$52,8,0)</f>
        <v>0.83</v>
      </c>
      <c r="G28" s="54">
        <f>VLOOKUP($C28,'ABB MOTOR DATA Ex na'!$E$6:$U$52,10,0)</f>
        <v>7.2</v>
      </c>
      <c r="H28" s="220">
        <f t="shared" si="3"/>
        <v>252.87741311115039</v>
      </c>
      <c r="I28" s="188">
        <v>0.56000000000000005</v>
      </c>
      <c r="J28" s="60" t="str">
        <f t="shared" si="8"/>
        <v>NOK</v>
      </c>
      <c r="K28" s="60" t="str">
        <f t="shared" si="8"/>
        <v>NOK</v>
      </c>
      <c r="L28" s="60">
        <f t="shared" si="8"/>
        <v>98.962702655313734</v>
      </c>
      <c r="M28" s="60">
        <f t="shared" si="8"/>
        <v>152.99360822756611</v>
      </c>
      <c r="N28" s="60">
        <f t="shared" si="8"/>
        <v>232.0342982391889</v>
      </c>
      <c r="O28" s="60">
        <f t="shared" si="8"/>
        <v>309.68591253665426</v>
      </c>
      <c r="P28" s="60" t="str">
        <f t="shared" si="8"/>
        <v>&gt;350</v>
      </c>
      <c r="Q28" s="60" t="str">
        <f t="shared" si="8"/>
        <v>&gt;350</v>
      </c>
      <c r="R28" s="60" t="str">
        <f t="shared" si="8"/>
        <v>&gt;350</v>
      </c>
      <c r="S28" s="60" t="str">
        <f t="shared" si="8"/>
        <v>&gt;350</v>
      </c>
      <c r="T28" s="60" t="str">
        <f t="shared" si="9"/>
        <v>&gt;350</v>
      </c>
      <c r="U28" s="60" t="str">
        <f t="shared" si="9"/>
        <v>&gt;350</v>
      </c>
      <c r="V28" s="62" t="str">
        <f t="shared" si="9"/>
        <v>&gt;350</v>
      </c>
      <c r="W28" s="63" t="str">
        <f t="shared" si="9"/>
        <v>&gt;350</v>
      </c>
      <c r="X28" s="60" t="str">
        <f t="shared" si="9"/>
        <v>&gt;350</v>
      </c>
      <c r="Y28" s="60" t="str">
        <f t="shared" si="9"/>
        <v>&gt;350</v>
      </c>
      <c r="Z28" s="60" t="str">
        <f t="shared" si="9"/>
        <v>&gt;350</v>
      </c>
      <c r="AA28" s="62" t="str">
        <f t="shared" si="9"/>
        <v>&gt;350</v>
      </c>
      <c r="AB28" s="63" t="str">
        <f t="shared" si="9"/>
        <v>&gt;350</v>
      </c>
      <c r="AC28" s="60" t="str">
        <f t="shared" si="9"/>
        <v>&gt;350</v>
      </c>
      <c r="AD28" s="60" t="str">
        <f t="shared" si="10"/>
        <v>&gt;350</v>
      </c>
      <c r="AE28" s="60" t="str">
        <f t="shared" si="10"/>
        <v>&gt;350</v>
      </c>
      <c r="AF28" s="62" t="str">
        <f t="shared" si="10"/>
        <v>&gt;350</v>
      </c>
      <c r="AG28" s="63" t="str">
        <f t="shared" si="10"/>
        <v>&gt;350</v>
      </c>
      <c r="AH28" s="60" t="str">
        <f t="shared" si="10"/>
        <v>&gt;350</v>
      </c>
      <c r="AI28" s="62" t="str">
        <f t="shared" si="10"/>
        <v>&gt;350</v>
      </c>
      <c r="AJ28" s="63" t="str">
        <f t="shared" si="10"/>
        <v>&gt;350</v>
      </c>
      <c r="AK28" s="60" t="str">
        <f t="shared" si="10"/>
        <v>&gt;350</v>
      </c>
      <c r="AL28" s="126" t="str">
        <f t="shared" si="10"/>
        <v>&gt;350</v>
      </c>
      <c r="AM28" s="52"/>
    </row>
    <row r="29" spans="1:39" s="57" customFormat="1" ht="15.75" customHeight="1">
      <c r="A29" s="52"/>
      <c r="B29" s="207">
        <v>400</v>
      </c>
      <c r="C29" s="190">
        <v>22</v>
      </c>
      <c r="D29" s="59">
        <f>VLOOKUP($C29,'ABB MOTOR DATA Ex na'!$E$6:$U$52,6,0)</f>
        <v>0.91600000000000004</v>
      </c>
      <c r="E29" s="54">
        <f t="shared" si="7"/>
        <v>41.766539703042852</v>
      </c>
      <c r="F29" s="55">
        <f>VLOOKUP($C29,'ABB MOTOR DATA Ex na'!$E$6:$U$52,8,0)</f>
        <v>0.83</v>
      </c>
      <c r="G29" s="54">
        <f>VLOOKUP($C29,'ABB MOTOR DATA Ex na'!$E$6:$U$52,10,0)</f>
        <v>6.8</v>
      </c>
      <c r="H29" s="220">
        <f t="shared" si="3"/>
        <v>284.01246998069138</v>
      </c>
      <c r="I29" s="188">
        <v>0.39</v>
      </c>
      <c r="J29" s="60" t="str">
        <f t="shared" si="8"/>
        <v>NOK</v>
      </c>
      <c r="K29" s="60" t="str">
        <f t="shared" si="8"/>
        <v>NOK</v>
      </c>
      <c r="L29" s="60">
        <f t="shared" si="8"/>
        <v>122.79962531516054</v>
      </c>
      <c r="M29" s="60">
        <f t="shared" si="8"/>
        <v>187.23770550349064</v>
      </c>
      <c r="N29" s="60">
        <f t="shared" si="8"/>
        <v>278.05098566195312</v>
      </c>
      <c r="O29" s="60" t="str">
        <f t="shared" si="8"/>
        <v>&gt;350</v>
      </c>
      <c r="P29" s="60" t="str">
        <f t="shared" si="8"/>
        <v>&gt;350</v>
      </c>
      <c r="Q29" s="60" t="str">
        <f t="shared" si="8"/>
        <v>&gt;350</v>
      </c>
      <c r="R29" s="60" t="str">
        <f t="shared" si="8"/>
        <v>&gt;350</v>
      </c>
      <c r="S29" s="60" t="str">
        <f t="shared" si="8"/>
        <v>&gt;350</v>
      </c>
      <c r="T29" s="60" t="str">
        <f t="shared" si="9"/>
        <v>&gt;350</v>
      </c>
      <c r="U29" s="60" t="str">
        <f t="shared" si="9"/>
        <v>&gt;350</v>
      </c>
      <c r="V29" s="62" t="str">
        <f t="shared" si="9"/>
        <v>&gt;350</v>
      </c>
      <c r="W29" s="63" t="str">
        <f t="shared" si="9"/>
        <v>&gt;350</v>
      </c>
      <c r="X29" s="60" t="str">
        <f t="shared" si="9"/>
        <v>&gt;350</v>
      </c>
      <c r="Y29" s="60" t="str">
        <f t="shared" si="9"/>
        <v>&gt;350</v>
      </c>
      <c r="Z29" s="60" t="str">
        <f t="shared" si="9"/>
        <v>&gt;350</v>
      </c>
      <c r="AA29" s="62" t="str">
        <f t="shared" si="9"/>
        <v>&gt;350</v>
      </c>
      <c r="AB29" s="63" t="str">
        <f t="shared" si="9"/>
        <v>&gt;350</v>
      </c>
      <c r="AC29" s="60" t="str">
        <f t="shared" si="9"/>
        <v>&gt;350</v>
      </c>
      <c r="AD29" s="60" t="str">
        <f t="shared" si="10"/>
        <v>&gt;350</v>
      </c>
      <c r="AE29" s="60" t="str">
        <f t="shared" si="10"/>
        <v>&gt;350</v>
      </c>
      <c r="AF29" s="62" t="str">
        <f t="shared" si="10"/>
        <v>&gt;350</v>
      </c>
      <c r="AG29" s="63" t="str">
        <f t="shared" si="10"/>
        <v>&gt;350</v>
      </c>
      <c r="AH29" s="60" t="str">
        <f t="shared" si="10"/>
        <v>&gt;350</v>
      </c>
      <c r="AI29" s="62" t="str">
        <f t="shared" si="10"/>
        <v>&gt;350</v>
      </c>
      <c r="AJ29" s="63" t="str">
        <f t="shared" si="10"/>
        <v>&gt;350</v>
      </c>
      <c r="AK29" s="60" t="str">
        <f t="shared" si="10"/>
        <v>&gt;350</v>
      </c>
      <c r="AL29" s="126" t="str">
        <f t="shared" si="10"/>
        <v>&gt;350</v>
      </c>
      <c r="AM29" s="52"/>
    </row>
    <row r="30" spans="1:39" s="57" customFormat="1" ht="15.75" customHeight="1">
      <c r="A30" s="52"/>
      <c r="B30" s="207">
        <v>400</v>
      </c>
      <c r="C30" s="190">
        <v>30</v>
      </c>
      <c r="D30" s="59">
        <f>VLOOKUP($C30,'ABB MOTOR DATA Ex na'!$E$6:$U$52,6,0)</f>
        <v>0.93600000000000005</v>
      </c>
      <c r="E30" s="54">
        <f t="shared" si="7"/>
        <v>54.425930353471507</v>
      </c>
      <c r="F30" s="55">
        <f>VLOOKUP($C30,'ABB MOTOR DATA Ex na'!$E$6:$U$52,8,0)</f>
        <v>0.85</v>
      </c>
      <c r="G30" s="54">
        <f>VLOOKUP($C30,'ABB MOTOR DATA Ex na'!$E$6:$U$52,10,0)</f>
        <v>7.4</v>
      </c>
      <c r="H30" s="220">
        <f t="shared" si="3"/>
        <v>402.75188461568916</v>
      </c>
      <c r="I30" s="188">
        <v>0.39</v>
      </c>
      <c r="J30" s="60" t="str">
        <f t="shared" si="8"/>
        <v>NOK</v>
      </c>
      <c r="K30" s="60" t="str">
        <f t="shared" si="8"/>
        <v>NOK</v>
      </c>
      <c r="L30" s="60" t="str">
        <f t="shared" si="8"/>
        <v>NOK</v>
      </c>
      <c r="M30" s="60">
        <f t="shared" si="8"/>
        <v>132.03623681191863</v>
      </c>
      <c r="N30" s="60">
        <f t="shared" si="8"/>
        <v>196.07592226109929</v>
      </c>
      <c r="O30" s="60">
        <f t="shared" si="8"/>
        <v>256.84150313967979</v>
      </c>
      <c r="P30" s="60">
        <f t="shared" si="8"/>
        <v>324.15933108952942</v>
      </c>
      <c r="Q30" s="60" t="str">
        <f t="shared" si="8"/>
        <v>&gt;350</v>
      </c>
      <c r="R30" s="60" t="str">
        <f t="shared" si="8"/>
        <v>&gt;350</v>
      </c>
      <c r="S30" s="60" t="str">
        <f t="shared" si="8"/>
        <v>&gt;350</v>
      </c>
      <c r="T30" s="60" t="str">
        <f t="shared" si="9"/>
        <v>&gt;350</v>
      </c>
      <c r="U30" s="60" t="str">
        <f t="shared" si="9"/>
        <v>&gt;350</v>
      </c>
      <c r="V30" s="62" t="str">
        <f t="shared" si="9"/>
        <v>&gt;350</v>
      </c>
      <c r="W30" s="63" t="str">
        <f t="shared" si="9"/>
        <v>&gt;350</v>
      </c>
      <c r="X30" s="60" t="str">
        <f t="shared" si="9"/>
        <v>&gt;350</v>
      </c>
      <c r="Y30" s="60" t="str">
        <f t="shared" si="9"/>
        <v>&gt;350</v>
      </c>
      <c r="Z30" s="60" t="str">
        <f t="shared" si="9"/>
        <v>&gt;350</v>
      </c>
      <c r="AA30" s="62" t="str">
        <f t="shared" si="9"/>
        <v>&gt;350</v>
      </c>
      <c r="AB30" s="63" t="str">
        <f t="shared" si="9"/>
        <v>&gt;350</v>
      </c>
      <c r="AC30" s="60" t="str">
        <f t="shared" si="9"/>
        <v>&gt;350</v>
      </c>
      <c r="AD30" s="60" t="str">
        <f t="shared" si="10"/>
        <v>&gt;350</v>
      </c>
      <c r="AE30" s="60" t="str">
        <f t="shared" si="10"/>
        <v>&gt;350</v>
      </c>
      <c r="AF30" s="62" t="str">
        <f t="shared" si="10"/>
        <v>&gt;350</v>
      </c>
      <c r="AG30" s="63" t="str">
        <f t="shared" si="10"/>
        <v>&gt;350</v>
      </c>
      <c r="AH30" s="60" t="str">
        <f t="shared" si="10"/>
        <v>&gt;350</v>
      </c>
      <c r="AI30" s="62" t="str">
        <f t="shared" si="10"/>
        <v>&gt;350</v>
      </c>
      <c r="AJ30" s="63" t="str">
        <f t="shared" si="10"/>
        <v>&gt;350</v>
      </c>
      <c r="AK30" s="60" t="str">
        <f t="shared" si="10"/>
        <v>&gt;350</v>
      </c>
      <c r="AL30" s="126" t="str">
        <f t="shared" si="10"/>
        <v>&gt;350</v>
      </c>
      <c r="AM30" s="52"/>
    </row>
    <row r="31" spans="1:39" s="57" customFormat="1" ht="15.75" customHeight="1">
      <c r="A31" s="52"/>
      <c r="B31" s="207">
        <v>400</v>
      </c>
      <c r="C31" s="190">
        <v>37</v>
      </c>
      <c r="D31" s="59">
        <f>VLOOKUP($C31,'ABB MOTOR DATA Ex na'!$E$6:$U$52,6,0)</f>
        <v>0.93600000000000005</v>
      </c>
      <c r="E31" s="54">
        <f t="shared" si="7"/>
        <v>67.125314102614851</v>
      </c>
      <c r="F31" s="55">
        <f>VLOOKUP($C31,'ABB MOTOR DATA Ex na'!$E$6:$U$52,8,0)</f>
        <v>0.85</v>
      </c>
      <c r="G31" s="54">
        <f>VLOOKUP($C31,'ABB MOTOR DATA Ex na'!$E$6:$U$52,10,0)</f>
        <v>7.6</v>
      </c>
      <c r="H31" s="220">
        <f t="shared" si="3"/>
        <v>510.15238717987285</v>
      </c>
      <c r="I31" s="188">
        <v>0.36</v>
      </c>
      <c r="J31" s="60" t="str">
        <f t="shared" si="8"/>
        <v>NOK</v>
      </c>
      <c r="K31" s="60" t="str">
        <f t="shared" si="8"/>
        <v>NOK</v>
      </c>
      <c r="L31" s="60" t="str">
        <f t="shared" si="8"/>
        <v>NOK</v>
      </c>
      <c r="M31" s="60" t="str">
        <f t="shared" si="8"/>
        <v>NOK</v>
      </c>
      <c r="N31" s="60">
        <f t="shared" si="8"/>
        <v>164.99190839125629</v>
      </c>
      <c r="O31" s="60">
        <f t="shared" si="8"/>
        <v>215.16250652476251</v>
      </c>
      <c r="P31" s="60">
        <f t="shared" si="8"/>
        <v>270.19376873832681</v>
      </c>
      <c r="Q31" s="60" t="str">
        <f t="shared" si="8"/>
        <v>&gt;350</v>
      </c>
      <c r="R31" s="60" t="str">
        <f t="shared" si="8"/>
        <v>&gt;350</v>
      </c>
      <c r="S31" s="60" t="str">
        <f t="shared" si="8"/>
        <v>&gt;350</v>
      </c>
      <c r="T31" s="60" t="str">
        <f t="shared" si="9"/>
        <v>&gt;350</v>
      </c>
      <c r="U31" s="60" t="str">
        <f t="shared" si="9"/>
        <v>&gt;350</v>
      </c>
      <c r="V31" s="62" t="str">
        <f t="shared" si="9"/>
        <v>&gt;350</v>
      </c>
      <c r="W31" s="63" t="str">
        <f t="shared" si="9"/>
        <v>&gt;350</v>
      </c>
      <c r="X31" s="60" t="str">
        <f t="shared" si="9"/>
        <v>&gt;350</v>
      </c>
      <c r="Y31" s="60" t="str">
        <f t="shared" si="9"/>
        <v>&gt;350</v>
      </c>
      <c r="Z31" s="60" t="str">
        <f t="shared" si="9"/>
        <v>&gt;350</v>
      </c>
      <c r="AA31" s="62" t="str">
        <f t="shared" si="9"/>
        <v>&gt;350</v>
      </c>
      <c r="AB31" s="63" t="str">
        <f t="shared" si="9"/>
        <v>&gt;350</v>
      </c>
      <c r="AC31" s="60" t="str">
        <f t="shared" si="9"/>
        <v>&gt;350</v>
      </c>
      <c r="AD31" s="60" t="str">
        <f t="shared" si="10"/>
        <v>&gt;350</v>
      </c>
      <c r="AE31" s="60" t="str">
        <f t="shared" si="10"/>
        <v>&gt;350</v>
      </c>
      <c r="AF31" s="62" t="str">
        <f t="shared" si="10"/>
        <v>&gt;350</v>
      </c>
      <c r="AG31" s="63" t="str">
        <f t="shared" si="10"/>
        <v>&gt;350</v>
      </c>
      <c r="AH31" s="60" t="str">
        <f t="shared" si="10"/>
        <v>&gt;350</v>
      </c>
      <c r="AI31" s="62" t="str">
        <f t="shared" si="10"/>
        <v>&gt;350</v>
      </c>
      <c r="AJ31" s="63" t="str">
        <f t="shared" si="10"/>
        <v>&gt;350</v>
      </c>
      <c r="AK31" s="60" t="str">
        <f t="shared" si="10"/>
        <v>&gt;350</v>
      </c>
      <c r="AL31" s="126" t="str">
        <f t="shared" si="10"/>
        <v>&gt;350</v>
      </c>
      <c r="AM31" s="52"/>
    </row>
    <row r="32" spans="1:39" s="57" customFormat="1" ht="15.75" customHeight="1">
      <c r="A32" s="52"/>
      <c r="B32" s="207">
        <v>400</v>
      </c>
      <c r="C32" s="190">
        <v>45</v>
      </c>
      <c r="D32" s="59">
        <f>VLOOKUP($C32,'ABB MOTOR DATA Ex na'!$E$6:$U$52,6,0)</f>
        <v>0.94140000000000001</v>
      </c>
      <c r="E32" s="54">
        <f t="shared" si="7"/>
        <v>78.403423918719824</v>
      </c>
      <c r="F32" s="55">
        <f>VLOOKUP($C32,'ABB MOTOR DATA Ex na'!$E$6:$U$52,8,0)</f>
        <v>0.88</v>
      </c>
      <c r="G32" s="54">
        <f>VLOOKUP($C32,'ABB MOTOR DATA Ex na'!$E$6:$U$52,10,0)</f>
        <v>7.6</v>
      </c>
      <c r="H32" s="220">
        <f t="shared" si="3"/>
        <v>595.86602178227065</v>
      </c>
      <c r="I32" s="188">
        <v>0.36</v>
      </c>
      <c r="J32" s="60" t="str">
        <f t="shared" si="8"/>
        <v>NOK</v>
      </c>
      <c r="K32" s="60" t="str">
        <f t="shared" si="8"/>
        <v>NOK</v>
      </c>
      <c r="L32" s="60" t="str">
        <f t="shared" si="8"/>
        <v>NOK</v>
      </c>
      <c r="M32" s="60" t="str">
        <f t="shared" si="8"/>
        <v>NOK</v>
      </c>
      <c r="N32" s="60" t="str">
        <f t="shared" si="8"/>
        <v>NOK</v>
      </c>
      <c r="O32" s="60">
        <f t="shared" si="8"/>
        <v>184.21199115683245</v>
      </c>
      <c r="P32" s="60">
        <f t="shared" si="8"/>
        <v>231.32716262406831</v>
      </c>
      <c r="Q32" s="60">
        <f t="shared" si="8"/>
        <v>299.8128987380922</v>
      </c>
      <c r="R32" s="60" t="str">
        <f t="shared" si="8"/>
        <v>&gt;350</v>
      </c>
      <c r="S32" s="60" t="str">
        <f t="shared" si="8"/>
        <v>&gt;350</v>
      </c>
      <c r="T32" s="60" t="str">
        <f t="shared" si="9"/>
        <v>&gt;350</v>
      </c>
      <c r="U32" s="60" t="str">
        <f t="shared" si="9"/>
        <v>&gt;350</v>
      </c>
      <c r="V32" s="62" t="str">
        <f t="shared" si="9"/>
        <v>&gt;350</v>
      </c>
      <c r="W32" s="63" t="str">
        <f t="shared" si="9"/>
        <v>&gt;350</v>
      </c>
      <c r="X32" s="60" t="str">
        <f t="shared" si="9"/>
        <v>&gt;350</v>
      </c>
      <c r="Y32" s="60" t="str">
        <f t="shared" si="9"/>
        <v>&gt;350</v>
      </c>
      <c r="Z32" s="60" t="str">
        <f t="shared" si="9"/>
        <v>&gt;350</v>
      </c>
      <c r="AA32" s="62" t="str">
        <f t="shared" si="9"/>
        <v>&gt;350</v>
      </c>
      <c r="AB32" s="63" t="str">
        <f t="shared" si="9"/>
        <v>&gt;350</v>
      </c>
      <c r="AC32" s="60" t="str">
        <f t="shared" si="9"/>
        <v>&gt;350</v>
      </c>
      <c r="AD32" s="60" t="str">
        <f t="shared" si="10"/>
        <v>&gt;350</v>
      </c>
      <c r="AE32" s="60" t="str">
        <f t="shared" si="10"/>
        <v>&gt;350</v>
      </c>
      <c r="AF32" s="62" t="str">
        <f t="shared" si="10"/>
        <v>&gt;350</v>
      </c>
      <c r="AG32" s="63" t="str">
        <f t="shared" si="10"/>
        <v>&gt;350</v>
      </c>
      <c r="AH32" s="60" t="str">
        <f t="shared" si="10"/>
        <v>&gt;350</v>
      </c>
      <c r="AI32" s="62" t="str">
        <f t="shared" si="10"/>
        <v>&gt;350</v>
      </c>
      <c r="AJ32" s="63" t="str">
        <f t="shared" si="10"/>
        <v>&gt;350</v>
      </c>
      <c r="AK32" s="60" t="str">
        <f t="shared" si="10"/>
        <v>&gt;350</v>
      </c>
      <c r="AL32" s="126" t="str">
        <f t="shared" si="10"/>
        <v>&gt;350</v>
      </c>
      <c r="AM32" s="52"/>
    </row>
    <row r="33" spans="1:39" s="57" customFormat="1" ht="15.75" customHeight="1">
      <c r="A33" s="52"/>
      <c r="B33" s="207">
        <v>400</v>
      </c>
      <c r="C33" s="190">
        <v>55</v>
      </c>
      <c r="D33" s="59">
        <f>VLOOKUP($C33,'ABB MOTOR DATA Ex na'!$E$6:$U$52,6,0)</f>
        <v>0.94299999999999995</v>
      </c>
      <c r="E33" s="54">
        <f t="shared" si="7"/>
        <v>100.21923700143104</v>
      </c>
      <c r="F33" s="55">
        <f>VLOOKUP($C33,'ABB MOTOR DATA Ex na'!$E$6:$U$52,8,0)</f>
        <v>0.84</v>
      </c>
      <c r="G33" s="54">
        <f>VLOOKUP($C33,'ABB MOTOR DATA Ex na'!$E$6:$U$52,10,0)</f>
        <v>7.2</v>
      </c>
      <c r="H33" s="220">
        <f t="shared" si="3"/>
        <v>721.57850641030348</v>
      </c>
      <c r="I33" s="188">
        <v>0.37</v>
      </c>
      <c r="J33" s="60" t="str">
        <f t="shared" si="8"/>
        <v>NOK</v>
      </c>
      <c r="K33" s="60" t="str">
        <f t="shared" si="8"/>
        <v>NOK</v>
      </c>
      <c r="L33" s="60" t="str">
        <f t="shared" si="8"/>
        <v>NOK</v>
      </c>
      <c r="M33" s="60" t="str">
        <f t="shared" si="8"/>
        <v>NOK</v>
      </c>
      <c r="N33" s="60" t="str">
        <f t="shared" si="8"/>
        <v>NOK</v>
      </c>
      <c r="O33" s="60" t="str">
        <f t="shared" si="8"/>
        <v>NOK</v>
      </c>
      <c r="P33" s="60">
        <f t="shared" si="8"/>
        <v>187.53075274206955</v>
      </c>
      <c r="Q33" s="60">
        <f t="shared" si="8"/>
        <v>243.62398477072139</v>
      </c>
      <c r="R33" s="60">
        <f t="shared" si="8"/>
        <v>298.65829222026008</v>
      </c>
      <c r="S33" s="60">
        <f t="shared" si="8"/>
        <v>341.75781460791922</v>
      </c>
      <c r="T33" s="60" t="str">
        <f t="shared" si="9"/>
        <v>&gt;350</v>
      </c>
      <c r="U33" s="60" t="str">
        <f t="shared" si="9"/>
        <v>&gt;350</v>
      </c>
      <c r="V33" s="62" t="str">
        <f t="shared" si="9"/>
        <v>&gt;350</v>
      </c>
      <c r="W33" s="63">
        <f t="shared" si="9"/>
        <v>327.08790799546432</v>
      </c>
      <c r="X33" s="60" t="str">
        <f t="shared" si="9"/>
        <v>&gt;350</v>
      </c>
      <c r="Y33" s="60" t="str">
        <f t="shared" si="9"/>
        <v>&gt;350</v>
      </c>
      <c r="Z33" s="60" t="str">
        <f t="shared" si="9"/>
        <v>&gt;350</v>
      </c>
      <c r="AA33" s="62" t="str">
        <f t="shared" si="9"/>
        <v>&gt;350</v>
      </c>
      <c r="AB33" s="63" t="str">
        <f t="shared" si="9"/>
        <v>&gt;350</v>
      </c>
      <c r="AC33" s="60" t="str">
        <f t="shared" si="9"/>
        <v>&gt;350</v>
      </c>
      <c r="AD33" s="60" t="str">
        <f t="shared" si="10"/>
        <v>&gt;350</v>
      </c>
      <c r="AE33" s="60" t="str">
        <f t="shared" si="10"/>
        <v>&gt;350</v>
      </c>
      <c r="AF33" s="62" t="str">
        <f t="shared" si="10"/>
        <v>&gt;350</v>
      </c>
      <c r="AG33" s="63" t="str">
        <f t="shared" si="10"/>
        <v>&gt;350</v>
      </c>
      <c r="AH33" s="60" t="str">
        <f t="shared" si="10"/>
        <v>&gt;350</v>
      </c>
      <c r="AI33" s="62" t="str">
        <f t="shared" si="10"/>
        <v>&gt;350</v>
      </c>
      <c r="AJ33" s="63" t="str">
        <f t="shared" si="10"/>
        <v>&gt;350</v>
      </c>
      <c r="AK33" s="60" t="str">
        <f t="shared" si="10"/>
        <v>&gt;350</v>
      </c>
      <c r="AL33" s="126" t="str">
        <f t="shared" si="10"/>
        <v>&gt;350</v>
      </c>
      <c r="AM33" s="52"/>
    </row>
    <row r="34" spans="1:39" s="57" customFormat="1" ht="15.75" customHeight="1">
      <c r="A34" s="52"/>
      <c r="B34" s="207">
        <v>400</v>
      </c>
      <c r="C34" s="190">
        <v>75</v>
      </c>
      <c r="D34" s="59">
        <f>VLOOKUP($C34,'ABB MOTOR DATA Ex na'!$E$6:$U$52,6,0)</f>
        <v>0.94499999999999995</v>
      </c>
      <c r="E34" s="54">
        <f t="shared" si="7"/>
        <v>134.76897039907232</v>
      </c>
      <c r="F34" s="55">
        <f>VLOOKUP($C34,'ABB MOTOR DATA Ex na'!$E$6:$U$52,8,0)</f>
        <v>0.85</v>
      </c>
      <c r="G34" s="54">
        <f>VLOOKUP($C34,'ABB MOTOR DATA Ex na'!$E$6:$U$52,10,0)</f>
        <v>6.9</v>
      </c>
      <c r="H34" s="220">
        <f t="shared" si="3"/>
        <v>929.905895753599</v>
      </c>
      <c r="I34" s="188">
        <v>0.37</v>
      </c>
      <c r="J34" s="60" t="str">
        <f t="shared" si="8"/>
        <v>NOK</v>
      </c>
      <c r="K34" s="60" t="str">
        <f t="shared" si="8"/>
        <v>NOK</v>
      </c>
      <c r="L34" s="60" t="str">
        <f t="shared" si="8"/>
        <v>NOK</v>
      </c>
      <c r="M34" s="60" t="str">
        <f t="shared" si="8"/>
        <v>NOK</v>
      </c>
      <c r="N34" s="60" t="str">
        <f t="shared" si="8"/>
        <v>NOK</v>
      </c>
      <c r="O34" s="60" t="str">
        <f t="shared" si="8"/>
        <v>NOK</v>
      </c>
      <c r="P34" s="60" t="str">
        <f t="shared" si="8"/>
        <v>NOK</v>
      </c>
      <c r="Q34" s="60">
        <f t="shared" si="8"/>
        <v>189.04475373190286</v>
      </c>
      <c r="R34" s="60">
        <f t="shared" si="8"/>
        <v>231.74969145958676</v>
      </c>
      <c r="S34" s="60">
        <f t="shared" si="8"/>
        <v>265.1936013578902</v>
      </c>
      <c r="T34" s="60">
        <f t="shared" si="9"/>
        <v>292.72007629578627</v>
      </c>
      <c r="U34" s="60">
        <f t="shared" si="9"/>
        <v>323.94283342760247</v>
      </c>
      <c r="V34" s="62" t="str">
        <f t="shared" si="9"/>
        <v>&gt;350</v>
      </c>
      <c r="W34" s="63">
        <f t="shared" si="9"/>
        <v>253.81020293990801</v>
      </c>
      <c r="X34" s="60">
        <f t="shared" si="9"/>
        <v>278.88212746606439</v>
      </c>
      <c r="Y34" s="60">
        <f t="shared" si="9"/>
        <v>311.57308205284346</v>
      </c>
      <c r="Z34" s="60">
        <f t="shared" si="9"/>
        <v>334.63997763655237</v>
      </c>
      <c r="AA34" s="62" t="str">
        <f t="shared" si="9"/>
        <v>&gt;350</v>
      </c>
      <c r="AB34" s="63" t="str">
        <f t="shared" si="9"/>
        <v>&gt;350</v>
      </c>
      <c r="AC34" s="60" t="str">
        <f t="shared" si="9"/>
        <v>&gt;350</v>
      </c>
      <c r="AD34" s="60" t="str">
        <f t="shared" si="10"/>
        <v>&gt;350</v>
      </c>
      <c r="AE34" s="60" t="str">
        <f t="shared" si="10"/>
        <v>&gt;350</v>
      </c>
      <c r="AF34" s="62" t="str">
        <f t="shared" si="10"/>
        <v>&gt;350</v>
      </c>
      <c r="AG34" s="63" t="str">
        <f t="shared" si="10"/>
        <v>&gt;350</v>
      </c>
      <c r="AH34" s="60" t="str">
        <f t="shared" si="10"/>
        <v>&gt;350</v>
      </c>
      <c r="AI34" s="62" t="str">
        <f t="shared" si="10"/>
        <v>&gt;350</v>
      </c>
      <c r="AJ34" s="63" t="str">
        <f t="shared" si="10"/>
        <v>&gt;350</v>
      </c>
      <c r="AK34" s="60" t="str">
        <f t="shared" si="10"/>
        <v>&gt;350</v>
      </c>
      <c r="AL34" s="126" t="str">
        <f t="shared" si="10"/>
        <v>&gt;350</v>
      </c>
      <c r="AM34" s="52"/>
    </row>
    <row r="35" spans="1:39" s="57" customFormat="1" ht="15.75" customHeight="1">
      <c r="A35" s="52"/>
      <c r="B35" s="207">
        <v>400</v>
      </c>
      <c r="C35" s="191">
        <v>90</v>
      </c>
      <c r="D35" s="59">
        <f>VLOOKUP($C35,'ABB MOTOR DATA Ex na'!$E$6:$U$52,6,0)</f>
        <v>0.94699999999999995</v>
      </c>
      <c r="E35" s="54">
        <f t="shared" si="7"/>
        <v>159.50469115157514</v>
      </c>
      <c r="F35" s="55">
        <f>VLOOKUP($C35,'ABB MOTOR DATA Ex na'!$E$6:$U$52,8,0)</f>
        <v>0.86</v>
      </c>
      <c r="G35" s="54">
        <f>VLOOKUP($C35,'ABB MOTOR DATA Ex na'!$E$6:$U$52,10,0)</f>
        <v>7.2</v>
      </c>
      <c r="H35" s="220">
        <f t="shared" si="3"/>
        <v>1148.433776291341</v>
      </c>
      <c r="I35" s="188">
        <v>0.37</v>
      </c>
      <c r="J35" s="60" t="str">
        <f t="shared" si="8"/>
        <v>NOK</v>
      </c>
      <c r="K35" s="60" t="str">
        <f t="shared" si="8"/>
        <v>NOK</v>
      </c>
      <c r="L35" s="60" t="str">
        <f t="shared" si="8"/>
        <v>NOK</v>
      </c>
      <c r="M35" s="60" t="str">
        <f t="shared" si="8"/>
        <v>NOK</v>
      </c>
      <c r="N35" s="60" t="str">
        <f t="shared" si="8"/>
        <v>NOK</v>
      </c>
      <c r="O35" s="60" t="str">
        <f t="shared" si="8"/>
        <v>NOK</v>
      </c>
      <c r="P35" s="60" t="str">
        <f t="shared" si="8"/>
        <v>NOK</v>
      </c>
      <c r="Q35" s="60" t="str">
        <f t="shared" si="8"/>
        <v>NOK</v>
      </c>
      <c r="R35" s="60">
        <f t="shared" si="8"/>
        <v>187.65157284321862</v>
      </c>
      <c r="S35" s="60">
        <f t="shared" si="8"/>
        <v>214.73166194675869</v>
      </c>
      <c r="T35" s="60">
        <f t="shared" si="9"/>
        <v>237.02030571751595</v>
      </c>
      <c r="U35" s="60">
        <f t="shared" si="9"/>
        <v>262.3018905489194</v>
      </c>
      <c r="V35" s="62">
        <f t="shared" si="9"/>
        <v>293.30990699357733</v>
      </c>
      <c r="W35" s="63">
        <f t="shared" si="9"/>
        <v>205.51433525267817</v>
      </c>
      <c r="X35" s="60">
        <f t="shared" si="9"/>
        <v>225.8154888029091</v>
      </c>
      <c r="Y35" s="60">
        <f t="shared" si="9"/>
        <v>252.28589748962398</v>
      </c>
      <c r="Z35" s="60">
        <f t="shared" si="9"/>
        <v>270.96354581628032</v>
      </c>
      <c r="AA35" s="62">
        <f t="shared" si="9"/>
        <v>295.52025543913879</v>
      </c>
      <c r="AB35" s="63" t="str">
        <f t="shared" si="9"/>
        <v>&gt;350</v>
      </c>
      <c r="AC35" s="60" t="str">
        <f t="shared" si="9"/>
        <v>&gt;350</v>
      </c>
      <c r="AD35" s="60" t="str">
        <f t="shared" si="10"/>
        <v>&gt;350</v>
      </c>
      <c r="AE35" s="60" t="str">
        <f t="shared" si="10"/>
        <v>&gt;350</v>
      </c>
      <c r="AF35" s="62" t="str">
        <f t="shared" si="10"/>
        <v>&gt;350</v>
      </c>
      <c r="AG35" s="63" t="str">
        <f t="shared" si="10"/>
        <v>&gt;350</v>
      </c>
      <c r="AH35" s="60" t="str">
        <f t="shared" si="10"/>
        <v>&gt;350</v>
      </c>
      <c r="AI35" s="62" t="str">
        <f t="shared" si="10"/>
        <v>&gt;350</v>
      </c>
      <c r="AJ35" s="63" t="str">
        <f t="shared" si="10"/>
        <v>&gt;350</v>
      </c>
      <c r="AK35" s="60" t="str">
        <f t="shared" si="10"/>
        <v>&gt;350</v>
      </c>
      <c r="AL35" s="126" t="str">
        <f t="shared" si="10"/>
        <v>&gt;350</v>
      </c>
      <c r="AM35" s="52"/>
    </row>
    <row r="36" spans="1:39" s="57" customFormat="1" ht="15.75" customHeight="1">
      <c r="A36" s="52"/>
      <c r="B36" s="207">
        <v>400</v>
      </c>
      <c r="C36" s="190">
        <v>110</v>
      </c>
      <c r="D36" s="59">
        <f>VLOOKUP($C36,'ABB MOTOR DATA Ex na'!$E$6:$U$52,6,0)</f>
        <v>0.95099999999999996</v>
      </c>
      <c r="E36" s="54">
        <f t="shared" si="7"/>
        <v>194.13019835564413</v>
      </c>
      <c r="F36" s="55">
        <f>VLOOKUP($C36,'ABB MOTOR DATA Ex na'!$E$6:$U$52,8,0)</f>
        <v>0.86</v>
      </c>
      <c r="G36" s="54">
        <f>VLOOKUP($C36,'ABB MOTOR DATA Ex na'!$E$6:$U$52,10,0)</f>
        <v>7.2</v>
      </c>
      <c r="H36" s="220">
        <f t="shared" si="3"/>
        <v>1397.7374281606378</v>
      </c>
      <c r="I36" s="188">
        <v>0.37</v>
      </c>
      <c r="J36" s="60" t="str">
        <f t="shared" si="8"/>
        <v>NOK</v>
      </c>
      <c r="K36" s="60" t="str">
        <f t="shared" si="8"/>
        <v>NOK</v>
      </c>
      <c r="L36" s="60" t="str">
        <f t="shared" si="8"/>
        <v>NOK</v>
      </c>
      <c r="M36" s="60" t="str">
        <f t="shared" si="8"/>
        <v>NOK</v>
      </c>
      <c r="N36" s="60" t="str">
        <f t="shared" si="8"/>
        <v>NOK</v>
      </c>
      <c r="O36" s="60" t="str">
        <f t="shared" si="8"/>
        <v>NOK</v>
      </c>
      <c r="P36" s="60" t="str">
        <f t="shared" si="8"/>
        <v>NOK</v>
      </c>
      <c r="Q36" s="60" t="str">
        <f t="shared" si="8"/>
        <v>NOK</v>
      </c>
      <c r="R36" s="60" t="str">
        <f t="shared" si="8"/>
        <v>NOK</v>
      </c>
      <c r="S36" s="60">
        <f t="shared" si="8"/>
        <v>176.43163046964651</v>
      </c>
      <c r="T36" s="60">
        <f t="shared" si="9"/>
        <v>194.74482064281648</v>
      </c>
      <c r="U36" s="60">
        <f t="shared" si="9"/>
        <v>215.51712404801779</v>
      </c>
      <c r="V36" s="62">
        <f t="shared" si="9"/>
        <v>240.99447959662362</v>
      </c>
      <c r="W36" s="63">
        <f t="shared" si="9"/>
        <v>168.85832729458315</v>
      </c>
      <c r="X36" s="60">
        <f t="shared" si="9"/>
        <v>185.53852055909564</v>
      </c>
      <c r="Y36" s="60">
        <f t="shared" si="9"/>
        <v>207.2876064715073</v>
      </c>
      <c r="Z36" s="60">
        <f t="shared" si="9"/>
        <v>222.63386662585611</v>
      </c>
      <c r="AA36" s="62">
        <f t="shared" si="9"/>
        <v>242.81058522641734</v>
      </c>
      <c r="AB36" s="63">
        <f t="shared" si="9"/>
        <v>337.7166545891663</v>
      </c>
      <c r="AC36" s="60" t="str">
        <f t="shared" si="9"/>
        <v>&gt;350</v>
      </c>
      <c r="AD36" s="60" t="str">
        <f t="shared" si="10"/>
        <v>&gt;350</v>
      </c>
      <c r="AE36" s="60" t="str">
        <f t="shared" si="10"/>
        <v>&gt;350</v>
      </c>
      <c r="AF36" s="62" t="str">
        <f t="shared" si="10"/>
        <v>&gt;350</v>
      </c>
      <c r="AG36" s="63" t="str">
        <f t="shared" si="10"/>
        <v>&gt;350</v>
      </c>
      <c r="AH36" s="60" t="str">
        <f t="shared" si="10"/>
        <v>&gt;350</v>
      </c>
      <c r="AI36" s="62" t="str">
        <f t="shared" si="10"/>
        <v>&gt;350</v>
      </c>
      <c r="AJ36" s="63" t="str">
        <f t="shared" si="10"/>
        <v>&gt;350</v>
      </c>
      <c r="AK36" s="60" t="str">
        <f t="shared" si="10"/>
        <v>&gt;350</v>
      </c>
      <c r="AL36" s="126" t="str">
        <f t="shared" si="10"/>
        <v>&gt;350</v>
      </c>
      <c r="AM36" s="52"/>
    </row>
    <row r="37" spans="1:39" s="57" customFormat="1" ht="15.75" customHeight="1">
      <c r="A37" s="52"/>
      <c r="B37" s="207">
        <v>400</v>
      </c>
      <c r="C37" s="190">
        <v>132</v>
      </c>
      <c r="D37" s="59">
        <f>VLOOKUP($C37,'ABB MOTOR DATA Ex na'!$E$6:$U$52,6,0)</f>
        <v>0.95399999999999996</v>
      </c>
      <c r="E37" s="54">
        <f t="shared" si="7"/>
        <v>232.22367124052525</v>
      </c>
      <c r="F37" s="55">
        <f>VLOOKUP($C37,'ABB MOTOR DATA Ex na'!$E$6:$U$52,8,0)</f>
        <v>0.86</v>
      </c>
      <c r="G37" s="54">
        <f>VLOOKUP($C37,'ABB MOTOR DATA Ex na'!$E$6:$U$52,10,0)</f>
        <v>7.1</v>
      </c>
      <c r="H37" s="220">
        <f t="shared" si="3"/>
        <v>1648.7880658077293</v>
      </c>
      <c r="I37" s="188">
        <v>0.35</v>
      </c>
      <c r="J37" s="60" t="str">
        <f t="shared" ref="J37:S45" si="11">IF(J$13&gt;$E37,IF(MIN(1000*Vd*$B37/(SQRT(3)*$E37*(J$14*$F37+J$15*SIN(ACOS($F37)))),1000*Vst*$B37/(SQRT(3)*$H37*(J$14*$I37+J$15*SIN(ACOS($I37)))))&gt;$F$6, "&gt;"&amp;$F$6,MIN(1000*Vd*$B37/(SQRT(3)*$E37*(J$14*$F37+J$15*SIN(ACOS($F37)))),1000*Vst*$B37/(SQRT(3)*$H37*(J$14*$I37+J$15*SIN(ACOS($I37)))))),"NOK")</f>
        <v>NOK</v>
      </c>
      <c r="K37" s="60" t="str">
        <f t="shared" si="11"/>
        <v>NOK</v>
      </c>
      <c r="L37" s="60" t="str">
        <f t="shared" si="11"/>
        <v>NOK</v>
      </c>
      <c r="M37" s="60" t="str">
        <f t="shared" si="11"/>
        <v>NOK</v>
      </c>
      <c r="N37" s="60" t="str">
        <f t="shared" si="11"/>
        <v>NOK</v>
      </c>
      <c r="O37" s="60" t="str">
        <f t="shared" si="11"/>
        <v>NOK</v>
      </c>
      <c r="P37" s="60" t="str">
        <f t="shared" si="11"/>
        <v>NOK</v>
      </c>
      <c r="Q37" s="60" t="str">
        <f t="shared" si="11"/>
        <v>NOK</v>
      </c>
      <c r="R37" s="60" t="str">
        <f t="shared" si="11"/>
        <v>NOK</v>
      </c>
      <c r="S37" s="60" t="str">
        <f t="shared" si="11"/>
        <v>NOK</v>
      </c>
      <c r="T37" s="60" t="str">
        <f t="shared" ref="T37:AC45" si="12">IF(T$13&gt;$E37,IF(MIN(1000*Vd*$B37/(SQRT(3)*$E37*(T$14*$F37+T$15*SIN(ACOS($F37)))),1000*Vst*$B37/(SQRT(3)*$H37*(T$14*$I37+T$15*SIN(ACOS($I37)))))&gt;$F$6, "&gt;"&amp;$F$6,MIN(1000*Vd*$B37/(SQRT(3)*$E37*(T$14*$F37+T$15*SIN(ACOS($F37)))),1000*Vst*$B37/(SQRT(3)*$H37*(T$14*$I37+T$15*SIN(ACOS($I37)))))),"NOK")</f>
        <v>NOK</v>
      </c>
      <c r="U37" s="60">
        <f t="shared" si="12"/>
        <v>185.9135472982137</v>
      </c>
      <c r="V37" s="62">
        <f t="shared" si="12"/>
        <v>207.09382575276371</v>
      </c>
      <c r="W37" s="63">
        <f t="shared" si="12"/>
        <v>145.61536366941212</v>
      </c>
      <c r="X37" s="60">
        <f t="shared" si="12"/>
        <v>159.47532218404714</v>
      </c>
      <c r="Y37" s="60">
        <f t="shared" si="12"/>
        <v>177.579651885836</v>
      </c>
      <c r="Z37" s="60">
        <f t="shared" si="12"/>
        <v>190.20596089888656</v>
      </c>
      <c r="AA37" s="62">
        <f t="shared" si="12"/>
        <v>206.923529287279</v>
      </c>
      <c r="AB37" s="63">
        <f t="shared" si="12"/>
        <v>291.23072733882424</v>
      </c>
      <c r="AC37" s="60">
        <f t="shared" si="12"/>
        <v>318.95064436809429</v>
      </c>
      <c r="AD37" s="60" t="str">
        <f t="shared" ref="AD37:AL45" si="13">IF(AD$13&gt;$E37,IF(MIN(1000*Vd*$B37/(SQRT(3)*$E37*(AD$14*$F37+AD$15*SIN(ACOS($F37)))),1000*Vst*$B37/(SQRT(3)*$H37*(AD$14*$I37+AD$15*SIN(ACOS($I37)))))&gt;$F$6, "&gt;"&amp;$F$6,MIN(1000*Vd*$B37/(SQRT(3)*$E37*(AD$14*$F37+AD$15*SIN(ACOS($F37)))),1000*Vst*$B37/(SQRT(3)*$H37*(AD$14*$I37+AD$15*SIN(ACOS($I37)))))),"NOK")</f>
        <v>&gt;350</v>
      </c>
      <c r="AE37" s="60" t="str">
        <f t="shared" si="13"/>
        <v>&gt;350</v>
      </c>
      <c r="AF37" s="62" t="str">
        <f t="shared" si="13"/>
        <v>&gt;350</v>
      </c>
      <c r="AG37" s="63" t="str">
        <f t="shared" si="13"/>
        <v>&gt;350</v>
      </c>
      <c r="AH37" s="60" t="str">
        <f t="shared" si="13"/>
        <v>&gt;350</v>
      </c>
      <c r="AI37" s="62" t="str">
        <f t="shared" si="13"/>
        <v>&gt;350</v>
      </c>
      <c r="AJ37" s="63" t="str">
        <f t="shared" si="13"/>
        <v>&gt;350</v>
      </c>
      <c r="AK37" s="60" t="str">
        <f t="shared" si="13"/>
        <v>&gt;350</v>
      </c>
      <c r="AL37" s="126" t="str">
        <f t="shared" si="13"/>
        <v>&gt;350</v>
      </c>
      <c r="AM37" s="52"/>
    </row>
    <row r="38" spans="1:39" s="57" customFormat="1" ht="15.75" customHeight="1">
      <c r="A38" s="52"/>
      <c r="B38" s="207">
        <v>400</v>
      </c>
      <c r="C38" s="190">
        <v>160</v>
      </c>
      <c r="D38" s="59">
        <f>VLOOKUP($C38,'ABB MOTOR DATA Ex na'!$E$6:$U$52,6,0)</f>
        <v>0.95599999999999996</v>
      </c>
      <c r="E38" s="54">
        <f t="shared" si="7"/>
        <v>284.19900033946635</v>
      </c>
      <c r="F38" s="55">
        <f>VLOOKUP($C38,'ABB MOTOR DATA Ex na'!$E$6:$U$52,8,0)</f>
        <v>0.85</v>
      </c>
      <c r="G38" s="54">
        <f>VLOOKUP($C38,'ABB MOTOR DATA Ex na'!$E$6:$U$52,10,0)</f>
        <v>7.2</v>
      </c>
      <c r="H38" s="220">
        <f t="shared" si="3"/>
        <v>2046.2328024441579</v>
      </c>
      <c r="I38" s="188">
        <v>0.35</v>
      </c>
      <c r="J38" s="60" t="str">
        <f t="shared" si="11"/>
        <v>NOK</v>
      </c>
      <c r="K38" s="60" t="str">
        <f t="shared" si="11"/>
        <v>NOK</v>
      </c>
      <c r="L38" s="60" t="str">
        <f t="shared" si="11"/>
        <v>NOK</v>
      </c>
      <c r="M38" s="60" t="str">
        <f t="shared" si="11"/>
        <v>NOK</v>
      </c>
      <c r="N38" s="60" t="str">
        <f t="shared" si="11"/>
        <v>NOK</v>
      </c>
      <c r="O38" s="60" t="str">
        <f t="shared" si="11"/>
        <v>NOK</v>
      </c>
      <c r="P38" s="60" t="str">
        <f t="shared" si="11"/>
        <v>NOK</v>
      </c>
      <c r="Q38" s="60" t="str">
        <f t="shared" si="11"/>
        <v>NOK</v>
      </c>
      <c r="R38" s="60" t="str">
        <f t="shared" si="11"/>
        <v>NOK</v>
      </c>
      <c r="S38" s="60" t="str">
        <f t="shared" si="11"/>
        <v>NOK</v>
      </c>
      <c r="T38" s="60" t="str">
        <f t="shared" si="12"/>
        <v>NOK</v>
      </c>
      <c r="U38" s="60" t="str">
        <f t="shared" si="12"/>
        <v>NOK</v>
      </c>
      <c r="V38" s="62">
        <f t="shared" si="12"/>
        <v>166.86949207136487</v>
      </c>
      <c r="W38" s="63">
        <f t="shared" si="12"/>
        <v>117.33214008181317</v>
      </c>
      <c r="X38" s="60">
        <f t="shared" si="12"/>
        <v>128.5000453974861</v>
      </c>
      <c r="Y38" s="60">
        <f t="shared" si="12"/>
        <v>143.08792743911047</v>
      </c>
      <c r="Z38" s="60">
        <f t="shared" si="12"/>
        <v>153.26179797380811</v>
      </c>
      <c r="AA38" s="62">
        <f t="shared" si="12"/>
        <v>166.73227269945127</v>
      </c>
      <c r="AB38" s="63">
        <f t="shared" si="12"/>
        <v>234.66428016362633</v>
      </c>
      <c r="AC38" s="60">
        <f t="shared" si="12"/>
        <v>257.00009079497221</v>
      </c>
      <c r="AD38" s="60">
        <f t="shared" si="13"/>
        <v>286.17585487822095</v>
      </c>
      <c r="AE38" s="60">
        <f t="shared" si="13"/>
        <v>306.52359594761623</v>
      </c>
      <c r="AF38" s="62">
        <f t="shared" si="13"/>
        <v>333.46454539890254</v>
      </c>
      <c r="AG38" s="63" t="str">
        <f t="shared" si="13"/>
        <v>&gt;350</v>
      </c>
      <c r="AH38" s="60" t="str">
        <f t="shared" si="13"/>
        <v>&gt;350</v>
      </c>
      <c r="AI38" s="62" t="str">
        <f t="shared" si="13"/>
        <v>&gt;350</v>
      </c>
      <c r="AJ38" s="63" t="str">
        <f t="shared" si="13"/>
        <v>&gt;350</v>
      </c>
      <c r="AK38" s="60" t="str">
        <f t="shared" si="13"/>
        <v>&gt;350</v>
      </c>
      <c r="AL38" s="126" t="str">
        <f t="shared" si="13"/>
        <v>&gt;350</v>
      </c>
      <c r="AM38" s="52"/>
    </row>
    <row r="39" spans="1:39" s="57" customFormat="1" ht="15.75" customHeight="1">
      <c r="A39" s="52"/>
      <c r="B39" s="207">
        <v>400</v>
      </c>
      <c r="C39" s="190">
        <v>200</v>
      </c>
      <c r="D39" s="59">
        <f>VLOOKUP($C39,'ABB MOTOR DATA Ex na'!$E$6:$U$52,6,0)</f>
        <v>0.95599999999999996</v>
      </c>
      <c r="E39" s="54">
        <f t="shared" si="7"/>
        <v>351.11795100079416</v>
      </c>
      <c r="F39" s="55">
        <f>VLOOKUP($C39,'ABB MOTOR DATA Ex na'!$E$6:$U$52,8,0)</f>
        <v>0.86</v>
      </c>
      <c r="G39" s="54">
        <f>VLOOKUP($C39,'ABB MOTOR DATA Ex na'!$E$6:$U$52,10,0)</f>
        <v>7.2</v>
      </c>
      <c r="H39" s="220">
        <f t="shared" si="3"/>
        <v>2528.0492472057181</v>
      </c>
      <c r="I39" s="188">
        <v>0.35</v>
      </c>
      <c r="J39" s="60" t="str">
        <f t="shared" si="11"/>
        <v>NOK</v>
      </c>
      <c r="K39" s="60" t="str">
        <f t="shared" si="11"/>
        <v>NOK</v>
      </c>
      <c r="L39" s="60" t="str">
        <f t="shared" si="11"/>
        <v>NOK</v>
      </c>
      <c r="M39" s="60" t="str">
        <f t="shared" si="11"/>
        <v>NOK</v>
      </c>
      <c r="N39" s="60" t="str">
        <f t="shared" si="11"/>
        <v>NOK</v>
      </c>
      <c r="O39" s="60" t="str">
        <f t="shared" si="11"/>
        <v>NOK</v>
      </c>
      <c r="P39" s="60" t="str">
        <f t="shared" si="11"/>
        <v>NOK</v>
      </c>
      <c r="Q39" s="60" t="str">
        <f t="shared" si="11"/>
        <v>NOK</v>
      </c>
      <c r="R39" s="60" t="str">
        <f t="shared" si="11"/>
        <v>NOK</v>
      </c>
      <c r="S39" s="60" t="str">
        <f t="shared" si="11"/>
        <v>NOK</v>
      </c>
      <c r="T39" s="60" t="str">
        <f t="shared" si="12"/>
        <v>NOK</v>
      </c>
      <c r="U39" s="60" t="str">
        <f t="shared" si="12"/>
        <v>NOK</v>
      </c>
      <c r="V39" s="62" t="str">
        <f t="shared" si="12"/>
        <v>NOK</v>
      </c>
      <c r="W39" s="63">
        <f t="shared" si="12"/>
        <v>94.970014560338214</v>
      </c>
      <c r="X39" s="60">
        <f t="shared" si="12"/>
        <v>104.00944850996525</v>
      </c>
      <c r="Y39" s="60">
        <f t="shared" si="12"/>
        <v>115.8170518565977</v>
      </c>
      <c r="Z39" s="60">
        <f t="shared" si="12"/>
        <v>124.05190235997648</v>
      </c>
      <c r="AA39" s="62">
        <f t="shared" si="12"/>
        <v>134.95506307908531</v>
      </c>
      <c r="AB39" s="63">
        <f t="shared" si="12"/>
        <v>189.94002912067643</v>
      </c>
      <c r="AC39" s="60">
        <f t="shared" si="12"/>
        <v>208.01889701993051</v>
      </c>
      <c r="AD39" s="60">
        <f t="shared" si="13"/>
        <v>231.6341037131954</v>
      </c>
      <c r="AE39" s="60">
        <f t="shared" si="13"/>
        <v>248.10380471995296</v>
      </c>
      <c r="AF39" s="62">
        <f t="shared" si="13"/>
        <v>269.91012615817061</v>
      </c>
      <c r="AG39" s="63">
        <f t="shared" si="13"/>
        <v>347.45115556979317</v>
      </c>
      <c r="AH39" s="60" t="str">
        <f t="shared" si="13"/>
        <v>&gt;350</v>
      </c>
      <c r="AI39" s="62" t="str">
        <f t="shared" si="13"/>
        <v>&gt;350</v>
      </c>
      <c r="AJ39" s="63" t="str">
        <f t="shared" si="13"/>
        <v>&gt;350</v>
      </c>
      <c r="AK39" s="60" t="str">
        <f t="shared" si="13"/>
        <v>&gt;350</v>
      </c>
      <c r="AL39" s="126" t="str">
        <f t="shared" si="13"/>
        <v>&gt;350</v>
      </c>
      <c r="AM39" s="52"/>
    </row>
    <row r="40" spans="1:39" s="57" customFormat="1" ht="15.75" customHeight="1">
      <c r="A40" s="52"/>
      <c r="B40" s="207">
        <v>400</v>
      </c>
      <c r="C40" s="190">
        <v>250</v>
      </c>
      <c r="D40" s="59">
        <f>VLOOKUP($C40,'ABB MOTOR DATA Ex na'!$E$6:$U$52,6,0)</f>
        <v>0.95899999999999996</v>
      </c>
      <c r="E40" s="54">
        <f t="shared" si="7"/>
        <v>437.52445406251195</v>
      </c>
      <c r="F40" s="55">
        <f>VLOOKUP($C40,'ABB MOTOR DATA Ex na'!$E$6:$U$52,8,0)</f>
        <v>0.86</v>
      </c>
      <c r="G40" s="54">
        <f>VLOOKUP($C40,'ABB MOTOR DATA Ex na'!$E$6:$U$52,10,0)</f>
        <v>7.1</v>
      </c>
      <c r="H40" s="220">
        <f t="shared" si="3"/>
        <v>3106.4236238438348</v>
      </c>
      <c r="I40" s="188">
        <v>0.3</v>
      </c>
      <c r="J40" s="60" t="str">
        <f t="shared" si="11"/>
        <v>NOK</v>
      </c>
      <c r="K40" s="60" t="str">
        <f t="shared" si="11"/>
        <v>NOK</v>
      </c>
      <c r="L40" s="60" t="str">
        <f t="shared" si="11"/>
        <v>NOK</v>
      </c>
      <c r="M40" s="60" t="str">
        <f t="shared" si="11"/>
        <v>NOK</v>
      </c>
      <c r="N40" s="60" t="str">
        <f t="shared" si="11"/>
        <v>NOK</v>
      </c>
      <c r="O40" s="60" t="str">
        <f t="shared" si="11"/>
        <v>NOK</v>
      </c>
      <c r="P40" s="60" t="str">
        <f t="shared" si="11"/>
        <v>NOK</v>
      </c>
      <c r="Q40" s="60" t="str">
        <f t="shared" si="11"/>
        <v>NOK</v>
      </c>
      <c r="R40" s="60" t="str">
        <f t="shared" si="11"/>
        <v>NOK</v>
      </c>
      <c r="S40" s="60" t="str">
        <f t="shared" si="11"/>
        <v>NOK</v>
      </c>
      <c r="T40" s="60" t="str">
        <f t="shared" si="12"/>
        <v>NOK</v>
      </c>
      <c r="U40" s="60" t="str">
        <f t="shared" si="12"/>
        <v>NOK</v>
      </c>
      <c r="V40" s="62" t="str">
        <f t="shared" si="12"/>
        <v>NOK</v>
      </c>
      <c r="W40" s="63" t="str">
        <f t="shared" si="12"/>
        <v>NOK</v>
      </c>
      <c r="X40" s="60" t="str">
        <f t="shared" si="12"/>
        <v>NOK</v>
      </c>
      <c r="Y40" s="60">
        <f t="shared" si="12"/>
        <v>96.967004491292883</v>
      </c>
      <c r="Z40" s="60">
        <f t="shared" si="12"/>
        <v>103.13996632579888</v>
      </c>
      <c r="AA40" s="62">
        <f t="shared" si="12"/>
        <v>111.49522695505703</v>
      </c>
      <c r="AB40" s="63">
        <f t="shared" si="12"/>
        <v>161.77044017868442</v>
      </c>
      <c r="AC40" s="60">
        <f t="shared" si="12"/>
        <v>175.65733040015144</v>
      </c>
      <c r="AD40" s="60">
        <f t="shared" si="13"/>
        <v>193.93400898258577</v>
      </c>
      <c r="AE40" s="60">
        <f t="shared" si="13"/>
        <v>206.27993265159776</v>
      </c>
      <c r="AF40" s="62">
        <f t="shared" si="13"/>
        <v>222.99045391011407</v>
      </c>
      <c r="AG40" s="63">
        <f t="shared" si="13"/>
        <v>290.90101347387866</v>
      </c>
      <c r="AH40" s="60">
        <f t="shared" si="13"/>
        <v>309.41989897739671</v>
      </c>
      <c r="AI40" s="62">
        <f t="shared" si="13"/>
        <v>334.4856808651711</v>
      </c>
      <c r="AJ40" s="63" t="str">
        <f t="shared" si="13"/>
        <v>&gt;350</v>
      </c>
      <c r="AK40" s="60" t="str">
        <f t="shared" si="13"/>
        <v>&gt;350</v>
      </c>
      <c r="AL40" s="126" t="str">
        <f t="shared" si="13"/>
        <v>&gt;350</v>
      </c>
      <c r="AM40" s="52"/>
    </row>
    <row r="41" spans="1:39" s="57" customFormat="1" ht="15.75" customHeight="1">
      <c r="A41" s="52"/>
      <c r="B41" s="207">
        <v>400</v>
      </c>
      <c r="C41" s="221">
        <v>315</v>
      </c>
      <c r="D41" s="222">
        <f>VLOOKUP($C41,'ABB MOTOR DATA Ex na'!$E$6:$U$52,6,0)</f>
        <v>0.95899999999999996</v>
      </c>
      <c r="E41" s="223">
        <f t="shared" si="7"/>
        <v>551.28081211876508</v>
      </c>
      <c r="F41" s="224">
        <f>VLOOKUP($C41,'ABB MOTOR DATA Ex na'!$E$6:$U$52,8,0)</f>
        <v>0.86</v>
      </c>
      <c r="G41" s="223">
        <f>VLOOKUP($C41,'ABB MOTOR DATA Ex na'!$E$6:$U$52,10,0)</f>
        <v>7.3</v>
      </c>
      <c r="H41" s="225">
        <f t="shared" si="3"/>
        <v>4024.3499284669851</v>
      </c>
      <c r="I41" s="203">
        <v>0.3</v>
      </c>
      <c r="J41" s="60" t="str">
        <f t="shared" si="11"/>
        <v>NOK</v>
      </c>
      <c r="K41" s="60" t="str">
        <f t="shared" si="11"/>
        <v>NOK</v>
      </c>
      <c r="L41" s="60" t="str">
        <f t="shared" si="11"/>
        <v>NOK</v>
      </c>
      <c r="M41" s="60" t="str">
        <f t="shared" si="11"/>
        <v>NOK</v>
      </c>
      <c r="N41" s="60" t="str">
        <f t="shared" si="11"/>
        <v>NOK</v>
      </c>
      <c r="O41" s="60" t="str">
        <f t="shared" si="11"/>
        <v>NOK</v>
      </c>
      <c r="P41" s="60" t="str">
        <f t="shared" si="11"/>
        <v>NOK</v>
      </c>
      <c r="Q41" s="60" t="str">
        <f t="shared" si="11"/>
        <v>NOK</v>
      </c>
      <c r="R41" s="60" t="str">
        <f t="shared" si="11"/>
        <v>NOK</v>
      </c>
      <c r="S41" s="60" t="str">
        <f t="shared" si="11"/>
        <v>NOK</v>
      </c>
      <c r="T41" s="60" t="str">
        <f t="shared" si="12"/>
        <v>NOK</v>
      </c>
      <c r="U41" s="60" t="str">
        <f t="shared" si="12"/>
        <v>NOK</v>
      </c>
      <c r="V41" s="62" t="str">
        <f t="shared" si="12"/>
        <v>NOK</v>
      </c>
      <c r="W41" s="63" t="str">
        <f t="shared" si="12"/>
        <v>NOK</v>
      </c>
      <c r="X41" s="60" t="str">
        <f t="shared" si="12"/>
        <v>NOK</v>
      </c>
      <c r="Y41" s="60" t="str">
        <f t="shared" si="12"/>
        <v>NOK</v>
      </c>
      <c r="Z41" s="60">
        <f t="shared" si="12"/>
        <v>79.614455415652543</v>
      </c>
      <c r="AA41" s="62">
        <f t="shared" si="12"/>
        <v>86.063939049891815</v>
      </c>
      <c r="AB41" s="63">
        <f t="shared" si="12"/>
        <v>124.87172486069356</v>
      </c>
      <c r="AC41" s="60">
        <f t="shared" si="12"/>
        <v>135.59111174614864</v>
      </c>
      <c r="AD41" s="60">
        <f t="shared" si="13"/>
        <v>149.69900671628167</v>
      </c>
      <c r="AE41" s="60">
        <f t="shared" si="13"/>
        <v>159.22891083130509</v>
      </c>
      <c r="AF41" s="62">
        <f t="shared" si="13"/>
        <v>172.12787809978363</v>
      </c>
      <c r="AG41" s="63">
        <f t="shared" si="13"/>
        <v>224.54851007442252</v>
      </c>
      <c r="AH41" s="60">
        <f t="shared" si="13"/>
        <v>238.84336624695769</v>
      </c>
      <c r="AI41" s="62">
        <f t="shared" si="13"/>
        <v>258.19181714967544</v>
      </c>
      <c r="AJ41" s="63">
        <f t="shared" si="13"/>
        <v>299.39801343256335</v>
      </c>
      <c r="AK41" s="60">
        <f t="shared" si="13"/>
        <v>318.45782166261017</v>
      </c>
      <c r="AL41" s="126">
        <f t="shared" si="13"/>
        <v>344.25575619956726</v>
      </c>
      <c r="AM41" s="52"/>
    </row>
    <row r="42" spans="1:39" s="57" customFormat="1" ht="15.75" customHeight="1">
      <c r="A42" s="52"/>
      <c r="B42" s="207">
        <v>400</v>
      </c>
      <c r="C42" s="221">
        <v>350</v>
      </c>
      <c r="D42" s="222">
        <f>VLOOKUP($C42,'ABB MOTOR DATA Ex na'!$E$6:$U$52,6,0)</f>
        <v>0.95899999999999996</v>
      </c>
      <c r="E42" s="223">
        <f t="shared" si="7"/>
        <v>612.53423568751668</v>
      </c>
      <c r="F42" s="224">
        <f>VLOOKUP($C42,'ABB MOTOR DATA Ex na'!$E$6:$U$52,8,0)</f>
        <v>0.86</v>
      </c>
      <c r="G42" s="223">
        <f>VLOOKUP($C42,'ABB MOTOR DATA Ex na'!$E$6:$U$52,10,0)</f>
        <v>6.9</v>
      </c>
      <c r="H42" s="225">
        <f t="shared" si="3"/>
        <v>4226.4862262438655</v>
      </c>
      <c r="I42" s="203">
        <v>0.3</v>
      </c>
      <c r="J42" s="60" t="str">
        <f t="shared" si="11"/>
        <v>NOK</v>
      </c>
      <c r="K42" s="60" t="str">
        <f t="shared" si="11"/>
        <v>NOK</v>
      </c>
      <c r="L42" s="60" t="str">
        <f t="shared" si="11"/>
        <v>NOK</v>
      </c>
      <c r="M42" s="60" t="str">
        <f t="shared" si="11"/>
        <v>NOK</v>
      </c>
      <c r="N42" s="60" t="str">
        <f t="shared" si="11"/>
        <v>NOK</v>
      </c>
      <c r="O42" s="60" t="str">
        <f t="shared" si="11"/>
        <v>NOK</v>
      </c>
      <c r="P42" s="60" t="str">
        <f t="shared" si="11"/>
        <v>NOK</v>
      </c>
      <c r="Q42" s="60" t="str">
        <f t="shared" si="11"/>
        <v>NOK</v>
      </c>
      <c r="R42" s="60" t="str">
        <f t="shared" si="11"/>
        <v>NOK</v>
      </c>
      <c r="S42" s="60" t="str">
        <f t="shared" si="11"/>
        <v>NOK</v>
      </c>
      <c r="T42" s="60" t="str">
        <f t="shared" si="12"/>
        <v>NOK</v>
      </c>
      <c r="U42" s="60" t="str">
        <f t="shared" si="12"/>
        <v>NOK</v>
      </c>
      <c r="V42" s="62" t="str">
        <f t="shared" si="12"/>
        <v>NOK</v>
      </c>
      <c r="W42" s="63" t="str">
        <f t="shared" si="12"/>
        <v>NOK</v>
      </c>
      <c r="X42" s="60" t="str">
        <f t="shared" si="12"/>
        <v>NOK</v>
      </c>
      <c r="Y42" s="60" t="str">
        <f t="shared" si="12"/>
        <v>NOK</v>
      </c>
      <c r="Z42" s="60" t="str">
        <f t="shared" si="12"/>
        <v>NOK</v>
      </c>
      <c r="AA42" s="62">
        <f t="shared" si="12"/>
        <v>81.947837617070903</v>
      </c>
      <c r="AB42" s="63">
        <f t="shared" si="12"/>
        <v>118.89959888909517</v>
      </c>
      <c r="AC42" s="60">
        <f t="shared" si="12"/>
        <v>129.10631944524587</v>
      </c>
      <c r="AD42" s="60">
        <f t="shared" si="13"/>
        <v>142.53948900376386</v>
      </c>
      <c r="AE42" s="60">
        <f t="shared" si="13"/>
        <v>151.61361509589486</v>
      </c>
      <c r="AF42" s="62">
        <f t="shared" si="13"/>
        <v>163.89567523414181</v>
      </c>
      <c r="AG42" s="63">
        <f t="shared" si="13"/>
        <v>213.80923350564581</v>
      </c>
      <c r="AH42" s="60">
        <f t="shared" si="13"/>
        <v>227.4204226438423</v>
      </c>
      <c r="AI42" s="62">
        <f t="shared" si="13"/>
        <v>245.84351285121272</v>
      </c>
      <c r="AJ42" s="63">
        <f t="shared" si="13"/>
        <v>285.07897800752772</v>
      </c>
      <c r="AK42" s="60">
        <f t="shared" si="13"/>
        <v>303.22723019178972</v>
      </c>
      <c r="AL42" s="126">
        <f t="shared" si="13"/>
        <v>327.79135046828361</v>
      </c>
      <c r="AM42" s="52"/>
    </row>
    <row r="43" spans="1:39" s="57" customFormat="1" ht="15.75" customHeight="1">
      <c r="A43" s="52"/>
      <c r="B43" s="207">
        <v>400</v>
      </c>
      <c r="C43" s="221">
        <v>400</v>
      </c>
      <c r="D43" s="222">
        <f>VLOOKUP($C43,'ABB MOTOR DATA Ex na'!$E$6:$U$52,6,0)</f>
        <v>0.96299999999999997</v>
      </c>
      <c r="E43" s="223">
        <f t="shared" si="7"/>
        <v>705.33292919140661</v>
      </c>
      <c r="F43" s="224">
        <f>VLOOKUP($C43,'ABB MOTOR DATA Ex na'!$E$6:$U$52,8,0)</f>
        <v>0.85</v>
      </c>
      <c r="G43" s="223">
        <f>VLOOKUP($C43,'ABB MOTOR DATA Ex na'!$E$6:$U$52,10,0)</f>
        <v>6.8</v>
      </c>
      <c r="H43" s="225">
        <f t="shared" si="3"/>
        <v>4796.2639185015651</v>
      </c>
      <c r="I43" s="203">
        <v>0.3</v>
      </c>
      <c r="J43" s="60" t="str">
        <f t="shared" si="11"/>
        <v>NOK</v>
      </c>
      <c r="K43" s="60" t="str">
        <f t="shared" si="11"/>
        <v>NOK</v>
      </c>
      <c r="L43" s="60" t="str">
        <f t="shared" si="11"/>
        <v>NOK</v>
      </c>
      <c r="M43" s="60" t="str">
        <f t="shared" si="11"/>
        <v>NOK</v>
      </c>
      <c r="N43" s="60" t="str">
        <f t="shared" si="11"/>
        <v>NOK</v>
      </c>
      <c r="O43" s="60" t="str">
        <f t="shared" si="11"/>
        <v>NOK</v>
      </c>
      <c r="P43" s="60" t="str">
        <f t="shared" si="11"/>
        <v>NOK</v>
      </c>
      <c r="Q43" s="60" t="str">
        <f t="shared" si="11"/>
        <v>NOK</v>
      </c>
      <c r="R43" s="60" t="str">
        <f t="shared" si="11"/>
        <v>NOK</v>
      </c>
      <c r="S43" s="60" t="str">
        <f t="shared" si="11"/>
        <v>NOK</v>
      </c>
      <c r="T43" s="60" t="str">
        <f t="shared" si="12"/>
        <v>NOK</v>
      </c>
      <c r="U43" s="60" t="str">
        <f t="shared" si="12"/>
        <v>NOK</v>
      </c>
      <c r="V43" s="62" t="str">
        <f t="shared" si="12"/>
        <v>NOK</v>
      </c>
      <c r="W43" s="63" t="str">
        <f t="shared" si="12"/>
        <v>NOK</v>
      </c>
      <c r="X43" s="60" t="str">
        <f t="shared" si="12"/>
        <v>NOK</v>
      </c>
      <c r="Y43" s="60" t="str">
        <f t="shared" si="12"/>
        <v>NOK</v>
      </c>
      <c r="Z43" s="60" t="str">
        <f t="shared" si="12"/>
        <v>NOK</v>
      </c>
      <c r="AA43" s="62" t="str">
        <f t="shared" si="12"/>
        <v>NOK</v>
      </c>
      <c r="AB43" s="63">
        <f t="shared" si="12"/>
        <v>104.77478419654591</v>
      </c>
      <c r="AC43" s="60">
        <f t="shared" si="12"/>
        <v>113.76898563723066</v>
      </c>
      <c r="AD43" s="60">
        <f t="shared" si="13"/>
        <v>125.60634635769999</v>
      </c>
      <c r="AE43" s="60">
        <f t="shared" si="13"/>
        <v>133.60250119723045</v>
      </c>
      <c r="AF43" s="62">
        <f t="shared" si="13"/>
        <v>144.42549986583106</v>
      </c>
      <c r="AG43" s="63">
        <f t="shared" si="13"/>
        <v>188.40951953654996</v>
      </c>
      <c r="AH43" s="60">
        <f t="shared" si="13"/>
        <v>200.40375179584569</v>
      </c>
      <c r="AI43" s="62">
        <f t="shared" si="13"/>
        <v>216.63824979874659</v>
      </c>
      <c r="AJ43" s="63">
        <f t="shared" si="13"/>
        <v>251.21269271539998</v>
      </c>
      <c r="AK43" s="60">
        <f t="shared" si="13"/>
        <v>267.20500239446091</v>
      </c>
      <c r="AL43" s="126">
        <f t="shared" si="13"/>
        <v>288.85099973166211</v>
      </c>
      <c r="AM43" s="52"/>
    </row>
    <row r="44" spans="1:39" s="57" customFormat="1" ht="15.75" customHeight="1">
      <c r="A44" s="52"/>
      <c r="B44" s="207">
        <v>400</v>
      </c>
      <c r="C44" s="221">
        <v>450</v>
      </c>
      <c r="D44" s="222">
        <f>VLOOKUP($C44,'ABB MOTOR DATA Ex na'!$E$6:$U$52,6,0)</f>
        <v>0.96899999999999997</v>
      </c>
      <c r="E44" s="223">
        <f t="shared" si="7"/>
        <v>779.41662807297018</v>
      </c>
      <c r="F44" s="224">
        <f>VLOOKUP($C44,'ABB MOTOR DATA Ex na'!$E$6:$U$52,8,0)</f>
        <v>0.86</v>
      </c>
      <c r="G44" s="223">
        <f>VLOOKUP($C44,'ABB MOTOR DATA Ex na'!$E$6:$U$52,10,0)</f>
        <v>6.9</v>
      </c>
      <c r="H44" s="225">
        <f t="shared" si="3"/>
        <v>5377.9747337034942</v>
      </c>
      <c r="I44" s="203">
        <v>0.3</v>
      </c>
      <c r="J44" s="60" t="str">
        <f t="shared" si="11"/>
        <v>NOK</v>
      </c>
      <c r="K44" s="60" t="str">
        <f t="shared" si="11"/>
        <v>NOK</v>
      </c>
      <c r="L44" s="60" t="str">
        <f t="shared" si="11"/>
        <v>NOK</v>
      </c>
      <c r="M44" s="60" t="str">
        <f t="shared" si="11"/>
        <v>NOK</v>
      </c>
      <c r="N44" s="60" t="str">
        <f t="shared" si="11"/>
        <v>NOK</v>
      </c>
      <c r="O44" s="60" t="str">
        <f t="shared" si="11"/>
        <v>NOK</v>
      </c>
      <c r="P44" s="60" t="str">
        <f t="shared" si="11"/>
        <v>NOK</v>
      </c>
      <c r="Q44" s="60" t="str">
        <f t="shared" si="11"/>
        <v>NOK</v>
      </c>
      <c r="R44" s="60" t="str">
        <f t="shared" si="11"/>
        <v>NOK</v>
      </c>
      <c r="S44" s="60" t="str">
        <f t="shared" si="11"/>
        <v>NOK</v>
      </c>
      <c r="T44" s="60" t="str">
        <f t="shared" si="12"/>
        <v>NOK</v>
      </c>
      <c r="U44" s="60" t="str">
        <f t="shared" si="12"/>
        <v>NOK</v>
      </c>
      <c r="V44" s="62" t="str">
        <f t="shared" si="12"/>
        <v>NOK</v>
      </c>
      <c r="W44" s="63" t="str">
        <f t="shared" si="12"/>
        <v>NOK</v>
      </c>
      <c r="X44" s="60" t="str">
        <f t="shared" si="12"/>
        <v>NOK</v>
      </c>
      <c r="Y44" s="60" t="str">
        <f t="shared" si="12"/>
        <v>NOK</v>
      </c>
      <c r="Z44" s="60" t="str">
        <f t="shared" si="12"/>
        <v>NOK</v>
      </c>
      <c r="AA44" s="62" t="str">
        <f t="shared" si="12"/>
        <v>NOK</v>
      </c>
      <c r="AB44" s="63" t="str">
        <f t="shared" si="12"/>
        <v>NOK</v>
      </c>
      <c r="AC44" s="60">
        <f t="shared" si="12"/>
        <v>101.46311722825892</v>
      </c>
      <c r="AD44" s="60">
        <f t="shared" si="13"/>
        <v>112.02008503215507</v>
      </c>
      <c r="AE44" s="60">
        <f t="shared" si="13"/>
        <v>119.15133254494901</v>
      </c>
      <c r="AF44" s="62">
        <f t="shared" si="13"/>
        <v>128.8036571791431</v>
      </c>
      <c r="AG44" s="63">
        <f t="shared" si="13"/>
        <v>168.0301275482326</v>
      </c>
      <c r="AH44" s="60">
        <f t="shared" si="13"/>
        <v>178.72699881742355</v>
      </c>
      <c r="AI44" s="62">
        <f t="shared" si="13"/>
        <v>193.20548576871462</v>
      </c>
      <c r="AJ44" s="63">
        <f t="shared" si="13"/>
        <v>224.04017006431013</v>
      </c>
      <c r="AK44" s="60">
        <f t="shared" si="13"/>
        <v>238.30266508989803</v>
      </c>
      <c r="AL44" s="126">
        <f t="shared" si="13"/>
        <v>257.6073143582862</v>
      </c>
      <c r="AM44" s="52"/>
    </row>
    <row r="45" spans="1:39" s="57" customFormat="1" ht="15.75" customHeight="1" thickBot="1">
      <c r="A45" s="52"/>
      <c r="B45" s="208">
        <v>400</v>
      </c>
      <c r="C45" s="226">
        <v>500</v>
      </c>
      <c r="D45" s="227">
        <f>VLOOKUP($C45,'ABB MOTOR DATA Ex na'!$E$6:$U$52,6,0)</f>
        <v>0.97</v>
      </c>
      <c r="E45" s="228">
        <f t="shared" si="7"/>
        <v>865.12567308443079</v>
      </c>
      <c r="F45" s="229">
        <f>VLOOKUP($C45,'ABB MOTOR DATA Ex na'!$E$6:$U$52,8,0)</f>
        <v>0.86</v>
      </c>
      <c r="G45" s="228">
        <f>VLOOKUP($C45,'ABB MOTOR DATA Ex na'!$E$6:$U$52,10,0)</f>
        <v>6.8</v>
      </c>
      <c r="H45" s="230">
        <f t="shared" si="3"/>
        <v>5882.8545769741295</v>
      </c>
      <c r="I45" s="231">
        <v>0.3</v>
      </c>
      <c r="J45" s="136" t="str">
        <f t="shared" si="11"/>
        <v>NOK</v>
      </c>
      <c r="K45" s="136" t="str">
        <f t="shared" si="11"/>
        <v>NOK</v>
      </c>
      <c r="L45" s="136" t="str">
        <f t="shared" si="11"/>
        <v>NOK</v>
      </c>
      <c r="M45" s="136" t="str">
        <f t="shared" si="11"/>
        <v>NOK</v>
      </c>
      <c r="N45" s="136" t="str">
        <f t="shared" si="11"/>
        <v>NOK</v>
      </c>
      <c r="O45" s="136" t="str">
        <f t="shared" si="11"/>
        <v>NOK</v>
      </c>
      <c r="P45" s="136" t="str">
        <f t="shared" si="11"/>
        <v>NOK</v>
      </c>
      <c r="Q45" s="136" t="str">
        <f t="shared" si="11"/>
        <v>NOK</v>
      </c>
      <c r="R45" s="136" t="str">
        <f t="shared" si="11"/>
        <v>NOK</v>
      </c>
      <c r="S45" s="136" t="str">
        <f t="shared" si="11"/>
        <v>NOK</v>
      </c>
      <c r="T45" s="136" t="str">
        <f t="shared" si="12"/>
        <v>NOK</v>
      </c>
      <c r="U45" s="136" t="str">
        <f t="shared" si="12"/>
        <v>NOK</v>
      </c>
      <c r="V45" s="137" t="str">
        <f t="shared" si="12"/>
        <v>NOK</v>
      </c>
      <c r="W45" s="138" t="str">
        <f t="shared" si="12"/>
        <v>NOK</v>
      </c>
      <c r="X45" s="136" t="str">
        <f t="shared" si="12"/>
        <v>NOK</v>
      </c>
      <c r="Y45" s="136" t="str">
        <f t="shared" si="12"/>
        <v>NOK</v>
      </c>
      <c r="Z45" s="136" t="str">
        <f t="shared" si="12"/>
        <v>NOK</v>
      </c>
      <c r="AA45" s="137" t="str">
        <f t="shared" si="12"/>
        <v>NOK</v>
      </c>
      <c r="AB45" s="138" t="str">
        <f t="shared" si="12"/>
        <v>NOK</v>
      </c>
      <c r="AC45" s="136" t="str">
        <f t="shared" si="12"/>
        <v>NOK</v>
      </c>
      <c r="AD45" s="136">
        <f t="shared" si="13"/>
        <v>102.40626877438726</v>
      </c>
      <c r="AE45" s="136">
        <f t="shared" si="13"/>
        <v>108.92549654753374</v>
      </c>
      <c r="AF45" s="137">
        <f t="shared" si="13"/>
        <v>117.74943691950529</v>
      </c>
      <c r="AG45" s="138">
        <f t="shared" si="13"/>
        <v>153.6094031615809</v>
      </c>
      <c r="AH45" s="136">
        <f t="shared" si="13"/>
        <v>163.38824482130062</v>
      </c>
      <c r="AI45" s="137">
        <f t="shared" si="13"/>
        <v>176.62415537925793</v>
      </c>
      <c r="AJ45" s="138">
        <f t="shared" si="13"/>
        <v>204.81253754877451</v>
      </c>
      <c r="AK45" s="136">
        <f t="shared" si="13"/>
        <v>217.85099309506748</v>
      </c>
      <c r="AL45" s="139">
        <f t="shared" si="13"/>
        <v>235.49887383901057</v>
      </c>
      <c r="AM45" s="52"/>
    </row>
  </sheetData>
  <mergeCells count="22">
    <mergeCell ref="B2:AL2"/>
    <mergeCell ref="B15:I15"/>
    <mergeCell ref="J9:V9"/>
    <mergeCell ref="W9:AL9"/>
    <mergeCell ref="B13:I13"/>
    <mergeCell ref="B14:I14"/>
    <mergeCell ref="J16:AL16"/>
    <mergeCell ref="B4:D4"/>
    <mergeCell ref="H4:H7"/>
    <mergeCell ref="I4:M4"/>
    <mergeCell ref="Q4:R4"/>
    <mergeCell ref="B5:D5"/>
    <mergeCell ref="I5:M5"/>
    <mergeCell ref="Q5:R5"/>
    <mergeCell ref="I6:M6"/>
    <mergeCell ref="Q6:R6"/>
    <mergeCell ref="B6:D6"/>
    <mergeCell ref="I7:M7"/>
    <mergeCell ref="B10:I10"/>
    <mergeCell ref="B11:I11"/>
    <mergeCell ref="B12:I12"/>
    <mergeCell ref="Q7:R7"/>
  </mergeCells>
  <phoneticPr fontId="13" type="noConversion"/>
  <conditionalFormatting sqref="J17:AL45">
    <cfRule type="cellIs" dxfId="5" priority="9" stopIfTrue="1" operator="equal">
      <formula>"NOK"</formula>
    </cfRule>
    <cfRule type="cellIs" dxfId="4" priority="10" stopIfTrue="1" operator="greaterThan">
      <formula>$F$6</formula>
    </cfRule>
  </conditionalFormatting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42" orientation="landscape" r:id="rId1"/>
  <headerFooter alignWithMargins="0">
    <oddHeader>&amp;C&amp;16DONG Doc no.: C086-TECH-E-CA-0001 Rev. No.: A
Supplier Doc no.: 61039X-000-CN-1621-0001 
   Doc. Title: Cable Sizing&amp;12 &amp;R&amp;16Page: 19 of 20</oddHeader>
  </headerFooter>
  <colBreaks count="1" manualBreakCount="1">
    <brk id="44" max="1048575" man="1"/>
  </colBreaks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>
              <from>
                <xdr:col>15</xdr:col>
                <xdr:colOff>466725</xdr:colOff>
                <xdr:row>3</xdr:row>
                <xdr:rowOff>38100</xdr:rowOff>
              </from>
              <to>
                <xdr:col>23</xdr:col>
                <xdr:colOff>190500</xdr:colOff>
                <xdr:row>6</xdr:row>
                <xdr:rowOff>295275</xdr:rowOff>
              </to>
            </anchor>
          </objectPr>
        </oleObject>
      </mc:Choice>
      <mc:Fallback>
        <oleObject progId="Equation.3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44"/>
  <sheetViews>
    <sheetView workbookViewId="0">
      <selection activeCell="D3" sqref="D3"/>
    </sheetView>
  </sheetViews>
  <sheetFormatPr defaultRowHeight="12.75"/>
  <cols>
    <col min="1" max="1" width="10.7109375" customWidth="1"/>
    <col min="2" max="2" width="12.42578125" customWidth="1"/>
    <col min="3" max="3" width="16.28515625" customWidth="1"/>
    <col min="4" max="4" width="13" customWidth="1"/>
  </cols>
  <sheetData>
    <row r="1" spans="1:4" s="142" customFormat="1">
      <c r="A1" s="142" t="s">
        <v>302</v>
      </c>
      <c r="B1" s="142" t="s">
        <v>304</v>
      </c>
      <c r="C1" s="402" t="s">
        <v>305</v>
      </c>
      <c r="D1" s="142" t="s">
        <v>306</v>
      </c>
    </row>
    <row r="2" spans="1:4">
      <c r="A2" s="294" t="s">
        <v>296</v>
      </c>
      <c r="B2" s="294">
        <v>132</v>
      </c>
      <c r="C2" s="294">
        <v>350</v>
      </c>
      <c r="D2" s="294" t="s">
        <v>25</v>
      </c>
    </row>
    <row r="3" spans="1:4">
      <c r="A3" s="294" t="s">
        <v>297</v>
      </c>
      <c r="B3" s="294">
        <v>30</v>
      </c>
      <c r="C3" s="294">
        <v>44</v>
      </c>
      <c r="D3" s="294" t="s">
        <v>17</v>
      </c>
    </row>
    <row r="4" spans="1:4">
      <c r="A4" s="295" t="s">
        <v>298</v>
      </c>
      <c r="B4" s="294">
        <v>7.5</v>
      </c>
      <c r="C4" s="294">
        <v>220</v>
      </c>
      <c r="D4" s="294"/>
    </row>
    <row r="5" spans="1:4">
      <c r="A5" s="295" t="s">
        <v>303</v>
      </c>
      <c r="B5" s="294">
        <v>9.5</v>
      </c>
      <c r="C5" s="294">
        <v>50</v>
      </c>
      <c r="D5" s="294"/>
    </row>
    <row r="6" spans="1:4">
      <c r="A6" s="295" t="s">
        <v>299</v>
      </c>
      <c r="B6" s="294">
        <v>350</v>
      </c>
      <c r="C6" s="294">
        <v>350</v>
      </c>
      <c r="D6" s="294"/>
    </row>
    <row r="7" spans="1:4">
      <c r="A7" s="295" t="s">
        <v>300</v>
      </c>
      <c r="B7" s="294">
        <v>12</v>
      </c>
      <c r="C7" s="294">
        <v>68</v>
      </c>
      <c r="D7" s="294"/>
    </row>
    <row r="8" spans="1:4">
      <c r="A8" s="295" t="s">
        <v>301</v>
      </c>
      <c r="B8" s="294">
        <v>3</v>
      </c>
      <c r="C8" s="294">
        <v>280</v>
      </c>
      <c r="D8" s="294"/>
    </row>
    <row r="9" spans="1:4">
      <c r="D9" s="294"/>
    </row>
    <row r="10" spans="1:4">
      <c r="D10" s="294"/>
    </row>
    <row r="11" spans="1:4">
      <c r="D11" s="294"/>
    </row>
    <row r="12" spans="1:4">
      <c r="D12" s="294"/>
    </row>
    <row r="13" spans="1:4">
      <c r="D13" s="294"/>
    </row>
    <row r="14" spans="1:4">
      <c r="D14" s="294"/>
    </row>
    <row r="15" spans="1:4">
      <c r="D15" s="294"/>
    </row>
    <row r="16" spans="1:4">
      <c r="D16" s="294"/>
    </row>
    <row r="44" ht="11.2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40"/>
    <pageSetUpPr fitToPage="1"/>
  </sheetPr>
  <dimension ref="A1:BB42"/>
  <sheetViews>
    <sheetView zoomScale="70" zoomScaleNormal="70" zoomScaleSheetLayoutView="85" workbookViewId="0">
      <selection activeCell="F6" sqref="F6"/>
    </sheetView>
  </sheetViews>
  <sheetFormatPr defaultRowHeight="12.75"/>
  <cols>
    <col min="1" max="1" width="2.5703125" style="64" customWidth="1"/>
    <col min="2" max="2" width="6.85546875" style="64" bestFit="1" customWidth="1"/>
    <col min="3" max="3" width="10.28515625" style="64" bestFit="1" customWidth="1"/>
    <col min="4" max="4" width="7.42578125" style="64" bestFit="1" customWidth="1"/>
    <col min="5" max="6" width="8.140625" style="64" bestFit="1" customWidth="1"/>
    <col min="7" max="53" width="8.5703125" style="64" customWidth="1"/>
    <col min="54" max="54" width="2.5703125" style="64" customWidth="1"/>
    <col min="55" max="16384" width="9.140625" style="64"/>
  </cols>
  <sheetData>
    <row r="1" spans="1:54" s="121" customFormat="1" ht="13.5" thickBo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</row>
    <row r="2" spans="1:54" s="121" customFormat="1" ht="44.25" customHeight="1" thickBot="1">
      <c r="A2" s="65"/>
      <c r="B2" s="327" t="s">
        <v>72</v>
      </c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8"/>
      <c r="AH2" s="328"/>
      <c r="AI2" s="328"/>
      <c r="AJ2" s="328"/>
      <c r="AK2" s="328"/>
      <c r="AL2" s="328"/>
      <c r="AM2" s="328"/>
      <c r="AN2" s="328"/>
      <c r="AO2" s="328"/>
      <c r="AP2" s="328"/>
      <c r="AQ2" s="328"/>
      <c r="AR2" s="328"/>
      <c r="AS2" s="328"/>
      <c r="AT2" s="328"/>
      <c r="AU2" s="329"/>
      <c r="AV2" s="140"/>
      <c r="AW2" s="141"/>
      <c r="AX2" s="141"/>
      <c r="AY2" s="141"/>
      <c r="AZ2" s="141"/>
      <c r="BA2" s="141"/>
      <c r="BB2" s="65"/>
    </row>
    <row r="3" spans="1:54" s="121" customFormat="1" ht="13.5" thickBot="1">
      <c r="A3" s="65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65"/>
      <c r="AZ3" s="65"/>
      <c r="BA3" s="65"/>
      <c r="BB3" s="65"/>
    </row>
    <row r="4" spans="1:54" ht="29.25" customHeight="1">
      <c r="A4" s="65"/>
      <c r="B4" s="330" t="s">
        <v>71</v>
      </c>
      <c r="C4" s="331"/>
      <c r="D4" s="332"/>
      <c r="E4" s="339" t="s">
        <v>70</v>
      </c>
      <c r="F4" s="344">
        <v>0.05</v>
      </c>
      <c r="G4" s="65"/>
      <c r="H4" s="336" t="s">
        <v>3</v>
      </c>
      <c r="I4" s="352" t="s">
        <v>294</v>
      </c>
      <c r="J4" s="353"/>
      <c r="K4" s="353"/>
      <c r="L4" s="353"/>
      <c r="M4" s="354"/>
      <c r="N4" s="250">
        <v>1.05</v>
      </c>
      <c r="O4" s="65"/>
      <c r="P4" s="120"/>
      <c r="Q4" s="119"/>
      <c r="R4" s="119"/>
      <c r="S4" s="118"/>
      <c r="T4" s="118"/>
      <c r="U4" s="118"/>
      <c r="V4" s="118"/>
      <c r="W4" s="117"/>
      <c r="X4" s="105"/>
      <c r="Y4" s="10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</row>
    <row r="5" spans="1:54" ht="29.25" customHeight="1">
      <c r="A5" s="65"/>
      <c r="B5" s="333"/>
      <c r="C5" s="334"/>
      <c r="D5" s="335"/>
      <c r="E5" s="340"/>
      <c r="F5" s="345"/>
      <c r="G5" s="65"/>
      <c r="H5" s="337"/>
      <c r="I5" s="346" t="s">
        <v>6</v>
      </c>
      <c r="J5" s="347"/>
      <c r="K5" s="347"/>
      <c r="L5" s="347"/>
      <c r="M5" s="348"/>
      <c r="N5" s="251">
        <v>0.8</v>
      </c>
      <c r="O5" s="65"/>
      <c r="P5" s="114"/>
      <c r="Q5" s="113"/>
      <c r="R5" s="113"/>
      <c r="S5" s="116"/>
      <c r="T5" s="116"/>
      <c r="U5" s="116"/>
      <c r="V5" s="116"/>
      <c r="W5" s="115"/>
      <c r="X5" s="105"/>
      <c r="Y5" s="10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</row>
    <row r="6" spans="1:54" ht="29.25" customHeight="1" thickBot="1">
      <c r="A6" s="65"/>
      <c r="B6" s="355" t="s">
        <v>8</v>
      </c>
      <c r="C6" s="350"/>
      <c r="D6" s="351"/>
      <c r="E6" s="110" t="s">
        <v>9</v>
      </c>
      <c r="F6" s="249">
        <v>500</v>
      </c>
      <c r="G6" s="65"/>
      <c r="H6" s="337"/>
      <c r="I6" s="346" t="s">
        <v>7</v>
      </c>
      <c r="J6" s="347"/>
      <c r="K6" s="347"/>
      <c r="L6" s="347"/>
      <c r="M6" s="348"/>
      <c r="N6" s="252">
        <v>0.78</v>
      </c>
      <c r="O6" s="65"/>
      <c r="P6" s="114"/>
      <c r="Q6" s="113"/>
      <c r="R6" s="113"/>
      <c r="S6" s="112"/>
      <c r="T6" s="112"/>
      <c r="U6" s="112"/>
      <c r="V6" s="112"/>
      <c r="W6" s="111"/>
      <c r="X6" s="105"/>
      <c r="Y6" s="10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</row>
    <row r="7" spans="1:54" ht="29.25" customHeight="1" thickBot="1">
      <c r="A7" s="65"/>
      <c r="B7" s="238"/>
      <c r="C7" s="238"/>
      <c r="D7" s="238"/>
      <c r="E7" s="238"/>
      <c r="F7" s="238"/>
      <c r="G7" s="65"/>
      <c r="H7" s="338"/>
      <c r="I7" s="349" t="s">
        <v>10</v>
      </c>
      <c r="J7" s="350"/>
      <c r="K7" s="350"/>
      <c r="L7" s="350"/>
      <c r="M7" s="351"/>
      <c r="N7" s="253">
        <v>0.9</v>
      </c>
      <c r="O7" s="65"/>
      <c r="P7" s="109"/>
      <c r="Q7" s="108"/>
      <c r="R7" s="108"/>
      <c r="S7" s="107"/>
      <c r="T7" s="107"/>
      <c r="U7" s="107"/>
      <c r="V7" s="107"/>
      <c r="W7" s="106"/>
      <c r="X7" s="105"/>
      <c r="Y7" s="10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</row>
    <row r="8" spans="1:54" s="101" customFormat="1" ht="16.5" thickBot="1">
      <c r="A8" s="102"/>
      <c r="B8" s="102"/>
      <c r="C8" s="103"/>
      <c r="D8" s="103"/>
      <c r="E8" s="103"/>
      <c r="F8" s="103"/>
      <c r="G8" s="103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</row>
    <row r="9" spans="1:54" s="101" customFormat="1" ht="16.5" thickBot="1">
      <c r="A9" s="102"/>
      <c r="B9" s="102"/>
      <c r="C9" s="103"/>
      <c r="D9" s="103"/>
      <c r="E9" s="341" t="s">
        <v>11</v>
      </c>
      <c r="F9" s="342"/>
      <c r="G9" s="342"/>
      <c r="H9" s="342"/>
      <c r="I9" s="342"/>
      <c r="J9" s="342"/>
      <c r="K9" s="342"/>
      <c r="L9" s="342"/>
      <c r="M9" s="342"/>
      <c r="N9" s="342"/>
      <c r="O9" s="342"/>
      <c r="P9" s="342"/>
      <c r="Q9" s="343"/>
      <c r="R9" s="341" t="s">
        <v>12</v>
      </c>
      <c r="S9" s="342"/>
      <c r="T9" s="342"/>
      <c r="U9" s="342"/>
      <c r="V9" s="342"/>
      <c r="W9" s="342"/>
      <c r="X9" s="342"/>
      <c r="Y9" s="342"/>
      <c r="Z9" s="342"/>
      <c r="AA9" s="342"/>
      <c r="AB9" s="342"/>
      <c r="AC9" s="342"/>
      <c r="AD9" s="342"/>
      <c r="AE9" s="342"/>
      <c r="AF9" s="342"/>
      <c r="AG9" s="342"/>
      <c r="AH9" s="342"/>
      <c r="AI9" s="342"/>
      <c r="AJ9" s="342"/>
      <c r="AK9" s="342"/>
      <c r="AL9" s="342"/>
      <c r="AM9" s="342"/>
      <c r="AN9" s="342"/>
      <c r="AO9" s="342"/>
      <c r="AP9" s="342"/>
      <c r="AQ9" s="342"/>
      <c r="AR9" s="342"/>
      <c r="AS9" s="342"/>
      <c r="AT9" s="342"/>
      <c r="AU9" s="343"/>
      <c r="AV9" s="127"/>
      <c r="AW9" s="102"/>
    </row>
    <row r="10" spans="1:54" s="85" customFormat="1" ht="120" customHeight="1">
      <c r="A10" s="86"/>
      <c r="B10" s="365" t="s">
        <v>13</v>
      </c>
      <c r="C10" s="366"/>
      <c r="D10" s="367"/>
      <c r="E10" s="98" t="s">
        <v>14</v>
      </c>
      <c r="F10" s="98" t="s">
        <v>15</v>
      </c>
      <c r="G10" s="98" t="s">
        <v>16</v>
      </c>
      <c r="H10" s="98" t="s">
        <v>17</v>
      </c>
      <c r="I10" s="98" t="s">
        <v>18</v>
      </c>
      <c r="J10" s="98" t="s">
        <v>19</v>
      </c>
      <c r="K10" s="98" t="s">
        <v>20</v>
      </c>
      <c r="L10" s="98" t="s">
        <v>21</v>
      </c>
      <c r="M10" s="98" t="s">
        <v>22</v>
      </c>
      <c r="N10" s="98" t="s">
        <v>23</v>
      </c>
      <c r="O10" s="98" t="s">
        <v>24</v>
      </c>
      <c r="P10" s="98" t="s">
        <v>25</v>
      </c>
      <c r="Q10" s="100" t="s">
        <v>26</v>
      </c>
      <c r="R10" s="99" t="s">
        <v>27</v>
      </c>
      <c r="S10" s="98" t="s">
        <v>28</v>
      </c>
      <c r="T10" s="98" t="s">
        <v>29</v>
      </c>
      <c r="U10" s="98" t="s">
        <v>30</v>
      </c>
      <c r="V10" s="100" t="s">
        <v>31</v>
      </c>
      <c r="W10" s="99" t="s">
        <v>32</v>
      </c>
      <c r="X10" s="98" t="s">
        <v>33</v>
      </c>
      <c r="Y10" s="98" t="s">
        <v>34</v>
      </c>
      <c r="Z10" s="98" t="s">
        <v>35</v>
      </c>
      <c r="AA10" s="100" t="s">
        <v>36</v>
      </c>
      <c r="AB10" s="99" t="s">
        <v>37</v>
      </c>
      <c r="AC10" s="98" t="s">
        <v>38</v>
      </c>
      <c r="AD10" s="98" t="s">
        <v>39</v>
      </c>
      <c r="AE10" s="98" t="s">
        <v>69</v>
      </c>
      <c r="AF10" s="100" t="s">
        <v>68</v>
      </c>
      <c r="AG10" s="99" t="s">
        <v>40</v>
      </c>
      <c r="AH10" s="98" t="s">
        <v>41</v>
      </c>
      <c r="AI10" s="98" t="s">
        <v>42</v>
      </c>
      <c r="AJ10" s="98" t="s">
        <v>67</v>
      </c>
      <c r="AK10" s="100" t="s">
        <v>66</v>
      </c>
      <c r="AL10" s="99" t="s">
        <v>65</v>
      </c>
      <c r="AM10" s="98" t="s">
        <v>64</v>
      </c>
      <c r="AN10" s="98" t="s">
        <v>63</v>
      </c>
      <c r="AO10" s="98" t="s">
        <v>62</v>
      </c>
      <c r="AP10" s="100" t="s">
        <v>61</v>
      </c>
      <c r="AQ10" s="99" t="s">
        <v>60</v>
      </c>
      <c r="AR10" s="98" t="s">
        <v>59</v>
      </c>
      <c r="AS10" s="98" t="s">
        <v>58</v>
      </c>
      <c r="AT10" s="255" t="s">
        <v>57</v>
      </c>
      <c r="AU10" s="256" t="s">
        <v>56</v>
      </c>
      <c r="AV10" s="128"/>
    </row>
    <row r="11" spans="1:54" s="85" customFormat="1" ht="48.75" customHeight="1">
      <c r="A11" s="86"/>
      <c r="B11" s="362" t="s">
        <v>295</v>
      </c>
      <c r="C11" s="363"/>
      <c r="D11" s="364"/>
      <c r="E11" s="239">
        <v>37</v>
      </c>
      <c r="F11" s="239">
        <v>47</v>
      </c>
      <c r="G11" s="239">
        <v>65</v>
      </c>
      <c r="H11" s="239">
        <v>87</v>
      </c>
      <c r="I11" s="239">
        <v>110</v>
      </c>
      <c r="J11" s="239">
        <v>137</v>
      </c>
      <c r="K11" s="239">
        <v>167</v>
      </c>
      <c r="L11" s="239">
        <v>214</v>
      </c>
      <c r="M11" s="239">
        <v>259</v>
      </c>
      <c r="N11" s="239">
        <v>301</v>
      </c>
      <c r="O11" s="239">
        <v>347</v>
      </c>
      <c r="P11" s="239">
        <v>397</v>
      </c>
      <c r="Q11" s="240">
        <v>468</v>
      </c>
      <c r="R11" s="241">
        <v>386</v>
      </c>
      <c r="S11" s="239">
        <v>444</v>
      </c>
      <c r="T11" s="239">
        <v>528</v>
      </c>
      <c r="U11" s="239">
        <v>612</v>
      </c>
      <c r="V11" s="240">
        <v>716</v>
      </c>
      <c r="W11" s="241">
        <v>772</v>
      </c>
      <c r="X11" s="239">
        <v>888</v>
      </c>
      <c r="Y11" s="239">
        <v>1056</v>
      </c>
      <c r="Z11" s="239">
        <v>1224</v>
      </c>
      <c r="AA11" s="240">
        <v>1432</v>
      </c>
      <c r="AB11" s="241">
        <v>1584</v>
      </c>
      <c r="AC11" s="239">
        <v>1836</v>
      </c>
      <c r="AD11" s="239">
        <v>2148</v>
      </c>
      <c r="AE11" s="239">
        <v>2469</v>
      </c>
      <c r="AF11" s="240">
        <v>2841</v>
      </c>
      <c r="AG11" s="241">
        <v>2112</v>
      </c>
      <c r="AH11" s="239">
        <v>2448</v>
      </c>
      <c r="AI11" s="239">
        <v>2864</v>
      </c>
      <c r="AJ11" s="239">
        <v>3292</v>
      </c>
      <c r="AK11" s="240">
        <v>3788</v>
      </c>
      <c r="AL11" s="241">
        <v>2640</v>
      </c>
      <c r="AM11" s="239">
        <v>3060</v>
      </c>
      <c r="AN11" s="239">
        <v>3580</v>
      </c>
      <c r="AO11" s="239">
        <v>4115</v>
      </c>
      <c r="AP11" s="240">
        <v>4735</v>
      </c>
      <c r="AQ11" s="241">
        <v>3168</v>
      </c>
      <c r="AR11" s="239">
        <v>3672</v>
      </c>
      <c r="AS11" s="239">
        <v>4296</v>
      </c>
      <c r="AT11" s="239">
        <v>4938</v>
      </c>
      <c r="AU11" s="242">
        <v>5682</v>
      </c>
      <c r="AV11" s="128"/>
    </row>
    <row r="12" spans="1:54" s="85" customFormat="1" ht="26.25" customHeight="1">
      <c r="A12" s="86"/>
      <c r="B12" s="368" t="s">
        <v>43</v>
      </c>
      <c r="C12" s="369"/>
      <c r="D12" s="370"/>
      <c r="E12" s="243">
        <f>$N$4*$N$5*$N$6</f>
        <v>0.65520000000000012</v>
      </c>
      <c r="F12" s="243">
        <f t="shared" ref="F12:Q12" si="0">$N$4*$N$5*$N$6</f>
        <v>0.65520000000000012</v>
      </c>
      <c r="G12" s="243">
        <f t="shared" si="0"/>
        <v>0.65520000000000012</v>
      </c>
      <c r="H12" s="243">
        <f t="shared" si="0"/>
        <v>0.65520000000000012</v>
      </c>
      <c r="I12" s="243">
        <f t="shared" si="0"/>
        <v>0.65520000000000012</v>
      </c>
      <c r="J12" s="243">
        <f t="shared" si="0"/>
        <v>0.65520000000000012</v>
      </c>
      <c r="K12" s="243">
        <f t="shared" si="0"/>
        <v>0.65520000000000012</v>
      </c>
      <c r="L12" s="243">
        <f t="shared" si="0"/>
        <v>0.65520000000000012</v>
      </c>
      <c r="M12" s="243">
        <f t="shared" si="0"/>
        <v>0.65520000000000012</v>
      </c>
      <c r="N12" s="243">
        <f t="shared" si="0"/>
        <v>0.65520000000000012</v>
      </c>
      <c r="O12" s="243">
        <f t="shared" si="0"/>
        <v>0.65520000000000012</v>
      </c>
      <c r="P12" s="243">
        <f t="shared" si="0"/>
        <v>0.65520000000000012</v>
      </c>
      <c r="Q12" s="244">
        <f t="shared" si="0"/>
        <v>0.65520000000000012</v>
      </c>
      <c r="R12" s="245">
        <f>$N$4*$N$7</f>
        <v>0.94500000000000006</v>
      </c>
      <c r="S12" s="246">
        <f t="shared" ref="S12:AU12" si="1">$N$4*$N$7</f>
        <v>0.94500000000000006</v>
      </c>
      <c r="T12" s="246">
        <f t="shared" si="1"/>
        <v>0.94500000000000006</v>
      </c>
      <c r="U12" s="246">
        <f t="shared" si="1"/>
        <v>0.94500000000000006</v>
      </c>
      <c r="V12" s="247">
        <f t="shared" si="1"/>
        <v>0.94500000000000006</v>
      </c>
      <c r="W12" s="245">
        <f t="shared" si="1"/>
        <v>0.94500000000000006</v>
      </c>
      <c r="X12" s="246">
        <f t="shared" si="1"/>
        <v>0.94500000000000006</v>
      </c>
      <c r="Y12" s="246">
        <f t="shared" si="1"/>
        <v>0.94500000000000006</v>
      </c>
      <c r="Z12" s="246">
        <f t="shared" si="1"/>
        <v>0.94500000000000006</v>
      </c>
      <c r="AA12" s="247">
        <f t="shared" si="1"/>
        <v>0.94500000000000006</v>
      </c>
      <c r="AB12" s="245">
        <f t="shared" si="1"/>
        <v>0.94500000000000006</v>
      </c>
      <c r="AC12" s="246">
        <f t="shared" si="1"/>
        <v>0.94500000000000006</v>
      </c>
      <c r="AD12" s="246">
        <f t="shared" si="1"/>
        <v>0.94500000000000006</v>
      </c>
      <c r="AE12" s="246">
        <f t="shared" si="1"/>
        <v>0.94500000000000006</v>
      </c>
      <c r="AF12" s="247">
        <f t="shared" si="1"/>
        <v>0.94500000000000006</v>
      </c>
      <c r="AG12" s="245">
        <f t="shared" si="1"/>
        <v>0.94500000000000006</v>
      </c>
      <c r="AH12" s="246">
        <f t="shared" si="1"/>
        <v>0.94500000000000006</v>
      </c>
      <c r="AI12" s="246">
        <f t="shared" si="1"/>
        <v>0.94500000000000006</v>
      </c>
      <c r="AJ12" s="246">
        <f t="shared" si="1"/>
        <v>0.94500000000000006</v>
      </c>
      <c r="AK12" s="247">
        <f t="shared" si="1"/>
        <v>0.94500000000000006</v>
      </c>
      <c r="AL12" s="245">
        <f t="shared" si="1"/>
        <v>0.94500000000000006</v>
      </c>
      <c r="AM12" s="246">
        <f t="shared" si="1"/>
        <v>0.94500000000000006</v>
      </c>
      <c r="AN12" s="246">
        <f t="shared" si="1"/>
        <v>0.94500000000000006</v>
      </c>
      <c r="AO12" s="246">
        <f t="shared" si="1"/>
        <v>0.94500000000000006</v>
      </c>
      <c r="AP12" s="247">
        <f t="shared" si="1"/>
        <v>0.94500000000000006</v>
      </c>
      <c r="AQ12" s="245">
        <f t="shared" si="1"/>
        <v>0.94500000000000006</v>
      </c>
      <c r="AR12" s="246">
        <f t="shared" si="1"/>
        <v>0.94500000000000006</v>
      </c>
      <c r="AS12" s="246">
        <f t="shared" si="1"/>
        <v>0.94500000000000006</v>
      </c>
      <c r="AT12" s="246">
        <f t="shared" si="1"/>
        <v>0.94500000000000006</v>
      </c>
      <c r="AU12" s="248">
        <f t="shared" si="1"/>
        <v>0.94500000000000006</v>
      </c>
      <c r="AV12" s="128"/>
    </row>
    <row r="13" spans="1:54" s="85" customFormat="1" ht="26.25" customHeight="1">
      <c r="A13" s="86"/>
      <c r="B13" s="368" t="s">
        <v>44</v>
      </c>
      <c r="C13" s="369"/>
      <c r="D13" s="370"/>
      <c r="E13" s="95">
        <f t="shared" ref="E13:AU13" si="2">E11*E12</f>
        <v>24.242400000000004</v>
      </c>
      <c r="F13" s="95">
        <f t="shared" si="2"/>
        <v>30.794400000000007</v>
      </c>
      <c r="G13" s="95">
        <f t="shared" si="2"/>
        <v>42.588000000000008</v>
      </c>
      <c r="H13" s="95">
        <f t="shared" si="2"/>
        <v>57.002400000000009</v>
      </c>
      <c r="I13" s="95">
        <f t="shared" si="2"/>
        <v>72.072000000000017</v>
      </c>
      <c r="J13" s="95">
        <f t="shared" si="2"/>
        <v>89.762400000000014</v>
      </c>
      <c r="K13" s="95">
        <f t="shared" si="2"/>
        <v>109.41840000000002</v>
      </c>
      <c r="L13" s="95">
        <f t="shared" si="2"/>
        <v>140.21280000000002</v>
      </c>
      <c r="M13" s="95">
        <f t="shared" si="2"/>
        <v>169.69680000000002</v>
      </c>
      <c r="N13" s="95">
        <f t="shared" si="2"/>
        <v>197.21520000000004</v>
      </c>
      <c r="O13" s="95">
        <f t="shared" si="2"/>
        <v>227.35440000000003</v>
      </c>
      <c r="P13" s="95">
        <f t="shared" si="2"/>
        <v>260.11440000000005</v>
      </c>
      <c r="Q13" s="97">
        <f t="shared" si="2"/>
        <v>306.63360000000006</v>
      </c>
      <c r="R13" s="96">
        <f t="shared" si="2"/>
        <v>364.77000000000004</v>
      </c>
      <c r="S13" s="95">
        <f t="shared" si="2"/>
        <v>419.58000000000004</v>
      </c>
      <c r="T13" s="95">
        <f t="shared" si="2"/>
        <v>498.96000000000004</v>
      </c>
      <c r="U13" s="95">
        <f t="shared" si="2"/>
        <v>578.34</v>
      </c>
      <c r="V13" s="97">
        <f t="shared" si="2"/>
        <v>676.62</v>
      </c>
      <c r="W13" s="96">
        <f t="shared" si="2"/>
        <v>729.54000000000008</v>
      </c>
      <c r="X13" s="95">
        <f t="shared" si="2"/>
        <v>839.16000000000008</v>
      </c>
      <c r="Y13" s="95">
        <f t="shared" si="2"/>
        <v>997.92000000000007</v>
      </c>
      <c r="Z13" s="95">
        <f t="shared" si="2"/>
        <v>1156.68</v>
      </c>
      <c r="AA13" s="97">
        <f t="shared" si="2"/>
        <v>1353.24</v>
      </c>
      <c r="AB13" s="96">
        <f t="shared" si="2"/>
        <v>1496.88</v>
      </c>
      <c r="AC13" s="95">
        <f t="shared" si="2"/>
        <v>1735.0200000000002</v>
      </c>
      <c r="AD13" s="95">
        <f t="shared" si="2"/>
        <v>2029.8600000000001</v>
      </c>
      <c r="AE13" s="95">
        <f t="shared" si="2"/>
        <v>2333.2049999999999</v>
      </c>
      <c r="AF13" s="97">
        <f t="shared" si="2"/>
        <v>2684.7450000000003</v>
      </c>
      <c r="AG13" s="96">
        <f t="shared" si="2"/>
        <v>1995.8400000000001</v>
      </c>
      <c r="AH13" s="95">
        <f t="shared" si="2"/>
        <v>2313.36</v>
      </c>
      <c r="AI13" s="95">
        <f t="shared" si="2"/>
        <v>2706.48</v>
      </c>
      <c r="AJ13" s="95">
        <f t="shared" si="2"/>
        <v>3110.94</v>
      </c>
      <c r="AK13" s="97">
        <f t="shared" si="2"/>
        <v>3579.6600000000003</v>
      </c>
      <c r="AL13" s="96">
        <f t="shared" si="2"/>
        <v>2494.8000000000002</v>
      </c>
      <c r="AM13" s="95">
        <f t="shared" si="2"/>
        <v>2891.7000000000003</v>
      </c>
      <c r="AN13" s="95">
        <f t="shared" si="2"/>
        <v>3383.1000000000004</v>
      </c>
      <c r="AO13" s="95">
        <f t="shared" si="2"/>
        <v>3888.6750000000002</v>
      </c>
      <c r="AP13" s="97">
        <f t="shared" si="2"/>
        <v>4474.5750000000007</v>
      </c>
      <c r="AQ13" s="96">
        <f t="shared" si="2"/>
        <v>2993.76</v>
      </c>
      <c r="AR13" s="95">
        <f t="shared" si="2"/>
        <v>3470.0400000000004</v>
      </c>
      <c r="AS13" s="95">
        <f t="shared" si="2"/>
        <v>4059.7200000000003</v>
      </c>
      <c r="AT13" s="263">
        <f t="shared" si="2"/>
        <v>4666.41</v>
      </c>
      <c r="AU13" s="264">
        <f t="shared" si="2"/>
        <v>5369.4900000000007</v>
      </c>
      <c r="AV13" s="128"/>
    </row>
    <row r="14" spans="1:54" s="85" customFormat="1" ht="45" customHeight="1">
      <c r="A14" s="86"/>
      <c r="B14" s="362" t="s">
        <v>73</v>
      </c>
      <c r="C14" s="363"/>
      <c r="D14" s="364"/>
      <c r="E14" s="91">
        <f>VLOOKUP(E$10,'CIRCUIT PRYSMIAN'!$B$6:$V$49,13,0)</f>
        <v>5.9927308447937131</v>
      </c>
      <c r="F14" s="91">
        <f>VLOOKUP(F$10,'CIRCUIT PRYSMIAN'!$B$6:$V$49,13,0)</f>
        <v>3.9654027504911591</v>
      </c>
      <c r="G14" s="91">
        <f>VLOOKUP(G$10,'CIRCUIT PRYSMIAN'!$B$6:$V$49,13,0)</f>
        <v>2.3460903732809433</v>
      </c>
      <c r="H14" s="91">
        <f>VLOOKUP(H$10,'CIRCUIT PRYSMIAN'!$B$6:$V$49,13,0)</f>
        <v>1.4790569744597248</v>
      </c>
      <c r="I14" s="91">
        <f>VLOOKUP(I$10,'CIRCUIT PRYSMIAN'!$B$6:$V$49,13,0)</f>
        <v>0.93588605108055012</v>
      </c>
      <c r="J14" s="91">
        <f>VLOOKUP(J$10,'CIRCUIT PRYSMIAN'!$B$6:$V$49,13,0)</f>
        <v>0.67450098231827116</v>
      </c>
      <c r="K14" s="91">
        <f>VLOOKUP(K$10,'CIRCUIT PRYSMIAN'!$B$6:$V$49,13,0)</f>
        <v>0.49854420432220042</v>
      </c>
      <c r="L14" s="91">
        <f>VLOOKUP(L$10,'CIRCUIT PRYSMIAN'!$B$6:$V$49,13,0)</f>
        <v>0.34426326129666013</v>
      </c>
      <c r="M14" s="91">
        <f>VLOOKUP(M$10,'CIRCUIT PRYSMIAN'!$B$6:$V$49,13,0)</f>
        <v>0.24863457760314342</v>
      </c>
      <c r="N14" s="91">
        <f>VLOOKUP(N$10,'CIRCUIT PRYSMIAN'!$B$6:$V$49,13,0)</f>
        <v>0.19635756385068762</v>
      </c>
      <c r="O14" s="91">
        <f>VLOOKUP(O$10,'CIRCUIT PRYSMIAN'!$B$6:$V$49,13,0)</f>
        <v>0.16065618860510805</v>
      </c>
      <c r="P14" s="91">
        <f>VLOOKUP(P$10,'CIRCUIT PRYSMIAN'!$B$6:$V$49,13,0)</f>
        <v>0.1275049115913556</v>
      </c>
      <c r="Q14" s="93">
        <f>VLOOKUP(Q$10,'CIRCUIT PRYSMIAN'!$B$6:$V$49,13,0)</f>
        <v>9.7158742632612968E-2</v>
      </c>
      <c r="R14" s="92">
        <f>VLOOKUP(R$10,'CIRCUIT PRYSMIAN'!$B$6:$V$49,13,0)</f>
        <v>0.16065618860510805</v>
      </c>
      <c r="S14" s="91">
        <f>VLOOKUP(S$10,'CIRCUIT PRYSMIAN'!$B$6:$V$49,13,0)</f>
        <v>0.1275049115913556</v>
      </c>
      <c r="T14" s="91">
        <f>VLOOKUP(T$10,'CIRCUIT PRYSMIAN'!$B$6:$V$49,13,0)</f>
        <v>9.7158742632612968E-2</v>
      </c>
      <c r="U14" s="91">
        <f>VLOOKUP(U$10,'CIRCUIT PRYSMIAN'!$B$6:$V$49,13,0)</f>
        <v>7.7395481335952851E-2</v>
      </c>
      <c r="V14" s="93">
        <f>VLOOKUP(V$10,'CIRCUIT PRYSMIAN'!$B$6:$V$49,13,0)</f>
        <v>5.992730844793713E-2</v>
      </c>
      <c r="W14" s="92">
        <f>VLOOKUP(W$10,'CIRCUIT PRYSMIAN'!$B$6:$V$49,13,0)</f>
        <v>8.0328094302554026E-2</v>
      </c>
      <c r="X14" s="91">
        <f>VLOOKUP(X$10,'CIRCUIT PRYSMIAN'!$B$6:$V$49,13,0)</f>
        <v>6.3752455795677801E-2</v>
      </c>
      <c r="Y14" s="91">
        <f>VLOOKUP(Y$10,'CIRCUIT PRYSMIAN'!$B$6:$V$49,13,0)</f>
        <v>4.8579371316306484E-2</v>
      </c>
      <c r="Z14" s="91">
        <f>VLOOKUP(Z$10,'CIRCUIT PRYSMIAN'!$B$6:$V$49,13,0)</f>
        <v>3.8697740667976425E-2</v>
      </c>
      <c r="AA14" s="93">
        <f>VLOOKUP(AA$10,'CIRCUIT PRYSMIAN'!$B$6:$V$49,13,0)</f>
        <v>2.9963654223968565E-2</v>
      </c>
      <c r="AB14" s="92">
        <f>VLOOKUP(AB$10,'CIRCUIT PRYSMIAN'!$B$6:$V$49,13,0)</f>
        <v>3.238624754420432E-2</v>
      </c>
      <c r="AC14" s="91">
        <f>VLOOKUP(AC$10,'CIRCUIT PRYSMIAN'!$B$6:$V$49,13,0)</f>
        <v>2.5798493778650951E-2</v>
      </c>
      <c r="AD14" s="91">
        <f>VLOOKUP(AD$10,'CIRCUIT PRYSMIAN'!$B$6:$V$49,13,0)</f>
        <v>1.9975769482645709E-2</v>
      </c>
      <c r="AE14" s="91">
        <f>VLOOKUP(AE$10,'CIRCUIT PRYSMIAN'!$B$6:$V$49,13,0)</f>
        <v>1.5555599214145384E-2</v>
      </c>
      <c r="AF14" s="93">
        <f>VLOOKUP(AF$10,'CIRCUIT PRYSMIAN'!$B$6:$V$49,13,0)</f>
        <v>1.2027963326784545E-2</v>
      </c>
      <c r="AG14" s="92">
        <f>VLOOKUP(AG$10,'CIRCUIT PRYSMIAN'!$B$6:$V$49,13,0)</f>
        <v>2.4289685658153242E-2</v>
      </c>
      <c r="AH14" s="91">
        <f>VLOOKUP(AH$10,'CIRCUIT PRYSMIAN'!$B$6:$V$49,13,0)</f>
        <v>1.9348870333988213E-2</v>
      </c>
      <c r="AI14" s="91">
        <f>VLOOKUP(AI$10,'CIRCUIT PRYSMIAN'!$B$6:$V$49,13,0)</f>
        <v>1.4981827111984283E-2</v>
      </c>
      <c r="AJ14" s="91">
        <f>VLOOKUP(AJ$10,'CIRCUIT PRYSMIAN'!$B$6:$V$49,13,0)</f>
        <v>1.1666699410609037E-2</v>
      </c>
      <c r="AK14" s="93">
        <f>VLOOKUP(AK$10,'CIRCUIT PRYSMIAN'!$B$6:$V$49,13,0)</f>
        <v>9.0209724950884081E-3</v>
      </c>
      <c r="AL14" s="92">
        <f>VLOOKUP(AL$10,'CIRCUIT PRYSMIAN'!$B$6:$V$49,13,0)</f>
        <v>1.9431748526522595E-2</v>
      </c>
      <c r="AM14" s="91">
        <f>VLOOKUP(AM$10,'CIRCUIT PRYSMIAN'!$B$6:$V$49,13,0)</f>
        <v>1.5479096267190569E-2</v>
      </c>
      <c r="AN14" s="91">
        <f>VLOOKUP(AN$10,'CIRCUIT PRYSMIAN'!$B$6:$V$49,13,0)</f>
        <v>1.1985461689587426E-2</v>
      </c>
      <c r="AO14" s="91">
        <f>VLOOKUP(AO$10,'CIRCUIT PRYSMIAN'!$B$6:$V$49,13,0)</f>
        <v>9.3333595284872291E-3</v>
      </c>
      <c r="AP14" s="93">
        <f>VLOOKUP(AP$10,'CIRCUIT PRYSMIAN'!$B$6:$V$49,13,0)</f>
        <v>7.2167779960707265E-3</v>
      </c>
      <c r="AQ14" s="92">
        <f>VLOOKUP(AQ$10,'CIRCUIT PRYSMIAN'!$B$6:$V$49,13,0)</f>
        <v>1.619312377210216E-2</v>
      </c>
      <c r="AR14" s="91">
        <f>VLOOKUP(AR$10,'CIRCUIT PRYSMIAN'!$B$6:$V$49,13,0)</f>
        <v>1.2899246889325476E-2</v>
      </c>
      <c r="AS14" s="91">
        <f>VLOOKUP(AS$10,'CIRCUIT PRYSMIAN'!$B$6:$V$49,13,0)</f>
        <v>9.9878847413228545E-3</v>
      </c>
      <c r="AT14" s="265">
        <f>VLOOKUP(AT$10,'CIRCUIT PRYSMIAN'!$B$6:$V$49,13,0)</f>
        <v>7.7777996070726918E-3</v>
      </c>
      <c r="AU14" s="266">
        <f>VLOOKUP(AU$10,'CIRCUIT PRYSMIAN'!$B$6:$V$49,13,0)</f>
        <v>6.0139816633922724E-3</v>
      </c>
      <c r="AV14" s="128"/>
    </row>
    <row r="15" spans="1:54" s="85" customFormat="1" ht="26.25" customHeight="1" thickBot="1">
      <c r="A15" s="86"/>
      <c r="B15" s="359" t="s">
        <v>45</v>
      </c>
      <c r="C15" s="360"/>
      <c r="D15" s="361"/>
      <c r="E15" s="88">
        <f>VLOOKUP(E$10,'CIRCUIT PRYSMIAN'!$B$6:$V$49,19,0)</f>
        <v>9.6000000000000002E-2</v>
      </c>
      <c r="F15" s="88">
        <f>VLOOKUP(F$10,'CIRCUIT PRYSMIAN'!$B$6:$V$49,19,0)</f>
        <v>9.0999999999999998E-2</v>
      </c>
      <c r="G15" s="88">
        <f>VLOOKUP(G$10,'CIRCUIT PRYSMIAN'!$B$6:$V$49,19,0)</f>
        <v>8.5000000000000006E-2</v>
      </c>
      <c r="H15" s="88">
        <f>VLOOKUP(H$10,'CIRCUIT PRYSMIAN'!$B$6:$V$49,19,0)</f>
        <v>8.1000000000000003E-2</v>
      </c>
      <c r="I15" s="88">
        <f>VLOOKUP(I$10,'CIRCUIT PRYSMIAN'!$B$6:$V$49,19,0)</f>
        <v>0.08</v>
      </c>
      <c r="J15" s="88">
        <f>VLOOKUP(J$10,'CIRCUIT PRYSMIAN'!$B$6:$V$49,19,0)</f>
        <v>7.8E-2</v>
      </c>
      <c r="K15" s="88">
        <f>VLOOKUP(K$10,'CIRCUIT PRYSMIAN'!$B$6:$V$49,19,0)</f>
        <v>7.6999999999999999E-2</v>
      </c>
      <c r="L15" s="88">
        <f>VLOOKUP(L$10,'CIRCUIT PRYSMIAN'!$B$6:$V$49,19,0)</f>
        <v>7.4999999999999997E-2</v>
      </c>
      <c r="M15" s="88">
        <f>VLOOKUP(M$10,'CIRCUIT PRYSMIAN'!$B$6:$V$49,19,0)</f>
        <v>7.3999999999999996E-2</v>
      </c>
      <c r="N15" s="88">
        <f>VLOOKUP(N$10,'CIRCUIT PRYSMIAN'!$B$6:$V$49,19,0)</f>
        <v>7.2999999999999995E-2</v>
      </c>
      <c r="O15" s="88">
        <f>VLOOKUP(O$10,'CIRCUIT PRYSMIAN'!$B$6:$V$49,19,0)</f>
        <v>7.2999999999999995E-2</v>
      </c>
      <c r="P15" s="88">
        <f>VLOOKUP(P$10,'CIRCUIT PRYSMIAN'!$B$6:$V$49,19,0)</f>
        <v>7.2999999999999995E-2</v>
      </c>
      <c r="Q15" s="90">
        <f>VLOOKUP(Q$10,'CIRCUIT PRYSMIAN'!$B$6:$V$49,19,0)</f>
        <v>7.1999999999999995E-2</v>
      </c>
      <c r="R15" s="89">
        <f>VLOOKUP(R$10,'CIRCUIT PRYSMIAN'!$B$6:$V$49,19,0)</f>
        <v>9.4E-2</v>
      </c>
      <c r="S15" s="88">
        <f>VLOOKUP(S$10,'CIRCUIT PRYSMIAN'!$B$6:$V$49,19,0)</f>
        <v>9.2999999999999999E-2</v>
      </c>
      <c r="T15" s="88">
        <f>VLOOKUP(T$10,'CIRCUIT PRYSMIAN'!$B$6:$V$49,19,0)</f>
        <v>0.09</v>
      </c>
      <c r="U15" s="88">
        <f>VLOOKUP(U$10,'CIRCUIT PRYSMIAN'!$B$6:$V$49,19,0)</f>
        <v>8.8999999999999996E-2</v>
      </c>
      <c r="V15" s="90">
        <f>VLOOKUP(V$10,'CIRCUIT PRYSMIAN'!$B$6:$V$49,19,0)</f>
        <v>8.5999999999999993E-2</v>
      </c>
      <c r="W15" s="89">
        <f>VLOOKUP(W$10,'CIRCUIT PRYSMIAN'!$B$6:$V$49,19,0)</f>
        <v>4.7E-2</v>
      </c>
      <c r="X15" s="88">
        <f>VLOOKUP(X$10,'CIRCUIT PRYSMIAN'!$B$6:$V$49,19,0)</f>
        <v>4.65E-2</v>
      </c>
      <c r="Y15" s="88">
        <f>VLOOKUP(Y$10,'CIRCUIT PRYSMIAN'!$B$6:$V$49,19,0)</f>
        <v>4.4999999999999998E-2</v>
      </c>
      <c r="Z15" s="88">
        <f>VLOOKUP(Z$10,'CIRCUIT PRYSMIAN'!$B$6:$V$49,19,0)</f>
        <v>4.4499999999999998E-2</v>
      </c>
      <c r="AA15" s="90">
        <f>VLOOKUP(AA$10,'CIRCUIT PRYSMIAN'!$B$6:$V$49,19,0)</f>
        <v>4.2999999999999997E-2</v>
      </c>
      <c r="AB15" s="89">
        <f>VLOOKUP(AB$10,'CIRCUIT PRYSMIAN'!$B$6:$V$49,19,0)</f>
        <v>0.03</v>
      </c>
      <c r="AC15" s="88">
        <f>VLOOKUP(AC$10,'CIRCUIT PRYSMIAN'!$B$6:$V$49,19,0)</f>
        <v>2.9666666666666664E-2</v>
      </c>
      <c r="AD15" s="88">
        <f>VLOOKUP(AD$10,'CIRCUIT PRYSMIAN'!$B$6:$V$49,19,0)</f>
        <v>2.8666666666666663E-2</v>
      </c>
      <c r="AE15" s="88">
        <f>VLOOKUP(AE$10,'CIRCUIT PRYSMIAN'!$B$6:$V$49,19,0)</f>
        <v>2.8333333333333335E-2</v>
      </c>
      <c r="AF15" s="90">
        <f>VLOOKUP(AF$10,'CIRCUIT PRYSMIAN'!$B$6:$V$49,19,0)</f>
        <v>1.1999999999999999E-2</v>
      </c>
      <c r="AG15" s="89">
        <f>VLOOKUP(AG$10,'CIRCUIT PRYSMIAN'!$B$6:$V$49,19,0)</f>
        <v>2.2499999999999999E-2</v>
      </c>
      <c r="AH15" s="88">
        <f>VLOOKUP(AH$10,'CIRCUIT PRYSMIAN'!$B$6:$V$49,19,0)</f>
        <v>2.2249999999999999E-2</v>
      </c>
      <c r="AI15" s="88">
        <f>VLOOKUP(AI$10,'CIRCUIT PRYSMIAN'!$B$6:$V$49,19,0)</f>
        <v>2.1499999999999998E-2</v>
      </c>
      <c r="AJ15" s="88">
        <f>VLOOKUP(AJ$10,'CIRCUIT PRYSMIAN'!$B$6:$V$49,19,0)</f>
        <v>2.1250000000000002E-2</v>
      </c>
      <c r="AK15" s="90">
        <f>VLOOKUP(AK$10,'CIRCUIT PRYSMIAN'!$B$6:$V$49,19,0)</f>
        <v>8.9999999999999993E-3</v>
      </c>
      <c r="AL15" s="89">
        <f>VLOOKUP(AL$10,'CIRCUIT PRYSMIAN'!$B$6:$V$49,19,0)</f>
        <v>1.7999999999999999E-2</v>
      </c>
      <c r="AM15" s="88">
        <f>VLOOKUP(AM$10,'CIRCUIT PRYSMIAN'!$B$6:$V$49,19,0)</f>
        <v>1.78E-2</v>
      </c>
      <c r="AN15" s="88">
        <f>VLOOKUP(AN$10,'CIRCUIT PRYSMIAN'!$B$6:$V$49,19,0)</f>
        <v>1.72E-2</v>
      </c>
      <c r="AO15" s="88">
        <f>VLOOKUP(AO$10,'CIRCUIT PRYSMIAN'!$B$6:$V$49,19,0)</f>
        <v>1.7000000000000001E-2</v>
      </c>
      <c r="AP15" s="90">
        <f>VLOOKUP(AP$10,'CIRCUIT PRYSMIAN'!$B$6:$V$49,19,0)</f>
        <v>7.1999999999999998E-3</v>
      </c>
      <c r="AQ15" s="89">
        <f>VLOOKUP(AQ$10,'CIRCUIT PRYSMIAN'!$B$6:$V$49,19,0)</f>
        <v>1.4999999999999999E-2</v>
      </c>
      <c r="AR15" s="88">
        <f>VLOOKUP(AR$10,'CIRCUIT PRYSMIAN'!$B$6:$V$49,19,0)</f>
        <v>1.4833333333333332E-2</v>
      </c>
      <c r="AS15" s="88">
        <f>VLOOKUP(AS$10,'CIRCUIT PRYSMIAN'!$B$6:$V$49,19,0)</f>
        <v>1.4333333333333332E-2</v>
      </c>
      <c r="AT15" s="267">
        <f>VLOOKUP(AT$10,'CIRCUIT PRYSMIAN'!$B$6:$V$49,19,0)</f>
        <v>1.4166666666666668E-2</v>
      </c>
      <c r="AU15" s="268">
        <f>VLOOKUP(AU$10,'CIRCUIT PRYSMIAN'!$B$6:$V$49,19,0)</f>
        <v>5.9999999999999993E-3</v>
      </c>
      <c r="AV15" s="128"/>
    </row>
    <row r="16" spans="1:54" ht="49.5" customHeight="1" thickBot="1">
      <c r="A16" s="65"/>
      <c r="B16" s="84" t="s">
        <v>46</v>
      </c>
      <c r="C16" s="83" t="s">
        <v>49</v>
      </c>
      <c r="D16" s="82" t="s">
        <v>50</v>
      </c>
      <c r="E16" s="356" t="s">
        <v>54</v>
      </c>
      <c r="F16" s="357"/>
      <c r="G16" s="357"/>
      <c r="H16" s="357"/>
      <c r="I16" s="357"/>
      <c r="J16" s="357"/>
      <c r="K16" s="357"/>
      <c r="L16" s="357"/>
      <c r="M16" s="357"/>
      <c r="N16" s="357"/>
      <c r="O16" s="357"/>
      <c r="P16" s="357"/>
      <c r="Q16" s="357"/>
      <c r="R16" s="357"/>
      <c r="S16" s="357"/>
      <c r="T16" s="357"/>
      <c r="U16" s="357"/>
      <c r="V16" s="357"/>
      <c r="W16" s="357"/>
      <c r="X16" s="357"/>
      <c r="Y16" s="357"/>
      <c r="Z16" s="357"/>
      <c r="AA16" s="357"/>
      <c r="AB16" s="357"/>
      <c r="AC16" s="357"/>
      <c r="AD16" s="357"/>
      <c r="AE16" s="357"/>
      <c r="AF16" s="357"/>
      <c r="AG16" s="357"/>
      <c r="AH16" s="357"/>
      <c r="AI16" s="357"/>
      <c r="AJ16" s="357"/>
      <c r="AK16" s="357"/>
      <c r="AL16" s="357"/>
      <c r="AM16" s="357"/>
      <c r="AN16" s="357"/>
      <c r="AO16" s="357"/>
      <c r="AP16" s="357"/>
      <c r="AQ16" s="357"/>
      <c r="AR16" s="357"/>
      <c r="AS16" s="357"/>
      <c r="AT16" s="357"/>
      <c r="AU16" s="358"/>
      <c r="AV16" s="129"/>
      <c r="AW16" s="65"/>
    </row>
    <row r="17" spans="1:48" s="66" customFormat="1" ht="16.5" customHeight="1">
      <c r="A17" s="67"/>
      <c r="B17" s="206">
        <v>400</v>
      </c>
      <c r="C17" s="75">
        <v>16</v>
      </c>
      <c r="D17" s="250">
        <v>0.85</v>
      </c>
      <c r="E17" s="79">
        <f t="shared" ref="E17:N26" si="3">IF(E$13&gt;$C17,IF(1000*Vd*$B17/(SQRT(3)*$C17*(E$14*$D17+E$15*SIN(ACOS($D17))))&gt;$F$6,"&gt;"&amp;$F$6,1000*Vd*$B17/(SQRT(3)*$C17*(E$14*$D17+E$15*SIN(ACOS($D17))))),"NOK")</f>
        <v>140.28631304393414</v>
      </c>
      <c r="F17" s="79">
        <f t="shared" si="3"/>
        <v>211.11060275890691</v>
      </c>
      <c r="G17" s="79">
        <f t="shared" si="3"/>
        <v>353.95014701803603</v>
      </c>
      <c r="H17" s="79" t="str">
        <f t="shared" si="3"/>
        <v>&gt;500</v>
      </c>
      <c r="I17" s="79" t="str">
        <f t="shared" si="3"/>
        <v>&gt;500</v>
      </c>
      <c r="J17" s="79" t="str">
        <f t="shared" si="3"/>
        <v>&gt;500</v>
      </c>
      <c r="K17" s="79" t="str">
        <f t="shared" si="3"/>
        <v>&gt;500</v>
      </c>
      <c r="L17" s="79" t="str">
        <f t="shared" si="3"/>
        <v>&gt;500</v>
      </c>
      <c r="M17" s="79" t="str">
        <f t="shared" si="3"/>
        <v>&gt;500</v>
      </c>
      <c r="N17" s="79" t="str">
        <f t="shared" si="3"/>
        <v>&gt;500</v>
      </c>
      <c r="O17" s="79" t="str">
        <f t="shared" ref="O17:X26" si="4">IF(O$13&gt;$C17,IF(1000*Vd*$B17/(SQRT(3)*$C17*(O$14*$D17+O$15*SIN(ACOS($D17))))&gt;$F$6,"&gt;"&amp;$F$6,1000*Vd*$B17/(SQRT(3)*$C17*(O$14*$D17+O$15*SIN(ACOS($D17))))),"NOK")</f>
        <v>&gt;500</v>
      </c>
      <c r="P17" s="79" t="str">
        <f t="shared" si="4"/>
        <v>&gt;500</v>
      </c>
      <c r="Q17" s="81" t="str">
        <f t="shared" si="4"/>
        <v>&gt;500</v>
      </c>
      <c r="R17" s="80" t="str">
        <f t="shared" si="4"/>
        <v>&gt;500</v>
      </c>
      <c r="S17" s="79" t="str">
        <f t="shared" si="4"/>
        <v>&gt;500</v>
      </c>
      <c r="T17" s="79" t="str">
        <f t="shared" si="4"/>
        <v>&gt;500</v>
      </c>
      <c r="U17" s="79" t="str">
        <f t="shared" si="4"/>
        <v>&gt;500</v>
      </c>
      <c r="V17" s="81" t="str">
        <f t="shared" si="4"/>
        <v>&gt;500</v>
      </c>
      <c r="W17" s="80" t="str">
        <f t="shared" si="4"/>
        <v>&gt;500</v>
      </c>
      <c r="X17" s="79" t="str">
        <f t="shared" si="4"/>
        <v>&gt;500</v>
      </c>
      <c r="Y17" s="79" t="str">
        <f t="shared" ref="Y17:AH26" si="5">IF(Y$13&gt;$C17,IF(1000*Vd*$B17/(SQRT(3)*$C17*(Y$14*$D17+Y$15*SIN(ACOS($D17))))&gt;$F$6,"&gt;"&amp;$F$6,1000*Vd*$B17/(SQRT(3)*$C17*(Y$14*$D17+Y$15*SIN(ACOS($D17))))),"NOK")</f>
        <v>&gt;500</v>
      </c>
      <c r="Z17" s="79" t="str">
        <f t="shared" si="5"/>
        <v>&gt;500</v>
      </c>
      <c r="AA17" s="81" t="str">
        <f t="shared" si="5"/>
        <v>&gt;500</v>
      </c>
      <c r="AB17" s="80" t="str">
        <f t="shared" si="5"/>
        <v>&gt;500</v>
      </c>
      <c r="AC17" s="79" t="str">
        <f t="shared" si="5"/>
        <v>&gt;500</v>
      </c>
      <c r="AD17" s="79" t="str">
        <f t="shared" si="5"/>
        <v>&gt;500</v>
      </c>
      <c r="AE17" s="79" t="str">
        <f t="shared" si="5"/>
        <v>&gt;500</v>
      </c>
      <c r="AF17" s="81" t="str">
        <f t="shared" si="5"/>
        <v>&gt;500</v>
      </c>
      <c r="AG17" s="80" t="str">
        <f t="shared" si="5"/>
        <v>&gt;500</v>
      </c>
      <c r="AH17" s="79" t="str">
        <f t="shared" si="5"/>
        <v>&gt;500</v>
      </c>
      <c r="AI17" s="79" t="str">
        <f t="shared" ref="AI17:AU26" si="6">IF(AI$13&gt;$C17,IF(1000*Vd*$B17/(SQRT(3)*$C17*(AI$14*$D17+AI$15*SIN(ACOS($D17))))&gt;$F$6,"&gt;"&amp;$F$6,1000*Vd*$B17/(SQRT(3)*$C17*(AI$14*$D17+AI$15*SIN(ACOS($D17))))),"NOK")</f>
        <v>&gt;500</v>
      </c>
      <c r="AJ17" s="79" t="str">
        <f t="shared" si="6"/>
        <v>&gt;500</v>
      </c>
      <c r="AK17" s="81" t="str">
        <f t="shared" si="6"/>
        <v>&gt;500</v>
      </c>
      <c r="AL17" s="80" t="str">
        <f t="shared" si="6"/>
        <v>&gt;500</v>
      </c>
      <c r="AM17" s="79" t="str">
        <f t="shared" si="6"/>
        <v>&gt;500</v>
      </c>
      <c r="AN17" s="79" t="str">
        <f t="shared" si="6"/>
        <v>&gt;500</v>
      </c>
      <c r="AO17" s="79" t="str">
        <f t="shared" si="6"/>
        <v>&gt;500</v>
      </c>
      <c r="AP17" s="81" t="str">
        <f t="shared" si="6"/>
        <v>&gt;500</v>
      </c>
      <c r="AQ17" s="80" t="str">
        <f t="shared" si="6"/>
        <v>&gt;500</v>
      </c>
      <c r="AR17" s="79" t="str">
        <f t="shared" si="6"/>
        <v>&gt;500</v>
      </c>
      <c r="AS17" s="79" t="str">
        <f t="shared" si="6"/>
        <v>&gt;500</v>
      </c>
      <c r="AT17" s="257" t="str">
        <f t="shared" si="6"/>
        <v>&gt;500</v>
      </c>
      <c r="AU17" s="258" t="str">
        <f t="shared" si="6"/>
        <v>&gt;500</v>
      </c>
      <c r="AV17" s="67"/>
    </row>
    <row r="18" spans="1:48" s="66" customFormat="1" ht="16.5" customHeight="1">
      <c r="A18" s="67"/>
      <c r="B18" s="207">
        <v>400</v>
      </c>
      <c r="C18" s="75">
        <v>20</v>
      </c>
      <c r="D18" s="251">
        <v>0.85</v>
      </c>
      <c r="E18" s="72">
        <f t="shared" si="3"/>
        <v>112.22905043514733</v>
      </c>
      <c r="F18" s="72">
        <f t="shared" si="3"/>
        <v>168.88848220712552</v>
      </c>
      <c r="G18" s="72">
        <f t="shared" si="3"/>
        <v>283.16011761442883</v>
      </c>
      <c r="H18" s="72">
        <f t="shared" si="3"/>
        <v>444.16075053629925</v>
      </c>
      <c r="I18" s="72" t="str">
        <f t="shared" si="3"/>
        <v>&gt;500</v>
      </c>
      <c r="J18" s="72" t="str">
        <f t="shared" si="3"/>
        <v>&gt;500</v>
      </c>
      <c r="K18" s="76" t="str">
        <f t="shared" si="3"/>
        <v>&gt;500</v>
      </c>
      <c r="L18" s="76" t="str">
        <f t="shared" si="3"/>
        <v>&gt;500</v>
      </c>
      <c r="M18" s="76" t="str">
        <f t="shared" si="3"/>
        <v>&gt;500</v>
      </c>
      <c r="N18" s="76" t="str">
        <f t="shared" si="3"/>
        <v>&gt;500</v>
      </c>
      <c r="O18" s="76" t="str">
        <f t="shared" si="4"/>
        <v>&gt;500</v>
      </c>
      <c r="P18" s="76" t="str">
        <f t="shared" si="4"/>
        <v>&gt;500</v>
      </c>
      <c r="Q18" s="78" t="str">
        <f t="shared" si="4"/>
        <v>&gt;500</v>
      </c>
      <c r="R18" s="77" t="str">
        <f t="shared" si="4"/>
        <v>&gt;500</v>
      </c>
      <c r="S18" s="76" t="str">
        <f t="shared" si="4"/>
        <v>&gt;500</v>
      </c>
      <c r="T18" s="76" t="str">
        <f t="shared" si="4"/>
        <v>&gt;500</v>
      </c>
      <c r="U18" s="76" t="str">
        <f t="shared" si="4"/>
        <v>&gt;500</v>
      </c>
      <c r="V18" s="78" t="str">
        <f t="shared" si="4"/>
        <v>&gt;500</v>
      </c>
      <c r="W18" s="77" t="str">
        <f t="shared" si="4"/>
        <v>&gt;500</v>
      </c>
      <c r="X18" s="76" t="str">
        <f t="shared" si="4"/>
        <v>&gt;500</v>
      </c>
      <c r="Y18" s="76" t="str">
        <f t="shared" si="5"/>
        <v>&gt;500</v>
      </c>
      <c r="Z18" s="76" t="str">
        <f t="shared" si="5"/>
        <v>&gt;500</v>
      </c>
      <c r="AA18" s="78" t="str">
        <f t="shared" si="5"/>
        <v>&gt;500</v>
      </c>
      <c r="AB18" s="77" t="str">
        <f t="shared" si="5"/>
        <v>&gt;500</v>
      </c>
      <c r="AC18" s="76" t="str">
        <f t="shared" si="5"/>
        <v>&gt;500</v>
      </c>
      <c r="AD18" s="76" t="str">
        <f t="shared" si="5"/>
        <v>&gt;500</v>
      </c>
      <c r="AE18" s="76" t="str">
        <f t="shared" si="5"/>
        <v>&gt;500</v>
      </c>
      <c r="AF18" s="78" t="str">
        <f t="shared" si="5"/>
        <v>&gt;500</v>
      </c>
      <c r="AG18" s="77" t="str">
        <f t="shared" si="5"/>
        <v>&gt;500</v>
      </c>
      <c r="AH18" s="76" t="str">
        <f t="shared" si="5"/>
        <v>&gt;500</v>
      </c>
      <c r="AI18" s="76" t="str">
        <f t="shared" si="6"/>
        <v>&gt;500</v>
      </c>
      <c r="AJ18" s="76" t="str">
        <f t="shared" si="6"/>
        <v>&gt;500</v>
      </c>
      <c r="AK18" s="78" t="str">
        <f t="shared" si="6"/>
        <v>&gt;500</v>
      </c>
      <c r="AL18" s="77" t="str">
        <f t="shared" si="6"/>
        <v>&gt;500</v>
      </c>
      <c r="AM18" s="76" t="str">
        <f t="shared" si="6"/>
        <v>&gt;500</v>
      </c>
      <c r="AN18" s="76" t="str">
        <f t="shared" si="6"/>
        <v>&gt;500</v>
      </c>
      <c r="AO18" s="76" t="str">
        <f t="shared" si="6"/>
        <v>&gt;500</v>
      </c>
      <c r="AP18" s="78" t="str">
        <f t="shared" si="6"/>
        <v>&gt;500</v>
      </c>
      <c r="AQ18" s="77" t="str">
        <f t="shared" si="6"/>
        <v>&gt;500</v>
      </c>
      <c r="AR18" s="76" t="str">
        <f t="shared" si="6"/>
        <v>&gt;500</v>
      </c>
      <c r="AS18" s="76" t="str">
        <f t="shared" si="6"/>
        <v>&gt;500</v>
      </c>
      <c r="AT18" s="259" t="str">
        <f t="shared" si="6"/>
        <v>&gt;500</v>
      </c>
      <c r="AU18" s="260" t="str">
        <f t="shared" si="6"/>
        <v>&gt;500</v>
      </c>
      <c r="AV18" s="67"/>
    </row>
    <row r="19" spans="1:48" s="66" customFormat="1" ht="16.5" customHeight="1">
      <c r="A19" s="67"/>
      <c r="B19" s="207">
        <v>400</v>
      </c>
      <c r="C19" s="75">
        <v>25</v>
      </c>
      <c r="D19" s="251">
        <v>0.85</v>
      </c>
      <c r="E19" s="72" t="str">
        <f t="shared" si="3"/>
        <v>NOK</v>
      </c>
      <c r="F19" s="72">
        <f t="shared" si="3"/>
        <v>135.11078576570043</v>
      </c>
      <c r="G19" s="72">
        <f t="shared" si="3"/>
        <v>226.52809409154307</v>
      </c>
      <c r="H19" s="72">
        <f t="shared" si="3"/>
        <v>355.32860042903934</v>
      </c>
      <c r="I19" s="72" t="str">
        <f t="shared" si="3"/>
        <v>&gt;500</v>
      </c>
      <c r="J19" s="72" t="str">
        <f t="shared" si="3"/>
        <v>&gt;500</v>
      </c>
      <c r="K19" s="72" t="str">
        <f t="shared" si="3"/>
        <v>&gt;500</v>
      </c>
      <c r="L19" s="76" t="str">
        <f t="shared" si="3"/>
        <v>&gt;500</v>
      </c>
      <c r="M19" s="76" t="str">
        <f t="shared" si="3"/>
        <v>&gt;500</v>
      </c>
      <c r="N19" s="76" t="str">
        <f t="shared" si="3"/>
        <v>&gt;500</v>
      </c>
      <c r="O19" s="76" t="str">
        <f t="shared" si="4"/>
        <v>&gt;500</v>
      </c>
      <c r="P19" s="76" t="str">
        <f t="shared" si="4"/>
        <v>&gt;500</v>
      </c>
      <c r="Q19" s="78" t="str">
        <f t="shared" si="4"/>
        <v>&gt;500</v>
      </c>
      <c r="R19" s="77" t="str">
        <f t="shared" si="4"/>
        <v>&gt;500</v>
      </c>
      <c r="S19" s="76" t="str">
        <f t="shared" si="4"/>
        <v>&gt;500</v>
      </c>
      <c r="T19" s="76" t="str">
        <f t="shared" si="4"/>
        <v>&gt;500</v>
      </c>
      <c r="U19" s="76" t="str">
        <f t="shared" si="4"/>
        <v>&gt;500</v>
      </c>
      <c r="V19" s="78" t="str">
        <f t="shared" si="4"/>
        <v>&gt;500</v>
      </c>
      <c r="W19" s="77" t="str">
        <f t="shared" si="4"/>
        <v>&gt;500</v>
      </c>
      <c r="X19" s="76" t="str">
        <f t="shared" si="4"/>
        <v>&gt;500</v>
      </c>
      <c r="Y19" s="76" t="str">
        <f t="shared" si="5"/>
        <v>&gt;500</v>
      </c>
      <c r="Z19" s="76" t="str">
        <f t="shared" si="5"/>
        <v>&gt;500</v>
      </c>
      <c r="AA19" s="78" t="str">
        <f t="shared" si="5"/>
        <v>&gt;500</v>
      </c>
      <c r="AB19" s="77" t="str">
        <f t="shared" si="5"/>
        <v>&gt;500</v>
      </c>
      <c r="AC19" s="76" t="str">
        <f t="shared" si="5"/>
        <v>&gt;500</v>
      </c>
      <c r="AD19" s="76" t="str">
        <f t="shared" si="5"/>
        <v>&gt;500</v>
      </c>
      <c r="AE19" s="76" t="str">
        <f t="shared" si="5"/>
        <v>&gt;500</v>
      </c>
      <c r="AF19" s="78" t="str">
        <f t="shared" si="5"/>
        <v>&gt;500</v>
      </c>
      <c r="AG19" s="77" t="str">
        <f t="shared" si="5"/>
        <v>&gt;500</v>
      </c>
      <c r="AH19" s="76" t="str">
        <f t="shared" si="5"/>
        <v>&gt;500</v>
      </c>
      <c r="AI19" s="76" t="str">
        <f t="shared" si="6"/>
        <v>&gt;500</v>
      </c>
      <c r="AJ19" s="76" t="str">
        <f t="shared" si="6"/>
        <v>&gt;500</v>
      </c>
      <c r="AK19" s="78" t="str">
        <f t="shared" si="6"/>
        <v>&gt;500</v>
      </c>
      <c r="AL19" s="77" t="str">
        <f t="shared" si="6"/>
        <v>&gt;500</v>
      </c>
      <c r="AM19" s="76" t="str">
        <f t="shared" si="6"/>
        <v>&gt;500</v>
      </c>
      <c r="AN19" s="76" t="str">
        <f t="shared" si="6"/>
        <v>&gt;500</v>
      </c>
      <c r="AO19" s="76" t="str">
        <f t="shared" si="6"/>
        <v>&gt;500</v>
      </c>
      <c r="AP19" s="78" t="str">
        <f t="shared" si="6"/>
        <v>&gt;500</v>
      </c>
      <c r="AQ19" s="77" t="str">
        <f t="shared" si="6"/>
        <v>&gt;500</v>
      </c>
      <c r="AR19" s="76" t="str">
        <f t="shared" si="6"/>
        <v>&gt;500</v>
      </c>
      <c r="AS19" s="76" t="str">
        <f t="shared" si="6"/>
        <v>&gt;500</v>
      </c>
      <c r="AT19" s="259" t="str">
        <f t="shared" si="6"/>
        <v>&gt;500</v>
      </c>
      <c r="AU19" s="260" t="str">
        <f t="shared" si="6"/>
        <v>&gt;500</v>
      </c>
      <c r="AV19" s="67"/>
    </row>
    <row r="20" spans="1:48" s="66" customFormat="1" ht="16.5" customHeight="1">
      <c r="A20" s="67"/>
      <c r="B20" s="207">
        <v>400</v>
      </c>
      <c r="C20" s="75">
        <v>31.5</v>
      </c>
      <c r="D20" s="251">
        <v>0.85</v>
      </c>
      <c r="E20" s="72" t="str">
        <f t="shared" si="3"/>
        <v>NOK</v>
      </c>
      <c r="F20" s="72" t="str">
        <f t="shared" si="3"/>
        <v>NOK</v>
      </c>
      <c r="G20" s="72">
        <f t="shared" si="3"/>
        <v>179.78420165995482</v>
      </c>
      <c r="H20" s="72">
        <f t="shared" si="3"/>
        <v>282.00682573733286</v>
      </c>
      <c r="I20" s="72">
        <f t="shared" si="3"/>
        <v>437.62126865250923</v>
      </c>
      <c r="J20" s="72" t="str">
        <f t="shared" si="3"/>
        <v>&gt;500</v>
      </c>
      <c r="K20" s="72" t="str">
        <f t="shared" si="3"/>
        <v>&gt;500</v>
      </c>
      <c r="L20" s="76" t="str">
        <f t="shared" si="3"/>
        <v>&gt;500</v>
      </c>
      <c r="M20" s="76" t="str">
        <f t="shared" si="3"/>
        <v>&gt;500</v>
      </c>
      <c r="N20" s="76" t="str">
        <f t="shared" si="3"/>
        <v>&gt;500</v>
      </c>
      <c r="O20" s="76" t="str">
        <f t="shared" si="4"/>
        <v>&gt;500</v>
      </c>
      <c r="P20" s="76" t="str">
        <f t="shared" si="4"/>
        <v>&gt;500</v>
      </c>
      <c r="Q20" s="78" t="str">
        <f t="shared" si="4"/>
        <v>&gt;500</v>
      </c>
      <c r="R20" s="77" t="str">
        <f t="shared" si="4"/>
        <v>&gt;500</v>
      </c>
      <c r="S20" s="76" t="str">
        <f t="shared" si="4"/>
        <v>&gt;500</v>
      </c>
      <c r="T20" s="76" t="str">
        <f t="shared" si="4"/>
        <v>&gt;500</v>
      </c>
      <c r="U20" s="76" t="str">
        <f t="shared" si="4"/>
        <v>&gt;500</v>
      </c>
      <c r="V20" s="78" t="str">
        <f t="shared" si="4"/>
        <v>&gt;500</v>
      </c>
      <c r="W20" s="77" t="str">
        <f t="shared" si="4"/>
        <v>&gt;500</v>
      </c>
      <c r="X20" s="76" t="str">
        <f t="shared" si="4"/>
        <v>&gt;500</v>
      </c>
      <c r="Y20" s="76" t="str">
        <f t="shared" si="5"/>
        <v>&gt;500</v>
      </c>
      <c r="Z20" s="76" t="str">
        <f t="shared" si="5"/>
        <v>&gt;500</v>
      </c>
      <c r="AA20" s="78" t="str">
        <f t="shared" si="5"/>
        <v>&gt;500</v>
      </c>
      <c r="AB20" s="77" t="str">
        <f t="shared" si="5"/>
        <v>&gt;500</v>
      </c>
      <c r="AC20" s="76" t="str">
        <f t="shared" si="5"/>
        <v>&gt;500</v>
      </c>
      <c r="AD20" s="76" t="str">
        <f t="shared" si="5"/>
        <v>&gt;500</v>
      </c>
      <c r="AE20" s="76" t="str">
        <f t="shared" si="5"/>
        <v>&gt;500</v>
      </c>
      <c r="AF20" s="78" t="str">
        <f t="shared" si="5"/>
        <v>&gt;500</v>
      </c>
      <c r="AG20" s="77" t="str">
        <f t="shared" si="5"/>
        <v>&gt;500</v>
      </c>
      <c r="AH20" s="76" t="str">
        <f t="shared" si="5"/>
        <v>&gt;500</v>
      </c>
      <c r="AI20" s="76" t="str">
        <f t="shared" si="6"/>
        <v>&gt;500</v>
      </c>
      <c r="AJ20" s="76" t="str">
        <f t="shared" si="6"/>
        <v>&gt;500</v>
      </c>
      <c r="AK20" s="78" t="str">
        <f t="shared" si="6"/>
        <v>&gt;500</v>
      </c>
      <c r="AL20" s="77" t="str">
        <f t="shared" si="6"/>
        <v>&gt;500</v>
      </c>
      <c r="AM20" s="76" t="str">
        <f t="shared" si="6"/>
        <v>&gt;500</v>
      </c>
      <c r="AN20" s="76" t="str">
        <f t="shared" si="6"/>
        <v>&gt;500</v>
      </c>
      <c r="AO20" s="76" t="str">
        <f t="shared" si="6"/>
        <v>&gt;500</v>
      </c>
      <c r="AP20" s="78" t="str">
        <f t="shared" si="6"/>
        <v>&gt;500</v>
      </c>
      <c r="AQ20" s="77" t="str">
        <f t="shared" si="6"/>
        <v>&gt;500</v>
      </c>
      <c r="AR20" s="76" t="str">
        <f t="shared" si="6"/>
        <v>&gt;500</v>
      </c>
      <c r="AS20" s="76" t="str">
        <f t="shared" si="6"/>
        <v>&gt;500</v>
      </c>
      <c r="AT20" s="259" t="str">
        <f t="shared" si="6"/>
        <v>&gt;500</v>
      </c>
      <c r="AU20" s="260" t="str">
        <f t="shared" si="6"/>
        <v>&gt;500</v>
      </c>
      <c r="AV20" s="67"/>
    </row>
    <row r="21" spans="1:48" s="66" customFormat="1" ht="16.5" customHeight="1">
      <c r="A21" s="67"/>
      <c r="B21" s="207">
        <v>400</v>
      </c>
      <c r="C21" s="75">
        <v>40</v>
      </c>
      <c r="D21" s="251">
        <v>0.85</v>
      </c>
      <c r="E21" s="72" t="str">
        <f t="shared" si="3"/>
        <v>NOK</v>
      </c>
      <c r="F21" s="72" t="str">
        <f t="shared" si="3"/>
        <v>NOK</v>
      </c>
      <c r="G21" s="72">
        <f t="shared" si="3"/>
        <v>141.58005880721441</v>
      </c>
      <c r="H21" s="72">
        <f t="shared" si="3"/>
        <v>222.08037526814962</v>
      </c>
      <c r="I21" s="72">
        <f t="shared" si="3"/>
        <v>344.62674906385104</v>
      </c>
      <c r="J21" s="72">
        <f t="shared" si="3"/>
        <v>469.83746948061099</v>
      </c>
      <c r="K21" s="72" t="str">
        <f t="shared" si="3"/>
        <v>&gt;500</v>
      </c>
      <c r="L21" s="72" t="str">
        <f t="shared" si="3"/>
        <v>&gt;500</v>
      </c>
      <c r="M21" s="76" t="str">
        <f t="shared" si="3"/>
        <v>&gt;500</v>
      </c>
      <c r="N21" s="76" t="str">
        <f t="shared" si="3"/>
        <v>&gt;500</v>
      </c>
      <c r="O21" s="76" t="str">
        <f t="shared" si="4"/>
        <v>&gt;500</v>
      </c>
      <c r="P21" s="76" t="str">
        <f t="shared" si="4"/>
        <v>&gt;500</v>
      </c>
      <c r="Q21" s="78" t="str">
        <f t="shared" si="4"/>
        <v>&gt;500</v>
      </c>
      <c r="R21" s="77" t="str">
        <f t="shared" si="4"/>
        <v>&gt;500</v>
      </c>
      <c r="S21" s="76" t="str">
        <f t="shared" si="4"/>
        <v>&gt;500</v>
      </c>
      <c r="T21" s="76" t="str">
        <f t="shared" si="4"/>
        <v>&gt;500</v>
      </c>
      <c r="U21" s="76" t="str">
        <f t="shared" si="4"/>
        <v>&gt;500</v>
      </c>
      <c r="V21" s="78" t="str">
        <f t="shared" si="4"/>
        <v>&gt;500</v>
      </c>
      <c r="W21" s="77" t="str">
        <f t="shared" si="4"/>
        <v>&gt;500</v>
      </c>
      <c r="X21" s="76" t="str">
        <f t="shared" si="4"/>
        <v>&gt;500</v>
      </c>
      <c r="Y21" s="76" t="str">
        <f t="shared" si="5"/>
        <v>&gt;500</v>
      </c>
      <c r="Z21" s="76" t="str">
        <f t="shared" si="5"/>
        <v>&gt;500</v>
      </c>
      <c r="AA21" s="78" t="str">
        <f t="shared" si="5"/>
        <v>&gt;500</v>
      </c>
      <c r="AB21" s="77" t="str">
        <f t="shared" si="5"/>
        <v>&gt;500</v>
      </c>
      <c r="AC21" s="76" t="str">
        <f t="shared" si="5"/>
        <v>&gt;500</v>
      </c>
      <c r="AD21" s="76" t="str">
        <f t="shared" si="5"/>
        <v>&gt;500</v>
      </c>
      <c r="AE21" s="76" t="str">
        <f t="shared" si="5"/>
        <v>&gt;500</v>
      </c>
      <c r="AF21" s="78" t="str">
        <f t="shared" si="5"/>
        <v>&gt;500</v>
      </c>
      <c r="AG21" s="77" t="str">
        <f t="shared" si="5"/>
        <v>&gt;500</v>
      </c>
      <c r="AH21" s="76" t="str">
        <f t="shared" si="5"/>
        <v>&gt;500</v>
      </c>
      <c r="AI21" s="76" t="str">
        <f t="shared" si="6"/>
        <v>&gt;500</v>
      </c>
      <c r="AJ21" s="76" t="str">
        <f t="shared" si="6"/>
        <v>&gt;500</v>
      </c>
      <c r="AK21" s="78" t="str">
        <f t="shared" si="6"/>
        <v>&gt;500</v>
      </c>
      <c r="AL21" s="77" t="str">
        <f t="shared" si="6"/>
        <v>&gt;500</v>
      </c>
      <c r="AM21" s="76" t="str">
        <f t="shared" si="6"/>
        <v>&gt;500</v>
      </c>
      <c r="AN21" s="76" t="str">
        <f t="shared" si="6"/>
        <v>&gt;500</v>
      </c>
      <c r="AO21" s="76" t="str">
        <f t="shared" si="6"/>
        <v>&gt;500</v>
      </c>
      <c r="AP21" s="78" t="str">
        <f t="shared" si="6"/>
        <v>&gt;500</v>
      </c>
      <c r="AQ21" s="77" t="str">
        <f t="shared" si="6"/>
        <v>&gt;500</v>
      </c>
      <c r="AR21" s="76" t="str">
        <f t="shared" si="6"/>
        <v>&gt;500</v>
      </c>
      <c r="AS21" s="76" t="str">
        <f t="shared" si="6"/>
        <v>&gt;500</v>
      </c>
      <c r="AT21" s="259" t="str">
        <f t="shared" si="6"/>
        <v>&gt;500</v>
      </c>
      <c r="AU21" s="260" t="str">
        <f t="shared" si="6"/>
        <v>&gt;500</v>
      </c>
      <c r="AV21" s="67"/>
    </row>
    <row r="22" spans="1:48" s="66" customFormat="1" ht="16.5" customHeight="1">
      <c r="A22" s="67"/>
      <c r="B22" s="207">
        <v>400</v>
      </c>
      <c r="C22" s="75">
        <v>50</v>
      </c>
      <c r="D22" s="251">
        <v>0.85</v>
      </c>
      <c r="E22" s="72" t="str">
        <f t="shared" si="3"/>
        <v>NOK</v>
      </c>
      <c r="F22" s="72" t="str">
        <f t="shared" si="3"/>
        <v>NOK</v>
      </c>
      <c r="G22" s="72" t="str">
        <f t="shared" si="3"/>
        <v>NOK</v>
      </c>
      <c r="H22" s="72">
        <f t="shared" si="3"/>
        <v>177.66430021451967</v>
      </c>
      <c r="I22" s="72">
        <f t="shared" si="3"/>
        <v>275.70139925108077</v>
      </c>
      <c r="J22" s="72">
        <f t="shared" si="3"/>
        <v>375.86997558448871</v>
      </c>
      <c r="K22" s="72">
        <f t="shared" si="3"/>
        <v>497.3675484738485</v>
      </c>
      <c r="L22" s="72" t="str">
        <f t="shared" si="3"/>
        <v>&gt;500</v>
      </c>
      <c r="M22" s="72" t="str">
        <f t="shared" si="3"/>
        <v>&gt;500</v>
      </c>
      <c r="N22" s="76" t="str">
        <f t="shared" si="3"/>
        <v>&gt;500</v>
      </c>
      <c r="O22" s="76" t="str">
        <f t="shared" si="4"/>
        <v>&gt;500</v>
      </c>
      <c r="P22" s="76" t="str">
        <f t="shared" si="4"/>
        <v>&gt;500</v>
      </c>
      <c r="Q22" s="78" t="str">
        <f t="shared" si="4"/>
        <v>&gt;500</v>
      </c>
      <c r="R22" s="77" t="str">
        <f t="shared" si="4"/>
        <v>&gt;500</v>
      </c>
      <c r="S22" s="76" t="str">
        <f t="shared" si="4"/>
        <v>&gt;500</v>
      </c>
      <c r="T22" s="76" t="str">
        <f t="shared" si="4"/>
        <v>&gt;500</v>
      </c>
      <c r="U22" s="76" t="str">
        <f t="shared" si="4"/>
        <v>&gt;500</v>
      </c>
      <c r="V22" s="78" t="str">
        <f t="shared" si="4"/>
        <v>&gt;500</v>
      </c>
      <c r="W22" s="77" t="str">
        <f t="shared" si="4"/>
        <v>&gt;500</v>
      </c>
      <c r="X22" s="76" t="str">
        <f t="shared" si="4"/>
        <v>&gt;500</v>
      </c>
      <c r="Y22" s="76" t="str">
        <f t="shared" si="5"/>
        <v>&gt;500</v>
      </c>
      <c r="Z22" s="76" t="str">
        <f t="shared" si="5"/>
        <v>&gt;500</v>
      </c>
      <c r="AA22" s="78" t="str">
        <f t="shared" si="5"/>
        <v>&gt;500</v>
      </c>
      <c r="AB22" s="77" t="str">
        <f t="shared" si="5"/>
        <v>&gt;500</v>
      </c>
      <c r="AC22" s="76" t="str">
        <f t="shared" si="5"/>
        <v>&gt;500</v>
      </c>
      <c r="AD22" s="76" t="str">
        <f t="shared" si="5"/>
        <v>&gt;500</v>
      </c>
      <c r="AE22" s="76" t="str">
        <f t="shared" si="5"/>
        <v>&gt;500</v>
      </c>
      <c r="AF22" s="78" t="str">
        <f t="shared" si="5"/>
        <v>&gt;500</v>
      </c>
      <c r="AG22" s="77" t="str">
        <f t="shared" si="5"/>
        <v>&gt;500</v>
      </c>
      <c r="AH22" s="76" t="str">
        <f t="shared" si="5"/>
        <v>&gt;500</v>
      </c>
      <c r="AI22" s="76" t="str">
        <f t="shared" si="6"/>
        <v>&gt;500</v>
      </c>
      <c r="AJ22" s="76" t="str">
        <f t="shared" si="6"/>
        <v>&gt;500</v>
      </c>
      <c r="AK22" s="78" t="str">
        <f t="shared" si="6"/>
        <v>&gt;500</v>
      </c>
      <c r="AL22" s="77" t="str">
        <f t="shared" si="6"/>
        <v>&gt;500</v>
      </c>
      <c r="AM22" s="76" t="str">
        <f t="shared" si="6"/>
        <v>&gt;500</v>
      </c>
      <c r="AN22" s="76" t="str">
        <f t="shared" si="6"/>
        <v>&gt;500</v>
      </c>
      <c r="AO22" s="76" t="str">
        <f t="shared" si="6"/>
        <v>&gt;500</v>
      </c>
      <c r="AP22" s="78" t="str">
        <f t="shared" si="6"/>
        <v>&gt;500</v>
      </c>
      <c r="AQ22" s="77" t="str">
        <f t="shared" si="6"/>
        <v>&gt;500</v>
      </c>
      <c r="AR22" s="76" t="str">
        <f t="shared" si="6"/>
        <v>&gt;500</v>
      </c>
      <c r="AS22" s="76" t="str">
        <f t="shared" si="6"/>
        <v>&gt;500</v>
      </c>
      <c r="AT22" s="259" t="str">
        <f t="shared" si="6"/>
        <v>&gt;500</v>
      </c>
      <c r="AU22" s="260" t="str">
        <f t="shared" si="6"/>
        <v>&gt;500</v>
      </c>
      <c r="AV22" s="67"/>
    </row>
    <row r="23" spans="1:48" s="66" customFormat="1" ht="16.5" customHeight="1">
      <c r="A23" s="67"/>
      <c r="B23" s="207">
        <v>400</v>
      </c>
      <c r="C23" s="75">
        <v>63</v>
      </c>
      <c r="D23" s="251">
        <v>0.85</v>
      </c>
      <c r="E23" s="72" t="str">
        <f t="shared" si="3"/>
        <v>NOK</v>
      </c>
      <c r="F23" s="72" t="str">
        <f t="shared" si="3"/>
        <v>NOK</v>
      </c>
      <c r="G23" s="72" t="str">
        <f t="shared" si="3"/>
        <v>NOK</v>
      </c>
      <c r="H23" s="72" t="str">
        <f t="shared" si="3"/>
        <v>NOK</v>
      </c>
      <c r="I23" s="72">
        <f t="shared" si="3"/>
        <v>218.81063432625461</v>
      </c>
      <c r="J23" s="72">
        <f t="shared" si="3"/>
        <v>298.30950443213391</v>
      </c>
      <c r="K23" s="72">
        <f t="shared" si="3"/>
        <v>394.7361495824195</v>
      </c>
      <c r="L23" s="72" t="str">
        <f t="shared" si="3"/>
        <v>&gt;500</v>
      </c>
      <c r="M23" s="72" t="str">
        <f t="shared" si="3"/>
        <v>&gt;500</v>
      </c>
      <c r="N23" s="72" t="str">
        <f t="shared" si="3"/>
        <v>&gt;500</v>
      </c>
      <c r="O23" s="72" t="str">
        <f t="shared" si="4"/>
        <v>&gt;500</v>
      </c>
      <c r="P23" s="76" t="str">
        <f t="shared" si="4"/>
        <v>&gt;500</v>
      </c>
      <c r="Q23" s="78" t="str">
        <f t="shared" si="4"/>
        <v>&gt;500</v>
      </c>
      <c r="R23" s="73" t="str">
        <f t="shared" si="4"/>
        <v>&gt;500</v>
      </c>
      <c r="S23" s="76" t="str">
        <f t="shared" si="4"/>
        <v>&gt;500</v>
      </c>
      <c r="T23" s="76" t="str">
        <f t="shared" si="4"/>
        <v>&gt;500</v>
      </c>
      <c r="U23" s="76" t="str">
        <f t="shared" si="4"/>
        <v>&gt;500</v>
      </c>
      <c r="V23" s="78" t="str">
        <f t="shared" si="4"/>
        <v>&gt;500</v>
      </c>
      <c r="W23" s="77" t="str">
        <f t="shared" si="4"/>
        <v>&gt;500</v>
      </c>
      <c r="X23" s="76" t="str">
        <f t="shared" si="4"/>
        <v>&gt;500</v>
      </c>
      <c r="Y23" s="76" t="str">
        <f t="shared" si="5"/>
        <v>&gt;500</v>
      </c>
      <c r="Z23" s="76" t="str">
        <f t="shared" si="5"/>
        <v>&gt;500</v>
      </c>
      <c r="AA23" s="78" t="str">
        <f t="shared" si="5"/>
        <v>&gt;500</v>
      </c>
      <c r="AB23" s="77" t="str">
        <f t="shared" si="5"/>
        <v>&gt;500</v>
      </c>
      <c r="AC23" s="76" t="str">
        <f t="shared" si="5"/>
        <v>&gt;500</v>
      </c>
      <c r="AD23" s="76" t="str">
        <f t="shared" si="5"/>
        <v>&gt;500</v>
      </c>
      <c r="AE23" s="76" t="str">
        <f t="shared" si="5"/>
        <v>&gt;500</v>
      </c>
      <c r="AF23" s="78" t="str">
        <f t="shared" si="5"/>
        <v>&gt;500</v>
      </c>
      <c r="AG23" s="77" t="str">
        <f t="shared" si="5"/>
        <v>&gt;500</v>
      </c>
      <c r="AH23" s="76" t="str">
        <f t="shared" si="5"/>
        <v>&gt;500</v>
      </c>
      <c r="AI23" s="76" t="str">
        <f t="shared" si="6"/>
        <v>&gt;500</v>
      </c>
      <c r="AJ23" s="76" t="str">
        <f t="shared" si="6"/>
        <v>&gt;500</v>
      </c>
      <c r="AK23" s="78" t="str">
        <f t="shared" si="6"/>
        <v>&gt;500</v>
      </c>
      <c r="AL23" s="77" t="str">
        <f t="shared" si="6"/>
        <v>&gt;500</v>
      </c>
      <c r="AM23" s="76" t="str">
        <f t="shared" si="6"/>
        <v>&gt;500</v>
      </c>
      <c r="AN23" s="76" t="str">
        <f t="shared" si="6"/>
        <v>&gt;500</v>
      </c>
      <c r="AO23" s="76" t="str">
        <f t="shared" si="6"/>
        <v>&gt;500</v>
      </c>
      <c r="AP23" s="78" t="str">
        <f t="shared" si="6"/>
        <v>&gt;500</v>
      </c>
      <c r="AQ23" s="77" t="str">
        <f t="shared" si="6"/>
        <v>&gt;500</v>
      </c>
      <c r="AR23" s="76" t="str">
        <f t="shared" si="6"/>
        <v>&gt;500</v>
      </c>
      <c r="AS23" s="76" t="str">
        <f t="shared" si="6"/>
        <v>&gt;500</v>
      </c>
      <c r="AT23" s="259" t="str">
        <f t="shared" si="6"/>
        <v>&gt;500</v>
      </c>
      <c r="AU23" s="260" t="str">
        <f t="shared" si="6"/>
        <v>&gt;500</v>
      </c>
      <c r="AV23" s="67"/>
    </row>
    <row r="24" spans="1:48" s="66" customFormat="1" ht="16.5" customHeight="1">
      <c r="A24" s="67"/>
      <c r="B24" s="207">
        <v>400</v>
      </c>
      <c r="C24" s="75">
        <v>80</v>
      </c>
      <c r="D24" s="251">
        <v>0.85</v>
      </c>
      <c r="E24" s="72" t="str">
        <f t="shared" si="3"/>
        <v>NOK</v>
      </c>
      <c r="F24" s="72" t="str">
        <f t="shared" si="3"/>
        <v>NOK</v>
      </c>
      <c r="G24" s="72" t="str">
        <f t="shared" si="3"/>
        <v>NOK</v>
      </c>
      <c r="H24" s="72" t="str">
        <f t="shared" si="3"/>
        <v>NOK</v>
      </c>
      <c r="I24" s="72" t="str">
        <f t="shared" si="3"/>
        <v>NOK</v>
      </c>
      <c r="J24" s="72">
        <f t="shared" si="3"/>
        <v>234.9187347403055</v>
      </c>
      <c r="K24" s="72">
        <f t="shared" si="3"/>
        <v>310.85471779615534</v>
      </c>
      <c r="L24" s="72">
        <f t="shared" si="3"/>
        <v>434.57830455473152</v>
      </c>
      <c r="M24" s="72" t="str">
        <f t="shared" si="3"/>
        <v>&gt;500</v>
      </c>
      <c r="N24" s="72" t="str">
        <f t="shared" si="3"/>
        <v>&gt;500</v>
      </c>
      <c r="O24" s="72" t="str">
        <f t="shared" si="4"/>
        <v>&gt;500</v>
      </c>
      <c r="P24" s="72" t="str">
        <f t="shared" si="4"/>
        <v>&gt;500</v>
      </c>
      <c r="Q24" s="78" t="str">
        <f t="shared" si="4"/>
        <v>&gt;500</v>
      </c>
      <c r="R24" s="73" t="str">
        <f t="shared" si="4"/>
        <v>&gt;500</v>
      </c>
      <c r="S24" s="72" t="str">
        <f t="shared" si="4"/>
        <v>&gt;500</v>
      </c>
      <c r="T24" s="72" t="str">
        <f t="shared" si="4"/>
        <v>&gt;500</v>
      </c>
      <c r="U24" s="76" t="str">
        <f t="shared" si="4"/>
        <v>&gt;500</v>
      </c>
      <c r="V24" s="78" t="str">
        <f t="shared" si="4"/>
        <v>&gt;500</v>
      </c>
      <c r="W24" s="77" t="str">
        <f t="shared" si="4"/>
        <v>&gt;500</v>
      </c>
      <c r="X24" s="76" t="str">
        <f t="shared" si="4"/>
        <v>&gt;500</v>
      </c>
      <c r="Y24" s="76" t="str">
        <f t="shared" si="5"/>
        <v>&gt;500</v>
      </c>
      <c r="Z24" s="76" t="str">
        <f t="shared" si="5"/>
        <v>&gt;500</v>
      </c>
      <c r="AA24" s="78" t="str">
        <f t="shared" si="5"/>
        <v>&gt;500</v>
      </c>
      <c r="AB24" s="77" t="str">
        <f t="shared" si="5"/>
        <v>&gt;500</v>
      </c>
      <c r="AC24" s="76" t="str">
        <f t="shared" si="5"/>
        <v>&gt;500</v>
      </c>
      <c r="AD24" s="76" t="str">
        <f t="shared" si="5"/>
        <v>&gt;500</v>
      </c>
      <c r="AE24" s="76" t="str">
        <f t="shared" si="5"/>
        <v>&gt;500</v>
      </c>
      <c r="AF24" s="78" t="str">
        <f t="shared" si="5"/>
        <v>&gt;500</v>
      </c>
      <c r="AG24" s="77" t="str">
        <f t="shared" si="5"/>
        <v>&gt;500</v>
      </c>
      <c r="AH24" s="76" t="str">
        <f t="shared" si="5"/>
        <v>&gt;500</v>
      </c>
      <c r="AI24" s="76" t="str">
        <f t="shared" si="6"/>
        <v>&gt;500</v>
      </c>
      <c r="AJ24" s="76" t="str">
        <f t="shared" si="6"/>
        <v>&gt;500</v>
      </c>
      <c r="AK24" s="78" t="str">
        <f t="shared" si="6"/>
        <v>&gt;500</v>
      </c>
      <c r="AL24" s="77" t="str">
        <f t="shared" si="6"/>
        <v>&gt;500</v>
      </c>
      <c r="AM24" s="76" t="str">
        <f t="shared" si="6"/>
        <v>&gt;500</v>
      </c>
      <c r="AN24" s="76" t="str">
        <f t="shared" si="6"/>
        <v>&gt;500</v>
      </c>
      <c r="AO24" s="76" t="str">
        <f t="shared" si="6"/>
        <v>&gt;500</v>
      </c>
      <c r="AP24" s="78" t="str">
        <f t="shared" si="6"/>
        <v>&gt;500</v>
      </c>
      <c r="AQ24" s="77" t="str">
        <f t="shared" si="6"/>
        <v>&gt;500</v>
      </c>
      <c r="AR24" s="76" t="str">
        <f t="shared" si="6"/>
        <v>&gt;500</v>
      </c>
      <c r="AS24" s="76" t="str">
        <f t="shared" si="6"/>
        <v>&gt;500</v>
      </c>
      <c r="AT24" s="259" t="str">
        <f t="shared" si="6"/>
        <v>&gt;500</v>
      </c>
      <c r="AU24" s="260" t="str">
        <f t="shared" si="6"/>
        <v>&gt;500</v>
      </c>
      <c r="AV24" s="67"/>
    </row>
    <row r="25" spans="1:48" s="66" customFormat="1" ht="16.5" customHeight="1">
      <c r="A25" s="67"/>
      <c r="B25" s="207">
        <v>400</v>
      </c>
      <c r="C25" s="75">
        <v>100</v>
      </c>
      <c r="D25" s="251">
        <v>0.85</v>
      </c>
      <c r="E25" s="72" t="str">
        <f t="shared" si="3"/>
        <v>NOK</v>
      </c>
      <c r="F25" s="72" t="str">
        <f t="shared" si="3"/>
        <v>NOK</v>
      </c>
      <c r="G25" s="72" t="str">
        <f t="shared" si="3"/>
        <v>NOK</v>
      </c>
      <c r="H25" s="72" t="str">
        <f t="shared" si="3"/>
        <v>NOK</v>
      </c>
      <c r="I25" s="72" t="str">
        <f t="shared" si="3"/>
        <v>NOK</v>
      </c>
      <c r="J25" s="72" t="str">
        <f t="shared" si="3"/>
        <v>NOK</v>
      </c>
      <c r="K25" s="72">
        <f t="shared" si="3"/>
        <v>248.68377423692425</v>
      </c>
      <c r="L25" s="72">
        <f t="shared" si="3"/>
        <v>347.6626436437852</v>
      </c>
      <c r="M25" s="72">
        <f t="shared" si="3"/>
        <v>461.28735067716013</v>
      </c>
      <c r="N25" s="72" t="str">
        <f t="shared" si="3"/>
        <v>&gt;500</v>
      </c>
      <c r="O25" s="72" t="str">
        <f t="shared" si="4"/>
        <v>&gt;500</v>
      </c>
      <c r="P25" s="72" t="str">
        <f t="shared" si="4"/>
        <v>&gt;500</v>
      </c>
      <c r="Q25" s="74" t="str">
        <f t="shared" si="4"/>
        <v>&gt;500</v>
      </c>
      <c r="R25" s="73" t="str">
        <f t="shared" si="4"/>
        <v>&gt;500</v>
      </c>
      <c r="S25" s="72" t="str">
        <f t="shared" si="4"/>
        <v>&gt;500</v>
      </c>
      <c r="T25" s="72" t="str">
        <f t="shared" si="4"/>
        <v>&gt;500</v>
      </c>
      <c r="U25" s="72" t="str">
        <f t="shared" si="4"/>
        <v>&gt;500</v>
      </c>
      <c r="V25" s="74" t="str">
        <f t="shared" si="4"/>
        <v>&gt;500</v>
      </c>
      <c r="W25" s="77" t="str">
        <f t="shared" si="4"/>
        <v>&gt;500</v>
      </c>
      <c r="X25" s="76" t="str">
        <f t="shared" si="4"/>
        <v>&gt;500</v>
      </c>
      <c r="Y25" s="76" t="str">
        <f t="shared" si="5"/>
        <v>&gt;500</v>
      </c>
      <c r="Z25" s="76" t="str">
        <f t="shared" si="5"/>
        <v>&gt;500</v>
      </c>
      <c r="AA25" s="78" t="str">
        <f t="shared" si="5"/>
        <v>&gt;500</v>
      </c>
      <c r="AB25" s="77" t="str">
        <f t="shared" si="5"/>
        <v>&gt;500</v>
      </c>
      <c r="AC25" s="76" t="str">
        <f t="shared" si="5"/>
        <v>&gt;500</v>
      </c>
      <c r="AD25" s="76" t="str">
        <f t="shared" si="5"/>
        <v>&gt;500</v>
      </c>
      <c r="AE25" s="76" t="str">
        <f t="shared" si="5"/>
        <v>&gt;500</v>
      </c>
      <c r="AF25" s="78" t="str">
        <f t="shared" si="5"/>
        <v>&gt;500</v>
      </c>
      <c r="AG25" s="77" t="str">
        <f t="shared" si="5"/>
        <v>&gt;500</v>
      </c>
      <c r="AH25" s="76" t="str">
        <f t="shared" si="5"/>
        <v>&gt;500</v>
      </c>
      <c r="AI25" s="76" t="str">
        <f t="shared" si="6"/>
        <v>&gt;500</v>
      </c>
      <c r="AJ25" s="76" t="str">
        <f t="shared" si="6"/>
        <v>&gt;500</v>
      </c>
      <c r="AK25" s="78" t="str">
        <f t="shared" si="6"/>
        <v>&gt;500</v>
      </c>
      <c r="AL25" s="77" t="str">
        <f t="shared" si="6"/>
        <v>&gt;500</v>
      </c>
      <c r="AM25" s="76" t="str">
        <f t="shared" si="6"/>
        <v>&gt;500</v>
      </c>
      <c r="AN25" s="76" t="str">
        <f t="shared" si="6"/>
        <v>&gt;500</v>
      </c>
      <c r="AO25" s="76" t="str">
        <f t="shared" si="6"/>
        <v>&gt;500</v>
      </c>
      <c r="AP25" s="78" t="str">
        <f t="shared" si="6"/>
        <v>&gt;500</v>
      </c>
      <c r="AQ25" s="77" t="str">
        <f t="shared" si="6"/>
        <v>&gt;500</v>
      </c>
      <c r="AR25" s="76" t="str">
        <f t="shared" si="6"/>
        <v>&gt;500</v>
      </c>
      <c r="AS25" s="76" t="str">
        <f t="shared" si="6"/>
        <v>&gt;500</v>
      </c>
      <c r="AT25" s="259" t="str">
        <f t="shared" si="6"/>
        <v>&gt;500</v>
      </c>
      <c r="AU25" s="260" t="str">
        <f t="shared" si="6"/>
        <v>&gt;500</v>
      </c>
      <c r="AV25" s="67"/>
    </row>
    <row r="26" spans="1:48" s="66" customFormat="1" ht="16.5" customHeight="1">
      <c r="A26" s="67"/>
      <c r="B26" s="207">
        <v>400</v>
      </c>
      <c r="C26" s="75">
        <v>125</v>
      </c>
      <c r="D26" s="251">
        <v>0.85</v>
      </c>
      <c r="E26" s="72" t="str">
        <f t="shared" si="3"/>
        <v>NOK</v>
      </c>
      <c r="F26" s="72" t="str">
        <f t="shared" si="3"/>
        <v>NOK</v>
      </c>
      <c r="G26" s="72" t="str">
        <f t="shared" si="3"/>
        <v>NOK</v>
      </c>
      <c r="H26" s="72" t="str">
        <f t="shared" si="3"/>
        <v>NOK</v>
      </c>
      <c r="I26" s="72" t="str">
        <f t="shared" si="3"/>
        <v>NOK</v>
      </c>
      <c r="J26" s="72" t="str">
        <f t="shared" si="3"/>
        <v>NOK</v>
      </c>
      <c r="K26" s="72" t="str">
        <f t="shared" si="3"/>
        <v>NOK</v>
      </c>
      <c r="L26" s="72">
        <f t="shared" si="3"/>
        <v>278.13011491502817</v>
      </c>
      <c r="M26" s="72">
        <f t="shared" si="3"/>
        <v>369.02988054172812</v>
      </c>
      <c r="N26" s="72">
        <f t="shared" si="3"/>
        <v>449.82695484357117</v>
      </c>
      <c r="O26" s="72" t="str">
        <f t="shared" si="4"/>
        <v>&gt;500</v>
      </c>
      <c r="P26" s="72" t="str">
        <f t="shared" si="4"/>
        <v>&gt;500</v>
      </c>
      <c r="Q26" s="74" t="str">
        <f t="shared" si="4"/>
        <v>&gt;500</v>
      </c>
      <c r="R26" s="73">
        <f t="shared" si="4"/>
        <v>496.44432501860564</v>
      </c>
      <c r="S26" s="72" t="str">
        <f t="shared" si="4"/>
        <v>&gt;500</v>
      </c>
      <c r="T26" s="72" t="str">
        <f t="shared" si="4"/>
        <v>&gt;500</v>
      </c>
      <c r="U26" s="72" t="str">
        <f t="shared" si="4"/>
        <v>&gt;500</v>
      </c>
      <c r="V26" s="74" t="str">
        <f t="shared" si="4"/>
        <v>&gt;500</v>
      </c>
      <c r="W26" s="73" t="str">
        <f t="shared" si="4"/>
        <v>&gt;500</v>
      </c>
      <c r="X26" s="76" t="str">
        <f t="shared" si="4"/>
        <v>&gt;500</v>
      </c>
      <c r="Y26" s="76" t="str">
        <f t="shared" si="5"/>
        <v>&gt;500</v>
      </c>
      <c r="Z26" s="76" t="str">
        <f t="shared" si="5"/>
        <v>&gt;500</v>
      </c>
      <c r="AA26" s="78" t="str">
        <f t="shared" si="5"/>
        <v>&gt;500</v>
      </c>
      <c r="AB26" s="77" t="str">
        <f t="shared" si="5"/>
        <v>&gt;500</v>
      </c>
      <c r="AC26" s="76" t="str">
        <f t="shared" si="5"/>
        <v>&gt;500</v>
      </c>
      <c r="AD26" s="76" t="str">
        <f t="shared" si="5"/>
        <v>&gt;500</v>
      </c>
      <c r="AE26" s="76" t="str">
        <f t="shared" si="5"/>
        <v>&gt;500</v>
      </c>
      <c r="AF26" s="78" t="str">
        <f t="shared" si="5"/>
        <v>&gt;500</v>
      </c>
      <c r="AG26" s="77" t="str">
        <f t="shared" si="5"/>
        <v>&gt;500</v>
      </c>
      <c r="AH26" s="76" t="str">
        <f t="shared" si="5"/>
        <v>&gt;500</v>
      </c>
      <c r="AI26" s="76" t="str">
        <f t="shared" si="6"/>
        <v>&gt;500</v>
      </c>
      <c r="AJ26" s="76" t="str">
        <f t="shared" si="6"/>
        <v>&gt;500</v>
      </c>
      <c r="AK26" s="78" t="str">
        <f t="shared" si="6"/>
        <v>&gt;500</v>
      </c>
      <c r="AL26" s="77" t="str">
        <f t="shared" si="6"/>
        <v>&gt;500</v>
      </c>
      <c r="AM26" s="76" t="str">
        <f t="shared" si="6"/>
        <v>&gt;500</v>
      </c>
      <c r="AN26" s="76" t="str">
        <f t="shared" si="6"/>
        <v>&gt;500</v>
      </c>
      <c r="AO26" s="76" t="str">
        <f t="shared" si="6"/>
        <v>&gt;500</v>
      </c>
      <c r="AP26" s="78" t="str">
        <f t="shared" si="6"/>
        <v>&gt;500</v>
      </c>
      <c r="AQ26" s="77" t="str">
        <f t="shared" si="6"/>
        <v>&gt;500</v>
      </c>
      <c r="AR26" s="76" t="str">
        <f t="shared" si="6"/>
        <v>&gt;500</v>
      </c>
      <c r="AS26" s="76" t="str">
        <f t="shared" si="6"/>
        <v>&gt;500</v>
      </c>
      <c r="AT26" s="259" t="str">
        <f t="shared" si="6"/>
        <v>&gt;500</v>
      </c>
      <c r="AU26" s="260" t="str">
        <f t="shared" si="6"/>
        <v>&gt;500</v>
      </c>
      <c r="AV26" s="67"/>
    </row>
    <row r="27" spans="1:48" s="66" customFormat="1" ht="16.5" customHeight="1">
      <c r="A27" s="67"/>
      <c r="B27" s="207">
        <v>400</v>
      </c>
      <c r="C27" s="75">
        <v>160</v>
      </c>
      <c r="D27" s="251">
        <v>0.85</v>
      </c>
      <c r="E27" s="72" t="str">
        <f t="shared" ref="E27:N41" si="7">IF(E$13&gt;$C27,IF(1000*Vd*$B27/(SQRT(3)*$C27*(E$14*$D27+E$15*SIN(ACOS($D27))))&gt;$F$6,"&gt;"&amp;$F$6,1000*Vd*$B27/(SQRT(3)*$C27*(E$14*$D27+E$15*SIN(ACOS($D27))))),"NOK")</f>
        <v>NOK</v>
      </c>
      <c r="F27" s="72" t="str">
        <f t="shared" si="7"/>
        <v>NOK</v>
      </c>
      <c r="G27" s="72" t="str">
        <f t="shared" si="7"/>
        <v>NOK</v>
      </c>
      <c r="H27" s="72" t="str">
        <f t="shared" si="7"/>
        <v>NOK</v>
      </c>
      <c r="I27" s="72" t="str">
        <f t="shared" si="7"/>
        <v>NOK</v>
      </c>
      <c r="J27" s="72" t="str">
        <f t="shared" si="7"/>
        <v>NOK</v>
      </c>
      <c r="K27" s="72" t="str">
        <f t="shared" si="7"/>
        <v>NOK</v>
      </c>
      <c r="L27" s="72" t="str">
        <f t="shared" si="7"/>
        <v>NOK</v>
      </c>
      <c r="M27" s="72">
        <f t="shared" si="7"/>
        <v>288.3045941732251</v>
      </c>
      <c r="N27" s="72">
        <f t="shared" si="7"/>
        <v>351.42730847153996</v>
      </c>
      <c r="O27" s="72">
        <f t="shared" ref="O27:X41" si="8">IF(O$13&gt;$C27,IF(1000*Vd*$B27/(SQRT(3)*$C27*(O$14*$D27+O$15*SIN(ACOS($D27))))&gt;$F$6,"&gt;"&amp;$F$6,1000*Vd*$B27/(SQRT(3)*$C27*(O$14*$D27+O$15*SIN(ACOS($D27))))),"NOK")</f>
        <v>412.36266062055603</v>
      </c>
      <c r="P27" s="72">
        <f t="shared" si="8"/>
        <v>491.49809150431292</v>
      </c>
      <c r="Q27" s="74" t="str">
        <f t="shared" si="8"/>
        <v>&gt;500</v>
      </c>
      <c r="R27" s="73">
        <f t="shared" si="8"/>
        <v>387.84712892078568</v>
      </c>
      <c r="S27" s="72">
        <f t="shared" si="8"/>
        <v>458.59312314681273</v>
      </c>
      <c r="T27" s="72" t="str">
        <f t="shared" si="8"/>
        <v>&gt;500</v>
      </c>
      <c r="U27" s="72" t="str">
        <f t="shared" si="8"/>
        <v>&gt;500</v>
      </c>
      <c r="V27" s="74" t="str">
        <f t="shared" si="8"/>
        <v>&gt;500</v>
      </c>
      <c r="W27" s="73" t="str">
        <f t="shared" si="8"/>
        <v>&gt;500</v>
      </c>
      <c r="X27" s="72" t="str">
        <f t="shared" si="8"/>
        <v>&gt;500</v>
      </c>
      <c r="Y27" s="72" t="str">
        <f t="shared" ref="Y27:AH41" si="9">IF(Y$13&gt;$C27,IF(1000*Vd*$B27/(SQRT(3)*$C27*(Y$14*$D27+Y$15*SIN(ACOS($D27))))&gt;$F$6,"&gt;"&amp;$F$6,1000*Vd*$B27/(SQRT(3)*$C27*(Y$14*$D27+Y$15*SIN(ACOS($D27))))),"NOK")</f>
        <v>&gt;500</v>
      </c>
      <c r="Z27" s="76" t="str">
        <f t="shared" si="9"/>
        <v>&gt;500</v>
      </c>
      <c r="AA27" s="78" t="str">
        <f t="shared" si="9"/>
        <v>&gt;500</v>
      </c>
      <c r="AB27" s="77" t="str">
        <f t="shared" si="9"/>
        <v>&gt;500</v>
      </c>
      <c r="AC27" s="76" t="str">
        <f t="shared" si="9"/>
        <v>&gt;500</v>
      </c>
      <c r="AD27" s="76" t="str">
        <f t="shared" si="9"/>
        <v>&gt;500</v>
      </c>
      <c r="AE27" s="76" t="str">
        <f t="shared" si="9"/>
        <v>&gt;500</v>
      </c>
      <c r="AF27" s="78" t="str">
        <f t="shared" si="9"/>
        <v>&gt;500</v>
      </c>
      <c r="AG27" s="77" t="str">
        <f t="shared" si="9"/>
        <v>&gt;500</v>
      </c>
      <c r="AH27" s="76" t="str">
        <f t="shared" si="9"/>
        <v>&gt;500</v>
      </c>
      <c r="AI27" s="76" t="str">
        <f t="shared" ref="AI27:AU41" si="10">IF(AI$13&gt;$C27,IF(1000*Vd*$B27/(SQRT(3)*$C27*(AI$14*$D27+AI$15*SIN(ACOS($D27))))&gt;$F$6,"&gt;"&amp;$F$6,1000*Vd*$B27/(SQRT(3)*$C27*(AI$14*$D27+AI$15*SIN(ACOS($D27))))),"NOK")</f>
        <v>&gt;500</v>
      </c>
      <c r="AJ27" s="76" t="str">
        <f t="shared" si="10"/>
        <v>&gt;500</v>
      </c>
      <c r="AK27" s="78" t="str">
        <f t="shared" si="10"/>
        <v>&gt;500</v>
      </c>
      <c r="AL27" s="77" t="str">
        <f t="shared" si="10"/>
        <v>&gt;500</v>
      </c>
      <c r="AM27" s="76" t="str">
        <f t="shared" si="10"/>
        <v>&gt;500</v>
      </c>
      <c r="AN27" s="76" t="str">
        <f t="shared" si="10"/>
        <v>&gt;500</v>
      </c>
      <c r="AO27" s="76" t="str">
        <f t="shared" si="10"/>
        <v>&gt;500</v>
      </c>
      <c r="AP27" s="78" t="str">
        <f t="shared" si="10"/>
        <v>&gt;500</v>
      </c>
      <c r="AQ27" s="77" t="str">
        <f t="shared" si="10"/>
        <v>&gt;500</v>
      </c>
      <c r="AR27" s="76" t="str">
        <f t="shared" si="10"/>
        <v>&gt;500</v>
      </c>
      <c r="AS27" s="76" t="str">
        <f t="shared" si="10"/>
        <v>&gt;500</v>
      </c>
      <c r="AT27" s="259" t="str">
        <f t="shared" si="10"/>
        <v>&gt;500</v>
      </c>
      <c r="AU27" s="260" t="str">
        <f t="shared" si="10"/>
        <v>&gt;500</v>
      </c>
      <c r="AV27" s="67"/>
    </row>
    <row r="28" spans="1:48" s="66" customFormat="1" ht="16.5" customHeight="1">
      <c r="A28" s="67"/>
      <c r="B28" s="207">
        <v>400</v>
      </c>
      <c r="C28" s="75">
        <v>200</v>
      </c>
      <c r="D28" s="251">
        <v>0.85</v>
      </c>
      <c r="E28" s="72" t="str">
        <f t="shared" si="7"/>
        <v>NOK</v>
      </c>
      <c r="F28" s="72" t="str">
        <f t="shared" si="7"/>
        <v>NOK</v>
      </c>
      <c r="G28" s="72" t="str">
        <f t="shared" si="7"/>
        <v>NOK</v>
      </c>
      <c r="H28" s="72" t="str">
        <f t="shared" si="7"/>
        <v>NOK</v>
      </c>
      <c r="I28" s="72" t="str">
        <f t="shared" si="7"/>
        <v>NOK</v>
      </c>
      <c r="J28" s="72" t="str">
        <f t="shared" si="7"/>
        <v>NOK</v>
      </c>
      <c r="K28" s="72" t="str">
        <f t="shared" si="7"/>
        <v>NOK</v>
      </c>
      <c r="L28" s="72" t="str">
        <f t="shared" si="7"/>
        <v>NOK</v>
      </c>
      <c r="M28" s="72" t="str">
        <f t="shared" si="7"/>
        <v>NOK</v>
      </c>
      <c r="N28" s="72" t="str">
        <f t="shared" si="7"/>
        <v>NOK</v>
      </c>
      <c r="O28" s="72">
        <f t="shared" si="8"/>
        <v>329.89012849644485</v>
      </c>
      <c r="P28" s="72">
        <f t="shared" si="8"/>
        <v>393.19847320345031</v>
      </c>
      <c r="Q28" s="74">
        <f t="shared" si="8"/>
        <v>479.07603746503224</v>
      </c>
      <c r="R28" s="73">
        <f t="shared" si="8"/>
        <v>310.27770313662853</v>
      </c>
      <c r="S28" s="72">
        <f t="shared" si="8"/>
        <v>366.87449851745015</v>
      </c>
      <c r="T28" s="72">
        <f t="shared" si="8"/>
        <v>444.13139891677662</v>
      </c>
      <c r="U28" s="72" t="str">
        <f t="shared" si="8"/>
        <v>&gt;500</v>
      </c>
      <c r="V28" s="74" t="str">
        <f t="shared" si="8"/>
        <v>&gt;500</v>
      </c>
      <c r="W28" s="73" t="str">
        <f t="shared" si="8"/>
        <v>&gt;500</v>
      </c>
      <c r="X28" s="72" t="str">
        <f t="shared" si="8"/>
        <v>&gt;500</v>
      </c>
      <c r="Y28" s="72" t="str">
        <f t="shared" si="9"/>
        <v>&gt;500</v>
      </c>
      <c r="Z28" s="72" t="str">
        <f t="shared" si="9"/>
        <v>&gt;500</v>
      </c>
      <c r="AA28" s="74" t="str">
        <f t="shared" si="9"/>
        <v>&gt;500</v>
      </c>
      <c r="AB28" s="77" t="str">
        <f t="shared" si="9"/>
        <v>&gt;500</v>
      </c>
      <c r="AC28" s="76" t="str">
        <f t="shared" si="9"/>
        <v>&gt;500</v>
      </c>
      <c r="AD28" s="76" t="str">
        <f t="shared" si="9"/>
        <v>&gt;500</v>
      </c>
      <c r="AE28" s="76" t="str">
        <f t="shared" si="9"/>
        <v>&gt;500</v>
      </c>
      <c r="AF28" s="78" t="str">
        <f t="shared" si="9"/>
        <v>&gt;500</v>
      </c>
      <c r="AG28" s="77" t="str">
        <f t="shared" si="9"/>
        <v>&gt;500</v>
      </c>
      <c r="AH28" s="76" t="str">
        <f t="shared" si="9"/>
        <v>&gt;500</v>
      </c>
      <c r="AI28" s="76" t="str">
        <f t="shared" si="10"/>
        <v>&gt;500</v>
      </c>
      <c r="AJ28" s="76" t="str">
        <f t="shared" si="10"/>
        <v>&gt;500</v>
      </c>
      <c r="AK28" s="78" t="str">
        <f t="shared" si="10"/>
        <v>&gt;500</v>
      </c>
      <c r="AL28" s="77" t="str">
        <f t="shared" si="10"/>
        <v>&gt;500</v>
      </c>
      <c r="AM28" s="76" t="str">
        <f t="shared" si="10"/>
        <v>&gt;500</v>
      </c>
      <c r="AN28" s="76" t="str">
        <f t="shared" si="10"/>
        <v>&gt;500</v>
      </c>
      <c r="AO28" s="76" t="str">
        <f t="shared" si="10"/>
        <v>&gt;500</v>
      </c>
      <c r="AP28" s="78" t="str">
        <f t="shared" si="10"/>
        <v>&gt;500</v>
      </c>
      <c r="AQ28" s="77" t="str">
        <f t="shared" si="10"/>
        <v>&gt;500</v>
      </c>
      <c r="AR28" s="76" t="str">
        <f t="shared" si="10"/>
        <v>&gt;500</v>
      </c>
      <c r="AS28" s="76" t="str">
        <f t="shared" si="10"/>
        <v>&gt;500</v>
      </c>
      <c r="AT28" s="259" t="str">
        <f t="shared" si="10"/>
        <v>&gt;500</v>
      </c>
      <c r="AU28" s="260" t="str">
        <f t="shared" si="10"/>
        <v>&gt;500</v>
      </c>
      <c r="AV28" s="67"/>
    </row>
    <row r="29" spans="1:48" s="66" customFormat="1" ht="16.5" customHeight="1">
      <c r="A29" s="67"/>
      <c r="B29" s="207">
        <v>400</v>
      </c>
      <c r="C29" s="75">
        <v>250</v>
      </c>
      <c r="D29" s="251">
        <v>0.85</v>
      </c>
      <c r="E29" s="72" t="str">
        <f t="shared" si="7"/>
        <v>NOK</v>
      </c>
      <c r="F29" s="72" t="str">
        <f t="shared" si="7"/>
        <v>NOK</v>
      </c>
      <c r="G29" s="72" t="str">
        <f t="shared" si="7"/>
        <v>NOK</v>
      </c>
      <c r="H29" s="72" t="str">
        <f t="shared" si="7"/>
        <v>NOK</v>
      </c>
      <c r="I29" s="72" t="str">
        <f t="shared" si="7"/>
        <v>NOK</v>
      </c>
      <c r="J29" s="72" t="str">
        <f t="shared" si="7"/>
        <v>NOK</v>
      </c>
      <c r="K29" s="72" t="str">
        <f t="shared" si="7"/>
        <v>NOK</v>
      </c>
      <c r="L29" s="72" t="str">
        <f t="shared" si="7"/>
        <v>NOK</v>
      </c>
      <c r="M29" s="72" t="str">
        <f t="shared" si="7"/>
        <v>NOK</v>
      </c>
      <c r="N29" s="72" t="str">
        <f t="shared" si="7"/>
        <v>NOK</v>
      </c>
      <c r="O29" s="72" t="str">
        <f t="shared" si="8"/>
        <v>NOK</v>
      </c>
      <c r="P29" s="72">
        <f t="shared" si="8"/>
        <v>314.55877856276027</v>
      </c>
      <c r="Q29" s="74">
        <f t="shared" si="8"/>
        <v>383.26082997202582</v>
      </c>
      <c r="R29" s="73">
        <f t="shared" si="8"/>
        <v>248.22216250930282</v>
      </c>
      <c r="S29" s="72">
        <f t="shared" si="8"/>
        <v>293.49959881396012</v>
      </c>
      <c r="T29" s="72">
        <f t="shared" si="8"/>
        <v>355.30511913342133</v>
      </c>
      <c r="U29" s="72">
        <f t="shared" si="8"/>
        <v>409.94138641042593</v>
      </c>
      <c r="V29" s="74">
        <f t="shared" si="8"/>
        <v>479.91781450247629</v>
      </c>
      <c r="W29" s="73">
        <f t="shared" si="8"/>
        <v>496.44432501860564</v>
      </c>
      <c r="X29" s="72" t="str">
        <f t="shared" si="8"/>
        <v>&gt;500</v>
      </c>
      <c r="Y29" s="72" t="str">
        <f t="shared" si="9"/>
        <v>&gt;500</v>
      </c>
      <c r="Z29" s="72" t="str">
        <f t="shared" si="9"/>
        <v>&gt;500</v>
      </c>
      <c r="AA29" s="74" t="str">
        <f t="shared" si="9"/>
        <v>&gt;500</v>
      </c>
      <c r="AB29" s="73" t="str">
        <f t="shared" si="9"/>
        <v>&gt;500</v>
      </c>
      <c r="AC29" s="76" t="str">
        <f t="shared" si="9"/>
        <v>&gt;500</v>
      </c>
      <c r="AD29" s="76" t="str">
        <f t="shared" si="9"/>
        <v>&gt;500</v>
      </c>
      <c r="AE29" s="76" t="str">
        <f t="shared" si="9"/>
        <v>&gt;500</v>
      </c>
      <c r="AF29" s="78" t="str">
        <f t="shared" si="9"/>
        <v>&gt;500</v>
      </c>
      <c r="AG29" s="77" t="str">
        <f t="shared" si="9"/>
        <v>&gt;500</v>
      </c>
      <c r="AH29" s="76" t="str">
        <f t="shared" si="9"/>
        <v>&gt;500</v>
      </c>
      <c r="AI29" s="76" t="str">
        <f t="shared" si="10"/>
        <v>&gt;500</v>
      </c>
      <c r="AJ29" s="76" t="str">
        <f t="shared" si="10"/>
        <v>&gt;500</v>
      </c>
      <c r="AK29" s="78" t="str">
        <f t="shared" si="10"/>
        <v>&gt;500</v>
      </c>
      <c r="AL29" s="77" t="str">
        <f t="shared" si="10"/>
        <v>&gt;500</v>
      </c>
      <c r="AM29" s="76" t="str">
        <f t="shared" si="10"/>
        <v>&gt;500</v>
      </c>
      <c r="AN29" s="76" t="str">
        <f t="shared" si="10"/>
        <v>&gt;500</v>
      </c>
      <c r="AO29" s="76" t="str">
        <f t="shared" si="10"/>
        <v>&gt;500</v>
      </c>
      <c r="AP29" s="78" t="str">
        <f t="shared" si="10"/>
        <v>&gt;500</v>
      </c>
      <c r="AQ29" s="77" t="str">
        <f t="shared" si="10"/>
        <v>&gt;500</v>
      </c>
      <c r="AR29" s="76" t="str">
        <f t="shared" si="10"/>
        <v>&gt;500</v>
      </c>
      <c r="AS29" s="76" t="str">
        <f t="shared" si="10"/>
        <v>&gt;500</v>
      </c>
      <c r="AT29" s="259" t="str">
        <f t="shared" si="10"/>
        <v>&gt;500</v>
      </c>
      <c r="AU29" s="260" t="str">
        <f t="shared" si="10"/>
        <v>&gt;500</v>
      </c>
      <c r="AV29" s="67"/>
    </row>
    <row r="30" spans="1:48" s="66" customFormat="1" ht="16.5" customHeight="1">
      <c r="A30" s="67"/>
      <c r="B30" s="207">
        <v>400</v>
      </c>
      <c r="C30" s="75">
        <v>315</v>
      </c>
      <c r="D30" s="251">
        <v>0.85</v>
      </c>
      <c r="E30" s="72" t="str">
        <f t="shared" si="7"/>
        <v>NOK</v>
      </c>
      <c r="F30" s="72" t="str">
        <f t="shared" si="7"/>
        <v>NOK</v>
      </c>
      <c r="G30" s="72" t="str">
        <f t="shared" si="7"/>
        <v>NOK</v>
      </c>
      <c r="H30" s="72" t="str">
        <f t="shared" si="7"/>
        <v>NOK</v>
      </c>
      <c r="I30" s="72" t="str">
        <f t="shared" si="7"/>
        <v>NOK</v>
      </c>
      <c r="J30" s="72" t="str">
        <f t="shared" si="7"/>
        <v>NOK</v>
      </c>
      <c r="K30" s="72" t="str">
        <f t="shared" si="7"/>
        <v>NOK</v>
      </c>
      <c r="L30" s="72" t="str">
        <f t="shared" si="7"/>
        <v>NOK</v>
      </c>
      <c r="M30" s="72" t="str">
        <f t="shared" si="7"/>
        <v>NOK</v>
      </c>
      <c r="N30" s="72" t="str">
        <f t="shared" si="7"/>
        <v>NOK</v>
      </c>
      <c r="O30" s="72" t="str">
        <f t="shared" si="8"/>
        <v>NOK</v>
      </c>
      <c r="P30" s="72" t="str">
        <f t="shared" si="8"/>
        <v>NOK</v>
      </c>
      <c r="Q30" s="74" t="str">
        <f t="shared" si="8"/>
        <v>NOK</v>
      </c>
      <c r="R30" s="73">
        <f t="shared" si="8"/>
        <v>197.00171627722443</v>
      </c>
      <c r="S30" s="72">
        <f t="shared" si="8"/>
        <v>232.93618953488897</v>
      </c>
      <c r="T30" s="72">
        <f t="shared" si="8"/>
        <v>281.98818978842962</v>
      </c>
      <c r="U30" s="72">
        <f t="shared" si="8"/>
        <v>325.35030667494118</v>
      </c>
      <c r="V30" s="74">
        <f t="shared" si="8"/>
        <v>380.88715436704456</v>
      </c>
      <c r="W30" s="73">
        <f t="shared" si="8"/>
        <v>394.00343255444886</v>
      </c>
      <c r="X30" s="72">
        <f t="shared" si="8"/>
        <v>465.87237906977794</v>
      </c>
      <c r="Y30" s="72" t="str">
        <f t="shared" si="9"/>
        <v>&gt;500</v>
      </c>
      <c r="Z30" s="72" t="str">
        <f t="shared" si="9"/>
        <v>&gt;500</v>
      </c>
      <c r="AA30" s="74" t="str">
        <f t="shared" si="9"/>
        <v>&gt;500</v>
      </c>
      <c r="AB30" s="73" t="str">
        <f t="shared" si="9"/>
        <v>&gt;500</v>
      </c>
      <c r="AC30" s="72" t="str">
        <f t="shared" si="9"/>
        <v>&gt;500</v>
      </c>
      <c r="AD30" s="72" t="str">
        <f t="shared" si="9"/>
        <v>&gt;500</v>
      </c>
      <c r="AE30" s="72" t="str">
        <f t="shared" si="9"/>
        <v>&gt;500</v>
      </c>
      <c r="AF30" s="74" t="str">
        <f t="shared" si="9"/>
        <v>&gt;500</v>
      </c>
      <c r="AG30" s="73" t="str">
        <f t="shared" si="9"/>
        <v>&gt;500</v>
      </c>
      <c r="AH30" s="76" t="str">
        <f t="shared" si="9"/>
        <v>&gt;500</v>
      </c>
      <c r="AI30" s="76" t="str">
        <f t="shared" si="10"/>
        <v>&gt;500</v>
      </c>
      <c r="AJ30" s="76" t="str">
        <f t="shared" si="10"/>
        <v>&gt;500</v>
      </c>
      <c r="AK30" s="78" t="str">
        <f t="shared" si="10"/>
        <v>&gt;500</v>
      </c>
      <c r="AL30" s="77" t="str">
        <f t="shared" si="10"/>
        <v>&gt;500</v>
      </c>
      <c r="AM30" s="76" t="str">
        <f t="shared" si="10"/>
        <v>&gt;500</v>
      </c>
      <c r="AN30" s="76" t="str">
        <f t="shared" si="10"/>
        <v>&gt;500</v>
      </c>
      <c r="AO30" s="76" t="str">
        <f t="shared" si="10"/>
        <v>&gt;500</v>
      </c>
      <c r="AP30" s="78" t="str">
        <f t="shared" si="10"/>
        <v>&gt;500</v>
      </c>
      <c r="AQ30" s="77" t="str">
        <f t="shared" si="10"/>
        <v>&gt;500</v>
      </c>
      <c r="AR30" s="76" t="str">
        <f t="shared" si="10"/>
        <v>&gt;500</v>
      </c>
      <c r="AS30" s="76" t="str">
        <f t="shared" si="10"/>
        <v>&gt;500</v>
      </c>
      <c r="AT30" s="259" t="str">
        <f t="shared" si="10"/>
        <v>&gt;500</v>
      </c>
      <c r="AU30" s="260" t="str">
        <f t="shared" si="10"/>
        <v>&gt;500</v>
      </c>
      <c r="AV30" s="67"/>
    </row>
    <row r="31" spans="1:48" s="66" customFormat="1" ht="16.5" customHeight="1">
      <c r="A31" s="67"/>
      <c r="B31" s="207">
        <v>400</v>
      </c>
      <c r="C31" s="75">
        <v>400</v>
      </c>
      <c r="D31" s="251">
        <v>0.85</v>
      </c>
      <c r="E31" s="72" t="str">
        <f t="shared" si="7"/>
        <v>NOK</v>
      </c>
      <c r="F31" s="72" t="str">
        <f t="shared" si="7"/>
        <v>NOK</v>
      </c>
      <c r="G31" s="72" t="str">
        <f t="shared" si="7"/>
        <v>NOK</v>
      </c>
      <c r="H31" s="72" t="str">
        <f t="shared" si="7"/>
        <v>NOK</v>
      </c>
      <c r="I31" s="72" t="str">
        <f t="shared" si="7"/>
        <v>NOK</v>
      </c>
      <c r="J31" s="72" t="str">
        <f t="shared" si="7"/>
        <v>NOK</v>
      </c>
      <c r="K31" s="72" t="str">
        <f t="shared" si="7"/>
        <v>NOK</v>
      </c>
      <c r="L31" s="72" t="str">
        <f t="shared" si="7"/>
        <v>NOK</v>
      </c>
      <c r="M31" s="72" t="str">
        <f t="shared" si="7"/>
        <v>NOK</v>
      </c>
      <c r="N31" s="72" t="str">
        <f t="shared" si="7"/>
        <v>NOK</v>
      </c>
      <c r="O31" s="72" t="str">
        <f t="shared" si="8"/>
        <v>NOK</v>
      </c>
      <c r="P31" s="72" t="str">
        <f t="shared" si="8"/>
        <v>NOK</v>
      </c>
      <c r="Q31" s="74" t="str">
        <f t="shared" si="8"/>
        <v>NOK</v>
      </c>
      <c r="R31" s="73" t="str">
        <f t="shared" si="8"/>
        <v>NOK</v>
      </c>
      <c r="S31" s="72">
        <f t="shared" si="8"/>
        <v>183.43724925872507</v>
      </c>
      <c r="T31" s="72">
        <f t="shared" si="8"/>
        <v>222.06569945838831</v>
      </c>
      <c r="U31" s="72">
        <f t="shared" si="8"/>
        <v>256.21336650651614</v>
      </c>
      <c r="V31" s="74">
        <f t="shared" si="8"/>
        <v>299.94863406404767</v>
      </c>
      <c r="W31" s="73">
        <f t="shared" si="8"/>
        <v>310.27770313662853</v>
      </c>
      <c r="X31" s="72">
        <f t="shared" si="8"/>
        <v>366.87449851745015</v>
      </c>
      <c r="Y31" s="72">
        <f t="shared" si="9"/>
        <v>444.13139891677662</v>
      </c>
      <c r="Z31" s="72" t="str">
        <f t="shared" si="9"/>
        <v>&gt;500</v>
      </c>
      <c r="AA31" s="74" t="str">
        <f t="shared" si="9"/>
        <v>&gt;500</v>
      </c>
      <c r="AB31" s="73" t="str">
        <f t="shared" si="9"/>
        <v>&gt;500</v>
      </c>
      <c r="AC31" s="72" t="str">
        <f t="shared" si="9"/>
        <v>&gt;500</v>
      </c>
      <c r="AD31" s="72" t="str">
        <f t="shared" si="9"/>
        <v>&gt;500</v>
      </c>
      <c r="AE31" s="72" t="str">
        <f t="shared" si="9"/>
        <v>&gt;500</v>
      </c>
      <c r="AF31" s="74" t="str">
        <f t="shared" si="9"/>
        <v>&gt;500</v>
      </c>
      <c r="AG31" s="73" t="str">
        <f t="shared" si="9"/>
        <v>&gt;500</v>
      </c>
      <c r="AH31" s="72" t="str">
        <f t="shared" si="9"/>
        <v>&gt;500</v>
      </c>
      <c r="AI31" s="72" t="str">
        <f t="shared" si="10"/>
        <v>&gt;500</v>
      </c>
      <c r="AJ31" s="72" t="str">
        <f t="shared" si="10"/>
        <v>&gt;500</v>
      </c>
      <c r="AK31" s="74" t="str">
        <f t="shared" si="10"/>
        <v>&gt;500</v>
      </c>
      <c r="AL31" s="77" t="str">
        <f t="shared" si="10"/>
        <v>&gt;500</v>
      </c>
      <c r="AM31" s="76" t="str">
        <f t="shared" si="10"/>
        <v>&gt;500</v>
      </c>
      <c r="AN31" s="76" t="str">
        <f t="shared" si="10"/>
        <v>&gt;500</v>
      </c>
      <c r="AO31" s="76" t="str">
        <f t="shared" si="10"/>
        <v>&gt;500</v>
      </c>
      <c r="AP31" s="78" t="str">
        <f t="shared" si="10"/>
        <v>&gt;500</v>
      </c>
      <c r="AQ31" s="77" t="str">
        <f t="shared" si="10"/>
        <v>&gt;500</v>
      </c>
      <c r="AR31" s="76" t="str">
        <f t="shared" si="10"/>
        <v>&gt;500</v>
      </c>
      <c r="AS31" s="76" t="str">
        <f t="shared" si="10"/>
        <v>&gt;500</v>
      </c>
      <c r="AT31" s="259" t="str">
        <f t="shared" si="10"/>
        <v>&gt;500</v>
      </c>
      <c r="AU31" s="260" t="str">
        <f t="shared" si="10"/>
        <v>&gt;500</v>
      </c>
      <c r="AV31" s="67"/>
    </row>
    <row r="32" spans="1:48" s="66" customFormat="1" ht="16.5" customHeight="1">
      <c r="A32" s="67"/>
      <c r="B32" s="207">
        <v>400</v>
      </c>
      <c r="C32" s="75">
        <v>500</v>
      </c>
      <c r="D32" s="251">
        <v>0.85</v>
      </c>
      <c r="E32" s="72" t="str">
        <f t="shared" si="7"/>
        <v>NOK</v>
      </c>
      <c r="F32" s="72" t="str">
        <f t="shared" si="7"/>
        <v>NOK</v>
      </c>
      <c r="G32" s="72" t="str">
        <f t="shared" si="7"/>
        <v>NOK</v>
      </c>
      <c r="H32" s="72" t="str">
        <f t="shared" si="7"/>
        <v>NOK</v>
      </c>
      <c r="I32" s="72" t="str">
        <f t="shared" si="7"/>
        <v>NOK</v>
      </c>
      <c r="J32" s="72" t="str">
        <f t="shared" si="7"/>
        <v>NOK</v>
      </c>
      <c r="K32" s="72" t="str">
        <f t="shared" si="7"/>
        <v>NOK</v>
      </c>
      <c r="L32" s="72" t="str">
        <f t="shared" si="7"/>
        <v>NOK</v>
      </c>
      <c r="M32" s="72" t="str">
        <f t="shared" si="7"/>
        <v>NOK</v>
      </c>
      <c r="N32" s="72" t="str">
        <f t="shared" si="7"/>
        <v>NOK</v>
      </c>
      <c r="O32" s="72" t="str">
        <f t="shared" si="8"/>
        <v>NOK</v>
      </c>
      <c r="P32" s="72" t="str">
        <f t="shared" si="8"/>
        <v>NOK</v>
      </c>
      <c r="Q32" s="74" t="str">
        <f t="shared" si="8"/>
        <v>NOK</v>
      </c>
      <c r="R32" s="73" t="str">
        <f t="shared" si="8"/>
        <v>NOK</v>
      </c>
      <c r="S32" s="72" t="str">
        <f t="shared" si="8"/>
        <v>NOK</v>
      </c>
      <c r="T32" s="72" t="str">
        <f t="shared" si="8"/>
        <v>NOK</v>
      </c>
      <c r="U32" s="72">
        <f t="shared" si="8"/>
        <v>204.97069320521297</v>
      </c>
      <c r="V32" s="74">
        <f t="shared" si="8"/>
        <v>239.95890725123814</v>
      </c>
      <c r="W32" s="73">
        <f t="shared" si="8"/>
        <v>248.22216250930282</v>
      </c>
      <c r="X32" s="72">
        <f t="shared" si="8"/>
        <v>293.49959881396012</v>
      </c>
      <c r="Y32" s="72">
        <f t="shared" si="9"/>
        <v>355.30511913342133</v>
      </c>
      <c r="Z32" s="72">
        <f t="shared" si="9"/>
        <v>409.94138641042593</v>
      </c>
      <c r="AA32" s="74">
        <f t="shared" si="9"/>
        <v>479.91781450247629</v>
      </c>
      <c r="AB32" s="73" t="str">
        <f t="shared" si="9"/>
        <v>&gt;500</v>
      </c>
      <c r="AC32" s="72" t="str">
        <f t="shared" si="9"/>
        <v>&gt;500</v>
      </c>
      <c r="AD32" s="72" t="str">
        <f t="shared" si="9"/>
        <v>&gt;500</v>
      </c>
      <c r="AE32" s="72" t="str">
        <f t="shared" si="9"/>
        <v>&gt;500</v>
      </c>
      <c r="AF32" s="74" t="str">
        <f t="shared" si="9"/>
        <v>&gt;500</v>
      </c>
      <c r="AG32" s="73" t="str">
        <f t="shared" si="9"/>
        <v>&gt;500</v>
      </c>
      <c r="AH32" s="72" t="str">
        <f t="shared" si="9"/>
        <v>&gt;500</v>
      </c>
      <c r="AI32" s="72" t="str">
        <f t="shared" si="10"/>
        <v>&gt;500</v>
      </c>
      <c r="AJ32" s="72" t="str">
        <f t="shared" si="10"/>
        <v>&gt;500</v>
      </c>
      <c r="AK32" s="74" t="str">
        <f t="shared" si="10"/>
        <v>&gt;500</v>
      </c>
      <c r="AL32" s="73" t="str">
        <f t="shared" si="10"/>
        <v>&gt;500</v>
      </c>
      <c r="AM32" s="76" t="str">
        <f t="shared" si="10"/>
        <v>&gt;500</v>
      </c>
      <c r="AN32" s="76" t="str">
        <f t="shared" si="10"/>
        <v>&gt;500</v>
      </c>
      <c r="AO32" s="76" t="str">
        <f t="shared" si="10"/>
        <v>&gt;500</v>
      </c>
      <c r="AP32" s="78" t="str">
        <f t="shared" si="10"/>
        <v>&gt;500</v>
      </c>
      <c r="AQ32" s="77" t="str">
        <f t="shared" si="10"/>
        <v>&gt;500</v>
      </c>
      <c r="AR32" s="76" t="str">
        <f t="shared" si="10"/>
        <v>&gt;500</v>
      </c>
      <c r="AS32" s="76" t="str">
        <f t="shared" si="10"/>
        <v>&gt;500</v>
      </c>
      <c r="AT32" s="259" t="str">
        <f t="shared" si="10"/>
        <v>&gt;500</v>
      </c>
      <c r="AU32" s="260" t="str">
        <f t="shared" si="10"/>
        <v>&gt;500</v>
      </c>
      <c r="AV32" s="67"/>
    </row>
    <row r="33" spans="1:54" s="66" customFormat="1" ht="16.5" customHeight="1">
      <c r="A33" s="67"/>
      <c r="B33" s="207">
        <v>400</v>
      </c>
      <c r="C33" s="75">
        <v>630</v>
      </c>
      <c r="D33" s="251">
        <v>0.85</v>
      </c>
      <c r="E33" s="72" t="str">
        <f t="shared" si="7"/>
        <v>NOK</v>
      </c>
      <c r="F33" s="72" t="str">
        <f t="shared" si="7"/>
        <v>NOK</v>
      </c>
      <c r="G33" s="72" t="str">
        <f t="shared" si="7"/>
        <v>NOK</v>
      </c>
      <c r="H33" s="72" t="str">
        <f t="shared" si="7"/>
        <v>NOK</v>
      </c>
      <c r="I33" s="72" t="str">
        <f t="shared" si="7"/>
        <v>NOK</v>
      </c>
      <c r="J33" s="72" t="str">
        <f t="shared" si="7"/>
        <v>NOK</v>
      </c>
      <c r="K33" s="72" t="str">
        <f t="shared" si="7"/>
        <v>NOK</v>
      </c>
      <c r="L33" s="72" t="str">
        <f t="shared" si="7"/>
        <v>NOK</v>
      </c>
      <c r="M33" s="72" t="str">
        <f t="shared" si="7"/>
        <v>NOK</v>
      </c>
      <c r="N33" s="72" t="str">
        <f t="shared" si="7"/>
        <v>NOK</v>
      </c>
      <c r="O33" s="72" t="str">
        <f t="shared" si="8"/>
        <v>NOK</v>
      </c>
      <c r="P33" s="72" t="str">
        <f t="shared" si="8"/>
        <v>NOK</v>
      </c>
      <c r="Q33" s="74" t="str">
        <f t="shared" si="8"/>
        <v>NOK</v>
      </c>
      <c r="R33" s="73" t="str">
        <f t="shared" si="8"/>
        <v>NOK</v>
      </c>
      <c r="S33" s="72" t="str">
        <f t="shared" si="8"/>
        <v>NOK</v>
      </c>
      <c r="T33" s="72" t="str">
        <f t="shared" si="8"/>
        <v>NOK</v>
      </c>
      <c r="U33" s="72" t="str">
        <f t="shared" si="8"/>
        <v>NOK</v>
      </c>
      <c r="V33" s="74">
        <f t="shared" si="8"/>
        <v>190.44357718352228</v>
      </c>
      <c r="W33" s="73">
        <f t="shared" si="8"/>
        <v>197.00171627722443</v>
      </c>
      <c r="X33" s="72">
        <f t="shared" si="8"/>
        <v>232.93618953488897</v>
      </c>
      <c r="Y33" s="72">
        <f t="shared" si="9"/>
        <v>281.98818978842962</v>
      </c>
      <c r="Z33" s="72">
        <f t="shared" si="9"/>
        <v>325.35030667494118</v>
      </c>
      <c r="AA33" s="74">
        <f t="shared" si="9"/>
        <v>380.88715436704456</v>
      </c>
      <c r="AB33" s="73">
        <f t="shared" si="9"/>
        <v>422.98228468264443</v>
      </c>
      <c r="AC33" s="72">
        <f t="shared" si="9"/>
        <v>488.02546001241166</v>
      </c>
      <c r="AD33" s="72" t="str">
        <f t="shared" si="9"/>
        <v>&gt;500</v>
      </c>
      <c r="AE33" s="72" t="str">
        <f t="shared" si="9"/>
        <v>&gt;500</v>
      </c>
      <c r="AF33" s="74" t="str">
        <f t="shared" si="9"/>
        <v>&gt;500</v>
      </c>
      <c r="AG33" s="73" t="str">
        <f t="shared" si="9"/>
        <v>&gt;500</v>
      </c>
      <c r="AH33" s="72" t="str">
        <f t="shared" si="9"/>
        <v>&gt;500</v>
      </c>
      <c r="AI33" s="72" t="str">
        <f t="shared" si="10"/>
        <v>&gt;500</v>
      </c>
      <c r="AJ33" s="72" t="str">
        <f t="shared" si="10"/>
        <v>&gt;500</v>
      </c>
      <c r="AK33" s="74" t="str">
        <f t="shared" si="10"/>
        <v>&gt;500</v>
      </c>
      <c r="AL33" s="73" t="str">
        <f t="shared" si="10"/>
        <v>&gt;500</v>
      </c>
      <c r="AM33" s="72" t="str">
        <f t="shared" si="10"/>
        <v>&gt;500</v>
      </c>
      <c r="AN33" s="72" t="str">
        <f t="shared" si="10"/>
        <v>&gt;500</v>
      </c>
      <c r="AO33" s="72" t="str">
        <f t="shared" si="10"/>
        <v>&gt;500</v>
      </c>
      <c r="AP33" s="74" t="str">
        <f t="shared" si="10"/>
        <v>&gt;500</v>
      </c>
      <c r="AQ33" s="77" t="str">
        <f t="shared" si="10"/>
        <v>&gt;500</v>
      </c>
      <c r="AR33" s="76" t="str">
        <f t="shared" si="10"/>
        <v>&gt;500</v>
      </c>
      <c r="AS33" s="76" t="str">
        <f t="shared" si="10"/>
        <v>&gt;500</v>
      </c>
      <c r="AT33" s="259" t="str">
        <f t="shared" si="10"/>
        <v>&gt;500</v>
      </c>
      <c r="AU33" s="260" t="str">
        <f t="shared" si="10"/>
        <v>&gt;500</v>
      </c>
      <c r="AV33" s="67"/>
    </row>
    <row r="34" spans="1:54" s="66" customFormat="1" ht="16.5" customHeight="1">
      <c r="A34" s="67"/>
      <c r="B34" s="207">
        <v>400</v>
      </c>
      <c r="C34" s="75">
        <v>800</v>
      </c>
      <c r="D34" s="251">
        <v>0.85</v>
      </c>
      <c r="E34" s="72" t="str">
        <f t="shared" si="7"/>
        <v>NOK</v>
      </c>
      <c r="F34" s="72" t="str">
        <f t="shared" si="7"/>
        <v>NOK</v>
      </c>
      <c r="G34" s="72" t="str">
        <f t="shared" si="7"/>
        <v>NOK</v>
      </c>
      <c r="H34" s="72" t="str">
        <f t="shared" si="7"/>
        <v>NOK</v>
      </c>
      <c r="I34" s="72" t="str">
        <f t="shared" si="7"/>
        <v>NOK</v>
      </c>
      <c r="J34" s="72" t="str">
        <f t="shared" si="7"/>
        <v>NOK</v>
      </c>
      <c r="K34" s="72" t="str">
        <f t="shared" si="7"/>
        <v>NOK</v>
      </c>
      <c r="L34" s="72" t="str">
        <f t="shared" si="7"/>
        <v>NOK</v>
      </c>
      <c r="M34" s="72" t="str">
        <f t="shared" si="7"/>
        <v>NOK</v>
      </c>
      <c r="N34" s="72" t="str">
        <f t="shared" si="7"/>
        <v>NOK</v>
      </c>
      <c r="O34" s="72" t="str">
        <f t="shared" si="8"/>
        <v>NOK</v>
      </c>
      <c r="P34" s="72" t="str">
        <f t="shared" si="8"/>
        <v>NOK</v>
      </c>
      <c r="Q34" s="74" t="str">
        <f t="shared" si="8"/>
        <v>NOK</v>
      </c>
      <c r="R34" s="73" t="str">
        <f t="shared" si="8"/>
        <v>NOK</v>
      </c>
      <c r="S34" s="72" t="str">
        <f t="shared" si="8"/>
        <v>NOK</v>
      </c>
      <c r="T34" s="72" t="str">
        <f t="shared" si="8"/>
        <v>NOK</v>
      </c>
      <c r="U34" s="72" t="str">
        <f t="shared" si="8"/>
        <v>NOK</v>
      </c>
      <c r="V34" s="74" t="str">
        <f t="shared" si="8"/>
        <v>NOK</v>
      </c>
      <c r="W34" s="73" t="str">
        <f t="shared" si="8"/>
        <v>NOK</v>
      </c>
      <c r="X34" s="72">
        <f t="shared" si="8"/>
        <v>183.43724925872507</v>
      </c>
      <c r="Y34" s="72">
        <f t="shared" si="9"/>
        <v>222.06569945838831</v>
      </c>
      <c r="Z34" s="72">
        <f t="shared" si="9"/>
        <v>256.21336650651614</v>
      </c>
      <c r="AA34" s="74">
        <f t="shared" si="9"/>
        <v>299.94863406404767</v>
      </c>
      <c r="AB34" s="73">
        <f t="shared" si="9"/>
        <v>333.09854918758248</v>
      </c>
      <c r="AC34" s="72">
        <f t="shared" si="9"/>
        <v>384.32004975977424</v>
      </c>
      <c r="AD34" s="72">
        <f t="shared" si="9"/>
        <v>449.92295109607153</v>
      </c>
      <c r="AE34" s="72" t="str">
        <f t="shared" si="9"/>
        <v>&gt;500</v>
      </c>
      <c r="AF34" s="74" t="str">
        <f t="shared" si="9"/>
        <v>&gt;500</v>
      </c>
      <c r="AG34" s="73">
        <f t="shared" si="9"/>
        <v>444.13139891677662</v>
      </c>
      <c r="AH34" s="72" t="str">
        <f t="shared" si="9"/>
        <v>&gt;500</v>
      </c>
      <c r="AI34" s="72" t="str">
        <f t="shared" si="10"/>
        <v>&gt;500</v>
      </c>
      <c r="AJ34" s="72" t="str">
        <f t="shared" si="10"/>
        <v>&gt;500</v>
      </c>
      <c r="AK34" s="74" t="str">
        <f t="shared" si="10"/>
        <v>&gt;500</v>
      </c>
      <c r="AL34" s="73" t="str">
        <f t="shared" si="10"/>
        <v>&gt;500</v>
      </c>
      <c r="AM34" s="72" t="str">
        <f t="shared" si="10"/>
        <v>&gt;500</v>
      </c>
      <c r="AN34" s="72" t="str">
        <f t="shared" si="10"/>
        <v>&gt;500</v>
      </c>
      <c r="AO34" s="72" t="str">
        <f t="shared" si="10"/>
        <v>&gt;500</v>
      </c>
      <c r="AP34" s="74" t="str">
        <f t="shared" si="10"/>
        <v>&gt;500</v>
      </c>
      <c r="AQ34" s="73" t="str">
        <f t="shared" si="10"/>
        <v>&gt;500</v>
      </c>
      <c r="AR34" s="72" t="str">
        <f t="shared" si="10"/>
        <v>&gt;500</v>
      </c>
      <c r="AS34" s="76" t="str">
        <f t="shared" si="10"/>
        <v>&gt;500</v>
      </c>
      <c r="AT34" s="259" t="str">
        <f t="shared" si="10"/>
        <v>&gt;500</v>
      </c>
      <c r="AU34" s="260" t="str">
        <f t="shared" si="10"/>
        <v>&gt;500</v>
      </c>
      <c r="AV34" s="67"/>
    </row>
    <row r="35" spans="1:54" s="66" customFormat="1" ht="16.5" customHeight="1">
      <c r="A35" s="67"/>
      <c r="B35" s="207">
        <v>400</v>
      </c>
      <c r="C35" s="75">
        <v>1000</v>
      </c>
      <c r="D35" s="251">
        <v>0.85</v>
      </c>
      <c r="E35" s="72" t="str">
        <f t="shared" si="7"/>
        <v>NOK</v>
      </c>
      <c r="F35" s="72" t="str">
        <f t="shared" si="7"/>
        <v>NOK</v>
      </c>
      <c r="G35" s="72" t="str">
        <f t="shared" si="7"/>
        <v>NOK</v>
      </c>
      <c r="H35" s="72" t="str">
        <f t="shared" si="7"/>
        <v>NOK</v>
      </c>
      <c r="I35" s="72" t="str">
        <f t="shared" si="7"/>
        <v>NOK</v>
      </c>
      <c r="J35" s="72" t="str">
        <f t="shared" si="7"/>
        <v>NOK</v>
      </c>
      <c r="K35" s="72" t="str">
        <f t="shared" si="7"/>
        <v>NOK</v>
      </c>
      <c r="L35" s="72" t="str">
        <f t="shared" si="7"/>
        <v>NOK</v>
      </c>
      <c r="M35" s="72" t="str">
        <f t="shared" si="7"/>
        <v>NOK</v>
      </c>
      <c r="N35" s="72" t="str">
        <f t="shared" si="7"/>
        <v>NOK</v>
      </c>
      <c r="O35" s="72" t="str">
        <f t="shared" si="8"/>
        <v>NOK</v>
      </c>
      <c r="P35" s="72" t="str">
        <f t="shared" si="8"/>
        <v>NOK</v>
      </c>
      <c r="Q35" s="74" t="str">
        <f t="shared" si="8"/>
        <v>NOK</v>
      </c>
      <c r="R35" s="73" t="str">
        <f t="shared" si="8"/>
        <v>NOK</v>
      </c>
      <c r="S35" s="72" t="str">
        <f t="shared" si="8"/>
        <v>NOK</v>
      </c>
      <c r="T35" s="72" t="str">
        <f t="shared" si="8"/>
        <v>NOK</v>
      </c>
      <c r="U35" s="72" t="str">
        <f t="shared" si="8"/>
        <v>NOK</v>
      </c>
      <c r="V35" s="74" t="str">
        <f t="shared" si="8"/>
        <v>NOK</v>
      </c>
      <c r="W35" s="73" t="str">
        <f t="shared" si="8"/>
        <v>NOK</v>
      </c>
      <c r="X35" s="72" t="str">
        <f t="shared" si="8"/>
        <v>NOK</v>
      </c>
      <c r="Y35" s="72" t="str">
        <f t="shared" si="9"/>
        <v>NOK</v>
      </c>
      <c r="Z35" s="72">
        <f t="shared" si="9"/>
        <v>204.97069320521297</v>
      </c>
      <c r="AA35" s="74">
        <f t="shared" si="9"/>
        <v>239.95890725123814</v>
      </c>
      <c r="AB35" s="73">
        <f t="shared" si="9"/>
        <v>266.47883935006604</v>
      </c>
      <c r="AC35" s="72">
        <f t="shared" si="9"/>
        <v>307.45603980781937</v>
      </c>
      <c r="AD35" s="72">
        <f t="shared" si="9"/>
        <v>359.93836087685719</v>
      </c>
      <c r="AE35" s="72">
        <f t="shared" si="9"/>
        <v>410.22808804455138</v>
      </c>
      <c r="AF35" s="74" t="str">
        <f t="shared" si="9"/>
        <v>&gt;500</v>
      </c>
      <c r="AG35" s="73">
        <f t="shared" si="9"/>
        <v>355.30511913342133</v>
      </c>
      <c r="AH35" s="72">
        <f t="shared" si="9"/>
        <v>409.94138641042593</v>
      </c>
      <c r="AI35" s="72">
        <f t="shared" si="10"/>
        <v>479.91781450247629</v>
      </c>
      <c r="AJ35" s="72" t="str">
        <f t="shared" si="10"/>
        <v>&gt;500</v>
      </c>
      <c r="AK35" s="74" t="str">
        <f t="shared" si="10"/>
        <v>&gt;500</v>
      </c>
      <c r="AL35" s="73">
        <f t="shared" si="10"/>
        <v>444.13139891677662</v>
      </c>
      <c r="AM35" s="72" t="str">
        <f t="shared" si="10"/>
        <v>&gt;500</v>
      </c>
      <c r="AN35" s="72" t="str">
        <f t="shared" si="10"/>
        <v>&gt;500</v>
      </c>
      <c r="AO35" s="72" t="str">
        <f t="shared" si="10"/>
        <v>&gt;500</v>
      </c>
      <c r="AP35" s="74" t="str">
        <f t="shared" si="10"/>
        <v>&gt;500</v>
      </c>
      <c r="AQ35" s="73" t="str">
        <f t="shared" si="10"/>
        <v>&gt;500</v>
      </c>
      <c r="AR35" s="72" t="str">
        <f t="shared" si="10"/>
        <v>&gt;500</v>
      </c>
      <c r="AS35" s="72" t="str">
        <f t="shared" si="10"/>
        <v>&gt;500</v>
      </c>
      <c r="AT35" s="259" t="str">
        <f t="shared" si="10"/>
        <v>&gt;500</v>
      </c>
      <c r="AU35" s="260" t="str">
        <f t="shared" si="10"/>
        <v>&gt;500</v>
      </c>
      <c r="AV35" s="67"/>
    </row>
    <row r="36" spans="1:54" s="66" customFormat="1" ht="16.5" customHeight="1">
      <c r="A36" s="67"/>
      <c r="B36" s="207">
        <v>400</v>
      </c>
      <c r="C36" s="75">
        <v>1250</v>
      </c>
      <c r="D36" s="251">
        <v>0.85</v>
      </c>
      <c r="E36" s="72" t="str">
        <f t="shared" si="7"/>
        <v>NOK</v>
      </c>
      <c r="F36" s="72" t="str">
        <f t="shared" si="7"/>
        <v>NOK</v>
      </c>
      <c r="G36" s="72" t="str">
        <f t="shared" si="7"/>
        <v>NOK</v>
      </c>
      <c r="H36" s="72" t="str">
        <f t="shared" si="7"/>
        <v>NOK</v>
      </c>
      <c r="I36" s="72" t="str">
        <f t="shared" si="7"/>
        <v>NOK</v>
      </c>
      <c r="J36" s="72" t="str">
        <f t="shared" si="7"/>
        <v>NOK</v>
      </c>
      <c r="K36" s="72" t="str">
        <f t="shared" si="7"/>
        <v>NOK</v>
      </c>
      <c r="L36" s="72" t="str">
        <f t="shared" si="7"/>
        <v>NOK</v>
      </c>
      <c r="M36" s="72" t="str">
        <f t="shared" si="7"/>
        <v>NOK</v>
      </c>
      <c r="N36" s="72" t="str">
        <f t="shared" si="7"/>
        <v>NOK</v>
      </c>
      <c r="O36" s="72" t="str">
        <f t="shared" si="8"/>
        <v>NOK</v>
      </c>
      <c r="P36" s="72" t="str">
        <f t="shared" si="8"/>
        <v>NOK</v>
      </c>
      <c r="Q36" s="74" t="str">
        <f t="shared" si="8"/>
        <v>NOK</v>
      </c>
      <c r="R36" s="73" t="str">
        <f t="shared" si="8"/>
        <v>NOK</v>
      </c>
      <c r="S36" s="72" t="str">
        <f t="shared" si="8"/>
        <v>NOK</v>
      </c>
      <c r="T36" s="72" t="str">
        <f t="shared" si="8"/>
        <v>NOK</v>
      </c>
      <c r="U36" s="72" t="str">
        <f t="shared" si="8"/>
        <v>NOK</v>
      </c>
      <c r="V36" s="74" t="str">
        <f t="shared" si="8"/>
        <v>NOK</v>
      </c>
      <c r="W36" s="73" t="str">
        <f t="shared" si="8"/>
        <v>NOK</v>
      </c>
      <c r="X36" s="72" t="str">
        <f t="shared" si="8"/>
        <v>NOK</v>
      </c>
      <c r="Y36" s="72" t="str">
        <f t="shared" si="9"/>
        <v>NOK</v>
      </c>
      <c r="Z36" s="72" t="str">
        <f t="shared" si="9"/>
        <v>NOK</v>
      </c>
      <c r="AA36" s="74">
        <f t="shared" si="9"/>
        <v>191.96712580099049</v>
      </c>
      <c r="AB36" s="73">
        <f t="shared" si="9"/>
        <v>213.1830714800528</v>
      </c>
      <c r="AC36" s="72">
        <f t="shared" si="9"/>
        <v>245.96483184625552</v>
      </c>
      <c r="AD36" s="72">
        <f t="shared" si="9"/>
        <v>287.95068870148577</v>
      </c>
      <c r="AE36" s="72">
        <f t="shared" si="9"/>
        <v>328.18247043564111</v>
      </c>
      <c r="AF36" s="74" t="str">
        <f t="shared" si="9"/>
        <v>&gt;500</v>
      </c>
      <c r="AG36" s="73">
        <f t="shared" si="9"/>
        <v>284.24409530673705</v>
      </c>
      <c r="AH36" s="72">
        <f t="shared" si="9"/>
        <v>327.95310912834071</v>
      </c>
      <c r="AI36" s="72">
        <f t="shared" si="10"/>
        <v>383.93425160198098</v>
      </c>
      <c r="AJ36" s="72">
        <f t="shared" si="10"/>
        <v>437.57662724752146</v>
      </c>
      <c r="AK36" s="74" t="str">
        <f t="shared" si="10"/>
        <v>&gt;500</v>
      </c>
      <c r="AL36" s="73">
        <f t="shared" si="10"/>
        <v>355.30511913342133</v>
      </c>
      <c r="AM36" s="72">
        <f t="shared" si="10"/>
        <v>409.94138641042588</v>
      </c>
      <c r="AN36" s="72">
        <f t="shared" si="10"/>
        <v>479.91781450247618</v>
      </c>
      <c r="AO36" s="72" t="str">
        <f t="shared" si="10"/>
        <v>&gt;500</v>
      </c>
      <c r="AP36" s="74" t="str">
        <f t="shared" si="10"/>
        <v>&gt;500</v>
      </c>
      <c r="AQ36" s="73">
        <f t="shared" si="10"/>
        <v>426.36614296010561</v>
      </c>
      <c r="AR36" s="72">
        <f t="shared" si="10"/>
        <v>491.92966369251104</v>
      </c>
      <c r="AS36" s="72" t="str">
        <f t="shared" si="10"/>
        <v>&gt;500</v>
      </c>
      <c r="AT36" s="259" t="str">
        <f t="shared" si="10"/>
        <v>&gt;500</v>
      </c>
      <c r="AU36" s="260" t="str">
        <f t="shared" si="10"/>
        <v>&gt;500</v>
      </c>
      <c r="AV36" s="67"/>
    </row>
    <row r="37" spans="1:54" s="66" customFormat="1" ht="16.5" customHeight="1">
      <c r="A37" s="67"/>
      <c r="B37" s="207">
        <v>400</v>
      </c>
      <c r="C37" s="75">
        <v>1600</v>
      </c>
      <c r="D37" s="251">
        <v>0.85</v>
      </c>
      <c r="E37" s="72" t="str">
        <f t="shared" si="7"/>
        <v>NOK</v>
      </c>
      <c r="F37" s="72" t="str">
        <f t="shared" si="7"/>
        <v>NOK</v>
      </c>
      <c r="G37" s="72" t="str">
        <f t="shared" si="7"/>
        <v>NOK</v>
      </c>
      <c r="H37" s="72" t="str">
        <f t="shared" si="7"/>
        <v>NOK</v>
      </c>
      <c r="I37" s="72" t="str">
        <f t="shared" si="7"/>
        <v>NOK</v>
      </c>
      <c r="J37" s="72" t="str">
        <f t="shared" si="7"/>
        <v>NOK</v>
      </c>
      <c r="K37" s="72" t="str">
        <f t="shared" si="7"/>
        <v>NOK</v>
      </c>
      <c r="L37" s="72" t="str">
        <f t="shared" si="7"/>
        <v>NOK</v>
      </c>
      <c r="M37" s="72" t="str">
        <f t="shared" si="7"/>
        <v>NOK</v>
      </c>
      <c r="N37" s="72" t="str">
        <f t="shared" si="7"/>
        <v>NOK</v>
      </c>
      <c r="O37" s="72" t="str">
        <f t="shared" si="8"/>
        <v>NOK</v>
      </c>
      <c r="P37" s="72" t="str">
        <f t="shared" si="8"/>
        <v>NOK</v>
      </c>
      <c r="Q37" s="74" t="str">
        <f t="shared" si="8"/>
        <v>NOK</v>
      </c>
      <c r="R37" s="73" t="str">
        <f t="shared" si="8"/>
        <v>NOK</v>
      </c>
      <c r="S37" s="72" t="str">
        <f t="shared" si="8"/>
        <v>NOK</v>
      </c>
      <c r="T37" s="72" t="str">
        <f t="shared" si="8"/>
        <v>NOK</v>
      </c>
      <c r="U37" s="72" t="str">
        <f t="shared" si="8"/>
        <v>NOK</v>
      </c>
      <c r="V37" s="74" t="str">
        <f t="shared" si="8"/>
        <v>NOK</v>
      </c>
      <c r="W37" s="73" t="str">
        <f t="shared" si="8"/>
        <v>NOK</v>
      </c>
      <c r="X37" s="72" t="str">
        <f t="shared" si="8"/>
        <v>NOK</v>
      </c>
      <c r="Y37" s="72" t="str">
        <f t="shared" si="9"/>
        <v>NOK</v>
      </c>
      <c r="Z37" s="72" t="str">
        <f t="shared" si="9"/>
        <v>NOK</v>
      </c>
      <c r="AA37" s="74" t="str">
        <f t="shared" si="9"/>
        <v>NOK</v>
      </c>
      <c r="AB37" s="73" t="str">
        <f t="shared" si="9"/>
        <v>NOK</v>
      </c>
      <c r="AC37" s="72">
        <f t="shared" si="9"/>
        <v>192.16002487988712</v>
      </c>
      <c r="AD37" s="72">
        <f t="shared" si="9"/>
        <v>224.96147554803576</v>
      </c>
      <c r="AE37" s="72">
        <f t="shared" si="9"/>
        <v>256.39255502784465</v>
      </c>
      <c r="AF37" s="74">
        <f t="shared" si="9"/>
        <v>436.19269284852402</v>
      </c>
      <c r="AG37" s="73">
        <f t="shared" si="9"/>
        <v>222.06569945838831</v>
      </c>
      <c r="AH37" s="72">
        <f t="shared" si="9"/>
        <v>256.21336650651614</v>
      </c>
      <c r="AI37" s="72">
        <f t="shared" si="10"/>
        <v>299.94863406404767</v>
      </c>
      <c r="AJ37" s="72">
        <f t="shared" si="10"/>
        <v>341.85674003712614</v>
      </c>
      <c r="AK37" s="74" t="str">
        <f t="shared" si="10"/>
        <v>&gt;500</v>
      </c>
      <c r="AL37" s="73">
        <f t="shared" si="10"/>
        <v>277.58212432298541</v>
      </c>
      <c r="AM37" s="72">
        <f t="shared" si="10"/>
        <v>320.26670813314519</v>
      </c>
      <c r="AN37" s="72">
        <f t="shared" si="10"/>
        <v>374.93579258005951</v>
      </c>
      <c r="AO37" s="72">
        <f t="shared" si="10"/>
        <v>427.32092504640769</v>
      </c>
      <c r="AP37" s="74" t="str">
        <f t="shared" si="10"/>
        <v>&gt;500</v>
      </c>
      <c r="AQ37" s="73">
        <f t="shared" si="10"/>
        <v>333.09854918758248</v>
      </c>
      <c r="AR37" s="72">
        <f t="shared" si="10"/>
        <v>384.32004975977424</v>
      </c>
      <c r="AS37" s="72">
        <f t="shared" si="10"/>
        <v>449.92295109607153</v>
      </c>
      <c r="AT37" s="259" t="str">
        <f t="shared" si="10"/>
        <v>&gt;500</v>
      </c>
      <c r="AU37" s="260" t="str">
        <f t="shared" si="10"/>
        <v>&gt;500</v>
      </c>
      <c r="AV37" s="67"/>
    </row>
    <row r="38" spans="1:54" s="66" customFormat="1" ht="16.5" customHeight="1">
      <c r="A38" s="67"/>
      <c r="B38" s="207">
        <v>400</v>
      </c>
      <c r="C38" s="75">
        <v>2000</v>
      </c>
      <c r="D38" s="251">
        <v>0.85</v>
      </c>
      <c r="E38" s="72" t="str">
        <f t="shared" si="7"/>
        <v>NOK</v>
      </c>
      <c r="F38" s="72" t="str">
        <f t="shared" si="7"/>
        <v>NOK</v>
      </c>
      <c r="G38" s="72" t="str">
        <f t="shared" si="7"/>
        <v>NOK</v>
      </c>
      <c r="H38" s="72" t="str">
        <f t="shared" si="7"/>
        <v>NOK</v>
      </c>
      <c r="I38" s="72" t="str">
        <f t="shared" si="7"/>
        <v>NOK</v>
      </c>
      <c r="J38" s="72" t="str">
        <f t="shared" si="7"/>
        <v>NOK</v>
      </c>
      <c r="K38" s="72" t="str">
        <f t="shared" si="7"/>
        <v>NOK</v>
      </c>
      <c r="L38" s="72" t="str">
        <f t="shared" si="7"/>
        <v>NOK</v>
      </c>
      <c r="M38" s="72" t="str">
        <f t="shared" si="7"/>
        <v>NOK</v>
      </c>
      <c r="N38" s="72" t="str">
        <f t="shared" si="7"/>
        <v>NOK</v>
      </c>
      <c r="O38" s="72" t="str">
        <f t="shared" si="8"/>
        <v>NOK</v>
      </c>
      <c r="P38" s="72" t="str">
        <f t="shared" si="8"/>
        <v>NOK</v>
      </c>
      <c r="Q38" s="74" t="str">
        <f t="shared" si="8"/>
        <v>NOK</v>
      </c>
      <c r="R38" s="73" t="str">
        <f t="shared" si="8"/>
        <v>NOK</v>
      </c>
      <c r="S38" s="72" t="str">
        <f t="shared" si="8"/>
        <v>NOK</v>
      </c>
      <c r="T38" s="72" t="str">
        <f t="shared" si="8"/>
        <v>NOK</v>
      </c>
      <c r="U38" s="72" t="str">
        <f t="shared" si="8"/>
        <v>NOK</v>
      </c>
      <c r="V38" s="74" t="str">
        <f t="shared" si="8"/>
        <v>NOK</v>
      </c>
      <c r="W38" s="73" t="str">
        <f t="shared" si="8"/>
        <v>NOK</v>
      </c>
      <c r="X38" s="72" t="str">
        <f t="shared" si="8"/>
        <v>NOK</v>
      </c>
      <c r="Y38" s="72" t="str">
        <f t="shared" si="9"/>
        <v>NOK</v>
      </c>
      <c r="Z38" s="72" t="str">
        <f t="shared" si="9"/>
        <v>NOK</v>
      </c>
      <c r="AA38" s="74" t="str">
        <f t="shared" si="9"/>
        <v>NOK</v>
      </c>
      <c r="AB38" s="73" t="str">
        <f t="shared" si="9"/>
        <v>NOK</v>
      </c>
      <c r="AC38" s="72" t="str">
        <f t="shared" si="9"/>
        <v>NOK</v>
      </c>
      <c r="AD38" s="72">
        <f t="shared" si="9"/>
        <v>179.96918043842859</v>
      </c>
      <c r="AE38" s="72">
        <f t="shared" si="9"/>
        <v>205.11404402227569</v>
      </c>
      <c r="AF38" s="74">
        <f t="shared" si="9"/>
        <v>348.9541542788192</v>
      </c>
      <c r="AG38" s="73" t="str">
        <f t="shared" si="9"/>
        <v>NOK</v>
      </c>
      <c r="AH38" s="72">
        <f t="shared" si="9"/>
        <v>204.97069320521297</v>
      </c>
      <c r="AI38" s="72">
        <f t="shared" si="10"/>
        <v>239.95890725123814</v>
      </c>
      <c r="AJ38" s="72">
        <f t="shared" si="10"/>
        <v>273.48539202970096</v>
      </c>
      <c r="AK38" s="74">
        <f t="shared" si="10"/>
        <v>465.27220570509235</v>
      </c>
      <c r="AL38" s="73">
        <f t="shared" si="10"/>
        <v>222.06569945838831</v>
      </c>
      <c r="AM38" s="72">
        <f t="shared" si="10"/>
        <v>256.21336650651614</v>
      </c>
      <c r="AN38" s="72">
        <f t="shared" si="10"/>
        <v>299.94863406404767</v>
      </c>
      <c r="AO38" s="72">
        <f t="shared" si="10"/>
        <v>341.8567400371262</v>
      </c>
      <c r="AP38" s="74" t="str">
        <f t="shared" si="10"/>
        <v>&gt;500</v>
      </c>
      <c r="AQ38" s="73">
        <f t="shared" si="10"/>
        <v>266.47883935006604</v>
      </c>
      <c r="AR38" s="72">
        <f t="shared" si="10"/>
        <v>307.45603980781937</v>
      </c>
      <c r="AS38" s="72">
        <f t="shared" si="10"/>
        <v>359.93836087685719</v>
      </c>
      <c r="AT38" s="259">
        <f t="shared" si="10"/>
        <v>410.22808804455138</v>
      </c>
      <c r="AU38" s="260" t="str">
        <f t="shared" si="10"/>
        <v>&gt;500</v>
      </c>
      <c r="AV38" s="67"/>
    </row>
    <row r="39" spans="1:54" s="66" customFormat="1" ht="16.5" customHeight="1">
      <c r="A39" s="67"/>
      <c r="B39" s="207">
        <v>400</v>
      </c>
      <c r="C39" s="75">
        <v>2500</v>
      </c>
      <c r="D39" s="251">
        <v>0.85</v>
      </c>
      <c r="E39" s="72" t="str">
        <f t="shared" si="7"/>
        <v>NOK</v>
      </c>
      <c r="F39" s="72" t="str">
        <f t="shared" si="7"/>
        <v>NOK</v>
      </c>
      <c r="G39" s="72" t="str">
        <f t="shared" si="7"/>
        <v>NOK</v>
      </c>
      <c r="H39" s="72" t="str">
        <f t="shared" si="7"/>
        <v>NOK</v>
      </c>
      <c r="I39" s="72" t="str">
        <f t="shared" si="7"/>
        <v>NOK</v>
      </c>
      <c r="J39" s="72" t="str">
        <f t="shared" si="7"/>
        <v>NOK</v>
      </c>
      <c r="K39" s="72" t="str">
        <f t="shared" si="7"/>
        <v>NOK</v>
      </c>
      <c r="L39" s="72" t="str">
        <f t="shared" si="7"/>
        <v>NOK</v>
      </c>
      <c r="M39" s="72" t="str">
        <f t="shared" si="7"/>
        <v>NOK</v>
      </c>
      <c r="N39" s="72" t="str">
        <f t="shared" si="7"/>
        <v>NOK</v>
      </c>
      <c r="O39" s="72" t="str">
        <f t="shared" si="8"/>
        <v>NOK</v>
      </c>
      <c r="P39" s="72" t="str">
        <f t="shared" si="8"/>
        <v>NOK</v>
      </c>
      <c r="Q39" s="74" t="str">
        <f t="shared" si="8"/>
        <v>NOK</v>
      </c>
      <c r="R39" s="73" t="str">
        <f t="shared" si="8"/>
        <v>NOK</v>
      </c>
      <c r="S39" s="72" t="str">
        <f t="shared" si="8"/>
        <v>NOK</v>
      </c>
      <c r="T39" s="72" t="str">
        <f t="shared" si="8"/>
        <v>NOK</v>
      </c>
      <c r="U39" s="72" t="str">
        <f t="shared" si="8"/>
        <v>NOK</v>
      </c>
      <c r="V39" s="74" t="str">
        <f t="shared" si="8"/>
        <v>NOK</v>
      </c>
      <c r="W39" s="73" t="str">
        <f t="shared" si="8"/>
        <v>NOK</v>
      </c>
      <c r="X39" s="72" t="str">
        <f t="shared" si="8"/>
        <v>NOK</v>
      </c>
      <c r="Y39" s="72" t="str">
        <f t="shared" si="9"/>
        <v>NOK</v>
      </c>
      <c r="Z39" s="72" t="str">
        <f t="shared" si="9"/>
        <v>NOK</v>
      </c>
      <c r="AA39" s="74" t="str">
        <f t="shared" si="9"/>
        <v>NOK</v>
      </c>
      <c r="AB39" s="73" t="str">
        <f t="shared" si="9"/>
        <v>NOK</v>
      </c>
      <c r="AC39" s="72" t="str">
        <f t="shared" si="9"/>
        <v>NOK</v>
      </c>
      <c r="AD39" s="72" t="str">
        <f t="shared" si="9"/>
        <v>NOK</v>
      </c>
      <c r="AE39" s="72" t="str">
        <f t="shared" si="9"/>
        <v>NOK</v>
      </c>
      <c r="AF39" s="74">
        <f t="shared" si="9"/>
        <v>279.16332342305537</v>
      </c>
      <c r="AG39" s="73" t="str">
        <f t="shared" si="9"/>
        <v>NOK</v>
      </c>
      <c r="AH39" s="72" t="str">
        <f t="shared" si="9"/>
        <v>NOK</v>
      </c>
      <c r="AI39" s="72">
        <f t="shared" si="10"/>
        <v>191.96712580099049</v>
      </c>
      <c r="AJ39" s="72">
        <f t="shared" si="10"/>
        <v>218.78831362376073</v>
      </c>
      <c r="AK39" s="74">
        <f t="shared" si="10"/>
        <v>372.21776456407383</v>
      </c>
      <c r="AL39" s="73" t="str">
        <f t="shared" si="10"/>
        <v>NOK</v>
      </c>
      <c r="AM39" s="72">
        <f t="shared" si="10"/>
        <v>204.97069320521294</v>
      </c>
      <c r="AN39" s="72">
        <f t="shared" si="10"/>
        <v>239.95890725123809</v>
      </c>
      <c r="AO39" s="72">
        <f t="shared" si="10"/>
        <v>273.48539202970096</v>
      </c>
      <c r="AP39" s="74">
        <f t="shared" si="10"/>
        <v>465.27220570509229</v>
      </c>
      <c r="AQ39" s="73">
        <f t="shared" si="10"/>
        <v>213.1830714800528</v>
      </c>
      <c r="AR39" s="72">
        <f t="shared" si="10"/>
        <v>245.96483184625552</v>
      </c>
      <c r="AS39" s="72">
        <f t="shared" si="10"/>
        <v>287.95068870148577</v>
      </c>
      <c r="AT39" s="259">
        <f t="shared" si="10"/>
        <v>328.18247043564111</v>
      </c>
      <c r="AU39" s="260" t="str">
        <f t="shared" si="10"/>
        <v>&gt;500</v>
      </c>
      <c r="AV39" s="67"/>
    </row>
    <row r="40" spans="1:54" s="66" customFormat="1" ht="16.5" customHeight="1">
      <c r="A40" s="67"/>
      <c r="B40" s="207">
        <v>400</v>
      </c>
      <c r="C40" s="75">
        <v>3150</v>
      </c>
      <c r="D40" s="251">
        <v>0.85</v>
      </c>
      <c r="E40" s="72" t="str">
        <f t="shared" si="7"/>
        <v>NOK</v>
      </c>
      <c r="F40" s="72" t="str">
        <f t="shared" si="7"/>
        <v>NOK</v>
      </c>
      <c r="G40" s="72" t="str">
        <f t="shared" si="7"/>
        <v>NOK</v>
      </c>
      <c r="H40" s="72" t="str">
        <f t="shared" si="7"/>
        <v>NOK</v>
      </c>
      <c r="I40" s="72" t="str">
        <f t="shared" si="7"/>
        <v>NOK</v>
      </c>
      <c r="J40" s="72" t="str">
        <f t="shared" si="7"/>
        <v>NOK</v>
      </c>
      <c r="K40" s="72" t="str">
        <f t="shared" si="7"/>
        <v>NOK</v>
      </c>
      <c r="L40" s="72" t="str">
        <f t="shared" si="7"/>
        <v>NOK</v>
      </c>
      <c r="M40" s="72" t="str">
        <f t="shared" si="7"/>
        <v>NOK</v>
      </c>
      <c r="N40" s="72" t="str">
        <f t="shared" si="7"/>
        <v>NOK</v>
      </c>
      <c r="O40" s="72" t="str">
        <f t="shared" si="8"/>
        <v>NOK</v>
      </c>
      <c r="P40" s="72" t="str">
        <f t="shared" si="8"/>
        <v>NOK</v>
      </c>
      <c r="Q40" s="74" t="str">
        <f t="shared" si="8"/>
        <v>NOK</v>
      </c>
      <c r="R40" s="73" t="str">
        <f t="shared" si="8"/>
        <v>NOK</v>
      </c>
      <c r="S40" s="72" t="str">
        <f t="shared" si="8"/>
        <v>NOK</v>
      </c>
      <c r="T40" s="72" t="str">
        <f t="shared" si="8"/>
        <v>NOK</v>
      </c>
      <c r="U40" s="72" t="str">
        <f t="shared" si="8"/>
        <v>NOK</v>
      </c>
      <c r="V40" s="74" t="str">
        <f t="shared" si="8"/>
        <v>NOK</v>
      </c>
      <c r="W40" s="73" t="str">
        <f t="shared" si="8"/>
        <v>NOK</v>
      </c>
      <c r="X40" s="72" t="str">
        <f t="shared" si="8"/>
        <v>NOK</v>
      </c>
      <c r="Y40" s="72" t="str">
        <f t="shared" si="9"/>
        <v>NOK</v>
      </c>
      <c r="Z40" s="72" t="str">
        <f t="shared" si="9"/>
        <v>NOK</v>
      </c>
      <c r="AA40" s="74" t="str">
        <f t="shared" si="9"/>
        <v>NOK</v>
      </c>
      <c r="AB40" s="73" t="str">
        <f t="shared" si="9"/>
        <v>NOK</v>
      </c>
      <c r="AC40" s="72" t="str">
        <f t="shared" si="9"/>
        <v>NOK</v>
      </c>
      <c r="AD40" s="72" t="str">
        <f t="shared" si="9"/>
        <v>NOK</v>
      </c>
      <c r="AE40" s="72" t="str">
        <f t="shared" si="9"/>
        <v>NOK</v>
      </c>
      <c r="AF40" s="74" t="str">
        <f t="shared" si="9"/>
        <v>NOK</v>
      </c>
      <c r="AG40" s="73" t="str">
        <f t="shared" si="9"/>
        <v>NOK</v>
      </c>
      <c r="AH40" s="72" t="str">
        <f t="shared" si="9"/>
        <v>NOK</v>
      </c>
      <c r="AI40" s="72" t="str">
        <f t="shared" si="10"/>
        <v>NOK</v>
      </c>
      <c r="AJ40" s="72" t="str">
        <f t="shared" si="10"/>
        <v>NOK</v>
      </c>
      <c r="AK40" s="74">
        <f t="shared" si="10"/>
        <v>295.41092425720154</v>
      </c>
      <c r="AL40" s="73" t="str">
        <f t="shared" si="10"/>
        <v>NOK</v>
      </c>
      <c r="AM40" s="72" t="str">
        <f t="shared" si="10"/>
        <v>NOK</v>
      </c>
      <c r="AN40" s="72">
        <f t="shared" si="10"/>
        <v>190.44357718352231</v>
      </c>
      <c r="AO40" s="72">
        <f t="shared" si="10"/>
        <v>217.05189843627059</v>
      </c>
      <c r="AP40" s="74">
        <f t="shared" si="10"/>
        <v>369.26365532150186</v>
      </c>
      <c r="AQ40" s="73" t="str">
        <f t="shared" si="10"/>
        <v>NOK</v>
      </c>
      <c r="AR40" s="72">
        <f t="shared" si="10"/>
        <v>195.2101840049647</v>
      </c>
      <c r="AS40" s="72">
        <f t="shared" si="10"/>
        <v>228.5322926202268</v>
      </c>
      <c r="AT40" s="259">
        <f t="shared" si="10"/>
        <v>260.4622781235247</v>
      </c>
      <c r="AU40" s="260">
        <f t="shared" si="10"/>
        <v>443.11638638580223</v>
      </c>
      <c r="AV40" s="67"/>
    </row>
    <row r="41" spans="1:54" s="66" customFormat="1" ht="16.5" customHeight="1" thickBot="1">
      <c r="A41" s="67"/>
      <c r="B41" s="208">
        <v>400</v>
      </c>
      <c r="C41" s="71">
        <v>4000</v>
      </c>
      <c r="D41" s="254">
        <v>0.85</v>
      </c>
      <c r="E41" s="68" t="str">
        <f t="shared" si="7"/>
        <v>NOK</v>
      </c>
      <c r="F41" s="68" t="str">
        <f t="shared" si="7"/>
        <v>NOK</v>
      </c>
      <c r="G41" s="68" t="str">
        <f t="shared" si="7"/>
        <v>NOK</v>
      </c>
      <c r="H41" s="68" t="str">
        <f t="shared" si="7"/>
        <v>NOK</v>
      </c>
      <c r="I41" s="68" t="str">
        <f t="shared" si="7"/>
        <v>NOK</v>
      </c>
      <c r="J41" s="68" t="str">
        <f t="shared" si="7"/>
        <v>NOK</v>
      </c>
      <c r="K41" s="68" t="str">
        <f t="shared" si="7"/>
        <v>NOK</v>
      </c>
      <c r="L41" s="68" t="str">
        <f t="shared" si="7"/>
        <v>NOK</v>
      </c>
      <c r="M41" s="68" t="str">
        <f t="shared" si="7"/>
        <v>NOK</v>
      </c>
      <c r="N41" s="68" t="str">
        <f t="shared" si="7"/>
        <v>NOK</v>
      </c>
      <c r="O41" s="68" t="str">
        <f t="shared" si="8"/>
        <v>NOK</v>
      </c>
      <c r="P41" s="68" t="str">
        <f t="shared" si="8"/>
        <v>NOK</v>
      </c>
      <c r="Q41" s="70" t="str">
        <f t="shared" si="8"/>
        <v>NOK</v>
      </c>
      <c r="R41" s="69" t="str">
        <f t="shared" si="8"/>
        <v>NOK</v>
      </c>
      <c r="S41" s="68" t="str">
        <f t="shared" si="8"/>
        <v>NOK</v>
      </c>
      <c r="T41" s="68" t="str">
        <f t="shared" si="8"/>
        <v>NOK</v>
      </c>
      <c r="U41" s="68" t="str">
        <f t="shared" si="8"/>
        <v>NOK</v>
      </c>
      <c r="V41" s="70" t="str">
        <f t="shared" si="8"/>
        <v>NOK</v>
      </c>
      <c r="W41" s="69" t="str">
        <f t="shared" si="8"/>
        <v>NOK</v>
      </c>
      <c r="X41" s="68" t="str">
        <f t="shared" si="8"/>
        <v>NOK</v>
      </c>
      <c r="Y41" s="68" t="str">
        <f t="shared" si="9"/>
        <v>NOK</v>
      </c>
      <c r="Z41" s="68" t="str">
        <f t="shared" si="9"/>
        <v>NOK</v>
      </c>
      <c r="AA41" s="70" t="str">
        <f t="shared" si="9"/>
        <v>NOK</v>
      </c>
      <c r="AB41" s="69" t="str">
        <f t="shared" si="9"/>
        <v>NOK</v>
      </c>
      <c r="AC41" s="68" t="str">
        <f t="shared" si="9"/>
        <v>NOK</v>
      </c>
      <c r="AD41" s="68" t="str">
        <f t="shared" si="9"/>
        <v>NOK</v>
      </c>
      <c r="AE41" s="68" t="str">
        <f t="shared" si="9"/>
        <v>NOK</v>
      </c>
      <c r="AF41" s="70" t="str">
        <f t="shared" si="9"/>
        <v>NOK</v>
      </c>
      <c r="AG41" s="69" t="str">
        <f t="shared" si="9"/>
        <v>NOK</v>
      </c>
      <c r="AH41" s="68" t="str">
        <f t="shared" si="9"/>
        <v>NOK</v>
      </c>
      <c r="AI41" s="68" t="str">
        <f t="shared" si="10"/>
        <v>NOK</v>
      </c>
      <c r="AJ41" s="68" t="str">
        <f t="shared" si="10"/>
        <v>NOK</v>
      </c>
      <c r="AK41" s="70" t="str">
        <f t="shared" si="10"/>
        <v>NOK</v>
      </c>
      <c r="AL41" s="69" t="str">
        <f t="shared" si="10"/>
        <v>NOK</v>
      </c>
      <c r="AM41" s="68" t="str">
        <f t="shared" si="10"/>
        <v>NOK</v>
      </c>
      <c r="AN41" s="68" t="str">
        <f t="shared" si="10"/>
        <v>NOK</v>
      </c>
      <c r="AO41" s="68" t="str">
        <f t="shared" si="10"/>
        <v>NOK</v>
      </c>
      <c r="AP41" s="70">
        <f t="shared" si="10"/>
        <v>290.79512856568272</v>
      </c>
      <c r="AQ41" s="69" t="str">
        <f t="shared" si="10"/>
        <v>NOK</v>
      </c>
      <c r="AR41" s="68" t="str">
        <f t="shared" si="10"/>
        <v>NOK</v>
      </c>
      <c r="AS41" s="68">
        <f t="shared" si="10"/>
        <v>179.96918043842859</v>
      </c>
      <c r="AT41" s="261">
        <f t="shared" si="10"/>
        <v>205.11404402227569</v>
      </c>
      <c r="AU41" s="262">
        <f t="shared" si="10"/>
        <v>348.9541542788192</v>
      </c>
      <c r="AV41" s="67"/>
    </row>
    <row r="42" spans="1:54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</row>
  </sheetData>
  <mergeCells count="19">
    <mergeCell ref="E16:AU16"/>
    <mergeCell ref="B15:D15"/>
    <mergeCell ref="B11:D11"/>
    <mergeCell ref="B10:D10"/>
    <mergeCell ref="B14:D14"/>
    <mergeCell ref="B13:D13"/>
    <mergeCell ref="B12:D12"/>
    <mergeCell ref="B2:AU2"/>
    <mergeCell ref="B4:D5"/>
    <mergeCell ref="H4:H7"/>
    <mergeCell ref="E4:E5"/>
    <mergeCell ref="E9:Q9"/>
    <mergeCell ref="R9:AU9"/>
    <mergeCell ref="F4:F5"/>
    <mergeCell ref="I6:M6"/>
    <mergeCell ref="I7:M7"/>
    <mergeCell ref="I5:M5"/>
    <mergeCell ref="I4:M4"/>
    <mergeCell ref="B6:D6"/>
  </mergeCells>
  <phoneticPr fontId="13" type="noConversion"/>
  <conditionalFormatting sqref="E17:AU41">
    <cfRule type="cellIs" dxfId="3" priority="11" stopIfTrue="1" operator="equal">
      <formula>"NOK"</formula>
    </cfRule>
    <cfRule type="cellIs" dxfId="2" priority="12" stopIfTrue="1" operator="greaterThan">
      <formula>$F$6</formula>
    </cfRule>
  </conditionalFormatting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33" orientation="landscape" r:id="rId1"/>
  <headerFooter alignWithMargins="0">
    <oddHeader>&amp;C&amp;16DONG Doc no.: C086-TECH-E-CA-0001 Rev. No.: A
Supplier Doc no.: 61039X-000-CN-1621-0001 
   Doc. Title: Cable Sizing &amp;R&amp;16Page: 20 of 20</oddHeader>
  </headerFooter>
  <colBreaks count="1" manualBreakCount="1">
    <brk id="45" max="1048575" man="1"/>
  </colBreaks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>
              <from>
                <xdr:col>15</xdr:col>
                <xdr:colOff>228600</xdr:colOff>
                <xdr:row>3</xdr:row>
                <xdr:rowOff>314325</xdr:rowOff>
              </from>
              <to>
                <xdr:col>22</xdr:col>
                <xdr:colOff>342900</xdr:colOff>
                <xdr:row>6</xdr:row>
                <xdr:rowOff>38100</xdr:rowOff>
              </to>
            </anchor>
          </objectPr>
        </oleObject>
      </mc:Choice>
      <mc:Fallback>
        <oleObject progId="Equation.3" shapeId="2049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indexed="40"/>
    <pageSetUpPr fitToPage="1"/>
  </sheetPr>
  <dimension ref="A1:BA40"/>
  <sheetViews>
    <sheetView showGridLines="0" zoomScale="70" zoomScaleNormal="70" zoomScaleSheetLayoutView="85" workbookViewId="0">
      <selection activeCell="E6" sqref="E6"/>
    </sheetView>
  </sheetViews>
  <sheetFormatPr defaultRowHeight="12.75"/>
  <cols>
    <col min="1" max="1" width="2.5703125" style="64" customWidth="1"/>
    <col min="2" max="2" width="9.28515625" style="64" bestFit="1" customWidth="1"/>
    <col min="3" max="3" width="13.42578125" style="64" customWidth="1"/>
    <col min="4" max="39" width="10.85546875" style="64" customWidth="1"/>
    <col min="40" max="52" width="8.5703125" style="64" customWidth="1"/>
    <col min="53" max="53" width="2.5703125" style="64" customWidth="1"/>
    <col min="54" max="16384" width="9.140625" style="64"/>
  </cols>
  <sheetData>
    <row r="1" spans="1:53" s="121" customFormat="1" ht="13.5" thickBo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</row>
    <row r="2" spans="1:53" s="121" customFormat="1" ht="44.25" customHeight="1" thickBot="1">
      <c r="A2" s="65"/>
      <c r="B2" s="327" t="s">
        <v>260</v>
      </c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8"/>
      <c r="AH2" s="328"/>
      <c r="AI2" s="328"/>
      <c r="AJ2" s="328"/>
      <c r="AK2" s="328"/>
      <c r="AL2" s="328"/>
      <c r="AM2" s="329"/>
      <c r="AR2" s="141"/>
      <c r="AS2" s="141"/>
      <c r="AT2" s="141"/>
      <c r="AU2" s="141"/>
      <c r="AV2" s="141"/>
      <c r="AW2" s="141"/>
      <c r="AX2" s="141"/>
      <c r="AY2" s="141"/>
      <c r="AZ2" s="141"/>
      <c r="BA2" s="65"/>
    </row>
    <row r="3" spans="1:53" s="121" customFormat="1" ht="13.5" thickBot="1">
      <c r="A3" s="65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65"/>
      <c r="AY3" s="65"/>
      <c r="AZ3" s="65"/>
      <c r="BA3" s="65"/>
    </row>
    <row r="4" spans="1:53" ht="29.25" customHeight="1">
      <c r="A4" s="65"/>
      <c r="B4" s="330" t="s">
        <v>71</v>
      </c>
      <c r="C4" s="332"/>
      <c r="D4" s="339" t="s">
        <v>70</v>
      </c>
      <c r="E4" s="344">
        <v>0.02</v>
      </c>
      <c r="F4" s="65"/>
      <c r="G4" s="373" t="s">
        <v>3</v>
      </c>
      <c r="H4" s="352" t="s">
        <v>294</v>
      </c>
      <c r="I4" s="353"/>
      <c r="J4" s="353"/>
      <c r="K4" s="353"/>
      <c r="L4" s="354"/>
      <c r="M4" s="250">
        <v>1.05</v>
      </c>
      <c r="N4" s="65"/>
      <c r="O4" s="120"/>
      <c r="P4" s="119"/>
      <c r="Q4" s="119"/>
      <c r="R4" s="118"/>
      <c r="S4" s="118"/>
      <c r="T4" s="117"/>
      <c r="V4" s="105"/>
      <c r="W4" s="105"/>
      <c r="X4" s="10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</row>
    <row r="5" spans="1:53" ht="29.25" customHeight="1">
      <c r="A5" s="65"/>
      <c r="B5" s="333"/>
      <c r="C5" s="335"/>
      <c r="D5" s="340"/>
      <c r="E5" s="345"/>
      <c r="F5" s="65"/>
      <c r="G5" s="374"/>
      <c r="H5" s="346" t="s">
        <v>6</v>
      </c>
      <c r="I5" s="347"/>
      <c r="J5" s="347"/>
      <c r="K5" s="347"/>
      <c r="L5" s="348"/>
      <c r="M5" s="251">
        <v>0.8</v>
      </c>
      <c r="N5" s="65"/>
      <c r="O5" s="114"/>
      <c r="P5" s="113"/>
      <c r="Q5" s="113"/>
      <c r="R5" s="116"/>
      <c r="S5" s="116"/>
      <c r="T5" s="115"/>
      <c r="V5" s="105"/>
      <c r="W5" s="105"/>
      <c r="X5" s="10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</row>
    <row r="6" spans="1:53" ht="29.25" customHeight="1" thickBot="1">
      <c r="A6" s="65"/>
      <c r="B6" s="371" t="s">
        <v>8</v>
      </c>
      <c r="C6" s="376"/>
      <c r="D6" s="192" t="s">
        <v>9</v>
      </c>
      <c r="E6" s="249">
        <v>100</v>
      </c>
      <c r="F6" s="65"/>
      <c r="G6" s="375"/>
      <c r="H6" s="349" t="s">
        <v>261</v>
      </c>
      <c r="I6" s="350"/>
      <c r="J6" s="350"/>
      <c r="K6" s="350"/>
      <c r="L6" s="351"/>
      <c r="M6" s="253">
        <v>0.78</v>
      </c>
      <c r="N6" s="65"/>
      <c r="O6" s="109"/>
      <c r="P6" s="108"/>
      <c r="Q6" s="108"/>
      <c r="R6" s="107"/>
      <c r="S6" s="107"/>
      <c r="T6" s="106"/>
      <c r="V6" s="105"/>
      <c r="W6" s="105"/>
      <c r="X6" s="10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</row>
    <row r="7" spans="1:53" s="196" customFormat="1" ht="16.5" thickBot="1">
      <c r="A7" s="193"/>
      <c r="B7" s="193"/>
      <c r="C7" s="194"/>
      <c r="D7" s="194"/>
      <c r="E7" s="194"/>
      <c r="F7" s="194"/>
      <c r="G7" s="195"/>
      <c r="H7" s="195"/>
      <c r="I7" s="195"/>
      <c r="J7" s="195"/>
      <c r="K7" s="195"/>
      <c r="L7" s="195"/>
      <c r="M7" s="195"/>
      <c r="N7" s="195"/>
      <c r="O7" s="195"/>
      <c r="P7" s="195">
        <v>2</v>
      </c>
      <c r="Q7" s="195">
        <v>2</v>
      </c>
      <c r="R7" s="195">
        <v>2</v>
      </c>
      <c r="S7" s="195">
        <v>2</v>
      </c>
      <c r="T7" s="195">
        <v>2</v>
      </c>
      <c r="U7" s="195">
        <v>2</v>
      </c>
      <c r="V7" s="195">
        <v>2</v>
      </c>
      <c r="W7" s="195">
        <v>2</v>
      </c>
      <c r="X7" s="195">
        <v>2</v>
      </c>
      <c r="Y7" s="195">
        <v>2</v>
      </c>
      <c r="Z7" s="195">
        <v>2</v>
      </c>
      <c r="AA7" s="195">
        <v>2</v>
      </c>
      <c r="AB7" s="195">
        <v>3</v>
      </c>
      <c r="AC7" s="195">
        <v>3</v>
      </c>
      <c r="AD7" s="193">
        <v>3</v>
      </c>
      <c r="AE7" s="193">
        <v>3</v>
      </c>
      <c r="AF7" s="193">
        <v>3</v>
      </c>
      <c r="AG7" s="193">
        <v>3</v>
      </c>
      <c r="AH7" s="193">
        <v>3</v>
      </c>
      <c r="AI7" s="193">
        <v>3</v>
      </c>
      <c r="AJ7" s="193">
        <v>3</v>
      </c>
      <c r="AK7" s="193">
        <v>3</v>
      </c>
      <c r="AL7" s="193">
        <v>3</v>
      </c>
      <c r="AM7" s="193">
        <v>3</v>
      </c>
      <c r="AN7" s="193"/>
      <c r="AO7" s="193"/>
      <c r="AP7" s="193"/>
      <c r="AQ7" s="193"/>
      <c r="AR7" s="193"/>
      <c r="AS7" s="193"/>
      <c r="AT7" s="193"/>
      <c r="AU7" s="193"/>
      <c r="AV7" s="193"/>
      <c r="AW7" s="193"/>
      <c r="AX7" s="193"/>
      <c r="AY7" s="193"/>
      <c r="AZ7" s="193"/>
      <c r="BA7" s="193"/>
    </row>
    <row r="8" spans="1:53" s="101" customFormat="1" ht="16.5" thickBot="1">
      <c r="A8" s="102"/>
      <c r="B8" s="102"/>
      <c r="C8" s="103"/>
      <c r="D8" s="341" t="s">
        <v>12</v>
      </c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2"/>
      <c r="P8" s="342"/>
      <c r="Q8" s="342"/>
      <c r="R8" s="342"/>
      <c r="S8" s="342"/>
      <c r="T8" s="342"/>
      <c r="U8" s="342"/>
      <c r="V8" s="342"/>
      <c r="W8" s="342"/>
      <c r="X8" s="342"/>
      <c r="Y8" s="342"/>
      <c r="Z8" s="342"/>
      <c r="AA8" s="342"/>
      <c r="AB8" s="342"/>
      <c r="AC8" s="342"/>
      <c r="AD8" s="342"/>
      <c r="AE8" s="342"/>
      <c r="AF8" s="342"/>
      <c r="AG8" s="342"/>
      <c r="AH8" s="342"/>
      <c r="AI8" s="342"/>
      <c r="AJ8" s="342"/>
      <c r="AK8" s="342"/>
      <c r="AL8" s="342"/>
      <c r="AM8" s="343"/>
    </row>
    <row r="9" spans="1:53" s="85" customFormat="1" ht="120" customHeight="1">
      <c r="A9" s="86"/>
      <c r="B9" s="377" t="s">
        <v>13</v>
      </c>
      <c r="C9" s="378"/>
      <c r="D9" s="285" t="s">
        <v>262</v>
      </c>
      <c r="E9" s="98" t="s">
        <v>263</v>
      </c>
      <c r="F9" s="98" t="s">
        <v>264</v>
      </c>
      <c r="G9" s="98" t="s">
        <v>265</v>
      </c>
      <c r="H9" s="98" t="s">
        <v>266</v>
      </c>
      <c r="I9" s="98" t="s">
        <v>267</v>
      </c>
      <c r="J9" s="98" t="s">
        <v>268</v>
      </c>
      <c r="K9" s="98" t="s">
        <v>269</v>
      </c>
      <c r="L9" s="98" t="s">
        <v>270</v>
      </c>
      <c r="M9" s="98" t="s">
        <v>271</v>
      </c>
      <c r="N9" s="98" t="s">
        <v>272</v>
      </c>
      <c r="O9" s="100" t="s">
        <v>273</v>
      </c>
      <c r="P9" s="99" t="s">
        <v>274</v>
      </c>
      <c r="Q9" s="98" t="s">
        <v>275</v>
      </c>
      <c r="R9" s="98" t="s">
        <v>276</v>
      </c>
      <c r="S9" s="98" t="s">
        <v>277</v>
      </c>
      <c r="T9" s="98" t="s">
        <v>278</v>
      </c>
      <c r="U9" s="98" t="s">
        <v>279</v>
      </c>
      <c r="V9" s="98" t="s">
        <v>280</v>
      </c>
      <c r="W9" s="98" t="s">
        <v>281</v>
      </c>
      <c r="X9" s="98" t="s">
        <v>282</v>
      </c>
      <c r="Y9" s="98" t="s">
        <v>283</v>
      </c>
      <c r="Z9" s="98" t="s">
        <v>284</v>
      </c>
      <c r="AA9" s="100" t="s">
        <v>285</v>
      </c>
      <c r="AB9" s="99" t="s">
        <v>286</v>
      </c>
      <c r="AC9" s="98" t="s">
        <v>287</v>
      </c>
      <c r="AD9" s="98" t="s">
        <v>288</v>
      </c>
      <c r="AE9" s="98" t="s">
        <v>277</v>
      </c>
      <c r="AF9" s="98" t="s">
        <v>289</v>
      </c>
      <c r="AG9" s="98" t="s">
        <v>290</v>
      </c>
      <c r="AH9" s="98" t="s">
        <v>291</v>
      </c>
      <c r="AI9" s="98" t="s">
        <v>292</v>
      </c>
      <c r="AJ9" s="98" t="s">
        <v>27</v>
      </c>
      <c r="AK9" s="98" t="s">
        <v>28</v>
      </c>
      <c r="AL9" s="98" t="s">
        <v>29</v>
      </c>
      <c r="AM9" s="290" t="s">
        <v>30</v>
      </c>
    </row>
    <row r="10" spans="1:53" s="85" customFormat="1" ht="45.75" customHeight="1">
      <c r="A10" s="86"/>
      <c r="B10" s="362" t="s">
        <v>295</v>
      </c>
      <c r="C10" s="363"/>
      <c r="D10" s="286">
        <v>70</v>
      </c>
      <c r="E10" s="239">
        <v>93</v>
      </c>
      <c r="F10" s="239">
        <v>117</v>
      </c>
      <c r="G10" s="239">
        <v>147</v>
      </c>
      <c r="H10" s="239">
        <v>180</v>
      </c>
      <c r="I10" s="239">
        <v>233</v>
      </c>
      <c r="J10" s="239">
        <v>285</v>
      </c>
      <c r="K10" s="239">
        <v>333</v>
      </c>
      <c r="L10" s="239">
        <v>386</v>
      </c>
      <c r="M10" s="239">
        <v>444</v>
      </c>
      <c r="N10" s="239">
        <v>528</v>
      </c>
      <c r="O10" s="240">
        <v>612</v>
      </c>
      <c r="P10" s="241">
        <f>D10*P7</f>
        <v>140</v>
      </c>
      <c r="Q10" s="239">
        <f t="shared" ref="Q10:AA10" si="0">E10*Q7</f>
        <v>186</v>
      </c>
      <c r="R10" s="239">
        <f t="shared" si="0"/>
        <v>234</v>
      </c>
      <c r="S10" s="239">
        <f t="shared" si="0"/>
        <v>294</v>
      </c>
      <c r="T10" s="239">
        <f t="shared" si="0"/>
        <v>360</v>
      </c>
      <c r="U10" s="239">
        <f t="shared" si="0"/>
        <v>466</v>
      </c>
      <c r="V10" s="239">
        <f t="shared" si="0"/>
        <v>570</v>
      </c>
      <c r="W10" s="239">
        <f t="shared" si="0"/>
        <v>666</v>
      </c>
      <c r="X10" s="239">
        <f t="shared" si="0"/>
        <v>772</v>
      </c>
      <c r="Y10" s="239">
        <f t="shared" si="0"/>
        <v>888</v>
      </c>
      <c r="Z10" s="239">
        <f t="shared" si="0"/>
        <v>1056</v>
      </c>
      <c r="AA10" s="240">
        <f t="shared" si="0"/>
        <v>1224</v>
      </c>
      <c r="AB10" s="241">
        <f>D10*AB7</f>
        <v>210</v>
      </c>
      <c r="AC10" s="239">
        <f t="shared" ref="AC10:AM10" si="1">E10*AC7</f>
        <v>279</v>
      </c>
      <c r="AD10" s="239">
        <f t="shared" si="1"/>
        <v>351</v>
      </c>
      <c r="AE10" s="239">
        <f t="shared" si="1"/>
        <v>441</v>
      </c>
      <c r="AF10" s="239">
        <f t="shared" si="1"/>
        <v>540</v>
      </c>
      <c r="AG10" s="239">
        <f t="shared" si="1"/>
        <v>699</v>
      </c>
      <c r="AH10" s="239">
        <f t="shared" si="1"/>
        <v>855</v>
      </c>
      <c r="AI10" s="239">
        <f t="shared" si="1"/>
        <v>999</v>
      </c>
      <c r="AJ10" s="239">
        <f t="shared" si="1"/>
        <v>1158</v>
      </c>
      <c r="AK10" s="239">
        <f t="shared" si="1"/>
        <v>1332</v>
      </c>
      <c r="AL10" s="239">
        <f t="shared" si="1"/>
        <v>1584</v>
      </c>
      <c r="AM10" s="242">
        <f t="shared" si="1"/>
        <v>1836</v>
      </c>
    </row>
    <row r="11" spans="1:53" s="85" customFormat="1" ht="26.25" customHeight="1">
      <c r="A11" s="86"/>
      <c r="B11" s="379" t="s">
        <v>43</v>
      </c>
      <c r="C11" s="347"/>
      <c r="D11" s="287">
        <f t="shared" ref="D11:AM11" si="2">$M$4*$M$5*$M$6</f>
        <v>0.65520000000000012</v>
      </c>
      <c r="E11" s="246">
        <f t="shared" si="2"/>
        <v>0.65520000000000012</v>
      </c>
      <c r="F11" s="246">
        <f t="shared" si="2"/>
        <v>0.65520000000000012</v>
      </c>
      <c r="G11" s="246">
        <f t="shared" si="2"/>
        <v>0.65520000000000012</v>
      </c>
      <c r="H11" s="246">
        <f t="shared" si="2"/>
        <v>0.65520000000000012</v>
      </c>
      <c r="I11" s="246">
        <f t="shared" si="2"/>
        <v>0.65520000000000012</v>
      </c>
      <c r="J11" s="246">
        <f t="shared" si="2"/>
        <v>0.65520000000000012</v>
      </c>
      <c r="K11" s="246">
        <f t="shared" si="2"/>
        <v>0.65520000000000012</v>
      </c>
      <c r="L11" s="246">
        <f t="shared" si="2"/>
        <v>0.65520000000000012</v>
      </c>
      <c r="M11" s="246">
        <f t="shared" si="2"/>
        <v>0.65520000000000012</v>
      </c>
      <c r="N11" s="246">
        <f t="shared" si="2"/>
        <v>0.65520000000000012</v>
      </c>
      <c r="O11" s="247">
        <f t="shared" si="2"/>
        <v>0.65520000000000012</v>
      </c>
      <c r="P11" s="245">
        <f t="shared" si="2"/>
        <v>0.65520000000000012</v>
      </c>
      <c r="Q11" s="246">
        <f t="shared" si="2"/>
        <v>0.65520000000000012</v>
      </c>
      <c r="R11" s="246">
        <f t="shared" si="2"/>
        <v>0.65520000000000012</v>
      </c>
      <c r="S11" s="246">
        <f t="shared" si="2"/>
        <v>0.65520000000000012</v>
      </c>
      <c r="T11" s="246">
        <f t="shared" si="2"/>
        <v>0.65520000000000012</v>
      </c>
      <c r="U11" s="246">
        <f t="shared" si="2"/>
        <v>0.65520000000000012</v>
      </c>
      <c r="V11" s="246">
        <f t="shared" si="2"/>
        <v>0.65520000000000012</v>
      </c>
      <c r="W11" s="246">
        <f t="shared" si="2"/>
        <v>0.65520000000000012</v>
      </c>
      <c r="X11" s="246">
        <f t="shared" si="2"/>
        <v>0.65520000000000012</v>
      </c>
      <c r="Y11" s="246">
        <f t="shared" si="2"/>
        <v>0.65520000000000012</v>
      </c>
      <c r="Z11" s="246">
        <f t="shared" si="2"/>
        <v>0.65520000000000012</v>
      </c>
      <c r="AA11" s="247">
        <f t="shared" si="2"/>
        <v>0.65520000000000012</v>
      </c>
      <c r="AB11" s="245">
        <f t="shared" si="2"/>
        <v>0.65520000000000012</v>
      </c>
      <c r="AC11" s="246">
        <f t="shared" si="2"/>
        <v>0.65520000000000012</v>
      </c>
      <c r="AD11" s="246">
        <f t="shared" si="2"/>
        <v>0.65520000000000012</v>
      </c>
      <c r="AE11" s="246">
        <f t="shared" si="2"/>
        <v>0.65520000000000012</v>
      </c>
      <c r="AF11" s="246">
        <f t="shared" si="2"/>
        <v>0.65520000000000012</v>
      </c>
      <c r="AG11" s="246">
        <f t="shared" si="2"/>
        <v>0.65520000000000012</v>
      </c>
      <c r="AH11" s="246">
        <f t="shared" si="2"/>
        <v>0.65520000000000012</v>
      </c>
      <c r="AI11" s="246">
        <f t="shared" si="2"/>
        <v>0.65520000000000012</v>
      </c>
      <c r="AJ11" s="246">
        <f t="shared" si="2"/>
        <v>0.65520000000000012</v>
      </c>
      <c r="AK11" s="246">
        <f t="shared" si="2"/>
        <v>0.65520000000000012</v>
      </c>
      <c r="AL11" s="246">
        <f t="shared" si="2"/>
        <v>0.65520000000000012</v>
      </c>
      <c r="AM11" s="248">
        <f t="shared" si="2"/>
        <v>0.65520000000000012</v>
      </c>
    </row>
    <row r="12" spans="1:53" s="85" customFormat="1" ht="26.25" customHeight="1">
      <c r="A12" s="86"/>
      <c r="B12" s="379" t="s">
        <v>44</v>
      </c>
      <c r="C12" s="347"/>
      <c r="D12" s="288">
        <f t="shared" ref="D12:AM12" si="3">D10*D11</f>
        <v>45.864000000000011</v>
      </c>
      <c r="E12" s="95">
        <f t="shared" si="3"/>
        <v>60.933600000000013</v>
      </c>
      <c r="F12" s="95">
        <f t="shared" si="3"/>
        <v>76.658400000000015</v>
      </c>
      <c r="G12" s="95">
        <f t="shared" si="3"/>
        <v>96.31440000000002</v>
      </c>
      <c r="H12" s="95">
        <f t="shared" si="3"/>
        <v>117.93600000000002</v>
      </c>
      <c r="I12" s="95">
        <f t="shared" si="3"/>
        <v>152.66160000000002</v>
      </c>
      <c r="J12" s="95">
        <f t="shared" si="3"/>
        <v>186.73200000000003</v>
      </c>
      <c r="K12" s="95">
        <f t="shared" si="3"/>
        <v>218.18160000000003</v>
      </c>
      <c r="L12" s="95">
        <f t="shared" si="3"/>
        <v>252.90720000000005</v>
      </c>
      <c r="M12" s="95">
        <f t="shared" si="3"/>
        <v>290.90880000000004</v>
      </c>
      <c r="N12" s="95">
        <f t="shared" si="3"/>
        <v>345.94560000000007</v>
      </c>
      <c r="O12" s="97">
        <f t="shared" si="3"/>
        <v>400.9824000000001</v>
      </c>
      <c r="P12" s="96">
        <f t="shared" si="3"/>
        <v>91.728000000000023</v>
      </c>
      <c r="Q12" s="95">
        <f t="shared" si="3"/>
        <v>121.86720000000003</v>
      </c>
      <c r="R12" s="95">
        <f t="shared" si="3"/>
        <v>153.31680000000003</v>
      </c>
      <c r="S12" s="95">
        <f t="shared" si="3"/>
        <v>192.62880000000004</v>
      </c>
      <c r="T12" s="95">
        <f t="shared" si="3"/>
        <v>235.87200000000004</v>
      </c>
      <c r="U12" s="95">
        <f t="shared" si="3"/>
        <v>305.32320000000004</v>
      </c>
      <c r="V12" s="95">
        <f t="shared" si="3"/>
        <v>373.46400000000006</v>
      </c>
      <c r="W12" s="95">
        <f t="shared" si="3"/>
        <v>436.36320000000006</v>
      </c>
      <c r="X12" s="95">
        <f t="shared" si="3"/>
        <v>505.81440000000009</v>
      </c>
      <c r="Y12" s="95">
        <f t="shared" si="3"/>
        <v>581.81760000000008</v>
      </c>
      <c r="Z12" s="95">
        <f t="shared" si="3"/>
        <v>691.89120000000014</v>
      </c>
      <c r="AA12" s="97">
        <f t="shared" si="3"/>
        <v>801.9648000000002</v>
      </c>
      <c r="AB12" s="96">
        <f t="shared" si="3"/>
        <v>137.59200000000001</v>
      </c>
      <c r="AC12" s="95">
        <f t="shared" si="3"/>
        <v>182.80080000000004</v>
      </c>
      <c r="AD12" s="95">
        <f t="shared" si="3"/>
        <v>229.97520000000003</v>
      </c>
      <c r="AE12" s="95">
        <f t="shared" si="3"/>
        <v>288.94320000000005</v>
      </c>
      <c r="AF12" s="95">
        <f t="shared" si="3"/>
        <v>353.80800000000005</v>
      </c>
      <c r="AG12" s="95">
        <f t="shared" si="3"/>
        <v>457.98480000000006</v>
      </c>
      <c r="AH12" s="95">
        <f t="shared" si="3"/>
        <v>560.19600000000014</v>
      </c>
      <c r="AI12" s="95">
        <f t="shared" si="3"/>
        <v>654.54480000000012</v>
      </c>
      <c r="AJ12" s="95">
        <f t="shared" si="3"/>
        <v>758.72160000000008</v>
      </c>
      <c r="AK12" s="95">
        <f t="shared" si="3"/>
        <v>872.72640000000013</v>
      </c>
      <c r="AL12" s="95">
        <f t="shared" si="3"/>
        <v>1037.8368000000003</v>
      </c>
      <c r="AM12" s="94">
        <f t="shared" si="3"/>
        <v>1202.9472000000003</v>
      </c>
    </row>
    <row r="13" spans="1:53" s="85" customFormat="1" ht="63.75" customHeight="1" thickBot="1">
      <c r="A13" s="86"/>
      <c r="B13" s="371" t="s">
        <v>293</v>
      </c>
      <c r="C13" s="372"/>
      <c r="D13" s="289">
        <v>2.3460903732809433</v>
      </c>
      <c r="E13" s="88">
        <v>1.4790569744597248</v>
      </c>
      <c r="F13" s="88">
        <v>0.93588605108055012</v>
      </c>
      <c r="G13" s="88">
        <v>0.67450098231827116</v>
      </c>
      <c r="H13" s="88">
        <v>0.49854420432220042</v>
      </c>
      <c r="I13" s="88">
        <v>0.34426326129666013</v>
      </c>
      <c r="J13" s="88">
        <v>0.24863457760314342</v>
      </c>
      <c r="K13" s="88">
        <v>0.19635756385068762</v>
      </c>
      <c r="L13" s="88">
        <v>0.16065618860510805</v>
      </c>
      <c r="M13" s="88">
        <v>0.1275049115913556</v>
      </c>
      <c r="N13" s="88">
        <v>9.7158742632612968E-2</v>
      </c>
      <c r="O13" s="90">
        <v>7.7395481335952851E-2</v>
      </c>
      <c r="P13" s="89">
        <f>D13/P7</f>
        <v>1.1730451866404716</v>
      </c>
      <c r="Q13" s="88">
        <f t="shared" ref="Q13:AA13" si="4">E13/Q7</f>
        <v>0.73952848722986242</v>
      </c>
      <c r="R13" s="88">
        <f t="shared" si="4"/>
        <v>0.46794302554027506</v>
      </c>
      <c r="S13" s="88">
        <f t="shared" si="4"/>
        <v>0.33725049115913558</v>
      </c>
      <c r="T13" s="88">
        <f t="shared" si="4"/>
        <v>0.24927210216110021</v>
      </c>
      <c r="U13" s="88">
        <f t="shared" si="4"/>
        <v>0.17213163064833006</v>
      </c>
      <c r="V13" s="88">
        <f t="shared" si="4"/>
        <v>0.12431728880157171</v>
      </c>
      <c r="W13" s="88">
        <f t="shared" si="4"/>
        <v>9.8178781925343808E-2</v>
      </c>
      <c r="X13" s="88">
        <f t="shared" si="4"/>
        <v>8.0328094302554026E-2</v>
      </c>
      <c r="Y13" s="88">
        <f t="shared" si="4"/>
        <v>6.3752455795677801E-2</v>
      </c>
      <c r="Z13" s="88">
        <f t="shared" si="4"/>
        <v>4.8579371316306484E-2</v>
      </c>
      <c r="AA13" s="90">
        <f t="shared" si="4"/>
        <v>3.8697740667976425E-2</v>
      </c>
      <c r="AB13" s="89">
        <f>D13/AB7</f>
        <v>0.78203012442698105</v>
      </c>
      <c r="AC13" s="88">
        <f t="shared" ref="AC13:AM13" si="5">E13/AC7</f>
        <v>0.49301899148657496</v>
      </c>
      <c r="AD13" s="88">
        <f t="shared" si="5"/>
        <v>0.31196201702685006</v>
      </c>
      <c r="AE13" s="88">
        <f t="shared" si="5"/>
        <v>0.22483366077275704</v>
      </c>
      <c r="AF13" s="88">
        <f t="shared" si="5"/>
        <v>0.16618140144073348</v>
      </c>
      <c r="AG13" s="88">
        <f t="shared" si="5"/>
        <v>0.11475442043222005</v>
      </c>
      <c r="AH13" s="88">
        <f t="shared" si="5"/>
        <v>8.287819253438114E-2</v>
      </c>
      <c r="AI13" s="88">
        <f t="shared" si="5"/>
        <v>6.5452521283562534E-2</v>
      </c>
      <c r="AJ13" s="88">
        <f t="shared" si="5"/>
        <v>5.3552062868369353E-2</v>
      </c>
      <c r="AK13" s="88">
        <f t="shared" si="5"/>
        <v>4.2501637197118532E-2</v>
      </c>
      <c r="AL13" s="88">
        <f t="shared" si="5"/>
        <v>3.238624754420432E-2</v>
      </c>
      <c r="AM13" s="87">
        <f t="shared" si="5"/>
        <v>2.5798493778650951E-2</v>
      </c>
    </row>
    <row r="14" spans="1:53" ht="49.5" customHeight="1" thickBot="1">
      <c r="A14" s="65"/>
      <c r="B14" s="84" t="s">
        <v>46</v>
      </c>
      <c r="C14" s="278" t="s">
        <v>49</v>
      </c>
      <c r="D14" s="356" t="s">
        <v>54</v>
      </c>
      <c r="E14" s="357"/>
      <c r="F14" s="357"/>
      <c r="G14" s="357"/>
      <c r="H14" s="357"/>
      <c r="I14" s="357"/>
      <c r="J14" s="357"/>
      <c r="K14" s="357"/>
      <c r="L14" s="357"/>
      <c r="M14" s="357"/>
      <c r="N14" s="357"/>
      <c r="O14" s="357"/>
      <c r="P14" s="357"/>
      <c r="Q14" s="357"/>
      <c r="R14" s="357"/>
      <c r="S14" s="357"/>
      <c r="T14" s="357"/>
      <c r="U14" s="357"/>
      <c r="V14" s="357"/>
      <c r="W14" s="357"/>
      <c r="X14" s="357"/>
      <c r="Y14" s="357"/>
      <c r="Z14" s="357"/>
      <c r="AA14" s="357"/>
      <c r="AB14" s="357"/>
      <c r="AC14" s="357"/>
      <c r="AD14" s="357"/>
      <c r="AE14" s="357"/>
      <c r="AF14" s="357"/>
      <c r="AG14" s="357"/>
      <c r="AH14" s="357"/>
      <c r="AI14" s="357"/>
      <c r="AJ14" s="357"/>
      <c r="AK14" s="357"/>
      <c r="AL14" s="357"/>
      <c r="AM14" s="358"/>
    </row>
    <row r="15" spans="1:53" s="66" customFormat="1" ht="16.5" customHeight="1">
      <c r="A15" s="67"/>
      <c r="B15" s="206">
        <v>48</v>
      </c>
      <c r="C15" s="279">
        <v>16</v>
      </c>
      <c r="D15" s="282">
        <f t="shared" ref="D15:M24" si="6">IF(D$12&gt;$C15,IF(1000*Vd*$B15/(2*D$13*$C15)&gt;$E$6,"&gt;"&amp;$E$6, 1000*Vd*$B15/(2*D$13*$C15)),"NOK")</f>
        <v>12.787231191800092</v>
      </c>
      <c r="E15" s="270">
        <f t="shared" si="6"/>
        <v>20.283194304234634</v>
      </c>
      <c r="F15" s="270">
        <f t="shared" si="6"/>
        <v>32.055184459008409</v>
      </c>
      <c r="G15" s="270">
        <f t="shared" si="6"/>
        <v>44.47732588452206</v>
      </c>
      <c r="H15" s="270">
        <f t="shared" si="6"/>
        <v>60.175205608471025</v>
      </c>
      <c r="I15" s="270">
        <f t="shared" si="6"/>
        <v>87.142612566341384</v>
      </c>
      <c r="J15" s="270" t="str">
        <f t="shared" si="6"/>
        <v>&gt;100</v>
      </c>
      <c r="K15" s="270" t="str">
        <f t="shared" si="6"/>
        <v>&gt;100</v>
      </c>
      <c r="L15" s="270" t="str">
        <f t="shared" si="6"/>
        <v>&gt;100</v>
      </c>
      <c r="M15" s="270" t="str">
        <f t="shared" si="6"/>
        <v>&gt;100</v>
      </c>
      <c r="N15" s="270" t="str">
        <f t="shared" ref="N15:W24" si="7">IF(N$12&gt;$C15,IF(1000*Vd*$B15/(2*N$13*$C15)&gt;$E$6,"&gt;"&amp;$E$6, 1000*Vd*$B15/(2*N$13*$C15)),"NOK")</f>
        <v>&gt;100</v>
      </c>
      <c r="O15" s="291" t="str">
        <f t="shared" si="7"/>
        <v>&gt;100</v>
      </c>
      <c r="P15" s="269">
        <f t="shared" si="7"/>
        <v>25.574462383600185</v>
      </c>
      <c r="Q15" s="270">
        <f t="shared" si="7"/>
        <v>40.566388608469268</v>
      </c>
      <c r="R15" s="270">
        <f t="shared" si="7"/>
        <v>64.110368918016817</v>
      </c>
      <c r="S15" s="270">
        <f t="shared" si="7"/>
        <v>88.954651769044119</v>
      </c>
      <c r="T15" s="270" t="str">
        <f t="shared" si="7"/>
        <v>&gt;100</v>
      </c>
      <c r="U15" s="270" t="str">
        <f t="shared" si="7"/>
        <v>&gt;100</v>
      </c>
      <c r="V15" s="270" t="str">
        <f t="shared" si="7"/>
        <v>&gt;100</v>
      </c>
      <c r="W15" s="270" t="str">
        <f t="shared" si="7"/>
        <v>&gt;100</v>
      </c>
      <c r="X15" s="270" t="str">
        <f t="shared" ref="X15:AG24" si="8">IF(X$12&gt;$C15,IF(1000*Vd*$B15/(2*X$13*$C15)&gt;$E$6,"&gt;"&amp;$E$6, 1000*Vd*$B15/(2*X$13*$C15)),"NOK")</f>
        <v>&gt;100</v>
      </c>
      <c r="Y15" s="270" t="str">
        <f t="shared" si="8"/>
        <v>&gt;100</v>
      </c>
      <c r="Z15" s="270" t="str">
        <f t="shared" si="8"/>
        <v>&gt;100</v>
      </c>
      <c r="AA15" s="291" t="str">
        <f t="shared" si="8"/>
        <v>&gt;100</v>
      </c>
      <c r="AB15" s="269">
        <f t="shared" si="8"/>
        <v>38.361693575400281</v>
      </c>
      <c r="AC15" s="270">
        <f t="shared" si="8"/>
        <v>60.849582912703895</v>
      </c>
      <c r="AD15" s="270">
        <f t="shared" si="8"/>
        <v>96.165553377025219</v>
      </c>
      <c r="AE15" s="270" t="str">
        <f t="shared" si="8"/>
        <v>&gt;100</v>
      </c>
      <c r="AF15" s="270" t="str">
        <f t="shared" si="8"/>
        <v>&gt;100</v>
      </c>
      <c r="AG15" s="270" t="str">
        <f t="shared" si="8"/>
        <v>&gt;100</v>
      </c>
      <c r="AH15" s="270" t="str">
        <f t="shared" ref="AH15:AM24" si="9">IF(AH$12&gt;$C15,IF(1000*Vd*$B15/(2*AH$13*$C15)&gt;$E$6,"&gt;"&amp;$E$6, 1000*Vd*$B15/(2*AH$13*$C15)),"NOK")</f>
        <v>&gt;100</v>
      </c>
      <c r="AI15" s="270" t="str">
        <f t="shared" si="9"/>
        <v>&gt;100</v>
      </c>
      <c r="AJ15" s="270" t="str">
        <f t="shared" si="9"/>
        <v>&gt;100</v>
      </c>
      <c r="AK15" s="270" t="str">
        <f t="shared" si="9"/>
        <v>&gt;100</v>
      </c>
      <c r="AL15" s="270" t="str">
        <f t="shared" si="9"/>
        <v>&gt;100</v>
      </c>
      <c r="AM15" s="271" t="str">
        <f t="shared" si="9"/>
        <v>&gt;100</v>
      </c>
    </row>
    <row r="16" spans="1:53" s="66" customFormat="1" ht="16.5" customHeight="1">
      <c r="A16" s="67"/>
      <c r="B16" s="207">
        <v>48</v>
      </c>
      <c r="C16" s="279">
        <v>20</v>
      </c>
      <c r="D16" s="283">
        <f t="shared" si="6"/>
        <v>10.229784953440074</v>
      </c>
      <c r="E16" s="273">
        <f t="shared" si="6"/>
        <v>16.226555443387706</v>
      </c>
      <c r="F16" s="273">
        <f t="shared" si="6"/>
        <v>25.644147567206726</v>
      </c>
      <c r="G16" s="273">
        <f t="shared" si="6"/>
        <v>35.581860707617651</v>
      </c>
      <c r="H16" s="273">
        <f t="shared" si="6"/>
        <v>48.140164486776818</v>
      </c>
      <c r="I16" s="273">
        <f t="shared" si="6"/>
        <v>69.714090053073107</v>
      </c>
      <c r="J16" s="273">
        <f t="shared" si="6"/>
        <v>96.527201611947376</v>
      </c>
      <c r="K16" s="273" t="str">
        <f t="shared" si="6"/>
        <v>&gt;100</v>
      </c>
      <c r="L16" s="273" t="str">
        <f t="shared" si="6"/>
        <v>&gt;100</v>
      </c>
      <c r="M16" s="273" t="str">
        <f t="shared" si="6"/>
        <v>&gt;100</v>
      </c>
      <c r="N16" s="273" t="str">
        <f t="shared" si="7"/>
        <v>&gt;100</v>
      </c>
      <c r="O16" s="292" t="str">
        <f t="shared" si="7"/>
        <v>&gt;100</v>
      </c>
      <c r="P16" s="272">
        <f t="shared" si="7"/>
        <v>20.459569906880148</v>
      </c>
      <c r="Q16" s="273">
        <f t="shared" si="7"/>
        <v>32.453110886775413</v>
      </c>
      <c r="R16" s="273">
        <f t="shared" si="7"/>
        <v>51.288295134413453</v>
      </c>
      <c r="S16" s="273">
        <f t="shared" si="7"/>
        <v>71.163721415235301</v>
      </c>
      <c r="T16" s="273">
        <f t="shared" si="7"/>
        <v>96.280328973553637</v>
      </c>
      <c r="U16" s="273" t="str">
        <f t="shared" si="7"/>
        <v>&gt;100</v>
      </c>
      <c r="V16" s="273" t="str">
        <f t="shared" si="7"/>
        <v>&gt;100</v>
      </c>
      <c r="W16" s="273" t="str">
        <f t="shared" si="7"/>
        <v>&gt;100</v>
      </c>
      <c r="X16" s="273" t="str">
        <f t="shared" si="8"/>
        <v>&gt;100</v>
      </c>
      <c r="Y16" s="273" t="str">
        <f t="shared" si="8"/>
        <v>&gt;100</v>
      </c>
      <c r="Z16" s="273" t="str">
        <f t="shared" si="8"/>
        <v>&gt;100</v>
      </c>
      <c r="AA16" s="292" t="str">
        <f t="shared" si="8"/>
        <v>&gt;100</v>
      </c>
      <c r="AB16" s="272">
        <f t="shared" si="8"/>
        <v>30.689354860320226</v>
      </c>
      <c r="AC16" s="273">
        <f t="shared" si="8"/>
        <v>48.679666330163116</v>
      </c>
      <c r="AD16" s="273">
        <f t="shared" si="8"/>
        <v>76.932442701620175</v>
      </c>
      <c r="AE16" s="273" t="str">
        <f t="shared" si="8"/>
        <v>&gt;100</v>
      </c>
      <c r="AF16" s="273" t="str">
        <f t="shared" si="8"/>
        <v>&gt;100</v>
      </c>
      <c r="AG16" s="273" t="str">
        <f t="shared" si="8"/>
        <v>&gt;100</v>
      </c>
      <c r="AH16" s="273" t="str">
        <f t="shared" si="9"/>
        <v>&gt;100</v>
      </c>
      <c r="AI16" s="273" t="str">
        <f t="shared" si="9"/>
        <v>&gt;100</v>
      </c>
      <c r="AJ16" s="273" t="str">
        <f t="shared" si="9"/>
        <v>&gt;100</v>
      </c>
      <c r="AK16" s="273" t="str">
        <f t="shared" si="9"/>
        <v>&gt;100</v>
      </c>
      <c r="AL16" s="273" t="str">
        <f t="shared" si="9"/>
        <v>&gt;100</v>
      </c>
      <c r="AM16" s="274" t="str">
        <f t="shared" si="9"/>
        <v>&gt;100</v>
      </c>
    </row>
    <row r="17" spans="1:39" s="66" customFormat="1" ht="16.5" customHeight="1">
      <c r="A17" s="67"/>
      <c r="B17" s="207">
        <v>48</v>
      </c>
      <c r="C17" s="279">
        <v>25</v>
      </c>
      <c r="D17" s="283">
        <f t="shared" si="6"/>
        <v>8.1838279627520585</v>
      </c>
      <c r="E17" s="273">
        <f t="shared" si="6"/>
        <v>12.981244354710164</v>
      </c>
      <c r="F17" s="273">
        <f t="shared" si="6"/>
        <v>20.515318053765384</v>
      </c>
      <c r="G17" s="273">
        <f t="shared" si="6"/>
        <v>28.465488566094123</v>
      </c>
      <c r="H17" s="273">
        <f t="shared" si="6"/>
        <v>38.512131589421458</v>
      </c>
      <c r="I17" s="273">
        <f t="shared" si="6"/>
        <v>55.771272042458477</v>
      </c>
      <c r="J17" s="273">
        <f t="shared" si="6"/>
        <v>77.22176128955789</v>
      </c>
      <c r="K17" s="273">
        <f t="shared" si="6"/>
        <v>97.780801632881747</v>
      </c>
      <c r="L17" s="273" t="str">
        <f t="shared" si="6"/>
        <v>&gt;100</v>
      </c>
      <c r="M17" s="273" t="str">
        <f t="shared" si="6"/>
        <v>&gt;100</v>
      </c>
      <c r="N17" s="273" t="str">
        <f t="shared" si="7"/>
        <v>&gt;100</v>
      </c>
      <c r="O17" s="292" t="str">
        <f t="shared" si="7"/>
        <v>&gt;100</v>
      </c>
      <c r="P17" s="272">
        <f t="shared" si="7"/>
        <v>16.367655925504117</v>
      </c>
      <c r="Q17" s="273">
        <f t="shared" si="7"/>
        <v>25.962488709420327</v>
      </c>
      <c r="R17" s="273">
        <f t="shared" si="7"/>
        <v>41.030636107530768</v>
      </c>
      <c r="S17" s="273">
        <f t="shared" si="7"/>
        <v>56.930977132188247</v>
      </c>
      <c r="T17" s="273">
        <f t="shared" si="7"/>
        <v>77.024263178842915</v>
      </c>
      <c r="U17" s="273" t="str">
        <f t="shared" si="7"/>
        <v>&gt;100</v>
      </c>
      <c r="V17" s="273" t="str">
        <f t="shared" si="7"/>
        <v>&gt;100</v>
      </c>
      <c r="W17" s="273" t="str">
        <f t="shared" si="7"/>
        <v>&gt;100</v>
      </c>
      <c r="X17" s="273" t="str">
        <f t="shared" si="8"/>
        <v>&gt;100</v>
      </c>
      <c r="Y17" s="273" t="str">
        <f t="shared" si="8"/>
        <v>&gt;100</v>
      </c>
      <c r="Z17" s="273" t="str">
        <f t="shared" si="8"/>
        <v>&gt;100</v>
      </c>
      <c r="AA17" s="292" t="str">
        <f t="shared" si="8"/>
        <v>&gt;100</v>
      </c>
      <c r="AB17" s="272">
        <f t="shared" si="8"/>
        <v>24.551483888256175</v>
      </c>
      <c r="AC17" s="273">
        <f t="shared" si="8"/>
        <v>38.943733064130491</v>
      </c>
      <c r="AD17" s="273">
        <f t="shared" si="8"/>
        <v>61.545954161296144</v>
      </c>
      <c r="AE17" s="273">
        <f t="shared" si="8"/>
        <v>85.39646569828237</v>
      </c>
      <c r="AF17" s="273" t="str">
        <f t="shared" si="8"/>
        <v>&gt;100</v>
      </c>
      <c r="AG17" s="273" t="str">
        <f t="shared" si="8"/>
        <v>&gt;100</v>
      </c>
      <c r="AH17" s="273" t="str">
        <f t="shared" si="9"/>
        <v>&gt;100</v>
      </c>
      <c r="AI17" s="273" t="str">
        <f t="shared" si="9"/>
        <v>&gt;100</v>
      </c>
      <c r="AJ17" s="273" t="str">
        <f t="shared" si="9"/>
        <v>&gt;100</v>
      </c>
      <c r="AK17" s="273" t="str">
        <f t="shared" si="9"/>
        <v>&gt;100</v>
      </c>
      <c r="AL17" s="273" t="str">
        <f t="shared" si="9"/>
        <v>&gt;100</v>
      </c>
      <c r="AM17" s="274" t="str">
        <f t="shared" si="9"/>
        <v>&gt;100</v>
      </c>
    </row>
    <row r="18" spans="1:39" s="66" customFormat="1" ht="16.5" customHeight="1">
      <c r="A18" s="67"/>
      <c r="B18" s="207">
        <v>48</v>
      </c>
      <c r="C18" s="279">
        <v>31.5</v>
      </c>
      <c r="D18" s="283">
        <f t="shared" si="6"/>
        <v>6.4951015577397291</v>
      </c>
      <c r="E18" s="273">
        <f t="shared" si="6"/>
        <v>10.302574884690607</v>
      </c>
      <c r="F18" s="273">
        <f t="shared" si="6"/>
        <v>16.281998455369351</v>
      </c>
      <c r="G18" s="273">
        <f t="shared" si="6"/>
        <v>22.591657592138191</v>
      </c>
      <c r="H18" s="273">
        <f t="shared" si="6"/>
        <v>30.565183801128139</v>
      </c>
      <c r="I18" s="273">
        <f t="shared" si="6"/>
        <v>44.262914319411493</v>
      </c>
      <c r="J18" s="273">
        <f t="shared" si="6"/>
        <v>61.28711213456976</v>
      </c>
      <c r="K18" s="273">
        <f t="shared" si="6"/>
        <v>77.603810819747423</v>
      </c>
      <c r="L18" s="273">
        <f t="shared" si="6"/>
        <v>94.849102113024628</v>
      </c>
      <c r="M18" s="273" t="str">
        <f t="shared" si="6"/>
        <v>&gt;100</v>
      </c>
      <c r="N18" s="273" t="str">
        <f t="shared" si="7"/>
        <v>&gt;100</v>
      </c>
      <c r="O18" s="292" t="str">
        <f t="shared" si="7"/>
        <v>&gt;100</v>
      </c>
      <c r="P18" s="272">
        <f t="shared" si="7"/>
        <v>12.990203115479458</v>
      </c>
      <c r="Q18" s="273">
        <f t="shared" si="7"/>
        <v>20.605149769381214</v>
      </c>
      <c r="R18" s="273">
        <f t="shared" si="7"/>
        <v>32.563996910738702</v>
      </c>
      <c r="S18" s="273">
        <f t="shared" si="7"/>
        <v>45.183315184276381</v>
      </c>
      <c r="T18" s="273">
        <f t="shared" si="7"/>
        <v>61.130367602256278</v>
      </c>
      <c r="U18" s="273">
        <f t="shared" si="7"/>
        <v>88.525828638822986</v>
      </c>
      <c r="V18" s="273" t="str">
        <f t="shared" si="7"/>
        <v>&gt;100</v>
      </c>
      <c r="W18" s="273" t="str">
        <f t="shared" si="7"/>
        <v>&gt;100</v>
      </c>
      <c r="X18" s="273" t="str">
        <f t="shared" si="8"/>
        <v>&gt;100</v>
      </c>
      <c r="Y18" s="273" t="str">
        <f t="shared" si="8"/>
        <v>&gt;100</v>
      </c>
      <c r="Z18" s="273" t="str">
        <f t="shared" si="8"/>
        <v>&gt;100</v>
      </c>
      <c r="AA18" s="292" t="str">
        <f t="shared" si="8"/>
        <v>&gt;100</v>
      </c>
      <c r="AB18" s="272">
        <f t="shared" si="8"/>
        <v>19.48530467321919</v>
      </c>
      <c r="AC18" s="273">
        <f t="shared" si="8"/>
        <v>30.907724654071821</v>
      </c>
      <c r="AD18" s="273">
        <f t="shared" si="8"/>
        <v>48.845995366108049</v>
      </c>
      <c r="AE18" s="273">
        <f t="shared" si="8"/>
        <v>67.774972776414572</v>
      </c>
      <c r="AF18" s="273">
        <f t="shared" si="8"/>
        <v>91.695551403384414</v>
      </c>
      <c r="AG18" s="273" t="str">
        <f t="shared" si="8"/>
        <v>&gt;100</v>
      </c>
      <c r="AH18" s="273" t="str">
        <f t="shared" si="9"/>
        <v>&gt;100</v>
      </c>
      <c r="AI18" s="273" t="str">
        <f t="shared" si="9"/>
        <v>&gt;100</v>
      </c>
      <c r="AJ18" s="273" t="str">
        <f t="shared" si="9"/>
        <v>&gt;100</v>
      </c>
      <c r="AK18" s="273" t="str">
        <f t="shared" si="9"/>
        <v>&gt;100</v>
      </c>
      <c r="AL18" s="273" t="str">
        <f t="shared" si="9"/>
        <v>&gt;100</v>
      </c>
      <c r="AM18" s="274" t="str">
        <f t="shared" si="9"/>
        <v>&gt;100</v>
      </c>
    </row>
    <row r="19" spans="1:39" s="66" customFormat="1" ht="16.5" customHeight="1">
      <c r="A19" s="67"/>
      <c r="B19" s="207">
        <v>48</v>
      </c>
      <c r="C19" s="279">
        <v>40</v>
      </c>
      <c r="D19" s="283">
        <f t="shared" si="6"/>
        <v>5.114892476720037</v>
      </c>
      <c r="E19" s="273">
        <f t="shared" si="6"/>
        <v>8.1132777216938532</v>
      </c>
      <c r="F19" s="273">
        <f t="shared" si="6"/>
        <v>12.822073783603363</v>
      </c>
      <c r="G19" s="273">
        <f t="shared" si="6"/>
        <v>17.790930353808825</v>
      </c>
      <c r="H19" s="273">
        <f t="shared" si="6"/>
        <v>24.070082243388409</v>
      </c>
      <c r="I19" s="273">
        <f t="shared" si="6"/>
        <v>34.857045026536554</v>
      </c>
      <c r="J19" s="273">
        <f t="shared" si="6"/>
        <v>48.263600805973688</v>
      </c>
      <c r="K19" s="273">
        <f t="shared" si="6"/>
        <v>61.113001020551103</v>
      </c>
      <c r="L19" s="273">
        <f t="shared" si="6"/>
        <v>74.693667914006895</v>
      </c>
      <c r="M19" s="273">
        <f t="shared" si="6"/>
        <v>94.114021571648692</v>
      </c>
      <c r="N19" s="273" t="str">
        <f t="shared" si="7"/>
        <v>&gt;100</v>
      </c>
      <c r="O19" s="292" t="str">
        <f t="shared" si="7"/>
        <v>&gt;100</v>
      </c>
      <c r="P19" s="272">
        <f t="shared" si="7"/>
        <v>10.229784953440074</v>
      </c>
      <c r="Q19" s="273">
        <f t="shared" si="7"/>
        <v>16.226555443387706</v>
      </c>
      <c r="R19" s="273">
        <f t="shared" si="7"/>
        <v>25.644147567206726</v>
      </c>
      <c r="S19" s="273">
        <f t="shared" si="7"/>
        <v>35.581860707617651</v>
      </c>
      <c r="T19" s="273">
        <f t="shared" si="7"/>
        <v>48.140164486776818</v>
      </c>
      <c r="U19" s="273">
        <f t="shared" si="7"/>
        <v>69.714090053073107</v>
      </c>
      <c r="V19" s="273">
        <f t="shared" si="7"/>
        <v>96.527201611947376</v>
      </c>
      <c r="W19" s="273" t="str">
        <f t="shared" si="7"/>
        <v>&gt;100</v>
      </c>
      <c r="X19" s="273" t="str">
        <f t="shared" si="8"/>
        <v>&gt;100</v>
      </c>
      <c r="Y19" s="273" t="str">
        <f t="shared" si="8"/>
        <v>&gt;100</v>
      </c>
      <c r="Z19" s="273" t="str">
        <f t="shared" si="8"/>
        <v>&gt;100</v>
      </c>
      <c r="AA19" s="292" t="str">
        <f t="shared" si="8"/>
        <v>&gt;100</v>
      </c>
      <c r="AB19" s="272">
        <f t="shared" si="8"/>
        <v>15.344677430160113</v>
      </c>
      <c r="AC19" s="273">
        <f t="shared" si="8"/>
        <v>24.339833165081558</v>
      </c>
      <c r="AD19" s="273">
        <f t="shared" si="8"/>
        <v>38.466221350810088</v>
      </c>
      <c r="AE19" s="273">
        <f t="shared" si="8"/>
        <v>53.372791061426476</v>
      </c>
      <c r="AF19" s="273">
        <f t="shared" si="8"/>
        <v>72.210246730165224</v>
      </c>
      <c r="AG19" s="273" t="str">
        <f t="shared" si="8"/>
        <v>&gt;100</v>
      </c>
      <c r="AH19" s="273" t="str">
        <f t="shared" si="9"/>
        <v>&gt;100</v>
      </c>
      <c r="AI19" s="273" t="str">
        <f t="shared" si="9"/>
        <v>&gt;100</v>
      </c>
      <c r="AJ19" s="273" t="str">
        <f t="shared" si="9"/>
        <v>&gt;100</v>
      </c>
      <c r="AK19" s="273" t="str">
        <f t="shared" si="9"/>
        <v>&gt;100</v>
      </c>
      <c r="AL19" s="273" t="str">
        <f t="shared" si="9"/>
        <v>&gt;100</v>
      </c>
      <c r="AM19" s="274" t="str">
        <f t="shared" si="9"/>
        <v>&gt;100</v>
      </c>
    </row>
    <row r="20" spans="1:39" s="66" customFormat="1" ht="16.5" customHeight="1">
      <c r="A20" s="67"/>
      <c r="B20" s="207">
        <v>48</v>
      </c>
      <c r="C20" s="279">
        <v>50</v>
      </c>
      <c r="D20" s="283" t="str">
        <f t="shared" si="6"/>
        <v>NOK</v>
      </c>
      <c r="E20" s="273">
        <f t="shared" si="6"/>
        <v>6.4906221773550818</v>
      </c>
      <c r="F20" s="273">
        <f t="shared" si="6"/>
        <v>10.257659026882692</v>
      </c>
      <c r="G20" s="273">
        <f t="shared" si="6"/>
        <v>14.232744283047062</v>
      </c>
      <c r="H20" s="273">
        <f t="shared" si="6"/>
        <v>19.256065794710729</v>
      </c>
      <c r="I20" s="273">
        <f t="shared" si="6"/>
        <v>27.885636021229239</v>
      </c>
      <c r="J20" s="273">
        <f t="shared" si="6"/>
        <v>38.610880644778945</v>
      </c>
      <c r="K20" s="273">
        <f t="shared" si="6"/>
        <v>48.890400816440874</v>
      </c>
      <c r="L20" s="273">
        <f t="shared" si="6"/>
        <v>59.754934331205511</v>
      </c>
      <c r="M20" s="273">
        <f t="shared" si="6"/>
        <v>75.291217257318948</v>
      </c>
      <c r="N20" s="273">
        <f t="shared" si="7"/>
        <v>98.807371728765034</v>
      </c>
      <c r="O20" s="292" t="str">
        <f t="shared" si="7"/>
        <v>&gt;100</v>
      </c>
      <c r="P20" s="272">
        <f t="shared" si="7"/>
        <v>8.1838279627520585</v>
      </c>
      <c r="Q20" s="273">
        <f t="shared" si="7"/>
        <v>12.981244354710164</v>
      </c>
      <c r="R20" s="273">
        <f t="shared" si="7"/>
        <v>20.515318053765384</v>
      </c>
      <c r="S20" s="273">
        <f t="shared" si="7"/>
        <v>28.465488566094123</v>
      </c>
      <c r="T20" s="273">
        <f t="shared" si="7"/>
        <v>38.512131589421458</v>
      </c>
      <c r="U20" s="273">
        <f t="shared" si="7"/>
        <v>55.771272042458477</v>
      </c>
      <c r="V20" s="273">
        <f t="shared" si="7"/>
        <v>77.22176128955789</v>
      </c>
      <c r="W20" s="273">
        <f t="shared" si="7"/>
        <v>97.780801632881747</v>
      </c>
      <c r="X20" s="273" t="str">
        <f t="shared" si="8"/>
        <v>&gt;100</v>
      </c>
      <c r="Y20" s="273" t="str">
        <f t="shared" si="8"/>
        <v>&gt;100</v>
      </c>
      <c r="Z20" s="273" t="str">
        <f t="shared" si="8"/>
        <v>&gt;100</v>
      </c>
      <c r="AA20" s="292" t="str">
        <f t="shared" si="8"/>
        <v>&gt;100</v>
      </c>
      <c r="AB20" s="272">
        <f t="shared" si="8"/>
        <v>12.275741944128088</v>
      </c>
      <c r="AC20" s="273">
        <f t="shared" si="8"/>
        <v>19.471866532065246</v>
      </c>
      <c r="AD20" s="273">
        <f t="shared" si="8"/>
        <v>30.772977080648072</v>
      </c>
      <c r="AE20" s="273">
        <f t="shared" si="8"/>
        <v>42.698232849141185</v>
      </c>
      <c r="AF20" s="273">
        <f t="shared" si="8"/>
        <v>57.768197384132186</v>
      </c>
      <c r="AG20" s="273">
        <f t="shared" si="8"/>
        <v>83.656908063687723</v>
      </c>
      <c r="AH20" s="273" t="str">
        <f t="shared" si="9"/>
        <v>&gt;100</v>
      </c>
      <c r="AI20" s="273" t="str">
        <f t="shared" si="9"/>
        <v>&gt;100</v>
      </c>
      <c r="AJ20" s="273" t="str">
        <f t="shared" si="9"/>
        <v>&gt;100</v>
      </c>
      <c r="AK20" s="273" t="str">
        <f t="shared" si="9"/>
        <v>&gt;100</v>
      </c>
      <c r="AL20" s="273" t="str">
        <f t="shared" si="9"/>
        <v>&gt;100</v>
      </c>
      <c r="AM20" s="274" t="str">
        <f t="shared" si="9"/>
        <v>&gt;100</v>
      </c>
    </row>
    <row r="21" spans="1:39" s="66" customFormat="1" ht="16.5" customHeight="1">
      <c r="A21" s="67"/>
      <c r="B21" s="207">
        <v>48</v>
      </c>
      <c r="C21" s="279">
        <v>63</v>
      </c>
      <c r="D21" s="283" t="str">
        <f t="shared" si="6"/>
        <v>NOK</v>
      </c>
      <c r="E21" s="273" t="str">
        <f t="shared" si="6"/>
        <v>NOK</v>
      </c>
      <c r="F21" s="273">
        <f t="shared" si="6"/>
        <v>8.1409992276846754</v>
      </c>
      <c r="G21" s="273">
        <f t="shared" si="6"/>
        <v>11.295828796069095</v>
      </c>
      <c r="H21" s="273">
        <f t="shared" si="6"/>
        <v>15.28259190056407</v>
      </c>
      <c r="I21" s="273">
        <f t="shared" si="6"/>
        <v>22.131457159705747</v>
      </c>
      <c r="J21" s="273">
        <f t="shared" si="6"/>
        <v>30.64355606728488</v>
      </c>
      <c r="K21" s="273">
        <f t="shared" si="6"/>
        <v>38.801905409873712</v>
      </c>
      <c r="L21" s="273">
        <f t="shared" si="6"/>
        <v>47.424551056512314</v>
      </c>
      <c r="M21" s="273">
        <f t="shared" si="6"/>
        <v>59.754934331205511</v>
      </c>
      <c r="N21" s="273">
        <f t="shared" si="7"/>
        <v>78.418548991083355</v>
      </c>
      <c r="O21" s="292">
        <f t="shared" si="7"/>
        <v>98.443054911376464</v>
      </c>
      <c r="P21" s="272">
        <f t="shared" si="7"/>
        <v>6.4951015577397291</v>
      </c>
      <c r="Q21" s="273">
        <f t="shared" si="7"/>
        <v>10.302574884690607</v>
      </c>
      <c r="R21" s="273">
        <f t="shared" si="7"/>
        <v>16.281998455369351</v>
      </c>
      <c r="S21" s="273">
        <f t="shared" si="7"/>
        <v>22.591657592138191</v>
      </c>
      <c r="T21" s="273">
        <f t="shared" si="7"/>
        <v>30.565183801128139</v>
      </c>
      <c r="U21" s="273">
        <f t="shared" si="7"/>
        <v>44.262914319411493</v>
      </c>
      <c r="V21" s="273">
        <f t="shared" si="7"/>
        <v>61.28711213456976</v>
      </c>
      <c r="W21" s="273">
        <f t="shared" si="7"/>
        <v>77.603810819747423</v>
      </c>
      <c r="X21" s="273">
        <f t="shared" si="8"/>
        <v>94.849102113024628</v>
      </c>
      <c r="Y21" s="273" t="str">
        <f t="shared" si="8"/>
        <v>&gt;100</v>
      </c>
      <c r="Z21" s="273" t="str">
        <f t="shared" si="8"/>
        <v>&gt;100</v>
      </c>
      <c r="AA21" s="292" t="str">
        <f t="shared" si="8"/>
        <v>&gt;100</v>
      </c>
      <c r="AB21" s="272">
        <f t="shared" si="8"/>
        <v>9.742652336609595</v>
      </c>
      <c r="AC21" s="273">
        <f t="shared" si="8"/>
        <v>15.45386232703591</v>
      </c>
      <c r="AD21" s="273">
        <f t="shared" si="8"/>
        <v>24.422997683054025</v>
      </c>
      <c r="AE21" s="273">
        <f t="shared" si="8"/>
        <v>33.887486388207286</v>
      </c>
      <c r="AF21" s="273">
        <f t="shared" si="8"/>
        <v>45.847775701692207</v>
      </c>
      <c r="AG21" s="273">
        <f t="shared" si="8"/>
        <v>66.39437147911724</v>
      </c>
      <c r="AH21" s="273">
        <f t="shared" si="9"/>
        <v>91.930668201854644</v>
      </c>
      <c r="AI21" s="273" t="str">
        <f t="shared" si="9"/>
        <v>&gt;100</v>
      </c>
      <c r="AJ21" s="273" t="str">
        <f t="shared" si="9"/>
        <v>&gt;100</v>
      </c>
      <c r="AK21" s="273" t="str">
        <f t="shared" si="9"/>
        <v>&gt;100</v>
      </c>
      <c r="AL21" s="273" t="str">
        <f t="shared" si="9"/>
        <v>&gt;100</v>
      </c>
      <c r="AM21" s="274" t="str">
        <f t="shared" si="9"/>
        <v>&gt;100</v>
      </c>
    </row>
    <row r="22" spans="1:39" s="66" customFormat="1" ht="16.5" customHeight="1">
      <c r="A22" s="67"/>
      <c r="B22" s="207">
        <v>48</v>
      </c>
      <c r="C22" s="279">
        <v>80</v>
      </c>
      <c r="D22" s="283" t="str">
        <f t="shared" si="6"/>
        <v>NOK</v>
      </c>
      <c r="E22" s="273" t="str">
        <f t="shared" si="6"/>
        <v>NOK</v>
      </c>
      <c r="F22" s="273" t="str">
        <f t="shared" si="6"/>
        <v>NOK</v>
      </c>
      <c r="G22" s="273">
        <f t="shared" si="6"/>
        <v>8.8954651769044126</v>
      </c>
      <c r="H22" s="273">
        <f t="shared" si="6"/>
        <v>12.035041121694205</v>
      </c>
      <c r="I22" s="273">
        <f t="shared" si="6"/>
        <v>17.428522513268277</v>
      </c>
      <c r="J22" s="273">
        <f t="shared" si="6"/>
        <v>24.131800402986844</v>
      </c>
      <c r="K22" s="273">
        <f t="shared" si="6"/>
        <v>30.556500510275551</v>
      </c>
      <c r="L22" s="273">
        <f t="shared" si="6"/>
        <v>37.346833957003447</v>
      </c>
      <c r="M22" s="273">
        <f t="shared" si="6"/>
        <v>47.057010785824346</v>
      </c>
      <c r="N22" s="273">
        <f t="shared" si="7"/>
        <v>61.754607330478137</v>
      </c>
      <c r="O22" s="292">
        <f t="shared" si="7"/>
        <v>77.523905742708962</v>
      </c>
      <c r="P22" s="272">
        <f t="shared" si="7"/>
        <v>5.114892476720037</v>
      </c>
      <c r="Q22" s="273">
        <f t="shared" si="7"/>
        <v>8.1132777216938532</v>
      </c>
      <c r="R22" s="273">
        <f t="shared" si="7"/>
        <v>12.822073783603363</v>
      </c>
      <c r="S22" s="273">
        <f t="shared" si="7"/>
        <v>17.790930353808825</v>
      </c>
      <c r="T22" s="273">
        <f t="shared" si="7"/>
        <v>24.070082243388409</v>
      </c>
      <c r="U22" s="273">
        <f t="shared" si="7"/>
        <v>34.857045026536554</v>
      </c>
      <c r="V22" s="273">
        <f t="shared" si="7"/>
        <v>48.263600805973688</v>
      </c>
      <c r="W22" s="273">
        <f t="shared" si="7"/>
        <v>61.113001020551103</v>
      </c>
      <c r="X22" s="273">
        <f t="shared" si="8"/>
        <v>74.693667914006895</v>
      </c>
      <c r="Y22" s="273">
        <f t="shared" si="8"/>
        <v>94.114021571648692</v>
      </c>
      <c r="Z22" s="273" t="str">
        <f t="shared" si="8"/>
        <v>&gt;100</v>
      </c>
      <c r="AA22" s="292" t="str">
        <f t="shared" si="8"/>
        <v>&gt;100</v>
      </c>
      <c r="AB22" s="272">
        <f t="shared" si="8"/>
        <v>7.6723387150800564</v>
      </c>
      <c r="AC22" s="273">
        <f t="shared" si="8"/>
        <v>12.169916582540779</v>
      </c>
      <c r="AD22" s="273">
        <f t="shared" si="8"/>
        <v>19.233110675405044</v>
      </c>
      <c r="AE22" s="273">
        <f t="shared" si="8"/>
        <v>26.686395530713238</v>
      </c>
      <c r="AF22" s="273">
        <f t="shared" si="8"/>
        <v>36.105123365082612</v>
      </c>
      <c r="AG22" s="273">
        <f t="shared" si="8"/>
        <v>52.285567539804831</v>
      </c>
      <c r="AH22" s="273">
        <f t="shared" si="9"/>
        <v>72.395401208960536</v>
      </c>
      <c r="AI22" s="273">
        <f t="shared" si="9"/>
        <v>91.669501530826651</v>
      </c>
      <c r="AJ22" s="273" t="str">
        <f t="shared" si="9"/>
        <v>&gt;100</v>
      </c>
      <c r="AK22" s="273" t="str">
        <f t="shared" si="9"/>
        <v>&gt;100</v>
      </c>
      <c r="AL22" s="273" t="str">
        <f t="shared" si="9"/>
        <v>&gt;100</v>
      </c>
      <c r="AM22" s="274" t="str">
        <f t="shared" si="9"/>
        <v>&gt;100</v>
      </c>
    </row>
    <row r="23" spans="1:39" s="66" customFormat="1" ht="16.5" customHeight="1">
      <c r="A23" s="67"/>
      <c r="B23" s="207">
        <v>48</v>
      </c>
      <c r="C23" s="279">
        <v>100</v>
      </c>
      <c r="D23" s="283" t="str">
        <f t="shared" si="6"/>
        <v>NOK</v>
      </c>
      <c r="E23" s="273" t="str">
        <f t="shared" si="6"/>
        <v>NOK</v>
      </c>
      <c r="F23" s="273" t="str">
        <f t="shared" si="6"/>
        <v>NOK</v>
      </c>
      <c r="G23" s="273" t="str">
        <f t="shared" si="6"/>
        <v>NOK</v>
      </c>
      <c r="H23" s="273">
        <f t="shared" si="6"/>
        <v>9.6280328973553644</v>
      </c>
      <c r="I23" s="273">
        <f t="shared" si="6"/>
        <v>13.942818010614619</v>
      </c>
      <c r="J23" s="273">
        <f t="shared" si="6"/>
        <v>19.305440322389472</v>
      </c>
      <c r="K23" s="273">
        <f t="shared" si="6"/>
        <v>24.445200408220437</v>
      </c>
      <c r="L23" s="273">
        <f t="shared" si="6"/>
        <v>29.877467165602756</v>
      </c>
      <c r="M23" s="273">
        <f t="shared" si="6"/>
        <v>37.645608628659474</v>
      </c>
      <c r="N23" s="273">
        <f t="shared" si="7"/>
        <v>49.403685864382517</v>
      </c>
      <c r="O23" s="292">
        <f t="shared" si="7"/>
        <v>62.019124594167174</v>
      </c>
      <c r="P23" s="272" t="str">
        <f t="shared" si="7"/>
        <v>NOK</v>
      </c>
      <c r="Q23" s="273">
        <f t="shared" si="7"/>
        <v>6.4906221773550818</v>
      </c>
      <c r="R23" s="273">
        <f t="shared" si="7"/>
        <v>10.257659026882692</v>
      </c>
      <c r="S23" s="273">
        <f t="shared" si="7"/>
        <v>14.232744283047062</v>
      </c>
      <c r="T23" s="273">
        <f t="shared" si="7"/>
        <v>19.256065794710729</v>
      </c>
      <c r="U23" s="273">
        <f t="shared" si="7"/>
        <v>27.885636021229239</v>
      </c>
      <c r="V23" s="273">
        <f t="shared" si="7"/>
        <v>38.610880644778945</v>
      </c>
      <c r="W23" s="273">
        <f t="shared" si="7"/>
        <v>48.890400816440874</v>
      </c>
      <c r="X23" s="273">
        <f t="shared" si="8"/>
        <v>59.754934331205511</v>
      </c>
      <c r="Y23" s="273">
        <f t="shared" si="8"/>
        <v>75.291217257318948</v>
      </c>
      <c r="Z23" s="273">
        <f t="shared" si="8"/>
        <v>98.807371728765034</v>
      </c>
      <c r="AA23" s="292" t="str">
        <f t="shared" si="8"/>
        <v>&gt;100</v>
      </c>
      <c r="AB23" s="272">
        <f t="shared" si="8"/>
        <v>6.1378709720640439</v>
      </c>
      <c r="AC23" s="273">
        <f t="shared" si="8"/>
        <v>9.7359332660326228</v>
      </c>
      <c r="AD23" s="273">
        <f t="shared" si="8"/>
        <v>15.386488540324036</v>
      </c>
      <c r="AE23" s="273">
        <f t="shared" si="8"/>
        <v>21.349116424570592</v>
      </c>
      <c r="AF23" s="273">
        <f t="shared" si="8"/>
        <v>28.884098692066093</v>
      </c>
      <c r="AG23" s="273">
        <f t="shared" si="8"/>
        <v>41.828454031843862</v>
      </c>
      <c r="AH23" s="273">
        <f t="shared" si="9"/>
        <v>57.916320967168424</v>
      </c>
      <c r="AI23" s="273">
        <f t="shared" si="9"/>
        <v>73.335601224661332</v>
      </c>
      <c r="AJ23" s="273">
        <f t="shared" si="9"/>
        <v>89.632401496808271</v>
      </c>
      <c r="AK23" s="273" t="str">
        <f t="shared" si="9"/>
        <v>&gt;100</v>
      </c>
      <c r="AL23" s="273" t="str">
        <f t="shared" si="9"/>
        <v>&gt;100</v>
      </c>
      <c r="AM23" s="274" t="str">
        <f t="shared" si="9"/>
        <v>&gt;100</v>
      </c>
    </row>
    <row r="24" spans="1:39" s="66" customFormat="1" ht="16.5" customHeight="1">
      <c r="A24" s="67"/>
      <c r="B24" s="207">
        <v>48</v>
      </c>
      <c r="C24" s="279">
        <v>125</v>
      </c>
      <c r="D24" s="283" t="str">
        <f t="shared" si="6"/>
        <v>NOK</v>
      </c>
      <c r="E24" s="273" t="str">
        <f t="shared" si="6"/>
        <v>NOK</v>
      </c>
      <c r="F24" s="273" t="str">
        <f t="shared" si="6"/>
        <v>NOK</v>
      </c>
      <c r="G24" s="273" t="str">
        <f t="shared" si="6"/>
        <v>NOK</v>
      </c>
      <c r="H24" s="273" t="str">
        <f t="shared" si="6"/>
        <v>NOK</v>
      </c>
      <c r="I24" s="273">
        <f t="shared" si="6"/>
        <v>11.154254408491697</v>
      </c>
      <c r="J24" s="273">
        <f t="shared" si="6"/>
        <v>15.44435225791158</v>
      </c>
      <c r="K24" s="273">
        <f t="shared" si="6"/>
        <v>19.55616032657635</v>
      </c>
      <c r="L24" s="273">
        <f t="shared" si="6"/>
        <v>23.901973732482208</v>
      </c>
      <c r="M24" s="273">
        <f t="shared" si="6"/>
        <v>30.11648690292758</v>
      </c>
      <c r="N24" s="273">
        <f t="shared" si="7"/>
        <v>39.522948691506009</v>
      </c>
      <c r="O24" s="292">
        <f t="shared" si="7"/>
        <v>49.615299675333738</v>
      </c>
      <c r="P24" s="272" t="str">
        <f t="shared" si="7"/>
        <v>NOK</v>
      </c>
      <c r="Q24" s="273" t="str">
        <f t="shared" si="7"/>
        <v>NOK</v>
      </c>
      <c r="R24" s="273">
        <f t="shared" si="7"/>
        <v>8.2061272215061525</v>
      </c>
      <c r="S24" s="273">
        <f t="shared" si="7"/>
        <v>11.386195426437647</v>
      </c>
      <c r="T24" s="273">
        <f t="shared" si="7"/>
        <v>15.404852635768583</v>
      </c>
      <c r="U24" s="273">
        <f t="shared" si="7"/>
        <v>22.308508816983394</v>
      </c>
      <c r="V24" s="273">
        <f t="shared" si="7"/>
        <v>30.888704515823161</v>
      </c>
      <c r="W24" s="273">
        <f t="shared" si="7"/>
        <v>39.1123206531527</v>
      </c>
      <c r="X24" s="273">
        <f t="shared" si="8"/>
        <v>47.803947464964416</v>
      </c>
      <c r="Y24" s="273">
        <f t="shared" si="8"/>
        <v>60.23297380585516</v>
      </c>
      <c r="Z24" s="273">
        <f t="shared" si="8"/>
        <v>79.045897383012019</v>
      </c>
      <c r="AA24" s="292">
        <f t="shared" si="8"/>
        <v>99.230599350667475</v>
      </c>
      <c r="AB24" s="272">
        <f t="shared" si="8"/>
        <v>4.9102967776512356</v>
      </c>
      <c r="AC24" s="273">
        <f t="shared" si="8"/>
        <v>7.7887466128260989</v>
      </c>
      <c r="AD24" s="273">
        <f t="shared" si="8"/>
        <v>12.309190832259228</v>
      </c>
      <c r="AE24" s="273">
        <f t="shared" si="8"/>
        <v>17.079293139656475</v>
      </c>
      <c r="AF24" s="273">
        <f t="shared" si="8"/>
        <v>23.107278953652873</v>
      </c>
      <c r="AG24" s="273">
        <f t="shared" si="8"/>
        <v>33.462763225475086</v>
      </c>
      <c r="AH24" s="273">
        <f t="shared" si="9"/>
        <v>46.333056773734739</v>
      </c>
      <c r="AI24" s="273">
        <f t="shared" si="9"/>
        <v>58.668480979729061</v>
      </c>
      <c r="AJ24" s="273">
        <f t="shared" si="9"/>
        <v>71.705921197446614</v>
      </c>
      <c r="AK24" s="273">
        <f t="shared" si="9"/>
        <v>90.349460708782743</v>
      </c>
      <c r="AL24" s="273" t="str">
        <f t="shared" si="9"/>
        <v>&gt;100</v>
      </c>
      <c r="AM24" s="274" t="str">
        <f t="shared" si="9"/>
        <v>&gt;100</v>
      </c>
    </row>
    <row r="25" spans="1:39" s="66" customFormat="1" ht="16.5" customHeight="1">
      <c r="A25" s="67"/>
      <c r="B25" s="207">
        <v>48</v>
      </c>
      <c r="C25" s="279">
        <v>160</v>
      </c>
      <c r="D25" s="283" t="str">
        <f t="shared" ref="D25:M39" si="10">IF(D$12&gt;$C25,IF(1000*Vd*$B25/(2*D$13*$C25)&gt;$E$6,"&gt;"&amp;$E$6, 1000*Vd*$B25/(2*D$13*$C25)),"NOK")</f>
        <v>NOK</v>
      </c>
      <c r="E25" s="273" t="str">
        <f t="shared" si="10"/>
        <v>NOK</v>
      </c>
      <c r="F25" s="273" t="str">
        <f t="shared" si="10"/>
        <v>NOK</v>
      </c>
      <c r="G25" s="273" t="str">
        <f t="shared" si="10"/>
        <v>NOK</v>
      </c>
      <c r="H25" s="273" t="str">
        <f t="shared" si="10"/>
        <v>NOK</v>
      </c>
      <c r="I25" s="273" t="str">
        <f t="shared" si="10"/>
        <v>NOK</v>
      </c>
      <c r="J25" s="273">
        <f t="shared" si="10"/>
        <v>12.065900201493422</v>
      </c>
      <c r="K25" s="273">
        <f t="shared" si="10"/>
        <v>15.278250255137776</v>
      </c>
      <c r="L25" s="273">
        <f t="shared" si="10"/>
        <v>18.673416978501724</v>
      </c>
      <c r="M25" s="273">
        <f t="shared" si="10"/>
        <v>23.528505392912173</v>
      </c>
      <c r="N25" s="273">
        <f t="shared" ref="N25:W39" si="11">IF(N$12&gt;$C25,IF(1000*Vd*$B25/(2*N$13*$C25)&gt;$E$6,"&gt;"&amp;$E$6, 1000*Vd*$B25/(2*N$13*$C25)),"NOK")</f>
        <v>30.877303665239069</v>
      </c>
      <c r="O25" s="292">
        <f t="shared" si="11"/>
        <v>38.761952871354481</v>
      </c>
      <c r="P25" s="272" t="str">
        <f t="shared" si="11"/>
        <v>NOK</v>
      </c>
      <c r="Q25" s="273" t="str">
        <f t="shared" si="11"/>
        <v>NOK</v>
      </c>
      <c r="R25" s="273" t="str">
        <f t="shared" si="11"/>
        <v>NOK</v>
      </c>
      <c r="S25" s="273">
        <f t="shared" si="11"/>
        <v>8.8954651769044126</v>
      </c>
      <c r="T25" s="273">
        <f t="shared" si="11"/>
        <v>12.035041121694205</v>
      </c>
      <c r="U25" s="273">
        <f t="shared" si="11"/>
        <v>17.428522513268277</v>
      </c>
      <c r="V25" s="273">
        <f t="shared" si="11"/>
        <v>24.131800402986844</v>
      </c>
      <c r="W25" s="273">
        <f t="shared" si="11"/>
        <v>30.556500510275551</v>
      </c>
      <c r="X25" s="273">
        <f t="shared" ref="X25:AG39" si="12">IF(X$12&gt;$C25,IF(1000*Vd*$B25/(2*X$13*$C25)&gt;$E$6,"&gt;"&amp;$E$6, 1000*Vd*$B25/(2*X$13*$C25)),"NOK")</f>
        <v>37.346833957003447</v>
      </c>
      <c r="Y25" s="273">
        <f t="shared" si="12"/>
        <v>47.057010785824346</v>
      </c>
      <c r="Z25" s="273">
        <f t="shared" si="12"/>
        <v>61.754607330478137</v>
      </c>
      <c r="AA25" s="292">
        <f t="shared" si="12"/>
        <v>77.523905742708962</v>
      </c>
      <c r="AB25" s="272" t="str">
        <f t="shared" si="12"/>
        <v>NOK</v>
      </c>
      <c r="AC25" s="273">
        <f t="shared" si="12"/>
        <v>6.0849582912703895</v>
      </c>
      <c r="AD25" s="273">
        <f t="shared" si="12"/>
        <v>9.6165553377025219</v>
      </c>
      <c r="AE25" s="273">
        <f t="shared" si="12"/>
        <v>13.343197765356619</v>
      </c>
      <c r="AF25" s="273">
        <f t="shared" si="12"/>
        <v>18.052561682541306</v>
      </c>
      <c r="AG25" s="273">
        <f t="shared" si="12"/>
        <v>26.142783769902415</v>
      </c>
      <c r="AH25" s="273">
        <f t="shared" ref="AH25:AM39" si="13">IF(AH$12&gt;$C25,IF(1000*Vd*$B25/(2*AH$13*$C25)&gt;$E$6,"&gt;"&amp;$E$6, 1000*Vd*$B25/(2*AH$13*$C25)),"NOK")</f>
        <v>36.197700604480268</v>
      </c>
      <c r="AI25" s="273">
        <f t="shared" si="13"/>
        <v>45.834750765413325</v>
      </c>
      <c r="AJ25" s="273">
        <f t="shared" si="13"/>
        <v>56.020250935505167</v>
      </c>
      <c r="AK25" s="273">
        <f t="shared" si="13"/>
        <v>70.585516178736526</v>
      </c>
      <c r="AL25" s="273">
        <f t="shared" si="13"/>
        <v>92.63191099571722</v>
      </c>
      <c r="AM25" s="274" t="str">
        <f t="shared" si="13"/>
        <v>&gt;100</v>
      </c>
    </row>
    <row r="26" spans="1:39" s="66" customFormat="1" ht="16.5" customHeight="1">
      <c r="A26" s="67"/>
      <c r="B26" s="207">
        <v>48</v>
      </c>
      <c r="C26" s="279">
        <v>200</v>
      </c>
      <c r="D26" s="283" t="str">
        <f t="shared" si="10"/>
        <v>NOK</v>
      </c>
      <c r="E26" s="273" t="str">
        <f t="shared" si="10"/>
        <v>NOK</v>
      </c>
      <c r="F26" s="273" t="str">
        <f t="shared" si="10"/>
        <v>NOK</v>
      </c>
      <c r="G26" s="273" t="str">
        <f t="shared" si="10"/>
        <v>NOK</v>
      </c>
      <c r="H26" s="273" t="str">
        <f t="shared" si="10"/>
        <v>NOK</v>
      </c>
      <c r="I26" s="273" t="str">
        <f t="shared" si="10"/>
        <v>NOK</v>
      </c>
      <c r="J26" s="273" t="str">
        <f t="shared" si="10"/>
        <v>NOK</v>
      </c>
      <c r="K26" s="273">
        <f t="shared" si="10"/>
        <v>12.222600204110218</v>
      </c>
      <c r="L26" s="273">
        <f t="shared" si="10"/>
        <v>14.938733582801378</v>
      </c>
      <c r="M26" s="273">
        <f t="shared" si="10"/>
        <v>18.822804314329737</v>
      </c>
      <c r="N26" s="273">
        <f t="shared" si="11"/>
        <v>24.701842932191258</v>
      </c>
      <c r="O26" s="292">
        <f t="shared" si="11"/>
        <v>31.009562297083587</v>
      </c>
      <c r="P26" s="272" t="str">
        <f t="shared" si="11"/>
        <v>NOK</v>
      </c>
      <c r="Q26" s="273" t="str">
        <f t="shared" si="11"/>
        <v>NOK</v>
      </c>
      <c r="R26" s="273" t="str">
        <f t="shared" si="11"/>
        <v>NOK</v>
      </c>
      <c r="S26" s="273" t="str">
        <f t="shared" si="11"/>
        <v>NOK</v>
      </c>
      <c r="T26" s="273">
        <f t="shared" si="11"/>
        <v>9.6280328973553644</v>
      </c>
      <c r="U26" s="273">
        <f t="shared" si="11"/>
        <v>13.942818010614619</v>
      </c>
      <c r="V26" s="273">
        <f t="shared" si="11"/>
        <v>19.305440322389472</v>
      </c>
      <c r="W26" s="273">
        <f t="shared" si="11"/>
        <v>24.445200408220437</v>
      </c>
      <c r="X26" s="273">
        <f t="shared" si="12"/>
        <v>29.877467165602756</v>
      </c>
      <c r="Y26" s="273">
        <f t="shared" si="12"/>
        <v>37.645608628659474</v>
      </c>
      <c r="Z26" s="273">
        <f t="shared" si="12"/>
        <v>49.403685864382517</v>
      </c>
      <c r="AA26" s="292">
        <f t="shared" si="12"/>
        <v>62.019124594167174</v>
      </c>
      <c r="AB26" s="272" t="str">
        <f t="shared" si="12"/>
        <v>NOK</v>
      </c>
      <c r="AC26" s="273" t="str">
        <f t="shared" si="12"/>
        <v>NOK</v>
      </c>
      <c r="AD26" s="273">
        <f t="shared" si="12"/>
        <v>7.6932442701620181</v>
      </c>
      <c r="AE26" s="273">
        <f t="shared" si="12"/>
        <v>10.674558212285296</v>
      </c>
      <c r="AF26" s="273">
        <f t="shared" si="12"/>
        <v>14.442049346033047</v>
      </c>
      <c r="AG26" s="273">
        <f t="shared" si="12"/>
        <v>20.914227015921931</v>
      </c>
      <c r="AH26" s="273">
        <f t="shared" si="13"/>
        <v>28.958160483584212</v>
      </c>
      <c r="AI26" s="273">
        <f t="shared" si="13"/>
        <v>36.667800612330666</v>
      </c>
      <c r="AJ26" s="273">
        <f t="shared" si="13"/>
        <v>44.816200748404135</v>
      </c>
      <c r="AK26" s="273">
        <f t="shared" si="13"/>
        <v>56.468412942989211</v>
      </c>
      <c r="AL26" s="273">
        <f t="shared" si="13"/>
        <v>74.105528796573779</v>
      </c>
      <c r="AM26" s="274">
        <f t="shared" si="13"/>
        <v>93.028686891250757</v>
      </c>
    </row>
    <row r="27" spans="1:39" s="66" customFormat="1" ht="16.5" customHeight="1">
      <c r="B27" s="207">
        <v>48</v>
      </c>
      <c r="C27" s="280">
        <v>250</v>
      </c>
      <c r="D27" s="283" t="str">
        <f t="shared" si="10"/>
        <v>NOK</v>
      </c>
      <c r="E27" s="273" t="str">
        <f t="shared" si="10"/>
        <v>NOK</v>
      </c>
      <c r="F27" s="273" t="str">
        <f t="shared" si="10"/>
        <v>NOK</v>
      </c>
      <c r="G27" s="273" t="str">
        <f t="shared" si="10"/>
        <v>NOK</v>
      </c>
      <c r="H27" s="273" t="str">
        <f t="shared" si="10"/>
        <v>NOK</v>
      </c>
      <c r="I27" s="273" t="str">
        <f t="shared" si="10"/>
        <v>NOK</v>
      </c>
      <c r="J27" s="273" t="str">
        <f t="shared" si="10"/>
        <v>NOK</v>
      </c>
      <c r="K27" s="273" t="str">
        <f t="shared" si="10"/>
        <v>NOK</v>
      </c>
      <c r="L27" s="273">
        <f t="shared" si="10"/>
        <v>11.950986866241104</v>
      </c>
      <c r="M27" s="273">
        <f t="shared" si="10"/>
        <v>15.05824345146379</v>
      </c>
      <c r="N27" s="273">
        <f t="shared" si="11"/>
        <v>19.761474345753005</v>
      </c>
      <c r="O27" s="292">
        <f t="shared" si="11"/>
        <v>24.807649837666869</v>
      </c>
      <c r="P27" s="272" t="str">
        <f t="shared" si="11"/>
        <v>NOK</v>
      </c>
      <c r="Q27" s="273" t="str">
        <f t="shared" si="11"/>
        <v>NOK</v>
      </c>
      <c r="R27" s="273" t="str">
        <f t="shared" si="11"/>
        <v>NOK</v>
      </c>
      <c r="S27" s="273" t="str">
        <f t="shared" si="11"/>
        <v>NOK</v>
      </c>
      <c r="T27" s="273" t="str">
        <f t="shared" si="11"/>
        <v>NOK</v>
      </c>
      <c r="U27" s="273">
        <f t="shared" si="11"/>
        <v>11.154254408491697</v>
      </c>
      <c r="V27" s="273">
        <f t="shared" si="11"/>
        <v>15.44435225791158</v>
      </c>
      <c r="W27" s="273">
        <f t="shared" si="11"/>
        <v>19.55616032657635</v>
      </c>
      <c r="X27" s="273">
        <f t="shared" si="12"/>
        <v>23.901973732482208</v>
      </c>
      <c r="Y27" s="273">
        <f t="shared" si="12"/>
        <v>30.11648690292758</v>
      </c>
      <c r="Z27" s="273">
        <f t="shared" si="12"/>
        <v>39.522948691506009</v>
      </c>
      <c r="AA27" s="292">
        <f t="shared" si="12"/>
        <v>49.615299675333738</v>
      </c>
      <c r="AB27" s="272" t="str">
        <f t="shared" si="12"/>
        <v>NOK</v>
      </c>
      <c r="AC27" s="273" t="str">
        <f t="shared" si="12"/>
        <v>NOK</v>
      </c>
      <c r="AD27" s="273" t="str">
        <f t="shared" si="12"/>
        <v>NOK</v>
      </c>
      <c r="AE27" s="273">
        <f t="shared" si="12"/>
        <v>8.5396465698282373</v>
      </c>
      <c r="AF27" s="273">
        <f t="shared" si="12"/>
        <v>11.553639476826437</v>
      </c>
      <c r="AG27" s="273">
        <f t="shared" si="12"/>
        <v>16.731381612737543</v>
      </c>
      <c r="AH27" s="273">
        <f t="shared" si="13"/>
        <v>23.16652838686737</v>
      </c>
      <c r="AI27" s="273">
        <f t="shared" si="13"/>
        <v>29.334240489864531</v>
      </c>
      <c r="AJ27" s="273">
        <f t="shared" si="13"/>
        <v>35.852960598723307</v>
      </c>
      <c r="AK27" s="273">
        <f t="shared" si="13"/>
        <v>45.174730354391372</v>
      </c>
      <c r="AL27" s="273">
        <f t="shared" si="13"/>
        <v>59.284423037259018</v>
      </c>
      <c r="AM27" s="274">
        <f t="shared" si="13"/>
        <v>74.422949513000603</v>
      </c>
    </row>
    <row r="28" spans="1:39" s="66" customFormat="1" ht="16.5" customHeight="1">
      <c r="A28" s="67"/>
      <c r="B28" s="207">
        <v>48</v>
      </c>
      <c r="C28" s="279">
        <v>315</v>
      </c>
      <c r="D28" s="283" t="str">
        <f t="shared" si="10"/>
        <v>NOK</v>
      </c>
      <c r="E28" s="273" t="str">
        <f t="shared" si="10"/>
        <v>NOK</v>
      </c>
      <c r="F28" s="273" t="str">
        <f t="shared" si="10"/>
        <v>NOK</v>
      </c>
      <c r="G28" s="273" t="str">
        <f t="shared" si="10"/>
        <v>NOK</v>
      </c>
      <c r="H28" s="273" t="str">
        <f t="shared" si="10"/>
        <v>NOK</v>
      </c>
      <c r="I28" s="273" t="str">
        <f t="shared" si="10"/>
        <v>NOK</v>
      </c>
      <c r="J28" s="273" t="str">
        <f t="shared" si="10"/>
        <v>NOK</v>
      </c>
      <c r="K28" s="273" t="str">
        <f t="shared" si="10"/>
        <v>NOK</v>
      </c>
      <c r="L28" s="273" t="str">
        <f t="shared" si="10"/>
        <v>NOK</v>
      </c>
      <c r="M28" s="273" t="str">
        <f t="shared" si="10"/>
        <v>NOK</v>
      </c>
      <c r="N28" s="273">
        <f t="shared" si="11"/>
        <v>15.683709798216672</v>
      </c>
      <c r="O28" s="292">
        <f t="shared" si="11"/>
        <v>19.688610982275293</v>
      </c>
      <c r="P28" s="272" t="str">
        <f t="shared" si="11"/>
        <v>NOK</v>
      </c>
      <c r="Q28" s="273" t="str">
        <f t="shared" si="11"/>
        <v>NOK</v>
      </c>
      <c r="R28" s="273" t="str">
        <f t="shared" si="11"/>
        <v>NOK</v>
      </c>
      <c r="S28" s="273" t="str">
        <f t="shared" si="11"/>
        <v>NOK</v>
      </c>
      <c r="T28" s="273" t="str">
        <f t="shared" si="11"/>
        <v>NOK</v>
      </c>
      <c r="U28" s="273" t="str">
        <f t="shared" si="11"/>
        <v>NOK</v>
      </c>
      <c r="V28" s="273">
        <f t="shared" si="11"/>
        <v>12.257422426913953</v>
      </c>
      <c r="W28" s="273">
        <f t="shared" si="11"/>
        <v>15.520762163949485</v>
      </c>
      <c r="X28" s="273">
        <f t="shared" si="12"/>
        <v>18.969820422604926</v>
      </c>
      <c r="Y28" s="273">
        <f t="shared" si="12"/>
        <v>23.901973732482205</v>
      </c>
      <c r="Z28" s="273">
        <f t="shared" si="12"/>
        <v>31.367419596433344</v>
      </c>
      <c r="AA28" s="292">
        <f t="shared" si="12"/>
        <v>39.377221964550586</v>
      </c>
      <c r="AB28" s="272" t="str">
        <f t="shared" si="12"/>
        <v>NOK</v>
      </c>
      <c r="AC28" s="273" t="str">
        <f t="shared" si="12"/>
        <v>NOK</v>
      </c>
      <c r="AD28" s="273" t="str">
        <f t="shared" si="12"/>
        <v>NOK</v>
      </c>
      <c r="AE28" s="273" t="str">
        <f t="shared" si="12"/>
        <v>NOK</v>
      </c>
      <c r="AF28" s="273">
        <f t="shared" si="12"/>
        <v>9.1695551403384403</v>
      </c>
      <c r="AG28" s="273">
        <f t="shared" si="12"/>
        <v>13.278874295823449</v>
      </c>
      <c r="AH28" s="273">
        <f t="shared" si="13"/>
        <v>18.386133640370929</v>
      </c>
      <c r="AI28" s="273">
        <f t="shared" si="13"/>
        <v>23.28114324592423</v>
      </c>
      <c r="AJ28" s="273">
        <f t="shared" si="13"/>
        <v>28.454730633907385</v>
      </c>
      <c r="AK28" s="273">
        <f t="shared" si="13"/>
        <v>35.852960598723314</v>
      </c>
      <c r="AL28" s="273">
        <f t="shared" si="13"/>
        <v>47.051129394650019</v>
      </c>
      <c r="AM28" s="274">
        <f t="shared" si="13"/>
        <v>59.065832946825871</v>
      </c>
    </row>
    <row r="29" spans="1:39" s="66" customFormat="1" ht="16.5" customHeight="1">
      <c r="A29" s="67"/>
      <c r="B29" s="207">
        <v>48</v>
      </c>
      <c r="C29" s="279">
        <v>400</v>
      </c>
      <c r="D29" s="283" t="str">
        <f t="shared" si="10"/>
        <v>NOK</v>
      </c>
      <c r="E29" s="273" t="str">
        <f t="shared" si="10"/>
        <v>NOK</v>
      </c>
      <c r="F29" s="273" t="str">
        <f t="shared" si="10"/>
        <v>NOK</v>
      </c>
      <c r="G29" s="273" t="str">
        <f t="shared" si="10"/>
        <v>NOK</v>
      </c>
      <c r="H29" s="273" t="str">
        <f t="shared" si="10"/>
        <v>NOK</v>
      </c>
      <c r="I29" s="273" t="str">
        <f t="shared" si="10"/>
        <v>NOK</v>
      </c>
      <c r="J29" s="273" t="str">
        <f t="shared" si="10"/>
        <v>NOK</v>
      </c>
      <c r="K29" s="273" t="str">
        <f t="shared" si="10"/>
        <v>NOK</v>
      </c>
      <c r="L29" s="273" t="str">
        <f t="shared" si="10"/>
        <v>NOK</v>
      </c>
      <c r="M29" s="273" t="str">
        <f t="shared" si="10"/>
        <v>NOK</v>
      </c>
      <c r="N29" s="273" t="str">
        <f t="shared" si="11"/>
        <v>NOK</v>
      </c>
      <c r="O29" s="292">
        <f t="shared" si="11"/>
        <v>15.504781148541793</v>
      </c>
      <c r="P29" s="272" t="str">
        <f t="shared" si="11"/>
        <v>NOK</v>
      </c>
      <c r="Q29" s="273" t="str">
        <f t="shared" si="11"/>
        <v>NOK</v>
      </c>
      <c r="R29" s="273" t="str">
        <f t="shared" si="11"/>
        <v>NOK</v>
      </c>
      <c r="S29" s="273" t="str">
        <f t="shared" si="11"/>
        <v>NOK</v>
      </c>
      <c r="T29" s="273" t="str">
        <f t="shared" si="11"/>
        <v>NOK</v>
      </c>
      <c r="U29" s="273" t="str">
        <f t="shared" si="11"/>
        <v>NOK</v>
      </c>
      <c r="V29" s="273" t="str">
        <f t="shared" si="11"/>
        <v>NOK</v>
      </c>
      <c r="W29" s="273">
        <f t="shared" si="11"/>
        <v>12.222600204110218</v>
      </c>
      <c r="X29" s="273">
        <f t="shared" si="12"/>
        <v>14.938733582801378</v>
      </c>
      <c r="Y29" s="273">
        <f t="shared" si="12"/>
        <v>18.822804314329737</v>
      </c>
      <c r="Z29" s="273">
        <f t="shared" si="12"/>
        <v>24.701842932191258</v>
      </c>
      <c r="AA29" s="292">
        <f t="shared" si="12"/>
        <v>31.009562297083587</v>
      </c>
      <c r="AB29" s="272" t="str">
        <f t="shared" si="12"/>
        <v>NOK</v>
      </c>
      <c r="AC29" s="273" t="str">
        <f t="shared" si="12"/>
        <v>NOK</v>
      </c>
      <c r="AD29" s="273" t="str">
        <f t="shared" si="12"/>
        <v>NOK</v>
      </c>
      <c r="AE29" s="273" t="str">
        <f t="shared" si="12"/>
        <v>NOK</v>
      </c>
      <c r="AF29" s="273" t="str">
        <f t="shared" si="12"/>
        <v>NOK</v>
      </c>
      <c r="AG29" s="273">
        <f t="shared" si="12"/>
        <v>10.457113507960965</v>
      </c>
      <c r="AH29" s="273">
        <f t="shared" si="13"/>
        <v>14.479080241792106</v>
      </c>
      <c r="AI29" s="273">
        <f t="shared" si="13"/>
        <v>18.333900306165333</v>
      </c>
      <c r="AJ29" s="273">
        <f t="shared" si="13"/>
        <v>22.408100374202068</v>
      </c>
      <c r="AK29" s="273">
        <f t="shared" si="13"/>
        <v>28.234206471494605</v>
      </c>
      <c r="AL29" s="273">
        <f t="shared" si="13"/>
        <v>37.05276439828689</v>
      </c>
      <c r="AM29" s="274">
        <f t="shared" si="13"/>
        <v>46.514343445625379</v>
      </c>
    </row>
    <row r="30" spans="1:39" s="66" customFormat="1" ht="16.5" customHeight="1">
      <c r="A30" s="67"/>
      <c r="B30" s="207">
        <v>48</v>
      </c>
      <c r="C30" s="279">
        <v>500</v>
      </c>
      <c r="D30" s="283" t="str">
        <f t="shared" si="10"/>
        <v>NOK</v>
      </c>
      <c r="E30" s="273" t="str">
        <f t="shared" si="10"/>
        <v>NOK</v>
      </c>
      <c r="F30" s="273" t="str">
        <f t="shared" si="10"/>
        <v>NOK</v>
      </c>
      <c r="G30" s="273" t="str">
        <f t="shared" si="10"/>
        <v>NOK</v>
      </c>
      <c r="H30" s="273" t="str">
        <f t="shared" si="10"/>
        <v>NOK</v>
      </c>
      <c r="I30" s="273" t="str">
        <f t="shared" si="10"/>
        <v>NOK</v>
      </c>
      <c r="J30" s="273" t="str">
        <f t="shared" si="10"/>
        <v>NOK</v>
      </c>
      <c r="K30" s="273" t="str">
        <f t="shared" si="10"/>
        <v>NOK</v>
      </c>
      <c r="L30" s="273" t="str">
        <f t="shared" si="10"/>
        <v>NOK</v>
      </c>
      <c r="M30" s="273" t="str">
        <f t="shared" si="10"/>
        <v>NOK</v>
      </c>
      <c r="N30" s="273" t="str">
        <f t="shared" si="11"/>
        <v>NOK</v>
      </c>
      <c r="O30" s="292" t="str">
        <f t="shared" si="11"/>
        <v>NOK</v>
      </c>
      <c r="P30" s="272" t="str">
        <f t="shared" si="11"/>
        <v>NOK</v>
      </c>
      <c r="Q30" s="273" t="str">
        <f t="shared" si="11"/>
        <v>NOK</v>
      </c>
      <c r="R30" s="273" t="str">
        <f t="shared" si="11"/>
        <v>NOK</v>
      </c>
      <c r="S30" s="273" t="str">
        <f t="shared" si="11"/>
        <v>NOK</v>
      </c>
      <c r="T30" s="273" t="str">
        <f t="shared" si="11"/>
        <v>NOK</v>
      </c>
      <c r="U30" s="273" t="str">
        <f t="shared" si="11"/>
        <v>NOK</v>
      </c>
      <c r="V30" s="273" t="str">
        <f t="shared" si="11"/>
        <v>NOK</v>
      </c>
      <c r="W30" s="273" t="str">
        <f t="shared" si="11"/>
        <v>NOK</v>
      </c>
      <c r="X30" s="273">
        <f t="shared" si="12"/>
        <v>11.950986866241104</v>
      </c>
      <c r="Y30" s="273">
        <f t="shared" si="12"/>
        <v>15.05824345146379</v>
      </c>
      <c r="Z30" s="273">
        <f t="shared" si="12"/>
        <v>19.761474345753005</v>
      </c>
      <c r="AA30" s="292">
        <f t="shared" si="12"/>
        <v>24.807649837666869</v>
      </c>
      <c r="AB30" s="272" t="str">
        <f t="shared" si="12"/>
        <v>NOK</v>
      </c>
      <c r="AC30" s="273" t="str">
        <f t="shared" si="12"/>
        <v>NOK</v>
      </c>
      <c r="AD30" s="273" t="str">
        <f t="shared" si="12"/>
        <v>NOK</v>
      </c>
      <c r="AE30" s="273" t="str">
        <f t="shared" si="12"/>
        <v>NOK</v>
      </c>
      <c r="AF30" s="273" t="str">
        <f t="shared" si="12"/>
        <v>NOK</v>
      </c>
      <c r="AG30" s="273" t="str">
        <f t="shared" si="12"/>
        <v>NOK</v>
      </c>
      <c r="AH30" s="273">
        <f t="shared" si="13"/>
        <v>11.583264193433685</v>
      </c>
      <c r="AI30" s="273">
        <f t="shared" si="13"/>
        <v>14.667120244932265</v>
      </c>
      <c r="AJ30" s="273">
        <f t="shared" si="13"/>
        <v>17.926480299361653</v>
      </c>
      <c r="AK30" s="273">
        <f t="shared" si="13"/>
        <v>22.587365177195686</v>
      </c>
      <c r="AL30" s="273">
        <f t="shared" si="13"/>
        <v>29.642211518629509</v>
      </c>
      <c r="AM30" s="274">
        <f t="shared" si="13"/>
        <v>37.211474756500301</v>
      </c>
    </row>
    <row r="31" spans="1:39" s="66" customFormat="1" ht="16.5" customHeight="1">
      <c r="A31" s="67"/>
      <c r="B31" s="207">
        <v>48</v>
      </c>
      <c r="C31" s="279">
        <v>630</v>
      </c>
      <c r="D31" s="283" t="str">
        <f t="shared" si="10"/>
        <v>NOK</v>
      </c>
      <c r="E31" s="273" t="str">
        <f t="shared" si="10"/>
        <v>NOK</v>
      </c>
      <c r="F31" s="273" t="str">
        <f t="shared" si="10"/>
        <v>NOK</v>
      </c>
      <c r="G31" s="273" t="str">
        <f t="shared" si="10"/>
        <v>NOK</v>
      </c>
      <c r="H31" s="273" t="str">
        <f t="shared" si="10"/>
        <v>NOK</v>
      </c>
      <c r="I31" s="273" t="str">
        <f t="shared" si="10"/>
        <v>NOK</v>
      </c>
      <c r="J31" s="273" t="str">
        <f t="shared" si="10"/>
        <v>NOK</v>
      </c>
      <c r="K31" s="273" t="str">
        <f t="shared" si="10"/>
        <v>NOK</v>
      </c>
      <c r="L31" s="273" t="str">
        <f t="shared" si="10"/>
        <v>NOK</v>
      </c>
      <c r="M31" s="273" t="str">
        <f t="shared" si="10"/>
        <v>NOK</v>
      </c>
      <c r="N31" s="273" t="str">
        <f t="shared" si="11"/>
        <v>NOK</v>
      </c>
      <c r="O31" s="292" t="str">
        <f t="shared" si="11"/>
        <v>NOK</v>
      </c>
      <c r="P31" s="272" t="str">
        <f t="shared" si="11"/>
        <v>NOK</v>
      </c>
      <c r="Q31" s="273" t="str">
        <f t="shared" si="11"/>
        <v>NOK</v>
      </c>
      <c r="R31" s="273" t="str">
        <f t="shared" si="11"/>
        <v>NOK</v>
      </c>
      <c r="S31" s="273" t="str">
        <f t="shared" si="11"/>
        <v>NOK</v>
      </c>
      <c r="T31" s="273" t="str">
        <f t="shared" si="11"/>
        <v>NOK</v>
      </c>
      <c r="U31" s="273" t="str">
        <f t="shared" si="11"/>
        <v>NOK</v>
      </c>
      <c r="V31" s="273" t="str">
        <f t="shared" si="11"/>
        <v>NOK</v>
      </c>
      <c r="W31" s="273" t="str">
        <f t="shared" si="11"/>
        <v>NOK</v>
      </c>
      <c r="X31" s="273" t="str">
        <f t="shared" si="12"/>
        <v>NOK</v>
      </c>
      <c r="Y31" s="273" t="str">
        <f t="shared" si="12"/>
        <v>NOK</v>
      </c>
      <c r="Z31" s="273">
        <f t="shared" si="12"/>
        <v>15.683709798216672</v>
      </c>
      <c r="AA31" s="292">
        <f t="shared" si="12"/>
        <v>19.688610982275293</v>
      </c>
      <c r="AB31" s="272" t="str">
        <f t="shared" si="12"/>
        <v>NOK</v>
      </c>
      <c r="AC31" s="273" t="str">
        <f t="shared" si="12"/>
        <v>NOK</v>
      </c>
      <c r="AD31" s="273" t="str">
        <f t="shared" si="12"/>
        <v>NOK</v>
      </c>
      <c r="AE31" s="273" t="str">
        <f t="shared" si="12"/>
        <v>NOK</v>
      </c>
      <c r="AF31" s="273" t="str">
        <f t="shared" si="12"/>
        <v>NOK</v>
      </c>
      <c r="AG31" s="273" t="str">
        <f t="shared" si="12"/>
        <v>NOK</v>
      </c>
      <c r="AH31" s="273" t="str">
        <f t="shared" si="13"/>
        <v>NOK</v>
      </c>
      <c r="AI31" s="273">
        <f t="shared" si="13"/>
        <v>11.640571622962115</v>
      </c>
      <c r="AJ31" s="273">
        <f t="shared" si="13"/>
        <v>14.227365316953692</v>
      </c>
      <c r="AK31" s="273">
        <f t="shared" si="13"/>
        <v>17.926480299361657</v>
      </c>
      <c r="AL31" s="273">
        <f t="shared" si="13"/>
        <v>23.525564697325009</v>
      </c>
      <c r="AM31" s="274">
        <f t="shared" si="13"/>
        <v>29.532916473412936</v>
      </c>
    </row>
    <row r="32" spans="1:39" s="66" customFormat="1" ht="16.5" customHeight="1">
      <c r="A32" s="67"/>
      <c r="B32" s="207">
        <v>48</v>
      </c>
      <c r="C32" s="279">
        <v>800</v>
      </c>
      <c r="D32" s="283" t="str">
        <f t="shared" si="10"/>
        <v>NOK</v>
      </c>
      <c r="E32" s="273" t="str">
        <f t="shared" si="10"/>
        <v>NOK</v>
      </c>
      <c r="F32" s="273" t="str">
        <f t="shared" si="10"/>
        <v>NOK</v>
      </c>
      <c r="G32" s="273" t="str">
        <f t="shared" si="10"/>
        <v>NOK</v>
      </c>
      <c r="H32" s="273" t="str">
        <f t="shared" si="10"/>
        <v>NOK</v>
      </c>
      <c r="I32" s="273" t="str">
        <f t="shared" si="10"/>
        <v>NOK</v>
      </c>
      <c r="J32" s="273" t="str">
        <f t="shared" si="10"/>
        <v>NOK</v>
      </c>
      <c r="K32" s="273" t="str">
        <f t="shared" si="10"/>
        <v>NOK</v>
      </c>
      <c r="L32" s="273" t="str">
        <f t="shared" si="10"/>
        <v>NOK</v>
      </c>
      <c r="M32" s="273" t="str">
        <f t="shared" si="10"/>
        <v>NOK</v>
      </c>
      <c r="N32" s="273" t="str">
        <f t="shared" si="11"/>
        <v>NOK</v>
      </c>
      <c r="O32" s="292" t="str">
        <f t="shared" si="11"/>
        <v>NOK</v>
      </c>
      <c r="P32" s="272" t="str">
        <f t="shared" si="11"/>
        <v>NOK</v>
      </c>
      <c r="Q32" s="273" t="str">
        <f t="shared" si="11"/>
        <v>NOK</v>
      </c>
      <c r="R32" s="273" t="str">
        <f t="shared" si="11"/>
        <v>NOK</v>
      </c>
      <c r="S32" s="273" t="str">
        <f t="shared" si="11"/>
        <v>NOK</v>
      </c>
      <c r="T32" s="273" t="str">
        <f t="shared" si="11"/>
        <v>NOK</v>
      </c>
      <c r="U32" s="273" t="str">
        <f t="shared" si="11"/>
        <v>NOK</v>
      </c>
      <c r="V32" s="273" t="str">
        <f t="shared" si="11"/>
        <v>NOK</v>
      </c>
      <c r="W32" s="273" t="str">
        <f t="shared" si="11"/>
        <v>NOK</v>
      </c>
      <c r="X32" s="273" t="str">
        <f t="shared" si="12"/>
        <v>NOK</v>
      </c>
      <c r="Y32" s="273" t="str">
        <f t="shared" si="12"/>
        <v>NOK</v>
      </c>
      <c r="Z32" s="273" t="str">
        <f t="shared" si="12"/>
        <v>NOK</v>
      </c>
      <c r="AA32" s="292">
        <f t="shared" si="12"/>
        <v>15.504781148541793</v>
      </c>
      <c r="AB32" s="272" t="str">
        <f t="shared" si="12"/>
        <v>NOK</v>
      </c>
      <c r="AC32" s="273" t="str">
        <f t="shared" si="12"/>
        <v>NOK</v>
      </c>
      <c r="AD32" s="273" t="str">
        <f t="shared" si="12"/>
        <v>NOK</v>
      </c>
      <c r="AE32" s="273" t="str">
        <f t="shared" si="12"/>
        <v>NOK</v>
      </c>
      <c r="AF32" s="273" t="str">
        <f t="shared" si="12"/>
        <v>NOK</v>
      </c>
      <c r="AG32" s="273" t="str">
        <f t="shared" si="12"/>
        <v>NOK</v>
      </c>
      <c r="AH32" s="273" t="str">
        <f t="shared" si="13"/>
        <v>NOK</v>
      </c>
      <c r="AI32" s="273" t="str">
        <f t="shared" si="13"/>
        <v>NOK</v>
      </c>
      <c r="AJ32" s="273" t="str">
        <f t="shared" si="13"/>
        <v>NOK</v>
      </c>
      <c r="AK32" s="273">
        <f t="shared" si="13"/>
        <v>14.117103235747303</v>
      </c>
      <c r="AL32" s="273">
        <f t="shared" si="13"/>
        <v>18.526382199143445</v>
      </c>
      <c r="AM32" s="274">
        <f t="shared" si="13"/>
        <v>23.257171722812689</v>
      </c>
    </row>
    <row r="33" spans="1:53" s="66" customFormat="1" ht="16.5" customHeight="1">
      <c r="A33" s="67"/>
      <c r="B33" s="207">
        <v>48</v>
      </c>
      <c r="C33" s="279">
        <v>1000</v>
      </c>
      <c r="D33" s="283" t="str">
        <f t="shared" si="10"/>
        <v>NOK</v>
      </c>
      <c r="E33" s="273" t="str">
        <f t="shared" si="10"/>
        <v>NOK</v>
      </c>
      <c r="F33" s="273" t="str">
        <f t="shared" si="10"/>
        <v>NOK</v>
      </c>
      <c r="G33" s="273" t="str">
        <f t="shared" si="10"/>
        <v>NOK</v>
      </c>
      <c r="H33" s="273" t="str">
        <f t="shared" si="10"/>
        <v>NOK</v>
      </c>
      <c r="I33" s="273" t="str">
        <f t="shared" si="10"/>
        <v>NOK</v>
      </c>
      <c r="J33" s="273" t="str">
        <f t="shared" si="10"/>
        <v>NOK</v>
      </c>
      <c r="K33" s="273" t="str">
        <f t="shared" si="10"/>
        <v>NOK</v>
      </c>
      <c r="L33" s="273" t="str">
        <f t="shared" si="10"/>
        <v>NOK</v>
      </c>
      <c r="M33" s="273" t="str">
        <f t="shared" si="10"/>
        <v>NOK</v>
      </c>
      <c r="N33" s="273" t="str">
        <f t="shared" si="11"/>
        <v>NOK</v>
      </c>
      <c r="O33" s="292" t="str">
        <f t="shared" si="11"/>
        <v>NOK</v>
      </c>
      <c r="P33" s="272" t="str">
        <f t="shared" si="11"/>
        <v>NOK</v>
      </c>
      <c r="Q33" s="273" t="str">
        <f t="shared" si="11"/>
        <v>NOK</v>
      </c>
      <c r="R33" s="273" t="str">
        <f t="shared" si="11"/>
        <v>NOK</v>
      </c>
      <c r="S33" s="273" t="str">
        <f t="shared" si="11"/>
        <v>NOK</v>
      </c>
      <c r="T33" s="273" t="str">
        <f t="shared" si="11"/>
        <v>NOK</v>
      </c>
      <c r="U33" s="273" t="str">
        <f t="shared" si="11"/>
        <v>NOK</v>
      </c>
      <c r="V33" s="273" t="str">
        <f t="shared" si="11"/>
        <v>NOK</v>
      </c>
      <c r="W33" s="273" t="str">
        <f t="shared" si="11"/>
        <v>NOK</v>
      </c>
      <c r="X33" s="273" t="str">
        <f t="shared" si="12"/>
        <v>NOK</v>
      </c>
      <c r="Y33" s="273" t="str">
        <f t="shared" si="12"/>
        <v>NOK</v>
      </c>
      <c r="Z33" s="273" t="str">
        <f t="shared" si="12"/>
        <v>NOK</v>
      </c>
      <c r="AA33" s="292" t="str">
        <f t="shared" si="12"/>
        <v>NOK</v>
      </c>
      <c r="AB33" s="272" t="str">
        <f t="shared" si="12"/>
        <v>NOK</v>
      </c>
      <c r="AC33" s="273" t="str">
        <f t="shared" si="12"/>
        <v>NOK</v>
      </c>
      <c r="AD33" s="273" t="str">
        <f t="shared" si="12"/>
        <v>NOK</v>
      </c>
      <c r="AE33" s="273" t="str">
        <f t="shared" si="12"/>
        <v>NOK</v>
      </c>
      <c r="AF33" s="273" t="str">
        <f t="shared" si="12"/>
        <v>NOK</v>
      </c>
      <c r="AG33" s="273" t="str">
        <f t="shared" si="12"/>
        <v>NOK</v>
      </c>
      <c r="AH33" s="273" t="str">
        <f t="shared" si="13"/>
        <v>NOK</v>
      </c>
      <c r="AI33" s="273" t="str">
        <f t="shared" si="13"/>
        <v>NOK</v>
      </c>
      <c r="AJ33" s="273" t="str">
        <f t="shared" si="13"/>
        <v>NOK</v>
      </c>
      <c r="AK33" s="273" t="str">
        <f t="shared" si="13"/>
        <v>NOK</v>
      </c>
      <c r="AL33" s="273">
        <f t="shared" si="13"/>
        <v>14.821105759314754</v>
      </c>
      <c r="AM33" s="274">
        <f t="shared" si="13"/>
        <v>18.605737378250151</v>
      </c>
    </row>
    <row r="34" spans="1:53" s="66" customFormat="1" ht="16.5" customHeight="1">
      <c r="A34" s="67"/>
      <c r="B34" s="207">
        <v>48</v>
      </c>
      <c r="C34" s="279">
        <v>1250</v>
      </c>
      <c r="D34" s="283" t="str">
        <f t="shared" si="10"/>
        <v>NOK</v>
      </c>
      <c r="E34" s="273" t="str">
        <f t="shared" si="10"/>
        <v>NOK</v>
      </c>
      <c r="F34" s="273" t="str">
        <f t="shared" si="10"/>
        <v>NOK</v>
      </c>
      <c r="G34" s="273" t="str">
        <f t="shared" si="10"/>
        <v>NOK</v>
      </c>
      <c r="H34" s="273" t="str">
        <f t="shared" si="10"/>
        <v>NOK</v>
      </c>
      <c r="I34" s="273" t="str">
        <f t="shared" si="10"/>
        <v>NOK</v>
      </c>
      <c r="J34" s="273" t="str">
        <f t="shared" si="10"/>
        <v>NOK</v>
      </c>
      <c r="K34" s="273" t="str">
        <f t="shared" si="10"/>
        <v>NOK</v>
      </c>
      <c r="L34" s="273" t="str">
        <f t="shared" si="10"/>
        <v>NOK</v>
      </c>
      <c r="M34" s="273" t="str">
        <f t="shared" si="10"/>
        <v>NOK</v>
      </c>
      <c r="N34" s="273" t="str">
        <f t="shared" si="11"/>
        <v>NOK</v>
      </c>
      <c r="O34" s="292" t="str">
        <f t="shared" si="11"/>
        <v>NOK</v>
      </c>
      <c r="P34" s="272" t="str">
        <f t="shared" si="11"/>
        <v>NOK</v>
      </c>
      <c r="Q34" s="273" t="str">
        <f t="shared" si="11"/>
        <v>NOK</v>
      </c>
      <c r="R34" s="273" t="str">
        <f t="shared" si="11"/>
        <v>NOK</v>
      </c>
      <c r="S34" s="273" t="str">
        <f t="shared" si="11"/>
        <v>NOK</v>
      </c>
      <c r="T34" s="273" t="str">
        <f t="shared" si="11"/>
        <v>NOK</v>
      </c>
      <c r="U34" s="273" t="str">
        <f t="shared" si="11"/>
        <v>NOK</v>
      </c>
      <c r="V34" s="273" t="str">
        <f t="shared" si="11"/>
        <v>NOK</v>
      </c>
      <c r="W34" s="273" t="str">
        <f t="shared" si="11"/>
        <v>NOK</v>
      </c>
      <c r="X34" s="273" t="str">
        <f t="shared" si="12"/>
        <v>NOK</v>
      </c>
      <c r="Y34" s="273" t="str">
        <f t="shared" si="12"/>
        <v>NOK</v>
      </c>
      <c r="Z34" s="273" t="str">
        <f t="shared" si="12"/>
        <v>NOK</v>
      </c>
      <c r="AA34" s="292" t="str">
        <f t="shared" si="12"/>
        <v>NOK</v>
      </c>
      <c r="AB34" s="272" t="str">
        <f t="shared" si="12"/>
        <v>NOK</v>
      </c>
      <c r="AC34" s="273" t="str">
        <f t="shared" si="12"/>
        <v>NOK</v>
      </c>
      <c r="AD34" s="273" t="str">
        <f t="shared" si="12"/>
        <v>NOK</v>
      </c>
      <c r="AE34" s="273" t="str">
        <f t="shared" si="12"/>
        <v>NOK</v>
      </c>
      <c r="AF34" s="273" t="str">
        <f t="shared" si="12"/>
        <v>NOK</v>
      </c>
      <c r="AG34" s="273" t="str">
        <f t="shared" si="12"/>
        <v>NOK</v>
      </c>
      <c r="AH34" s="273" t="str">
        <f t="shared" si="13"/>
        <v>NOK</v>
      </c>
      <c r="AI34" s="273" t="str">
        <f t="shared" si="13"/>
        <v>NOK</v>
      </c>
      <c r="AJ34" s="273" t="str">
        <f t="shared" si="13"/>
        <v>NOK</v>
      </c>
      <c r="AK34" s="273" t="str">
        <f t="shared" si="13"/>
        <v>NOK</v>
      </c>
      <c r="AL34" s="273" t="str">
        <f t="shared" si="13"/>
        <v>NOK</v>
      </c>
      <c r="AM34" s="274" t="str">
        <f t="shared" si="13"/>
        <v>NOK</v>
      </c>
    </row>
    <row r="35" spans="1:53" s="66" customFormat="1" ht="16.5" customHeight="1">
      <c r="A35" s="67"/>
      <c r="B35" s="207">
        <v>48</v>
      </c>
      <c r="C35" s="279">
        <v>1600</v>
      </c>
      <c r="D35" s="283" t="str">
        <f t="shared" si="10"/>
        <v>NOK</v>
      </c>
      <c r="E35" s="273" t="str">
        <f t="shared" si="10"/>
        <v>NOK</v>
      </c>
      <c r="F35" s="273" t="str">
        <f t="shared" si="10"/>
        <v>NOK</v>
      </c>
      <c r="G35" s="273" t="str">
        <f t="shared" si="10"/>
        <v>NOK</v>
      </c>
      <c r="H35" s="273" t="str">
        <f t="shared" si="10"/>
        <v>NOK</v>
      </c>
      <c r="I35" s="273" t="str">
        <f t="shared" si="10"/>
        <v>NOK</v>
      </c>
      <c r="J35" s="273" t="str">
        <f t="shared" si="10"/>
        <v>NOK</v>
      </c>
      <c r="K35" s="273" t="str">
        <f t="shared" si="10"/>
        <v>NOK</v>
      </c>
      <c r="L35" s="273" t="str">
        <f t="shared" si="10"/>
        <v>NOK</v>
      </c>
      <c r="M35" s="273" t="str">
        <f t="shared" si="10"/>
        <v>NOK</v>
      </c>
      <c r="N35" s="273" t="str">
        <f t="shared" si="11"/>
        <v>NOK</v>
      </c>
      <c r="O35" s="292" t="str">
        <f t="shared" si="11"/>
        <v>NOK</v>
      </c>
      <c r="P35" s="272" t="str">
        <f t="shared" si="11"/>
        <v>NOK</v>
      </c>
      <c r="Q35" s="273" t="str">
        <f t="shared" si="11"/>
        <v>NOK</v>
      </c>
      <c r="R35" s="273" t="str">
        <f t="shared" si="11"/>
        <v>NOK</v>
      </c>
      <c r="S35" s="273" t="str">
        <f t="shared" si="11"/>
        <v>NOK</v>
      </c>
      <c r="T35" s="273" t="str">
        <f t="shared" si="11"/>
        <v>NOK</v>
      </c>
      <c r="U35" s="273" t="str">
        <f t="shared" si="11"/>
        <v>NOK</v>
      </c>
      <c r="V35" s="273" t="str">
        <f t="shared" si="11"/>
        <v>NOK</v>
      </c>
      <c r="W35" s="273" t="str">
        <f t="shared" si="11"/>
        <v>NOK</v>
      </c>
      <c r="X35" s="273" t="str">
        <f t="shared" si="12"/>
        <v>NOK</v>
      </c>
      <c r="Y35" s="273" t="str">
        <f t="shared" si="12"/>
        <v>NOK</v>
      </c>
      <c r="Z35" s="273" t="str">
        <f t="shared" si="12"/>
        <v>NOK</v>
      </c>
      <c r="AA35" s="292" t="str">
        <f t="shared" si="12"/>
        <v>NOK</v>
      </c>
      <c r="AB35" s="272" t="str">
        <f t="shared" si="12"/>
        <v>NOK</v>
      </c>
      <c r="AC35" s="273" t="str">
        <f t="shared" si="12"/>
        <v>NOK</v>
      </c>
      <c r="AD35" s="273" t="str">
        <f t="shared" si="12"/>
        <v>NOK</v>
      </c>
      <c r="AE35" s="273" t="str">
        <f t="shared" si="12"/>
        <v>NOK</v>
      </c>
      <c r="AF35" s="273" t="str">
        <f t="shared" si="12"/>
        <v>NOK</v>
      </c>
      <c r="AG35" s="273" t="str">
        <f t="shared" si="12"/>
        <v>NOK</v>
      </c>
      <c r="AH35" s="273" t="str">
        <f t="shared" si="13"/>
        <v>NOK</v>
      </c>
      <c r="AI35" s="273" t="str">
        <f t="shared" si="13"/>
        <v>NOK</v>
      </c>
      <c r="AJ35" s="273" t="str">
        <f t="shared" si="13"/>
        <v>NOK</v>
      </c>
      <c r="AK35" s="273" t="str">
        <f t="shared" si="13"/>
        <v>NOK</v>
      </c>
      <c r="AL35" s="273" t="str">
        <f t="shared" si="13"/>
        <v>NOK</v>
      </c>
      <c r="AM35" s="274" t="str">
        <f t="shared" si="13"/>
        <v>NOK</v>
      </c>
    </row>
    <row r="36" spans="1:53" s="66" customFormat="1" ht="16.5" customHeight="1">
      <c r="A36" s="67"/>
      <c r="B36" s="207">
        <v>48</v>
      </c>
      <c r="C36" s="279">
        <v>2000</v>
      </c>
      <c r="D36" s="283" t="str">
        <f t="shared" si="10"/>
        <v>NOK</v>
      </c>
      <c r="E36" s="273" t="str">
        <f t="shared" si="10"/>
        <v>NOK</v>
      </c>
      <c r="F36" s="273" t="str">
        <f t="shared" si="10"/>
        <v>NOK</v>
      </c>
      <c r="G36" s="273" t="str">
        <f t="shared" si="10"/>
        <v>NOK</v>
      </c>
      <c r="H36" s="273" t="str">
        <f t="shared" si="10"/>
        <v>NOK</v>
      </c>
      <c r="I36" s="273" t="str">
        <f t="shared" si="10"/>
        <v>NOK</v>
      </c>
      <c r="J36" s="273" t="str">
        <f t="shared" si="10"/>
        <v>NOK</v>
      </c>
      <c r="K36" s="273" t="str">
        <f t="shared" si="10"/>
        <v>NOK</v>
      </c>
      <c r="L36" s="273" t="str">
        <f t="shared" si="10"/>
        <v>NOK</v>
      </c>
      <c r="M36" s="273" t="str">
        <f t="shared" si="10"/>
        <v>NOK</v>
      </c>
      <c r="N36" s="273" t="str">
        <f t="shared" si="11"/>
        <v>NOK</v>
      </c>
      <c r="O36" s="292" t="str">
        <f t="shared" si="11"/>
        <v>NOK</v>
      </c>
      <c r="P36" s="272" t="str">
        <f t="shared" si="11"/>
        <v>NOK</v>
      </c>
      <c r="Q36" s="273" t="str">
        <f t="shared" si="11"/>
        <v>NOK</v>
      </c>
      <c r="R36" s="273" t="str">
        <f t="shared" si="11"/>
        <v>NOK</v>
      </c>
      <c r="S36" s="273" t="str">
        <f t="shared" si="11"/>
        <v>NOK</v>
      </c>
      <c r="T36" s="273" t="str">
        <f t="shared" si="11"/>
        <v>NOK</v>
      </c>
      <c r="U36" s="273" t="str">
        <f t="shared" si="11"/>
        <v>NOK</v>
      </c>
      <c r="V36" s="273" t="str">
        <f t="shared" si="11"/>
        <v>NOK</v>
      </c>
      <c r="W36" s="273" t="str">
        <f t="shared" si="11"/>
        <v>NOK</v>
      </c>
      <c r="X36" s="273" t="str">
        <f t="shared" si="12"/>
        <v>NOK</v>
      </c>
      <c r="Y36" s="273" t="str">
        <f t="shared" si="12"/>
        <v>NOK</v>
      </c>
      <c r="Z36" s="273" t="str">
        <f t="shared" si="12"/>
        <v>NOK</v>
      </c>
      <c r="AA36" s="292" t="str">
        <f t="shared" si="12"/>
        <v>NOK</v>
      </c>
      <c r="AB36" s="272" t="str">
        <f t="shared" si="12"/>
        <v>NOK</v>
      </c>
      <c r="AC36" s="273" t="str">
        <f t="shared" si="12"/>
        <v>NOK</v>
      </c>
      <c r="AD36" s="273" t="str">
        <f t="shared" si="12"/>
        <v>NOK</v>
      </c>
      <c r="AE36" s="273" t="str">
        <f t="shared" si="12"/>
        <v>NOK</v>
      </c>
      <c r="AF36" s="273" t="str">
        <f t="shared" si="12"/>
        <v>NOK</v>
      </c>
      <c r="AG36" s="273" t="str">
        <f t="shared" si="12"/>
        <v>NOK</v>
      </c>
      <c r="AH36" s="273" t="str">
        <f t="shared" si="13"/>
        <v>NOK</v>
      </c>
      <c r="AI36" s="273" t="str">
        <f t="shared" si="13"/>
        <v>NOK</v>
      </c>
      <c r="AJ36" s="273" t="str">
        <f t="shared" si="13"/>
        <v>NOK</v>
      </c>
      <c r="AK36" s="273" t="str">
        <f t="shared" si="13"/>
        <v>NOK</v>
      </c>
      <c r="AL36" s="273" t="str">
        <f t="shared" si="13"/>
        <v>NOK</v>
      </c>
      <c r="AM36" s="274" t="str">
        <f t="shared" si="13"/>
        <v>NOK</v>
      </c>
    </row>
    <row r="37" spans="1:53" s="66" customFormat="1" ht="16.5" customHeight="1">
      <c r="A37" s="67"/>
      <c r="B37" s="207">
        <v>48</v>
      </c>
      <c r="C37" s="279">
        <v>2500</v>
      </c>
      <c r="D37" s="283" t="str">
        <f t="shared" si="10"/>
        <v>NOK</v>
      </c>
      <c r="E37" s="273" t="str">
        <f t="shared" si="10"/>
        <v>NOK</v>
      </c>
      <c r="F37" s="273" t="str">
        <f t="shared" si="10"/>
        <v>NOK</v>
      </c>
      <c r="G37" s="273" t="str">
        <f t="shared" si="10"/>
        <v>NOK</v>
      </c>
      <c r="H37" s="273" t="str">
        <f t="shared" si="10"/>
        <v>NOK</v>
      </c>
      <c r="I37" s="273" t="str">
        <f t="shared" si="10"/>
        <v>NOK</v>
      </c>
      <c r="J37" s="273" t="str">
        <f t="shared" si="10"/>
        <v>NOK</v>
      </c>
      <c r="K37" s="273" t="str">
        <f t="shared" si="10"/>
        <v>NOK</v>
      </c>
      <c r="L37" s="273" t="str">
        <f t="shared" si="10"/>
        <v>NOK</v>
      </c>
      <c r="M37" s="273" t="str">
        <f t="shared" si="10"/>
        <v>NOK</v>
      </c>
      <c r="N37" s="273" t="str">
        <f t="shared" si="11"/>
        <v>NOK</v>
      </c>
      <c r="O37" s="292" t="str">
        <f t="shared" si="11"/>
        <v>NOK</v>
      </c>
      <c r="P37" s="272" t="str">
        <f t="shared" si="11"/>
        <v>NOK</v>
      </c>
      <c r="Q37" s="273" t="str">
        <f t="shared" si="11"/>
        <v>NOK</v>
      </c>
      <c r="R37" s="273" t="str">
        <f t="shared" si="11"/>
        <v>NOK</v>
      </c>
      <c r="S37" s="273" t="str">
        <f t="shared" si="11"/>
        <v>NOK</v>
      </c>
      <c r="T37" s="273" t="str">
        <f t="shared" si="11"/>
        <v>NOK</v>
      </c>
      <c r="U37" s="273" t="str">
        <f t="shared" si="11"/>
        <v>NOK</v>
      </c>
      <c r="V37" s="273" t="str">
        <f t="shared" si="11"/>
        <v>NOK</v>
      </c>
      <c r="W37" s="273" t="str">
        <f t="shared" si="11"/>
        <v>NOK</v>
      </c>
      <c r="X37" s="273" t="str">
        <f t="shared" si="12"/>
        <v>NOK</v>
      </c>
      <c r="Y37" s="273" t="str">
        <f t="shared" si="12"/>
        <v>NOK</v>
      </c>
      <c r="Z37" s="273" t="str">
        <f t="shared" si="12"/>
        <v>NOK</v>
      </c>
      <c r="AA37" s="292" t="str">
        <f t="shared" si="12"/>
        <v>NOK</v>
      </c>
      <c r="AB37" s="272" t="str">
        <f t="shared" si="12"/>
        <v>NOK</v>
      </c>
      <c r="AC37" s="273" t="str">
        <f t="shared" si="12"/>
        <v>NOK</v>
      </c>
      <c r="AD37" s="273" t="str">
        <f t="shared" si="12"/>
        <v>NOK</v>
      </c>
      <c r="AE37" s="273" t="str">
        <f t="shared" si="12"/>
        <v>NOK</v>
      </c>
      <c r="AF37" s="273" t="str">
        <f t="shared" si="12"/>
        <v>NOK</v>
      </c>
      <c r="AG37" s="273" t="str">
        <f t="shared" si="12"/>
        <v>NOK</v>
      </c>
      <c r="AH37" s="273" t="str">
        <f t="shared" si="13"/>
        <v>NOK</v>
      </c>
      <c r="AI37" s="273" t="str">
        <f t="shared" si="13"/>
        <v>NOK</v>
      </c>
      <c r="AJ37" s="273" t="str">
        <f t="shared" si="13"/>
        <v>NOK</v>
      </c>
      <c r="AK37" s="273" t="str">
        <f t="shared" si="13"/>
        <v>NOK</v>
      </c>
      <c r="AL37" s="273" t="str">
        <f t="shared" si="13"/>
        <v>NOK</v>
      </c>
      <c r="AM37" s="274" t="str">
        <f t="shared" si="13"/>
        <v>NOK</v>
      </c>
    </row>
    <row r="38" spans="1:53" s="66" customFormat="1" ht="16.5" customHeight="1">
      <c r="A38" s="67"/>
      <c r="B38" s="207">
        <v>48</v>
      </c>
      <c r="C38" s="279">
        <v>3150</v>
      </c>
      <c r="D38" s="283" t="str">
        <f t="shared" si="10"/>
        <v>NOK</v>
      </c>
      <c r="E38" s="273" t="str">
        <f t="shared" si="10"/>
        <v>NOK</v>
      </c>
      <c r="F38" s="273" t="str">
        <f t="shared" si="10"/>
        <v>NOK</v>
      </c>
      <c r="G38" s="273" t="str">
        <f t="shared" si="10"/>
        <v>NOK</v>
      </c>
      <c r="H38" s="273" t="str">
        <f t="shared" si="10"/>
        <v>NOK</v>
      </c>
      <c r="I38" s="273" t="str">
        <f t="shared" si="10"/>
        <v>NOK</v>
      </c>
      <c r="J38" s="273" t="str">
        <f t="shared" si="10"/>
        <v>NOK</v>
      </c>
      <c r="K38" s="273" t="str">
        <f t="shared" si="10"/>
        <v>NOK</v>
      </c>
      <c r="L38" s="273" t="str">
        <f t="shared" si="10"/>
        <v>NOK</v>
      </c>
      <c r="M38" s="273" t="str">
        <f t="shared" si="10"/>
        <v>NOK</v>
      </c>
      <c r="N38" s="273" t="str">
        <f t="shared" si="11"/>
        <v>NOK</v>
      </c>
      <c r="O38" s="292" t="str">
        <f t="shared" si="11"/>
        <v>NOK</v>
      </c>
      <c r="P38" s="272" t="str">
        <f t="shared" si="11"/>
        <v>NOK</v>
      </c>
      <c r="Q38" s="273" t="str">
        <f t="shared" si="11"/>
        <v>NOK</v>
      </c>
      <c r="R38" s="273" t="str">
        <f t="shared" si="11"/>
        <v>NOK</v>
      </c>
      <c r="S38" s="273" t="str">
        <f t="shared" si="11"/>
        <v>NOK</v>
      </c>
      <c r="T38" s="273" t="str">
        <f t="shared" si="11"/>
        <v>NOK</v>
      </c>
      <c r="U38" s="273" t="str">
        <f t="shared" si="11"/>
        <v>NOK</v>
      </c>
      <c r="V38" s="273" t="str">
        <f t="shared" si="11"/>
        <v>NOK</v>
      </c>
      <c r="W38" s="273" t="str">
        <f t="shared" si="11"/>
        <v>NOK</v>
      </c>
      <c r="X38" s="273" t="str">
        <f t="shared" si="12"/>
        <v>NOK</v>
      </c>
      <c r="Y38" s="273" t="str">
        <f t="shared" si="12"/>
        <v>NOK</v>
      </c>
      <c r="Z38" s="273" t="str">
        <f t="shared" si="12"/>
        <v>NOK</v>
      </c>
      <c r="AA38" s="292" t="str">
        <f t="shared" si="12"/>
        <v>NOK</v>
      </c>
      <c r="AB38" s="272" t="str">
        <f t="shared" si="12"/>
        <v>NOK</v>
      </c>
      <c r="AC38" s="273" t="str">
        <f t="shared" si="12"/>
        <v>NOK</v>
      </c>
      <c r="AD38" s="273" t="str">
        <f t="shared" si="12"/>
        <v>NOK</v>
      </c>
      <c r="AE38" s="273" t="str">
        <f t="shared" si="12"/>
        <v>NOK</v>
      </c>
      <c r="AF38" s="273" t="str">
        <f t="shared" si="12"/>
        <v>NOK</v>
      </c>
      <c r="AG38" s="273" t="str">
        <f t="shared" si="12"/>
        <v>NOK</v>
      </c>
      <c r="AH38" s="273" t="str">
        <f t="shared" si="13"/>
        <v>NOK</v>
      </c>
      <c r="AI38" s="273" t="str">
        <f t="shared" si="13"/>
        <v>NOK</v>
      </c>
      <c r="AJ38" s="273" t="str">
        <f t="shared" si="13"/>
        <v>NOK</v>
      </c>
      <c r="AK38" s="273" t="str">
        <f t="shared" si="13"/>
        <v>NOK</v>
      </c>
      <c r="AL38" s="273" t="str">
        <f t="shared" si="13"/>
        <v>NOK</v>
      </c>
      <c r="AM38" s="274" t="str">
        <f t="shared" si="13"/>
        <v>NOK</v>
      </c>
    </row>
    <row r="39" spans="1:53" s="66" customFormat="1" ht="16.5" customHeight="1" thickBot="1">
      <c r="A39" s="67"/>
      <c r="B39" s="208">
        <v>48</v>
      </c>
      <c r="C39" s="281">
        <v>4000</v>
      </c>
      <c r="D39" s="284" t="str">
        <f t="shared" si="10"/>
        <v>NOK</v>
      </c>
      <c r="E39" s="276" t="str">
        <f t="shared" si="10"/>
        <v>NOK</v>
      </c>
      <c r="F39" s="276" t="str">
        <f t="shared" si="10"/>
        <v>NOK</v>
      </c>
      <c r="G39" s="276" t="str">
        <f t="shared" si="10"/>
        <v>NOK</v>
      </c>
      <c r="H39" s="276" t="str">
        <f t="shared" si="10"/>
        <v>NOK</v>
      </c>
      <c r="I39" s="276" t="str">
        <f t="shared" si="10"/>
        <v>NOK</v>
      </c>
      <c r="J39" s="276" t="str">
        <f t="shared" si="10"/>
        <v>NOK</v>
      </c>
      <c r="K39" s="276" t="str">
        <f t="shared" si="10"/>
        <v>NOK</v>
      </c>
      <c r="L39" s="276" t="str">
        <f t="shared" si="10"/>
        <v>NOK</v>
      </c>
      <c r="M39" s="276" t="str">
        <f t="shared" si="10"/>
        <v>NOK</v>
      </c>
      <c r="N39" s="276" t="str">
        <f t="shared" si="11"/>
        <v>NOK</v>
      </c>
      <c r="O39" s="293" t="str">
        <f t="shared" si="11"/>
        <v>NOK</v>
      </c>
      <c r="P39" s="275" t="str">
        <f t="shared" si="11"/>
        <v>NOK</v>
      </c>
      <c r="Q39" s="276" t="str">
        <f t="shared" si="11"/>
        <v>NOK</v>
      </c>
      <c r="R39" s="276" t="str">
        <f t="shared" si="11"/>
        <v>NOK</v>
      </c>
      <c r="S39" s="276" t="str">
        <f t="shared" si="11"/>
        <v>NOK</v>
      </c>
      <c r="T39" s="276" t="str">
        <f t="shared" si="11"/>
        <v>NOK</v>
      </c>
      <c r="U39" s="276" t="str">
        <f t="shared" si="11"/>
        <v>NOK</v>
      </c>
      <c r="V39" s="276" t="str">
        <f t="shared" si="11"/>
        <v>NOK</v>
      </c>
      <c r="W39" s="276" t="str">
        <f t="shared" si="11"/>
        <v>NOK</v>
      </c>
      <c r="X39" s="276" t="str">
        <f t="shared" si="12"/>
        <v>NOK</v>
      </c>
      <c r="Y39" s="276" t="str">
        <f t="shared" si="12"/>
        <v>NOK</v>
      </c>
      <c r="Z39" s="276" t="str">
        <f t="shared" si="12"/>
        <v>NOK</v>
      </c>
      <c r="AA39" s="293" t="str">
        <f t="shared" si="12"/>
        <v>NOK</v>
      </c>
      <c r="AB39" s="275" t="str">
        <f t="shared" si="12"/>
        <v>NOK</v>
      </c>
      <c r="AC39" s="276" t="str">
        <f t="shared" si="12"/>
        <v>NOK</v>
      </c>
      <c r="AD39" s="276" t="str">
        <f t="shared" si="12"/>
        <v>NOK</v>
      </c>
      <c r="AE39" s="276" t="str">
        <f t="shared" si="12"/>
        <v>NOK</v>
      </c>
      <c r="AF39" s="276" t="str">
        <f t="shared" si="12"/>
        <v>NOK</v>
      </c>
      <c r="AG39" s="276" t="str">
        <f t="shared" si="12"/>
        <v>NOK</v>
      </c>
      <c r="AH39" s="276" t="str">
        <f t="shared" si="13"/>
        <v>NOK</v>
      </c>
      <c r="AI39" s="276" t="str">
        <f t="shared" si="13"/>
        <v>NOK</v>
      </c>
      <c r="AJ39" s="276" t="str">
        <f t="shared" si="13"/>
        <v>NOK</v>
      </c>
      <c r="AK39" s="276" t="str">
        <f t="shared" si="13"/>
        <v>NOK</v>
      </c>
      <c r="AL39" s="276" t="str">
        <f t="shared" si="13"/>
        <v>NOK</v>
      </c>
      <c r="AM39" s="277" t="str">
        <f t="shared" si="13"/>
        <v>NOK</v>
      </c>
    </row>
    <row r="40" spans="1:53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</row>
  </sheetData>
  <mergeCells count="16">
    <mergeCell ref="D14:AM14"/>
    <mergeCell ref="B13:C13"/>
    <mergeCell ref="B2:AM2"/>
    <mergeCell ref="B4:C5"/>
    <mergeCell ref="D4:D5"/>
    <mergeCell ref="E4:E5"/>
    <mergeCell ref="G4:G6"/>
    <mergeCell ref="H4:L4"/>
    <mergeCell ref="H5:L5"/>
    <mergeCell ref="B6:C6"/>
    <mergeCell ref="H6:L6"/>
    <mergeCell ref="D8:AM8"/>
    <mergeCell ref="B9:C9"/>
    <mergeCell ref="B10:C10"/>
    <mergeCell ref="B11:C11"/>
    <mergeCell ref="B12:C12"/>
  </mergeCells>
  <conditionalFormatting sqref="D15:AM39">
    <cfRule type="cellIs" dxfId="1" priority="1" stopIfTrue="1" operator="equal">
      <formula>"NOK"</formula>
    </cfRule>
    <cfRule type="cellIs" dxfId="0" priority="4" operator="greaterThan">
      <formula>$E$6</formula>
    </cfRule>
  </conditionalFormatting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33" orientation="landscape" r:id="rId1"/>
  <headerFooter alignWithMargins="0">
    <oddHeader>&amp;C&amp;16DONG Doc no.: C086-TECH-E-CA-0001 Rev. No.: A
Supplier Doc no.: 61039X-000-CN-1621-0001 
   Doc. Title: Cable Sizing &amp;R&amp;16Page: 20 of 20</oddHeader>
  </headerFooter>
  <colBreaks count="1" manualBreakCount="1">
    <brk id="44" max="1048575" man="1"/>
  </colBreaks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>
              <from>
                <xdr:col>14</xdr:col>
                <xdr:colOff>342900</xdr:colOff>
                <xdr:row>3</xdr:row>
                <xdr:rowOff>133350</xdr:rowOff>
              </from>
              <to>
                <xdr:col>19</xdr:col>
                <xdr:colOff>285750</xdr:colOff>
                <xdr:row>5</xdr:row>
                <xdr:rowOff>190500</xdr:rowOff>
              </to>
            </anchor>
          </objectPr>
        </oleObject>
      </mc:Choice>
      <mc:Fallback>
        <oleObject progId="Equation.3" shapeId="3073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X55"/>
  <sheetViews>
    <sheetView zoomScale="85" zoomScaleNormal="85" workbookViewId="0">
      <selection activeCell="L6" sqref="L6"/>
    </sheetView>
  </sheetViews>
  <sheetFormatPr defaultRowHeight="12.75"/>
  <cols>
    <col min="1" max="1" width="2.5703125" customWidth="1"/>
    <col min="2" max="2" width="8.85546875" style="142" customWidth="1"/>
    <col min="3" max="3" width="7.28515625" style="142" bestFit="1" customWidth="1"/>
    <col min="4" max="4" width="16.5703125" style="142" bestFit="1" customWidth="1"/>
    <col min="5" max="5" width="9.5703125" style="142" bestFit="1" customWidth="1"/>
    <col min="6" max="6" width="17.42578125" style="142" bestFit="1" customWidth="1"/>
    <col min="7" max="7" width="6.28515625" style="142" bestFit="1" customWidth="1"/>
    <col min="8" max="8" width="8.140625" style="142" bestFit="1" customWidth="1"/>
    <col min="9" max="9" width="9.7109375" style="142" bestFit="1" customWidth="1"/>
    <col min="10" max="10" width="10.28515625" style="142" bestFit="1" customWidth="1"/>
    <col min="11" max="11" width="9.28515625" style="142" bestFit="1" customWidth="1"/>
    <col min="12" max="12" width="8.5703125" style="142" bestFit="1" customWidth="1"/>
    <col min="13" max="13" width="9.7109375" style="142" bestFit="1" customWidth="1"/>
    <col min="14" max="14" width="8.5703125" style="142" bestFit="1" customWidth="1"/>
    <col min="15" max="15" width="9.7109375" style="142" bestFit="1" customWidth="1"/>
    <col min="16" max="16" width="8.5703125" style="142" bestFit="1" customWidth="1"/>
    <col min="17" max="17" width="8.42578125" style="142" bestFit="1" customWidth="1"/>
    <col min="18" max="18" width="10.7109375" style="142" bestFit="1" customWidth="1"/>
    <col min="19" max="19" width="10.7109375" style="142" customWidth="1"/>
    <col min="20" max="20" width="10.7109375" style="142" bestFit="1" customWidth="1"/>
    <col min="21" max="21" width="12.140625" style="142" bestFit="1" customWidth="1"/>
  </cols>
  <sheetData>
    <row r="1" spans="2:24" ht="13.5" thickBot="1"/>
    <row r="2" spans="2:24" ht="36" customHeight="1" thickBot="1">
      <c r="B2" s="143" t="s">
        <v>74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5"/>
    </row>
    <row r="3" spans="2:24" s="149" customFormat="1" ht="38.25">
      <c r="B3" s="380" t="s">
        <v>75</v>
      </c>
      <c r="C3" s="380" t="s">
        <v>76</v>
      </c>
      <c r="D3" s="380" t="s">
        <v>77</v>
      </c>
      <c r="E3" s="146" t="s">
        <v>78</v>
      </c>
      <c r="F3" s="380" t="s">
        <v>79</v>
      </c>
      <c r="G3" s="380" t="s">
        <v>80</v>
      </c>
      <c r="H3" s="380" t="s">
        <v>81</v>
      </c>
      <c r="I3" s="147" t="s">
        <v>82</v>
      </c>
      <c r="J3" s="384" t="s">
        <v>83</v>
      </c>
      <c r="K3" s="385"/>
      <c r="L3" s="147" t="s">
        <v>84</v>
      </c>
      <c r="M3" s="384" t="s">
        <v>85</v>
      </c>
      <c r="N3" s="385"/>
      <c r="O3" s="384" t="s">
        <v>86</v>
      </c>
      <c r="P3" s="386"/>
      <c r="Q3" s="385"/>
      <c r="R3" s="147" t="s">
        <v>87</v>
      </c>
      <c r="S3" s="146" t="s">
        <v>88</v>
      </c>
      <c r="T3" s="147" t="s">
        <v>89</v>
      </c>
      <c r="U3" s="148" t="s">
        <v>90</v>
      </c>
    </row>
    <row r="4" spans="2:24" s="149" customFormat="1">
      <c r="B4" s="381"/>
      <c r="C4" s="383"/>
      <c r="D4" s="381"/>
      <c r="E4" s="387" t="s">
        <v>91</v>
      </c>
      <c r="F4" s="381"/>
      <c r="G4" s="381"/>
      <c r="H4" s="381"/>
      <c r="I4" s="388" t="s">
        <v>92</v>
      </c>
      <c r="J4" s="150" t="s">
        <v>93</v>
      </c>
      <c r="K4" s="151" t="s">
        <v>94</v>
      </c>
      <c r="L4" s="150" t="s">
        <v>95</v>
      </c>
      <c r="M4" s="150" t="s">
        <v>96</v>
      </c>
      <c r="N4" s="150" t="s">
        <v>97</v>
      </c>
      <c r="O4" s="150" t="s">
        <v>98</v>
      </c>
      <c r="P4" s="150" t="s">
        <v>99</v>
      </c>
      <c r="Q4" s="150" t="s">
        <v>100</v>
      </c>
      <c r="R4" s="150" t="s">
        <v>101</v>
      </c>
      <c r="S4" s="152" t="s">
        <v>102</v>
      </c>
      <c r="T4" s="150"/>
      <c r="U4" s="153"/>
    </row>
    <row r="5" spans="2:24" s="149" customFormat="1" ht="13.5" thickBot="1">
      <c r="B5" s="382"/>
      <c r="C5" s="154" t="s">
        <v>46</v>
      </c>
      <c r="D5" s="382"/>
      <c r="E5" s="382"/>
      <c r="F5" s="382"/>
      <c r="G5" s="382"/>
      <c r="H5" s="382"/>
      <c r="I5" s="389"/>
      <c r="J5" s="155">
        <v>1</v>
      </c>
      <c r="K5" s="155">
        <v>0.75</v>
      </c>
      <c r="L5" s="154"/>
      <c r="M5" s="154" t="s">
        <v>103</v>
      </c>
      <c r="N5" s="154"/>
      <c r="O5" s="154" t="s">
        <v>104</v>
      </c>
      <c r="P5" s="154"/>
      <c r="Q5" s="154"/>
      <c r="R5" s="154" t="s">
        <v>105</v>
      </c>
      <c r="S5" s="154" t="s">
        <v>106</v>
      </c>
      <c r="T5" s="154" t="s">
        <v>107</v>
      </c>
      <c r="U5" s="156" t="s">
        <v>108</v>
      </c>
    </row>
    <row r="6" spans="2:24">
      <c r="B6" s="157" t="s">
        <v>109</v>
      </c>
      <c r="C6" s="158">
        <v>690</v>
      </c>
      <c r="D6" s="157" t="s">
        <v>110</v>
      </c>
      <c r="E6" s="53">
        <v>0.55000000000000004</v>
      </c>
      <c r="F6" s="159" t="s">
        <v>111</v>
      </c>
      <c r="G6" s="159"/>
      <c r="H6" s="159"/>
      <c r="I6" s="159">
        <v>1421</v>
      </c>
      <c r="J6" s="160">
        <v>0.754</v>
      </c>
      <c r="K6" s="161">
        <v>0.754</v>
      </c>
      <c r="L6" s="159">
        <v>0.76</v>
      </c>
      <c r="M6" s="53">
        <v>1.38</v>
      </c>
      <c r="N6" s="159">
        <v>4.9000000000000004</v>
      </c>
      <c r="O6" s="159">
        <v>3.6</v>
      </c>
      <c r="P6" s="159">
        <v>2.2999999999999998</v>
      </c>
      <c r="Q6" s="53">
        <v>2.7</v>
      </c>
      <c r="R6" s="159">
        <v>1E-3</v>
      </c>
      <c r="S6" s="159">
        <v>38</v>
      </c>
      <c r="T6" s="159">
        <v>59</v>
      </c>
      <c r="U6" s="158"/>
    </row>
    <row r="7" spans="2:24">
      <c r="B7" s="157" t="s">
        <v>109</v>
      </c>
      <c r="C7" s="158">
        <v>690</v>
      </c>
      <c r="D7" s="157" t="s">
        <v>110</v>
      </c>
      <c r="E7" s="58">
        <v>0.75</v>
      </c>
      <c r="F7" s="58" t="s">
        <v>112</v>
      </c>
      <c r="G7" s="58"/>
      <c r="H7" s="58"/>
      <c r="I7" s="58">
        <v>1412</v>
      </c>
      <c r="J7" s="162">
        <v>0.80400000000000005</v>
      </c>
      <c r="K7" s="163">
        <v>0.80500000000000005</v>
      </c>
      <c r="L7" s="58">
        <v>0.76</v>
      </c>
      <c r="M7" s="58">
        <v>1.77</v>
      </c>
      <c r="N7" s="58">
        <v>5.2</v>
      </c>
      <c r="O7" s="58">
        <v>5</v>
      </c>
      <c r="P7" s="58">
        <v>2.2000000000000002</v>
      </c>
      <c r="Q7" s="58">
        <v>2.7</v>
      </c>
      <c r="R7" s="58">
        <v>1.1999999999999999E-3</v>
      </c>
      <c r="S7" s="58">
        <v>38</v>
      </c>
      <c r="T7" s="58">
        <v>59</v>
      </c>
      <c r="U7" s="164"/>
      <c r="X7" s="165"/>
    </row>
    <row r="8" spans="2:24">
      <c r="B8" s="157" t="s">
        <v>109</v>
      </c>
      <c r="C8" s="158">
        <v>690</v>
      </c>
      <c r="D8" s="157" t="s">
        <v>110</v>
      </c>
      <c r="E8" s="58">
        <v>1.1000000000000001</v>
      </c>
      <c r="F8" s="58" t="s">
        <v>113</v>
      </c>
      <c r="G8" s="58"/>
      <c r="H8" s="58"/>
      <c r="I8" s="58">
        <v>1435</v>
      </c>
      <c r="J8" s="162">
        <v>0.81799999999999995</v>
      </c>
      <c r="K8" s="163">
        <v>0.81799999999999995</v>
      </c>
      <c r="L8" s="58">
        <v>0.81</v>
      </c>
      <c r="M8" s="58">
        <v>2.2999999999999998</v>
      </c>
      <c r="N8" s="58">
        <v>5.9</v>
      </c>
      <c r="O8" s="58">
        <v>7.3</v>
      </c>
      <c r="P8" s="58">
        <v>2.8</v>
      </c>
      <c r="Q8" s="58">
        <v>3.5</v>
      </c>
      <c r="R8" s="58">
        <v>2E-3</v>
      </c>
      <c r="S8" s="58">
        <v>51</v>
      </c>
      <c r="T8" s="58">
        <v>54</v>
      </c>
      <c r="U8" s="164"/>
    </row>
    <row r="9" spans="2:24">
      <c r="B9" s="157" t="s">
        <v>109</v>
      </c>
      <c r="C9" s="158">
        <v>690</v>
      </c>
      <c r="D9" s="157" t="s">
        <v>110</v>
      </c>
      <c r="E9" s="58">
        <v>1.5</v>
      </c>
      <c r="F9" s="58" t="s">
        <v>114</v>
      </c>
      <c r="G9" s="58"/>
      <c r="H9" s="58"/>
      <c r="I9" s="58">
        <v>1431</v>
      </c>
      <c r="J9" s="162">
        <v>0.83199999999999996</v>
      </c>
      <c r="K9" s="163">
        <v>0.28799999999999998</v>
      </c>
      <c r="L9" s="58">
        <v>0.79</v>
      </c>
      <c r="M9" s="58">
        <v>3.2</v>
      </c>
      <c r="N9" s="58">
        <v>6.5</v>
      </c>
      <c r="O9" s="58">
        <v>10</v>
      </c>
      <c r="P9" s="58">
        <v>2.2999999999999998</v>
      </c>
      <c r="Q9" s="58">
        <v>3</v>
      </c>
      <c r="R9" s="58">
        <v>3.0000000000000001E-3</v>
      </c>
      <c r="S9" s="58">
        <v>53</v>
      </c>
      <c r="T9" s="58">
        <v>54</v>
      </c>
      <c r="U9" s="164"/>
    </row>
    <row r="10" spans="2:24">
      <c r="B10" s="157" t="s">
        <v>109</v>
      </c>
      <c r="C10" s="158">
        <v>690</v>
      </c>
      <c r="D10" s="157" t="s">
        <v>110</v>
      </c>
      <c r="E10" s="58">
        <v>2.2000000000000002</v>
      </c>
      <c r="F10" s="58" t="s">
        <v>115</v>
      </c>
      <c r="G10" s="58"/>
      <c r="H10" s="58"/>
      <c r="I10" s="58">
        <v>1441</v>
      </c>
      <c r="J10" s="163">
        <v>0.84699999999999998</v>
      </c>
      <c r="K10" s="163">
        <v>0.85599999999999998</v>
      </c>
      <c r="L10" s="58">
        <v>0.86</v>
      </c>
      <c r="M10" s="58">
        <v>4.3</v>
      </c>
      <c r="N10" s="58">
        <v>7</v>
      </c>
      <c r="O10" s="58">
        <v>14.5</v>
      </c>
      <c r="P10" s="58">
        <v>2.7</v>
      </c>
      <c r="Q10" s="58">
        <v>3.3</v>
      </c>
      <c r="R10" s="58">
        <v>7.4999999999999997E-3</v>
      </c>
      <c r="S10" s="58">
        <v>61</v>
      </c>
      <c r="T10" s="58">
        <v>52</v>
      </c>
      <c r="U10" s="164"/>
    </row>
    <row r="11" spans="2:24">
      <c r="B11" s="157" t="s">
        <v>109</v>
      </c>
      <c r="C11" s="158">
        <v>690</v>
      </c>
      <c r="D11" s="157" t="s">
        <v>110</v>
      </c>
      <c r="E11" s="58">
        <v>3</v>
      </c>
      <c r="F11" s="58" t="s">
        <v>116</v>
      </c>
      <c r="G11" s="58"/>
      <c r="H11" s="58"/>
      <c r="I11" s="58">
        <v>1442</v>
      </c>
      <c r="J11" s="163">
        <v>0.85699999999999998</v>
      </c>
      <c r="K11" s="163">
        <v>0.86499999999999999</v>
      </c>
      <c r="L11" s="58">
        <v>0.83</v>
      </c>
      <c r="M11" s="58">
        <v>6</v>
      </c>
      <c r="N11" s="58">
        <v>7</v>
      </c>
      <c r="O11" s="58">
        <v>19.8</v>
      </c>
      <c r="P11" s="58">
        <v>2.7</v>
      </c>
      <c r="Q11" s="58">
        <v>3.4</v>
      </c>
      <c r="R11" s="58">
        <v>8.0999999999999996E-3</v>
      </c>
      <c r="S11" s="58">
        <v>63</v>
      </c>
      <c r="T11" s="58">
        <v>52</v>
      </c>
      <c r="U11" s="164"/>
    </row>
    <row r="12" spans="2:24">
      <c r="B12" s="157" t="s">
        <v>109</v>
      </c>
      <c r="C12" s="158">
        <v>690</v>
      </c>
      <c r="D12" s="157" t="s">
        <v>110</v>
      </c>
      <c r="E12" s="58">
        <v>4</v>
      </c>
      <c r="F12" s="58" t="s">
        <v>117</v>
      </c>
      <c r="G12" s="58"/>
      <c r="H12" s="58"/>
      <c r="I12" s="58">
        <v>1455</v>
      </c>
      <c r="J12" s="163">
        <v>0.86899999999999999</v>
      </c>
      <c r="K12" s="163">
        <v>0.86399999999999999</v>
      </c>
      <c r="L12" s="58">
        <v>0.76</v>
      </c>
      <c r="M12" s="58">
        <v>8.6999999999999993</v>
      </c>
      <c r="N12" s="58">
        <v>8.3000000000000007</v>
      </c>
      <c r="O12" s="58">
        <v>26.2</v>
      </c>
      <c r="P12" s="58">
        <v>3</v>
      </c>
      <c r="Q12" s="58">
        <v>3.8</v>
      </c>
      <c r="R12" s="58">
        <v>1.2999999999999999E-2</v>
      </c>
      <c r="S12" s="58">
        <v>72</v>
      </c>
      <c r="T12" s="58">
        <v>52</v>
      </c>
      <c r="U12" s="164"/>
    </row>
    <row r="13" spans="2:24">
      <c r="B13" s="157" t="s">
        <v>109</v>
      </c>
      <c r="C13" s="158">
        <v>690</v>
      </c>
      <c r="D13" s="157" t="s">
        <v>110</v>
      </c>
      <c r="E13" s="58">
        <v>5.5</v>
      </c>
      <c r="F13" s="58" t="s">
        <v>118</v>
      </c>
      <c r="G13" s="58"/>
      <c r="H13" s="58"/>
      <c r="I13" s="58">
        <v>1458</v>
      </c>
      <c r="J13" s="163">
        <v>0.877</v>
      </c>
      <c r="K13" s="163">
        <v>0.878</v>
      </c>
      <c r="L13" s="58">
        <v>0.79</v>
      </c>
      <c r="M13" s="58">
        <v>11.4</v>
      </c>
      <c r="N13" s="58">
        <v>7</v>
      </c>
      <c r="O13" s="58">
        <v>36</v>
      </c>
      <c r="P13" s="58">
        <v>3</v>
      </c>
      <c r="Q13" s="58">
        <v>3.5</v>
      </c>
      <c r="R13" s="58">
        <v>2.3E-2</v>
      </c>
      <c r="S13" s="58">
        <v>102</v>
      </c>
      <c r="T13" s="58">
        <v>60</v>
      </c>
      <c r="U13" s="164"/>
    </row>
    <row r="14" spans="2:24">
      <c r="B14" s="157" t="s">
        <v>109</v>
      </c>
      <c r="C14" s="158">
        <v>690</v>
      </c>
      <c r="D14" s="157" t="s">
        <v>110</v>
      </c>
      <c r="E14" s="58">
        <v>7.5</v>
      </c>
      <c r="F14" s="58" t="s">
        <v>119</v>
      </c>
      <c r="G14" s="58"/>
      <c r="H14" s="58"/>
      <c r="I14" s="58">
        <v>1460</v>
      </c>
      <c r="J14" s="163">
        <v>0.89100000000000001</v>
      </c>
      <c r="K14" s="163">
        <v>0.89100000000000001</v>
      </c>
      <c r="L14" s="58">
        <v>0.75</v>
      </c>
      <c r="M14" s="58">
        <v>16.100000000000001</v>
      </c>
      <c r="N14" s="58">
        <v>6.8</v>
      </c>
      <c r="O14" s="58">
        <v>49</v>
      </c>
      <c r="P14" s="58">
        <v>3.3</v>
      </c>
      <c r="Q14" s="58">
        <v>3.7</v>
      </c>
      <c r="R14" s="58">
        <v>3.4000000000000002E-2</v>
      </c>
      <c r="S14" s="58">
        <v>111</v>
      </c>
      <c r="T14" s="58">
        <v>60</v>
      </c>
      <c r="U14" s="164"/>
    </row>
    <row r="15" spans="2:24">
      <c r="B15" s="157" t="s">
        <v>109</v>
      </c>
      <c r="C15" s="158">
        <v>690</v>
      </c>
      <c r="D15" s="157" t="s">
        <v>110</v>
      </c>
      <c r="E15" s="58">
        <v>11</v>
      </c>
      <c r="F15" s="58" t="s">
        <v>120</v>
      </c>
      <c r="G15" s="58"/>
      <c r="H15" s="58"/>
      <c r="I15" s="58">
        <v>1470</v>
      </c>
      <c r="J15" s="163">
        <v>0.91200000000000003</v>
      </c>
      <c r="K15" s="163">
        <v>0.91500000000000004</v>
      </c>
      <c r="L15" s="58">
        <v>0.82</v>
      </c>
      <c r="M15" s="58">
        <v>21.2</v>
      </c>
      <c r="N15" s="58">
        <v>7.8</v>
      </c>
      <c r="O15" s="58">
        <v>71.400000000000006</v>
      </c>
      <c r="P15" s="58">
        <v>3</v>
      </c>
      <c r="Q15" s="58">
        <v>3.5</v>
      </c>
      <c r="R15" s="58">
        <v>9.6000000000000002E-2</v>
      </c>
      <c r="S15" s="58">
        <v>226</v>
      </c>
      <c r="T15" s="58">
        <v>62</v>
      </c>
      <c r="U15" s="164"/>
    </row>
    <row r="16" spans="2:24">
      <c r="B16" s="157" t="s">
        <v>109</v>
      </c>
      <c r="C16" s="158">
        <v>690</v>
      </c>
      <c r="D16" s="157" t="s">
        <v>110</v>
      </c>
      <c r="E16" s="58">
        <v>15</v>
      </c>
      <c r="F16" s="58" t="s">
        <v>121</v>
      </c>
      <c r="G16" s="58"/>
      <c r="H16" s="58"/>
      <c r="I16" s="58">
        <v>1467</v>
      </c>
      <c r="J16" s="163">
        <v>0.92</v>
      </c>
      <c r="K16" s="163">
        <v>0.92400000000000004</v>
      </c>
      <c r="L16" s="58">
        <v>0.84</v>
      </c>
      <c r="M16" s="58">
        <v>28</v>
      </c>
      <c r="N16" s="58">
        <v>7.8</v>
      </c>
      <c r="O16" s="58">
        <v>97.6</v>
      </c>
      <c r="P16" s="58">
        <v>3</v>
      </c>
      <c r="Q16" s="58">
        <v>3.4</v>
      </c>
      <c r="R16" s="58">
        <v>0.13</v>
      </c>
      <c r="S16" s="58">
        <v>249</v>
      </c>
      <c r="T16" s="58">
        <v>61</v>
      </c>
      <c r="U16" s="164"/>
    </row>
    <row r="17" spans="2:21">
      <c r="B17" s="157" t="s">
        <v>109</v>
      </c>
      <c r="C17" s="158">
        <v>690</v>
      </c>
      <c r="D17" s="157" t="s">
        <v>110</v>
      </c>
      <c r="E17" s="58">
        <v>18.5</v>
      </c>
      <c r="F17" s="58" t="s">
        <v>122</v>
      </c>
      <c r="G17" s="58"/>
      <c r="H17" s="58"/>
      <c r="I17" s="58">
        <v>1474</v>
      </c>
      <c r="J17" s="163">
        <v>0.91600000000000004</v>
      </c>
      <c r="K17" s="163">
        <v>0.92</v>
      </c>
      <c r="L17" s="58">
        <v>0.83</v>
      </c>
      <c r="M17" s="58">
        <v>35.1</v>
      </c>
      <c r="N17" s="58">
        <v>7.2</v>
      </c>
      <c r="O17" s="58">
        <v>119.6</v>
      </c>
      <c r="P17" s="58">
        <v>2.6</v>
      </c>
      <c r="Q17" s="58">
        <v>3.1</v>
      </c>
      <c r="R17" s="58">
        <v>0.19</v>
      </c>
      <c r="S17" s="58">
        <v>271</v>
      </c>
      <c r="T17" s="58">
        <v>62</v>
      </c>
      <c r="U17" s="164"/>
    </row>
    <row r="18" spans="2:21">
      <c r="B18" s="157" t="s">
        <v>109</v>
      </c>
      <c r="C18" s="158">
        <v>690</v>
      </c>
      <c r="D18" s="157" t="s">
        <v>110</v>
      </c>
      <c r="E18" s="58">
        <v>22</v>
      </c>
      <c r="F18" s="58" t="s">
        <v>123</v>
      </c>
      <c r="G18" s="58"/>
      <c r="H18" s="58"/>
      <c r="I18" s="58">
        <v>1471</v>
      </c>
      <c r="J18" s="163">
        <v>0.91600000000000004</v>
      </c>
      <c r="K18" s="163">
        <v>0.92400000000000004</v>
      </c>
      <c r="L18" s="58">
        <v>0.83</v>
      </c>
      <c r="M18" s="58">
        <v>41.7</v>
      </c>
      <c r="N18" s="58">
        <v>6.8</v>
      </c>
      <c r="O18" s="58">
        <v>142</v>
      </c>
      <c r="P18" s="58">
        <v>2.5</v>
      </c>
      <c r="Q18" s="58">
        <v>3</v>
      </c>
      <c r="R18" s="58">
        <v>0.21</v>
      </c>
      <c r="S18" s="58">
        <v>279</v>
      </c>
      <c r="T18" s="58">
        <v>62</v>
      </c>
      <c r="U18" s="164"/>
    </row>
    <row r="19" spans="2:21">
      <c r="B19" s="157" t="s">
        <v>109</v>
      </c>
      <c r="C19" s="158">
        <v>690</v>
      </c>
      <c r="D19" s="157" t="s">
        <v>110</v>
      </c>
      <c r="E19" s="58">
        <v>30</v>
      </c>
      <c r="F19" s="58" t="s">
        <v>124</v>
      </c>
      <c r="G19" s="58"/>
      <c r="H19" s="58"/>
      <c r="I19" s="58">
        <v>1475</v>
      </c>
      <c r="J19" s="163">
        <v>0.93600000000000005</v>
      </c>
      <c r="K19" s="163">
        <v>0.94</v>
      </c>
      <c r="L19" s="58">
        <v>0.85</v>
      </c>
      <c r="M19" s="58">
        <v>54.4</v>
      </c>
      <c r="N19" s="58">
        <v>7.4</v>
      </c>
      <c r="O19" s="58">
        <v>194</v>
      </c>
      <c r="P19" s="58">
        <v>3</v>
      </c>
      <c r="Q19" s="58">
        <v>2.8</v>
      </c>
      <c r="R19" s="58">
        <v>0.34</v>
      </c>
      <c r="S19" s="58">
        <v>305</v>
      </c>
      <c r="T19" s="58">
        <v>61</v>
      </c>
      <c r="U19" s="164"/>
    </row>
    <row r="20" spans="2:21">
      <c r="B20" s="157" t="s">
        <v>109</v>
      </c>
      <c r="C20" s="158">
        <v>690</v>
      </c>
      <c r="D20" s="157" t="s">
        <v>110</v>
      </c>
      <c r="E20" s="58">
        <v>37</v>
      </c>
      <c r="F20" s="58" t="s">
        <v>125</v>
      </c>
      <c r="G20" s="58"/>
      <c r="H20" s="58"/>
      <c r="I20" s="58">
        <v>1480</v>
      </c>
      <c r="J20" s="163">
        <v>0.93600000000000005</v>
      </c>
      <c r="K20" s="163">
        <v>0.93899999999999995</v>
      </c>
      <c r="L20" s="58">
        <v>0.85</v>
      </c>
      <c r="M20" s="58">
        <v>67.099999999999994</v>
      </c>
      <c r="N20" s="58">
        <v>7.6</v>
      </c>
      <c r="O20" s="58">
        <v>238</v>
      </c>
      <c r="P20" s="58">
        <v>3.2</v>
      </c>
      <c r="Q20" s="58">
        <v>2.9</v>
      </c>
      <c r="R20" s="58">
        <v>0.42</v>
      </c>
      <c r="S20" s="58">
        <v>355</v>
      </c>
      <c r="T20" s="58">
        <v>67</v>
      </c>
      <c r="U20" s="164"/>
    </row>
    <row r="21" spans="2:21">
      <c r="B21" s="157" t="s">
        <v>109</v>
      </c>
      <c r="C21" s="158">
        <v>690</v>
      </c>
      <c r="D21" s="157" t="s">
        <v>110</v>
      </c>
      <c r="E21" s="58">
        <v>45</v>
      </c>
      <c r="F21" s="58" t="s">
        <v>126</v>
      </c>
      <c r="G21" s="58"/>
      <c r="H21" s="58"/>
      <c r="I21" s="58">
        <v>1477</v>
      </c>
      <c r="J21" s="163">
        <v>0.94140000000000001</v>
      </c>
      <c r="K21" s="163">
        <v>0.94599999999999995</v>
      </c>
      <c r="L21" s="58">
        <v>0.88</v>
      </c>
      <c r="M21" s="58">
        <v>78.400000000000006</v>
      </c>
      <c r="N21" s="58">
        <v>7.6</v>
      </c>
      <c r="O21" s="58">
        <v>290</v>
      </c>
      <c r="P21" s="58">
        <v>3.2</v>
      </c>
      <c r="Q21" s="58">
        <v>2.7</v>
      </c>
      <c r="R21" s="58">
        <v>0.49</v>
      </c>
      <c r="S21" s="58">
        <v>390</v>
      </c>
      <c r="T21" s="58">
        <v>67</v>
      </c>
      <c r="U21" s="164"/>
    </row>
    <row r="22" spans="2:21">
      <c r="B22" s="157" t="s">
        <v>109</v>
      </c>
      <c r="C22" s="158">
        <v>690</v>
      </c>
      <c r="D22" s="157" t="s">
        <v>110</v>
      </c>
      <c r="E22" s="58">
        <v>55</v>
      </c>
      <c r="F22" s="58" t="s">
        <v>127</v>
      </c>
      <c r="G22" s="58"/>
      <c r="H22" s="58"/>
      <c r="I22" s="58">
        <v>1479</v>
      </c>
      <c r="J22" s="163">
        <v>0.94299999999999995</v>
      </c>
      <c r="K22" s="163">
        <v>0.94299999999999995</v>
      </c>
      <c r="L22" s="58">
        <v>0.84</v>
      </c>
      <c r="M22" s="58">
        <v>100</v>
      </c>
      <c r="N22" s="58">
        <v>7.2</v>
      </c>
      <c r="O22" s="58">
        <v>355</v>
      </c>
      <c r="P22" s="58">
        <v>2.5</v>
      </c>
      <c r="Q22" s="58">
        <v>3.1</v>
      </c>
      <c r="R22" s="58">
        <v>0.72</v>
      </c>
      <c r="S22" s="58">
        <v>415</v>
      </c>
      <c r="T22" s="58">
        <v>66</v>
      </c>
      <c r="U22" s="164"/>
    </row>
    <row r="23" spans="2:21">
      <c r="B23" s="157" t="s">
        <v>109</v>
      </c>
      <c r="C23" s="158">
        <v>690</v>
      </c>
      <c r="D23" s="157" t="s">
        <v>110</v>
      </c>
      <c r="E23" s="58">
        <v>75</v>
      </c>
      <c r="F23" s="58" t="s">
        <v>128</v>
      </c>
      <c r="G23" s="58"/>
      <c r="H23" s="58"/>
      <c r="I23" s="58">
        <v>1484</v>
      </c>
      <c r="J23" s="163">
        <v>0.94499999999999995</v>
      </c>
      <c r="K23" s="163">
        <v>0.94499999999999995</v>
      </c>
      <c r="L23" s="58">
        <v>0.85</v>
      </c>
      <c r="M23" s="58">
        <v>134</v>
      </c>
      <c r="N23" s="58">
        <v>6.9</v>
      </c>
      <c r="O23" s="58">
        <v>482</v>
      </c>
      <c r="P23" s="58">
        <v>2.5</v>
      </c>
      <c r="Q23" s="58">
        <v>2.8</v>
      </c>
      <c r="R23" s="58">
        <v>1.25</v>
      </c>
      <c r="S23" s="58">
        <v>625</v>
      </c>
      <c r="T23" s="58">
        <v>68</v>
      </c>
      <c r="U23" s="164"/>
    </row>
    <row r="24" spans="2:21">
      <c r="B24" s="157" t="s">
        <v>109</v>
      </c>
      <c r="C24" s="158">
        <v>690</v>
      </c>
      <c r="D24" s="157" t="s">
        <v>110</v>
      </c>
      <c r="E24" s="61">
        <v>90</v>
      </c>
      <c r="F24" s="61" t="s">
        <v>129</v>
      </c>
      <c r="G24" s="58"/>
      <c r="H24" s="58"/>
      <c r="I24" s="61">
        <v>1483</v>
      </c>
      <c r="J24" s="163">
        <v>0.94699999999999995</v>
      </c>
      <c r="K24" s="166">
        <v>0.94799999999999995</v>
      </c>
      <c r="L24" s="61">
        <v>0.86</v>
      </c>
      <c r="M24" s="61">
        <v>159</v>
      </c>
      <c r="N24" s="61">
        <v>7.2</v>
      </c>
      <c r="O24" s="61">
        <v>579</v>
      </c>
      <c r="P24" s="61">
        <v>2.5</v>
      </c>
      <c r="Q24" s="61">
        <v>2.7</v>
      </c>
      <c r="R24" s="61">
        <v>1.5</v>
      </c>
      <c r="S24" s="61">
        <v>665</v>
      </c>
      <c r="T24" s="61">
        <v>68</v>
      </c>
      <c r="U24" s="164"/>
    </row>
    <row r="25" spans="2:21">
      <c r="B25" s="157" t="s">
        <v>109</v>
      </c>
      <c r="C25" s="158">
        <v>690</v>
      </c>
      <c r="D25" s="157" t="s">
        <v>110</v>
      </c>
      <c r="E25" s="58">
        <v>110</v>
      </c>
      <c r="F25" s="58" t="s">
        <v>130</v>
      </c>
      <c r="G25" s="58"/>
      <c r="H25" s="58"/>
      <c r="I25" s="58">
        <v>1487</v>
      </c>
      <c r="J25" s="163">
        <v>0.95099999999999996</v>
      </c>
      <c r="K25" s="163">
        <v>0.95099999999999996</v>
      </c>
      <c r="L25" s="58">
        <v>0.86</v>
      </c>
      <c r="M25" s="58">
        <v>194</v>
      </c>
      <c r="N25" s="58">
        <v>7.2</v>
      </c>
      <c r="O25" s="58">
        <v>706</v>
      </c>
      <c r="P25" s="58">
        <v>2</v>
      </c>
      <c r="Q25" s="58">
        <v>2.5</v>
      </c>
      <c r="R25" s="58">
        <v>2.2999999999999998</v>
      </c>
      <c r="S25" s="58">
        <v>900</v>
      </c>
      <c r="T25" s="58">
        <v>70</v>
      </c>
      <c r="U25" s="164"/>
    </row>
    <row r="26" spans="2:21">
      <c r="B26" s="157" t="s">
        <v>109</v>
      </c>
      <c r="C26" s="158">
        <v>690</v>
      </c>
      <c r="D26" s="157" t="s">
        <v>110</v>
      </c>
      <c r="E26" s="58">
        <v>132</v>
      </c>
      <c r="F26" s="58" t="s">
        <v>131</v>
      </c>
      <c r="G26" s="58"/>
      <c r="H26" s="58"/>
      <c r="I26" s="58">
        <v>1487</v>
      </c>
      <c r="J26" s="163">
        <v>0.95399999999999996</v>
      </c>
      <c r="K26" s="163">
        <v>0.95399999999999996</v>
      </c>
      <c r="L26" s="58">
        <v>0.86</v>
      </c>
      <c r="M26" s="58">
        <v>232</v>
      </c>
      <c r="N26" s="58">
        <v>7.1</v>
      </c>
      <c r="O26" s="58">
        <v>847</v>
      </c>
      <c r="P26" s="58">
        <v>2.2999999999999998</v>
      </c>
      <c r="Q26" s="58">
        <v>2.7</v>
      </c>
      <c r="R26" s="58">
        <v>2.6</v>
      </c>
      <c r="S26" s="58">
        <v>960</v>
      </c>
      <c r="T26" s="58">
        <v>70</v>
      </c>
      <c r="U26" s="164"/>
    </row>
    <row r="27" spans="2:21">
      <c r="B27" s="157" t="s">
        <v>109</v>
      </c>
      <c r="C27" s="158">
        <v>690</v>
      </c>
      <c r="D27" s="157" t="s">
        <v>110</v>
      </c>
      <c r="E27" s="58">
        <v>160</v>
      </c>
      <c r="F27" s="58" t="s">
        <v>132</v>
      </c>
      <c r="G27" s="58"/>
      <c r="H27" s="58"/>
      <c r="I27" s="58">
        <v>1487</v>
      </c>
      <c r="J27" s="163">
        <v>0.95599999999999996</v>
      </c>
      <c r="K27" s="163">
        <v>0.95599999999999996</v>
      </c>
      <c r="L27" s="58">
        <v>0.85</v>
      </c>
      <c r="M27" s="58">
        <v>284</v>
      </c>
      <c r="N27" s="58">
        <v>7.2</v>
      </c>
      <c r="O27" s="58">
        <v>1027</v>
      </c>
      <c r="P27" s="58">
        <v>2.4</v>
      </c>
      <c r="Q27" s="58">
        <v>2.9</v>
      </c>
      <c r="R27" s="58">
        <v>2.9</v>
      </c>
      <c r="S27" s="58">
        <v>1000</v>
      </c>
      <c r="T27" s="58">
        <v>70</v>
      </c>
      <c r="U27" s="164"/>
    </row>
    <row r="28" spans="2:21">
      <c r="B28" s="157" t="s">
        <v>109</v>
      </c>
      <c r="C28" s="158">
        <v>690</v>
      </c>
      <c r="D28" s="157" t="s">
        <v>110</v>
      </c>
      <c r="E28" s="58">
        <v>200</v>
      </c>
      <c r="F28" s="58" t="s">
        <v>133</v>
      </c>
      <c r="G28" s="58"/>
      <c r="H28" s="58"/>
      <c r="I28" s="58">
        <v>1486</v>
      </c>
      <c r="J28" s="163">
        <v>0.95599999999999996</v>
      </c>
      <c r="K28" s="163">
        <v>0.95599999999999996</v>
      </c>
      <c r="L28" s="58">
        <v>0.86</v>
      </c>
      <c r="M28" s="58">
        <v>351</v>
      </c>
      <c r="N28" s="58">
        <v>7.2</v>
      </c>
      <c r="O28" s="58">
        <v>1285</v>
      </c>
      <c r="P28" s="58">
        <v>2.5</v>
      </c>
      <c r="Q28" s="58">
        <v>2.9</v>
      </c>
      <c r="R28" s="58">
        <v>3.5</v>
      </c>
      <c r="S28" s="58">
        <v>1160</v>
      </c>
      <c r="T28" s="58">
        <v>74</v>
      </c>
      <c r="U28" s="164"/>
    </row>
    <row r="29" spans="2:21">
      <c r="B29" s="157" t="s">
        <v>109</v>
      </c>
      <c r="C29" s="158">
        <v>690</v>
      </c>
      <c r="D29" s="157" t="s">
        <v>110</v>
      </c>
      <c r="E29" s="58">
        <v>250</v>
      </c>
      <c r="F29" s="58" t="s">
        <v>134</v>
      </c>
      <c r="G29" s="58"/>
      <c r="H29" s="58"/>
      <c r="I29" s="58">
        <v>1488</v>
      </c>
      <c r="J29" s="163">
        <v>0.95899999999999996</v>
      </c>
      <c r="K29" s="163">
        <v>0.95899999999999996</v>
      </c>
      <c r="L29" s="58">
        <v>0.86</v>
      </c>
      <c r="M29" s="58">
        <v>437</v>
      </c>
      <c r="N29" s="58">
        <v>7.1</v>
      </c>
      <c r="O29" s="58">
        <v>1604</v>
      </c>
      <c r="P29" s="58">
        <v>2.2999999999999998</v>
      </c>
      <c r="Q29" s="58">
        <v>2.7</v>
      </c>
      <c r="R29" s="58">
        <v>5.9</v>
      </c>
      <c r="S29" s="58">
        <v>1610</v>
      </c>
      <c r="T29" s="58">
        <v>74</v>
      </c>
      <c r="U29" s="164"/>
    </row>
    <row r="30" spans="2:21">
      <c r="B30" s="157" t="s">
        <v>109</v>
      </c>
      <c r="C30" s="158">
        <v>690</v>
      </c>
      <c r="D30" s="157" t="s">
        <v>110</v>
      </c>
      <c r="E30" s="58">
        <v>315</v>
      </c>
      <c r="F30" s="58" t="s">
        <v>135</v>
      </c>
      <c r="G30" s="58"/>
      <c r="H30" s="58"/>
      <c r="I30" s="58">
        <v>1488</v>
      </c>
      <c r="J30" s="163">
        <v>0.95899999999999996</v>
      </c>
      <c r="K30" s="163">
        <v>0.95899999999999996</v>
      </c>
      <c r="L30" s="58">
        <v>0.86</v>
      </c>
      <c r="M30" s="58">
        <v>551</v>
      </c>
      <c r="N30" s="58">
        <v>7.3</v>
      </c>
      <c r="O30" s="58">
        <v>2021</v>
      </c>
      <c r="P30" s="58">
        <v>2.2999999999999998</v>
      </c>
      <c r="Q30" s="58">
        <v>2.8</v>
      </c>
      <c r="R30" s="58">
        <v>6.9</v>
      </c>
      <c r="S30" s="58">
        <v>1780</v>
      </c>
      <c r="T30" s="58">
        <v>74</v>
      </c>
      <c r="U30" s="164"/>
    </row>
    <row r="31" spans="2:21">
      <c r="B31" s="157" t="s">
        <v>109</v>
      </c>
      <c r="C31" s="158">
        <v>690</v>
      </c>
      <c r="D31" s="157" t="s">
        <v>110</v>
      </c>
      <c r="E31" s="58">
        <v>350</v>
      </c>
      <c r="F31" s="58" t="s">
        <v>136</v>
      </c>
      <c r="G31" s="58"/>
      <c r="H31" s="58"/>
      <c r="I31" s="58">
        <v>1487</v>
      </c>
      <c r="J31" s="163">
        <v>0.95899999999999996</v>
      </c>
      <c r="K31" s="163">
        <v>0.95899999999999996</v>
      </c>
      <c r="L31" s="58">
        <v>0.86</v>
      </c>
      <c r="M31" s="58">
        <v>612</v>
      </c>
      <c r="N31" s="58">
        <v>6.9</v>
      </c>
      <c r="O31" s="58">
        <v>2247</v>
      </c>
      <c r="P31" s="58">
        <v>2.4</v>
      </c>
      <c r="Q31" s="58">
        <v>2.7</v>
      </c>
      <c r="R31" s="58">
        <v>7.2</v>
      </c>
      <c r="S31" s="58">
        <v>1820</v>
      </c>
      <c r="T31" s="58">
        <v>78</v>
      </c>
      <c r="U31" s="164"/>
    </row>
    <row r="32" spans="2:21">
      <c r="B32" s="157" t="s">
        <v>109</v>
      </c>
      <c r="C32" s="158">
        <v>690</v>
      </c>
      <c r="D32" s="157" t="s">
        <v>110</v>
      </c>
      <c r="E32" s="58">
        <v>400</v>
      </c>
      <c r="F32" s="58" t="s">
        <v>137</v>
      </c>
      <c r="G32" s="58"/>
      <c r="H32" s="58"/>
      <c r="I32" s="58">
        <v>1489</v>
      </c>
      <c r="J32" s="163">
        <v>0.96299999999999997</v>
      </c>
      <c r="K32" s="163">
        <v>0.96299999999999997</v>
      </c>
      <c r="L32" s="58">
        <v>0.85</v>
      </c>
      <c r="M32" s="58">
        <v>705</v>
      </c>
      <c r="N32" s="58">
        <v>6.8</v>
      </c>
      <c r="O32" s="58">
        <v>2565</v>
      </c>
      <c r="P32" s="58">
        <v>2.2999999999999998</v>
      </c>
      <c r="Q32" s="58">
        <v>2.6</v>
      </c>
      <c r="R32" s="58">
        <v>8.4</v>
      </c>
      <c r="S32" s="58">
        <v>2140</v>
      </c>
      <c r="T32" s="58">
        <v>78</v>
      </c>
      <c r="U32" s="164"/>
    </row>
    <row r="33" spans="2:21">
      <c r="B33" s="157" t="s">
        <v>109</v>
      </c>
      <c r="C33" s="158">
        <v>690</v>
      </c>
      <c r="D33" s="157" t="s">
        <v>110</v>
      </c>
      <c r="E33" s="58">
        <v>450</v>
      </c>
      <c r="F33" s="58" t="s">
        <v>138</v>
      </c>
      <c r="G33" s="58"/>
      <c r="H33" s="58"/>
      <c r="I33" s="58">
        <v>1490</v>
      </c>
      <c r="J33" s="163">
        <v>0.96899999999999997</v>
      </c>
      <c r="K33" s="163">
        <v>0.96799999999999997</v>
      </c>
      <c r="L33" s="58">
        <v>0.86</v>
      </c>
      <c r="M33" s="58">
        <v>780</v>
      </c>
      <c r="N33" s="58">
        <v>6.9</v>
      </c>
      <c r="O33" s="58">
        <v>2884</v>
      </c>
      <c r="P33" s="58">
        <v>2.2999999999999998</v>
      </c>
      <c r="Q33" s="58">
        <v>2.9</v>
      </c>
      <c r="R33" s="58">
        <v>8.4</v>
      </c>
      <c r="S33" s="58">
        <v>2140</v>
      </c>
      <c r="T33" s="58">
        <v>78</v>
      </c>
      <c r="U33" s="164"/>
    </row>
    <row r="34" spans="2:21">
      <c r="B34" s="157" t="s">
        <v>109</v>
      </c>
      <c r="C34" s="158">
        <v>690</v>
      </c>
      <c r="D34" s="157" t="s">
        <v>110</v>
      </c>
      <c r="E34" s="58">
        <v>500</v>
      </c>
      <c r="F34" s="58" t="s">
        <v>139</v>
      </c>
      <c r="G34" s="58"/>
      <c r="H34" s="58"/>
      <c r="I34" s="58">
        <v>1490</v>
      </c>
      <c r="J34" s="163">
        <v>0.97</v>
      </c>
      <c r="K34" s="163">
        <v>0.97</v>
      </c>
      <c r="L34" s="58">
        <v>0.86</v>
      </c>
      <c r="M34" s="58">
        <v>865</v>
      </c>
      <c r="N34" s="58">
        <v>6.8</v>
      </c>
      <c r="O34" s="58">
        <v>3204</v>
      </c>
      <c r="P34" s="58">
        <v>2</v>
      </c>
      <c r="Q34" s="58">
        <v>3</v>
      </c>
      <c r="R34" s="58">
        <v>10</v>
      </c>
      <c r="S34" s="58">
        <v>2500</v>
      </c>
      <c r="T34" s="58">
        <v>78</v>
      </c>
      <c r="U34" s="164"/>
    </row>
    <row r="35" spans="2:21">
      <c r="B35" s="157" t="s">
        <v>109</v>
      </c>
      <c r="C35" s="158">
        <v>690</v>
      </c>
      <c r="D35" s="157" t="s">
        <v>110</v>
      </c>
      <c r="E35" s="58">
        <v>560</v>
      </c>
      <c r="F35" s="58" t="s">
        <v>140</v>
      </c>
      <c r="G35" s="58"/>
      <c r="H35" s="58"/>
      <c r="I35" s="58">
        <v>1491</v>
      </c>
      <c r="J35" s="163">
        <v>0.96799999999999997</v>
      </c>
      <c r="K35" s="163">
        <v>0.96799999999999997</v>
      </c>
      <c r="L35" s="58">
        <v>0.85</v>
      </c>
      <c r="M35" s="58">
        <v>982</v>
      </c>
      <c r="N35" s="58">
        <v>7.4</v>
      </c>
      <c r="O35" s="58">
        <v>3586</v>
      </c>
      <c r="P35" s="58">
        <v>2.4</v>
      </c>
      <c r="Q35" s="58">
        <v>2.8</v>
      </c>
      <c r="R35" s="58">
        <v>15</v>
      </c>
      <c r="S35" s="58">
        <v>3200</v>
      </c>
      <c r="T35" s="58">
        <v>78</v>
      </c>
      <c r="U35" s="164"/>
    </row>
    <row r="36" spans="2:21">
      <c r="B36" s="157" t="s">
        <v>109</v>
      </c>
      <c r="C36" s="158">
        <v>690</v>
      </c>
      <c r="D36" s="157" t="s">
        <v>110</v>
      </c>
      <c r="E36" s="58">
        <v>560</v>
      </c>
      <c r="F36" s="58" t="s">
        <v>141</v>
      </c>
      <c r="G36" s="58"/>
      <c r="H36" s="58"/>
      <c r="I36" s="58">
        <v>1491</v>
      </c>
      <c r="J36" s="163">
        <v>0.96799999999999997</v>
      </c>
      <c r="K36" s="163">
        <v>0.96799999999999997</v>
      </c>
      <c r="L36" s="58">
        <v>0.85</v>
      </c>
      <c r="M36" s="58">
        <v>982</v>
      </c>
      <c r="N36" s="58">
        <v>7.4</v>
      </c>
      <c r="O36" s="58">
        <v>3586</v>
      </c>
      <c r="P36" s="58">
        <v>2.4</v>
      </c>
      <c r="Q36" s="58">
        <v>2.8</v>
      </c>
      <c r="R36" s="58">
        <v>15</v>
      </c>
      <c r="S36" s="58">
        <v>3200</v>
      </c>
      <c r="T36" s="58">
        <v>78</v>
      </c>
      <c r="U36" s="164"/>
    </row>
    <row r="37" spans="2:21">
      <c r="B37" s="157" t="s">
        <v>109</v>
      </c>
      <c r="C37" s="158">
        <v>690</v>
      </c>
      <c r="D37" s="157" t="s">
        <v>110</v>
      </c>
      <c r="E37" s="58">
        <v>630</v>
      </c>
      <c r="F37" s="58" t="s">
        <v>142</v>
      </c>
      <c r="G37" s="58"/>
      <c r="H37" s="58"/>
      <c r="I37" s="58">
        <v>1491</v>
      </c>
      <c r="J37" s="163">
        <v>0.97</v>
      </c>
      <c r="K37" s="163">
        <v>0.97</v>
      </c>
      <c r="L37" s="58">
        <v>0.87</v>
      </c>
      <c r="M37" s="58">
        <v>1077</v>
      </c>
      <c r="N37" s="58">
        <v>7.6</v>
      </c>
      <c r="O37" s="58">
        <v>4034</v>
      </c>
      <c r="P37" s="58">
        <v>2.2000000000000002</v>
      </c>
      <c r="Q37" s="58">
        <v>2.9</v>
      </c>
      <c r="R37" s="58">
        <v>16</v>
      </c>
      <c r="S37" s="58">
        <v>3300</v>
      </c>
      <c r="T37" s="58">
        <v>78</v>
      </c>
      <c r="U37" s="164"/>
    </row>
    <row r="38" spans="2:21">
      <c r="B38" s="157" t="s">
        <v>109</v>
      </c>
      <c r="C38" s="158">
        <v>690</v>
      </c>
      <c r="D38" s="157" t="s">
        <v>110</v>
      </c>
      <c r="E38" s="58">
        <v>630</v>
      </c>
      <c r="F38" s="58" t="s">
        <v>143</v>
      </c>
      <c r="G38" s="58"/>
      <c r="H38" s="58"/>
      <c r="I38" s="58">
        <v>1491</v>
      </c>
      <c r="J38" s="163">
        <v>0.97</v>
      </c>
      <c r="K38" s="163">
        <v>0.97</v>
      </c>
      <c r="L38" s="58">
        <v>0.87</v>
      </c>
      <c r="M38" s="58">
        <v>1077</v>
      </c>
      <c r="N38" s="58">
        <v>4.5999999999999996</v>
      </c>
      <c r="O38" s="58">
        <v>4034</v>
      </c>
      <c r="P38" s="58">
        <v>2.2000000000000002</v>
      </c>
      <c r="Q38" s="58">
        <v>2.9</v>
      </c>
      <c r="R38" s="58">
        <v>16</v>
      </c>
      <c r="S38" s="58">
        <v>3300</v>
      </c>
      <c r="T38" s="58">
        <v>78</v>
      </c>
      <c r="U38" s="164"/>
    </row>
    <row r="39" spans="2:21">
      <c r="B39" s="157" t="s">
        <v>109</v>
      </c>
      <c r="C39" s="158">
        <v>690</v>
      </c>
      <c r="D39" s="157" t="s">
        <v>110</v>
      </c>
      <c r="E39" s="58">
        <v>680</v>
      </c>
      <c r="F39" s="58" t="s">
        <v>144</v>
      </c>
      <c r="G39" s="58"/>
      <c r="H39" s="58"/>
      <c r="I39" s="58">
        <v>1492</v>
      </c>
      <c r="J39" s="163">
        <v>0.97099999999999997</v>
      </c>
      <c r="K39" s="163">
        <v>0.97099999999999997</v>
      </c>
      <c r="L39" s="58">
        <v>0.85</v>
      </c>
      <c r="M39" s="58">
        <v>1189</v>
      </c>
      <c r="N39" s="58">
        <v>7.9</v>
      </c>
      <c r="O39" s="58">
        <v>4352</v>
      </c>
      <c r="P39" s="58">
        <v>2.5</v>
      </c>
      <c r="Q39" s="58">
        <v>3.1</v>
      </c>
      <c r="R39" s="58">
        <v>17</v>
      </c>
      <c r="S39" s="58">
        <v>3400</v>
      </c>
      <c r="T39" s="58">
        <v>78</v>
      </c>
      <c r="U39" s="164"/>
    </row>
    <row r="40" spans="2:21">
      <c r="B40" s="157" t="s">
        <v>109</v>
      </c>
      <c r="C40" s="158">
        <v>690</v>
      </c>
      <c r="D40" s="157" t="s">
        <v>110</v>
      </c>
      <c r="E40" s="58">
        <v>680</v>
      </c>
      <c r="F40" s="58" t="s">
        <v>145</v>
      </c>
      <c r="G40" s="58"/>
      <c r="H40" s="58"/>
      <c r="I40" s="58">
        <v>1492</v>
      </c>
      <c r="J40" s="163">
        <v>0.97099999999999997</v>
      </c>
      <c r="K40" s="163">
        <v>0.97099999999999997</v>
      </c>
      <c r="L40" s="58">
        <v>0.85</v>
      </c>
      <c r="M40" s="58">
        <v>1189</v>
      </c>
      <c r="N40" s="58">
        <v>7.9</v>
      </c>
      <c r="O40" s="58">
        <v>4352</v>
      </c>
      <c r="P40" s="58">
        <v>2.5</v>
      </c>
      <c r="Q40" s="58">
        <v>3.1</v>
      </c>
      <c r="R40" s="58">
        <v>17</v>
      </c>
      <c r="S40" s="58">
        <v>3400</v>
      </c>
      <c r="T40" s="58">
        <v>78</v>
      </c>
      <c r="U40" s="164"/>
    </row>
    <row r="41" spans="2:21">
      <c r="B41" s="157" t="s">
        <v>109</v>
      </c>
      <c r="C41" s="158">
        <v>690</v>
      </c>
      <c r="D41" s="157" t="s">
        <v>110</v>
      </c>
      <c r="E41" s="58">
        <v>800</v>
      </c>
      <c r="F41" s="58" t="s">
        <v>146</v>
      </c>
      <c r="G41" s="58"/>
      <c r="H41" s="58"/>
      <c r="I41" s="58">
        <v>1492</v>
      </c>
      <c r="J41" s="163">
        <v>0.96899999999999997</v>
      </c>
      <c r="K41" s="163">
        <v>0.96899999999999997</v>
      </c>
      <c r="L41" s="58">
        <v>0.86</v>
      </c>
      <c r="M41" s="58">
        <v>1385</v>
      </c>
      <c r="N41" s="58">
        <v>7</v>
      </c>
      <c r="O41" s="58">
        <v>5120</v>
      </c>
      <c r="P41" s="58">
        <v>1.3</v>
      </c>
      <c r="Q41" s="58">
        <v>2.8</v>
      </c>
      <c r="R41" s="58">
        <v>23</v>
      </c>
      <c r="S41" s="58">
        <v>4050</v>
      </c>
      <c r="T41" s="58">
        <v>85</v>
      </c>
      <c r="U41" s="164"/>
    </row>
    <row r="42" spans="2:21">
      <c r="B42" s="157" t="s">
        <v>109</v>
      </c>
      <c r="C42" s="158">
        <v>690</v>
      </c>
      <c r="D42" s="157" t="s">
        <v>110</v>
      </c>
      <c r="E42" s="58">
        <v>900</v>
      </c>
      <c r="F42" s="58" t="s">
        <v>147</v>
      </c>
      <c r="G42" s="58"/>
      <c r="H42" s="58"/>
      <c r="I42" s="58">
        <v>1492</v>
      </c>
      <c r="J42" s="163">
        <v>0.97099999999999997</v>
      </c>
      <c r="K42" s="163">
        <v>0.97099999999999997</v>
      </c>
      <c r="L42" s="58">
        <v>0.86</v>
      </c>
      <c r="M42" s="58">
        <v>1555</v>
      </c>
      <c r="N42" s="58">
        <v>7</v>
      </c>
      <c r="O42" s="58">
        <v>5760</v>
      </c>
      <c r="P42" s="58">
        <v>1.3</v>
      </c>
      <c r="Q42" s="58">
        <v>2.8</v>
      </c>
      <c r="R42" s="58">
        <v>25</v>
      </c>
      <c r="S42" s="58">
        <v>4350</v>
      </c>
      <c r="T42" s="58">
        <v>85</v>
      </c>
      <c r="U42" s="164"/>
    </row>
    <row r="43" spans="2:21">
      <c r="B43" s="157" t="s">
        <v>109</v>
      </c>
      <c r="C43" s="158">
        <v>690</v>
      </c>
      <c r="D43" s="157" t="s">
        <v>110</v>
      </c>
      <c r="E43" s="58">
        <v>1000</v>
      </c>
      <c r="F43" s="58" t="s">
        <v>148</v>
      </c>
      <c r="G43" s="58"/>
      <c r="H43" s="58"/>
      <c r="I43" s="58">
        <v>1491</v>
      </c>
      <c r="J43" s="163">
        <v>0.97199999999999998</v>
      </c>
      <c r="K43" s="163">
        <v>0.97199999999999998</v>
      </c>
      <c r="L43" s="58">
        <v>0.86</v>
      </c>
      <c r="M43" s="58">
        <v>1726</v>
      </c>
      <c r="N43" s="58">
        <v>6.8</v>
      </c>
      <c r="O43" s="58">
        <v>6404</v>
      </c>
      <c r="P43" s="58">
        <v>1.3</v>
      </c>
      <c r="Q43" s="58">
        <v>2.7</v>
      </c>
      <c r="R43" s="58">
        <v>30</v>
      </c>
      <c r="S43" s="58">
        <v>4700</v>
      </c>
      <c r="T43" s="58">
        <v>85</v>
      </c>
      <c r="U43" s="164"/>
    </row>
    <row r="44" spans="2:21">
      <c r="B44" s="157" t="s">
        <v>109</v>
      </c>
      <c r="C44" s="158">
        <v>690</v>
      </c>
      <c r="D44" s="167" t="s">
        <v>149</v>
      </c>
      <c r="E44" s="58" t="s">
        <v>55</v>
      </c>
      <c r="F44" s="58" t="s">
        <v>150</v>
      </c>
      <c r="G44" s="58"/>
      <c r="H44" s="58"/>
      <c r="I44" s="58">
        <v>1469</v>
      </c>
      <c r="J44" s="163">
        <v>0.91700000000000004</v>
      </c>
      <c r="K44" s="163">
        <v>0.92100000000000004</v>
      </c>
      <c r="L44" s="58">
        <v>0.83</v>
      </c>
      <c r="M44" s="58">
        <v>35</v>
      </c>
      <c r="N44" s="168">
        <v>7.8</v>
      </c>
      <c r="O44" s="58">
        <v>120</v>
      </c>
      <c r="P44" s="58">
        <v>3.2</v>
      </c>
      <c r="Q44" s="58">
        <v>3.5</v>
      </c>
      <c r="R44" s="58">
        <v>0.13</v>
      </c>
      <c r="S44" s="58">
        <v>249</v>
      </c>
      <c r="T44" s="58">
        <v>68</v>
      </c>
      <c r="U44" s="164"/>
    </row>
    <row r="45" spans="2:21">
      <c r="B45" s="157" t="s">
        <v>109</v>
      </c>
      <c r="C45" s="158">
        <v>690</v>
      </c>
      <c r="D45" s="167" t="s">
        <v>149</v>
      </c>
      <c r="E45" s="58">
        <v>22</v>
      </c>
      <c r="F45" s="58" t="s">
        <v>151</v>
      </c>
      <c r="G45" s="58"/>
      <c r="H45" s="58"/>
      <c r="I45" s="58">
        <v>1466</v>
      </c>
      <c r="J45" s="163">
        <v>0.90800000000000003</v>
      </c>
      <c r="K45" s="162">
        <v>0.91100000000000003</v>
      </c>
      <c r="L45" s="58">
        <v>0.81</v>
      </c>
      <c r="M45" s="58">
        <v>43.1</v>
      </c>
      <c r="N45" s="58">
        <v>7.9</v>
      </c>
      <c r="O45" s="58">
        <v>143</v>
      </c>
      <c r="P45" s="58">
        <v>3.3</v>
      </c>
      <c r="Q45" s="58">
        <v>3.6</v>
      </c>
      <c r="R45" s="58">
        <v>0.13</v>
      </c>
      <c r="S45" s="58">
        <v>249</v>
      </c>
      <c r="T45" s="58">
        <v>68</v>
      </c>
      <c r="U45" s="164"/>
    </row>
    <row r="46" spans="2:21">
      <c r="B46" s="157" t="s">
        <v>109</v>
      </c>
      <c r="C46" s="158">
        <v>690</v>
      </c>
      <c r="D46" s="167" t="s">
        <v>149</v>
      </c>
      <c r="E46" s="58">
        <v>30</v>
      </c>
      <c r="F46" s="58" t="s">
        <v>152</v>
      </c>
      <c r="G46" s="58"/>
      <c r="H46" s="58"/>
      <c r="I46" s="58">
        <v>1473</v>
      </c>
      <c r="J46" s="163">
        <v>0.92200000000000004</v>
      </c>
      <c r="K46" s="163">
        <v>0.92300000000000004</v>
      </c>
      <c r="L46" s="58">
        <v>0.81</v>
      </c>
      <c r="M46" s="58">
        <v>57.9</v>
      </c>
      <c r="N46" s="58">
        <v>7.1</v>
      </c>
      <c r="O46" s="58">
        <v>194</v>
      </c>
      <c r="P46" s="58">
        <v>2.8</v>
      </c>
      <c r="Q46" s="58">
        <v>3.2</v>
      </c>
      <c r="R46" s="58">
        <v>0.248</v>
      </c>
      <c r="S46" s="58">
        <v>298</v>
      </c>
      <c r="T46" s="58">
        <v>66</v>
      </c>
      <c r="U46" s="164"/>
    </row>
    <row r="47" spans="2:21">
      <c r="B47" s="157" t="s">
        <v>109</v>
      </c>
      <c r="C47" s="158">
        <v>690</v>
      </c>
      <c r="D47" s="167" t="s">
        <v>149</v>
      </c>
      <c r="E47" s="58">
        <v>37</v>
      </c>
      <c r="F47" s="58" t="s">
        <v>153</v>
      </c>
      <c r="G47" s="58"/>
      <c r="H47" s="58"/>
      <c r="I47" s="58">
        <v>1475</v>
      </c>
      <c r="J47" s="163">
        <v>0.93</v>
      </c>
      <c r="K47" s="163">
        <v>0.93100000000000005</v>
      </c>
      <c r="L47" s="58">
        <v>0.82</v>
      </c>
      <c r="M47" s="58">
        <v>70</v>
      </c>
      <c r="N47" s="58">
        <v>7.5</v>
      </c>
      <c r="O47" s="58">
        <v>239</v>
      </c>
      <c r="P47" s="58">
        <v>3.5</v>
      </c>
      <c r="Q47" s="58">
        <v>3.2</v>
      </c>
      <c r="R47" s="58">
        <v>0.34</v>
      </c>
      <c r="S47" s="58">
        <v>305</v>
      </c>
      <c r="T47" s="58">
        <v>73</v>
      </c>
      <c r="U47" s="164"/>
    </row>
    <row r="48" spans="2:21">
      <c r="B48" s="157" t="s">
        <v>109</v>
      </c>
      <c r="C48" s="158">
        <v>690</v>
      </c>
      <c r="D48" s="167" t="s">
        <v>149</v>
      </c>
      <c r="E48" s="58">
        <v>55</v>
      </c>
      <c r="F48" s="58" t="s">
        <v>154</v>
      </c>
      <c r="G48" s="58"/>
      <c r="H48" s="58"/>
      <c r="I48" s="58">
        <v>1483</v>
      </c>
      <c r="J48" s="163">
        <v>0.94299999999999995</v>
      </c>
      <c r="K48" s="163">
        <v>0.94499999999999995</v>
      </c>
      <c r="L48" s="58">
        <v>0.83</v>
      </c>
      <c r="M48" s="58">
        <v>101</v>
      </c>
      <c r="N48" s="58">
        <v>7.4</v>
      </c>
      <c r="O48" s="58">
        <v>354</v>
      </c>
      <c r="P48" s="58">
        <v>3.4</v>
      </c>
      <c r="Q48" s="58">
        <v>2.9</v>
      </c>
      <c r="R48" s="58">
        <v>0.55000000000000004</v>
      </c>
      <c r="S48" s="58">
        <v>410</v>
      </c>
      <c r="T48" s="58">
        <v>68</v>
      </c>
      <c r="U48" s="164"/>
    </row>
    <row r="49" spans="2:21">
      <c r="B49" s="157" t="s">
        <v>109</v>
      </c>
      <c r="C49" s="158">
        <v>690</v>
      </c>
      <c r="D49" s="167" t="s">
        <v>149</v>
      </c>
      <c r="E49" s="58">
        <v>60</v>
      </c>
      <c r="F49" s="58" t="s">
        <v>155</v>
      </c>
      <c r="G49" s="58"/>
      <c r="H49" s="58"/>
      <c r="I49" s="58">
        <v>1479</v>
      </c>
      <c r="J49" s="163">
        <v>0.93600000000000005</v>
      </c>
      <c r="K49" s="163">
        <v>0.93700000000000006</v>
      </c>
      <c r="L49" s="58">
        <v>0.84</v>
      </c>
      <c r="M49" s="58">
        <v>110</v>
      </c>
      <c r="N49" s="58">
        <v>8</v>
      </c>
      <c r="O49" s="58">
        <v>387</v>
      </c>
      <c r="P49" s="58">
        <v>3.6</v>
      </c>
      <c r="Q49" s="58">
        <v>3</v>
      </c>
      <c r="R49" s="58">
        <v>0.55000000000000004</v>
      </c>
      <c r="S49" s="58">
        <v>410</v>
      </c>
      <c r="T49" s="58">
        <v>74</v>
      </c>
      <c r="U49" s="164"/>
    </row>
    <row r="50" spans="2:21">
      <c r="B50" s="157" t="s">
        <v>109</v>
      </c>
      <c r="C50" s="158">
        <v>690</v>
      </c>
      <c r="D50" s="167" t="s">
        <v>149</v>
      </c>
      <c r="E50" s="58">
        <v>75</v>
      </c>
      <c r="F50" s="58" t="s">
        <v>156</v>
      </c>
      <c r="G50" s="58"/>
      <c r="H50" s="58"/>
      <c r="I50" s="58">
        <v>1476</v>
      </c>
      <c r="J50" s="163">
        <v>0.94299999999999995</v>
      </c>
      <c r="K50" s="163">
        <v>0.94499999999999995</v>
      </c>
      <c r="L50" s="58">
        <v>0.86</v>
      </c>
      <c r="M50" s="58">
        <v>133</v>
      </c>
      <c r="N50" s="58">
        <v>7.6</v>
      </c>
      <c r="O50" s="58">
        <v>485</v>
      </c>
      <c r="P50" s="58">
        <v>2.8</v>
      </c>
      <c r="Q50" s="58">
        <v>3.2</v>
      </c>
      <c r="R50" s="58">
        <v>0.88</v>
      </c>
      <c r="S50" s="58">
        <v>470</v>
      </c>
      <c r="T50" s="58">
        <v>73</v>
      </c>
      <c r="U50" s="164"/>
    </row>
    <row r="51" spans="2:21">
      <c r="B51" s="157" t="s">
        <v>109</v>
      </c>
      <c r="C51" s="158">
        <v>690</v>
      </c>
      <c r="D51" s="167" t="s">
        <v>149</v>
      </c>
      <c r="E51" s="58">
        <v>86</v>
      </c>
      <c r="F51" s="58" t="s">
        <v>157</v>
      </c>
      <c r="G51" s="58"/>
      <c r="H51" s="58"/>
      <c r="I51" s="58">
        <v>1477</v>
      </c>
      <c r="J51" s="163">
        <v>0.94099999999999995</v>
      </c>
      <c r="K51" s="163">
        <v>0.94399999999999995</v>
      </c>
      <c r="L51" s="58">
        <v>0.85</v>
      </c>
      <c r="M51" s="58">
        <v>155</v>
      </c>
      <c r="N51" s="58">
        <v>7.8</v>
      </c>
      <c r="O51" s="58">
        <v>556</v>
      </c>
      <c r="P51" s="58">
        <v>2.9</v>
      </c>
      <c r="Q51" s="58">
        <v>3.5</v>
      </c>
      <c r="R51" s="58">
        <v>0.98</v>
      </c>
      <c r="S51" s="58">
        <v>495</v>
      </c>
      <c r="T51" s="58">
        <v>74</v>
      </c>
      <c r="U51" s="164"/>
    </row>
    <row r="52" spans="2:21">
      <c r="B52" s="157" t="s">
        <v>109</v>
      </c>
      <c r="C52" s="158">
        <v>690</v>
      </c>
      <c r="D52" s="167" t="s">
        <v>149</v>
      </c>
      <c r="E52" s="58">
        <v>110</v>
      </c>
      <c r="F52" s="58" t="s">
        <v>158</v>
      </c>
      <c r="G52" s="58"/>
      <c r="H52" s="58"/>
      <c r="I52" s="58">
        <v>1485</v>
      </c>
      <c r="J52" s="163">
        <v>0.95099999999999996</v>
      </c>
      <c r="K52" s="163">
        <v>0.95199999999999996</v>
      </c>
      <c r="L52" s="58">
        <v>0.86</v>
      </c>
      <c r="M52" s="58">
        <v>194</v>
      </c>
      <c r="N52" s="58">
        <v>7.6</v>
      </c>
      <c r="O52" s="58">
        <v>707</v>
      </c>
      <c r="P52" s="58">
        <v>3</v>
      </c>
      <c r="Q52" s="58">
        <v>3</v>
      </c>
      <c r="R52" s="58">
        <v>1.85</v>
      </c>
      <c r="S52" s="58">
        <v>725</v>
      </c>
      <c r="T52" s="58">
        <v>68</v>
      </c>
      <c r="U52" s="164"/>
    </row>
    <row r="55" spans="2:21"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</row>
  </sheetData>
  <autoFilter ref="B5:U52"/>
  <mergeCells count="11">
    <mergeCell ref="J3:K3"/>
    <mergeCell ref="M3:N3"/>
    <mergeCell ref="O3:Q3"/>
    <mergeCell ref="E4:E5"/>
    <mergeCell ref="I4:I5"/>
    <mergeCell ref="H3:H5"/>
    <mergeCell ref="B3:B5"/>
    <mergeCell ref="C3:C4"/>
    <mergeCell ref="D3:D5"/>
    <mergeCell ref="F3:F5"/>
    <mergeCell ref="G3:G5"/>
  </mergeCells>
  <hyperlinks>
    <hyperlink ref="B2" r:id="rId1" display="ABB LV 400V, 50Hz, 1500rpm, ref. M3JP, Ex de IIB/IIC T4 Air Cooled CACA, IC 411, Insulation class F, temperature rise class B"/>
  </hyperlinks>
  <pageMargins left="0.75" right="0.75" top="1" bottom="1" header="0.5" footer="0.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V49"/>
  <sheetViews>
    <sheetView topLeftCell="B1" zoomScale="85" zoomScaleNormal="85" workbookViewId="0">
      <selection activeCell="B24" sqref="A24:XFD24"/>
    </sheetView>
  </sheetViews>
  <sheetFormatPr defaultRowHeight="12.75"/>
  <cols>
    <col min="1" max="1" width="4.28515625" customWidth="1"/>
    <col min="2" max="2" width="21.140625" customWidth="1"/>
    <col min="3" max="3" width="9.5703125" customWidth="1"/>
    <col min="4" max="4" width="8.5703125" customWidth="1"/>
    <col min="5" max="5" width="8.7109375" customWidth="1"/>
    <col min="6" max="6" width="11.85546875" customWidth="1"/>
    <col min="7" max="7" width="19.140625" customWidth="1"/>
    <col min="8" max="9" width="12.28515625" customWidth="1"/>
    <col min="10" max="10" width="9.7109375" bestFit="1" customWidth="1"/>
    <col min="11" max="11" width="9.7109375" customWidth="1"/>
    <col min="12" max="12" width="13.42578125" bestFit="1" customWidth="1"/>
    <col min="13" max="13" width="15.140625" bestFit="1" customWidth="1"/>
    <col min="14" max="14" width="15.140625" customWidth="1"/>
    <col min="15" max="15" width="11.7109375" bestFit="1" customWidth="1"/>
    <col min="16" max="16" width="11.7109375" customWidth="1"/>
    <col min="17" max="17" width="8.7109375" bestFit="1" customWidth="1"/>
    <col min="18" max="18" width="8.7109375" customWidth="1"/>
    <col min="19" max="19" width="13.5703125" bestFit="1" customWidth="1"/>
    <col min="20" max="20" width="13.5703125" customWidth="1"/>
    <col min="21" max="21" width="13.5703125" bestFit="1" customWidth="1"/>
    <col min="22" max="22" width="13.5703125" customWidth="1"/>
  </cols>
  <sheetData>
    <row r="1" spans="2:22" ht="13.5" thickBot="1"/>
    <row r="2" spans="2:22">
      <c r="B2" s="390" t="s">
        <v>161</v>
      </c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2"/>
    </row>
    <row r="3" spans="2:22" ht="12.75" customHeight="1">
      <c r="B3" s="393" t="s">
        <v>162</v>
      </c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5"/>
    </row>
    <row r="4" spans="2:22" ht="76.5">
      <c r="B4" s="179" t="s">
        <v>159</v>
      </c>
      <c r="C4" s="174" t="s">
        <v>242</v>
      </c>
      <c r="D4" s="175" t="s">
        <v>243</v>
      </c>
      <c r="E4" s="175" t="s">
        <v>244</v>
      </c>
      <c r="F4" s="175" t="s">
        <v>165</v>
      </c>
      <c r="G4" s="175" t="s">
        <v>245</v>
      </c>
      <c r="H4" s="175" t="s">
        <v>246</v>
      </c>
      <c r="I4" s="175" t="s">
        <v>247</v>
      </c>
      <c r="J4" s="175" t="s">
        <v>248</v>
      </c>
      <c r="K4" s="175" t="s">
        <v>249</v>
      </c>
      <c r="L4" s="175" t="s">
        <v>250</v>
      </c>
      <c r="M4" s="175" t="s">
        <v>251</v>
      </c>
      <c r="N4" s="175" t="s">
        <v>252</v>
      </c>
      <c r="O4" s="175" t="s">
        <v>253</v>
      </c>
      <c r="P4" s="175" t="s">
        <v>254</v>
      </c>
      <c r="Q4" s="175" t="s">
        <v>255</v>
      </c>
      <c r="R4" s="175" t="s">
        <v>256</v>
      </c>
      <c r="S4" s="175" t="s">
        <v>257</v>
      </c>
      <c r="T4" s="175" t="s">
        <v>258</v>
      </c>
      <c r="U4" s="175" t="s">
        <v>259</v>
      </c>
      <c r="V4" s="180" t="s">
        <v>259</v>
      </c>
    </row>
    <row r="5" spans="2:22">
      <c r="B5" s="179"/>
      <c r="C5" s="174"/>
      <c r="D5" s="175"/>
      <c r="E5" s="175"/>
      <c r="F5" s="175" t="s">
        <v>160</v>
      </c>
      <c r="G5" s="174" t="s">
        <v>174</v>
      </c>
      <c r="H5" s="175" t="s">
        <v>175</v>
      </c>
      <c r="I5" s="175"/>
      <c r="J5" s="175" t="s">
        <v>176</v>
      </c>
      <c r="K5" s="175" t="s">
        <v>176</v>
      </c>
      <c r="L5" s="175" t="s">
        <v>177</v>
      </c>
      <c r="M5" s="175" t="s">
        <v>177</v>
      </c>
      <c r="N5" s="175" t="s">
        <v>177</v>
      </c>
      <c r="O5" s="175" t="s">
        <v>103</v>
      </c>
      <c r="P5" s="175" t="s">
        <v>103</v>
      </c>
      <c r="Q5" s="175" t="s">
        <v>178</v>
      </c>
      <c r="R5" s="175" t="s">
        <v>178</v>
      </c>
      <c r="S5" s="175" t="s">
        <v>177</v>
      </c>
      <c r="T5" s="175" t="s">
        <v>177</v>
      </c>
      <c r="U5" s="175" t="s">
        <v>177</v>
      </c>
      <c r="V5" s="180" t="s">
        <v>177</v>
      </c>
    </row>
    <row r="6" spans="2:22" ht="14.25">
      <c r="B6" s="181" t="str">
        <f>IF(C6=1,IF(D6=1,E6&amp;" x "&amp;F6&amp;" mm²",D6&amp;" x "&amp;E6&amp;" x "&amp;F6&amp;" mm²"),IF(D6=1,C6&amp;" x "&amp;E6&amp;" x "&amp;F6&amp;" mm²",C6&amp;" x "&amp;D6&amp;" x "&amp;E6&amp;" x "&amp;F6&amp;" mm²"))</f>
        <v>3 x 2,5 mm²</v>
      </c>
      <c r="C6" s="176">
        <v>1</v>
      </c>
      <c r="D6" s="176">
        <v>1</v>
      </c>
      <c r="E6" s="176">
        <v>3</v>
      </c>
      <c r="F6" s="176">
        <v>2.5</v>
      </c>
      <c r="G6" s="176" t="str">
        <f>IF(COUNTIF('CABLE DATA PRYSMIAN'!$E$6:$E$68,'CIRCUIT PRYSMIAN'!E6&amp;" x "&amp;'CIRCUIT PRYSMIAN'!F6&amp;" mm²")&lt;&gt;0,E6&amp;" x "&amp;F6&amp;" mm²","does not exist")</f>
        <v>3 x 2,5 mm²</v>
      </c>
      <c r="H6" s="178">
        <f>VLOOKUP($G6,'CABLE DATA PRYSMIAN'!$E$6:$M$68,2,0)</f>
        <v>15.6</v>
      </c>
      <c r="I6" s="178">
        <f>IF(E6=1,(3*C6-1)*H6,C6*D6*H6)</f>
        <v>15.6</v>
      </c>
      <c r="J6" s="178">
        <f>VLOOKUP($G6,'CABLE DATA PRYSMIAN'!$E$6:$M$68,3,0)</f>
        <v>415</v>
      </c>
      <c r="K6" s="178">
        <f>C6*D6*J6</f>
        <v>415</v>
      </c>
      <c r="L6" s="178">
        <f>VLOOKUP($G6,'CABLE DATA PRYSMIAN'!$E$6:$M$68,4,0)</f>
        <v>7.56</v>
      </c>
      <c r="M6" s="177">
        <f>L6*(234.5+90)/254.5</f>
        <v>9.639371316306482</v>
      </c>
      <c r="N6" s="177">
        <f>M6/C6</f>
        <v>9.639371316306482</v>
      </c>
      <c r="O6" s="178">
        <f>VLOOKUP($G6,'CABLE DATA PRYSMIAN'!$E$6:$M$68,6,0)</f>
        <v>28</v>
      </c>
      <c r="P6" s="176">
        <f>O6*$C6</f>
        <v>28</v>
      </c>
      <c r="Q6" s="178">
        <f>VLOOKUP($G6,'CABLE DATA PRYSMIAN'!$E$6:$M$68,7,0)</f>
        <v>0.36</v>
      </c>
      <c r="R6" s="176">
        <f>Q6*$C6</f>
        <v>0.36</v>
      </c>
      <c r="S6" s="178">
        <f>VLOOKUP($G6,'CABLE DATA PRYSMIAN'!$E$6:$M$68,8,0)</f>
        <v>0.104</v>
      </c>
      <c r="T6" s="177">
        <f>S6/$C6</f>
        <v>0.104</v>
      </c>
      <c r="U6" s="178">
        <f>VLOOKUP($G6,'CABLE DATA PRYSMIAN'!$E$6:$M$68,9,0)</f>
        <v>0.124</v>
      </c>
      <c r="V6" s="182">
        <f>U6/$C6</f>
        <v>0.124</v>
      </c>
    </row>
    <row r="7" spans="2:22" ht="14.25">
      <c r="B7" s="181" t="str">
        <f t="shared" ref="B7:B49" si="0">IF(C7=1,IF(D7=1,E7&amp;" x "&amp;F7&amp;" mm²",D7&amp;" x "&amp;E7&amp;" x "&amp;F7&amp;" mm²"),IF(D7=1,C7&amp;" x "&amp;E7&amp;" x "&amp;F7&amp;" mm²",C7&amp;" x "&amp;D7&amp;" x "&amp;E7&amp;" x "&amp;F7&amp;" mm²"))</f>
        <v>3 x 4 mm²</v>
      </c>
      <c r="C7" s="176">
        <v>1</v>
      </c>
      <c r="D7" s="176">
        <v>1</v>
      </c>
      <c r="E7" s="176">
        <v>3</v>
      </c>
      <c r="F7" s="176">
        <v>4</v>
      </c>
      <c r="G7" s="176" t="str">
        <f>IF(COUNTIF('CABLE DATA PRYSMIAN'!$E$6:$E$68,'CIRCUIT PRYSMIAN'!E7&amp;" x "&amp;'CIRCUIT PRYSMIAN'!F7&amp;" mm²")&lt;&gt;0,E7&amp;" x "&amp;F7&amp;" mm²","does not exist")</f>
        <v>3 x 4 mm²</v>
      </c>
      <c r="H7" s="178">
        <f>VLOOKUP($G7,'CABLE DATA PRYSMIAN'!$E$6:$M$68,2,0)</f>
        <v>16.8</v>
      </c>
      <c r="I7" s="178">
        <f t="shared" ref="I7:I49" si="1">IF(E7=1,(3*C7-1)*H7,C7*D7*H7)</f>
        <v>16.8</v>
      </c>
      <c r="J7" s="178">
        <f>VLOOKUP($G7,'CABLE DATA PRYSMIAN'!$E$6:$M$68,3,0)</f>
        <v>500</v>
      </c>
      <c r="K7" s="178">
        <f t="shared" ref="K7:K49" si="2">C7*D7*J7</f>
        <v>500</v>
      </c>
      <c r="L7" s="178">
        <f>VLOOKUP($G7,'CABLE DATA PRYSMIAN'!$E$6:$M$68,4,0)</f>
        <v>4.7</v>
      </c>
      <c r="M7" s="177">
        <f t="shared" ref="M7:M49" si="3">L7*(234.5+90)/254.5</f>
        <v>5.9927308447937131</v>
      </c>
      <c r="N7" s="177">
        <f t="shared" ref="N7:N49" si="4">M7/C7</f>
        <v>5.9927308447937131</v>
      </c>
      <c r="O7" s="178">
        <f>VLOOKUP($G7,'CABLE DATA PRYSMIAN'!$E$6:$M$68,6,0)</f>
        <v>37</v>
      </c>
      <c r="P7" s="176">
        <f t="shared" ref="P7:P49" si="5">O7*C7</f>
        <v>37</v>
      </c>
      <c r="Q7" s="178">
        <f>VLOOKUP($G7,'CABLE DATA PRYSMIAN'!$E$6:$M$68,7,0)</f>
        <v>0.56999999999999995</v>
      </c>
      <c r="R7" s="176">
        <f t="shared" ref="R7:R49" si="6">Q7*$C7</f>
        <v>0.56999999999999995</v>
      </c>
      <c r="S7" s="178">
        <f>VLOOKUP($G7,'CABLE DATA PRYSMIAN'!$E$6:$M$68,8,0)</f>
        <v>9.6000000000000002E-2</v>
      </c>
      <c r="T7" s="177">
        <f t="shared" ref="T7:T49" si="7">S7/$C7</f>
        <v>9.6000000000000002E-2</v>
      </c>
      <c r="U7" s="178">
        <f>VLOOKUP($G7,'CABLE DATA PRYSMIAN'!$E$6:$M$68,9,0)</f>
        <v>0.11600000000000001</v>
      </c>
      <c r="V7" s="182">
        <f t="shared" ref="V7:V49" si="8">U7/$C7</f>
        <v>0.11600000000000001</v>
      </c>
    </row>
    <row r="8" spans="2:22" ht="14.25">
      <c r="B8" s="181" t="str">
        <f t="shared" si="0"/>
        <v>3 x 6 mm²</v>
      </c>
      <c r="C8" s="176">
        <v>1</v>
      </c>
      <c r="D8" s="176">
        <v>1</v>
      </c>
      <c r="E8" s="176">
        <v>3</v>
      </c>
      <c r="F8" s="176">
        <v>6</v>
      </c>
      <c r="G8" s="176" t="str">
        <f>IF(COUNTIF('CABLE DATA PRYSMIAN'!$E$6:$E$68,'CIRCUIT PRYSMIAN'!E8&amp;" x "&amp;'CIRCUIT PRYSMIAN'!F8&amp;" mm²")&lt;&gt;0,E8&amp;" x "&amp;F8&amp;" mm²","does not exist")</f>
        <v>3 x 6 mm²</v>
      </c>
      <c r="H8" s="178">
        <f>VLOOKUP($G8,'CABLE DATA PRYSMIAN'!$E$6:$M$68,2,0)</f>
        <v>18.100000000000001</v>
      </c>
      <c r="I8" s="178">
        <f t="shared" si="1"/>
        <v>18.100000000000001</v>
      </c>
      <c r="J8" s="178">
        <f>VLOOKUP($G8,'CABLE DATA PRYSMIAN'!$E$6:$M$68,3,0)</f>
        <v>605</v>
      </c>
      <c r="K8" s="178">
        <f t="shared" si="2"/>
        <v>605</v>
      </c>
      <c r="L8" s="178">
        <f>VLOOKUP($G8,'CABLE DATA PRYSMIAN'!$E$6:$M$68,4,0)</f>
        <v>3.11</v>
      </c>
      <c r="M8" s="177">
        <f t="shared" si="3"/>
        <v>3.9654027504911591</v>
      </c>
      <c r="N8" s="177">
        <f t="shared" si="4"/>
        <v>3.9654027504911591</v>
      </c>
      <c r="O8" s="178">
        <f>VLOOKUP($G8,'CABLE DATA PRYSMIAN'!$E$6:$M$68,6,0)</f>
        <v>47</v>
      </c>
      <c r="P8" s="176">
        <f t="shared" si="5"/>
        <v>47</v>
      </c>
      <c r="Q8" s="178">
        <f>VLOOKUP($G8,'CABLE DATA PRYSMIAN'!$E$6:$M$68,7,0)</f>
        <v>0.86</v>
      </c>
      <c r="R8" s="176">
        <f t="shared" si="6"/>
        <v>0.86</v>
      </c>
      <c r="S8" s="178">
        <f>VLOOKUP($G8,'CABLE DATA PRYSMIAN'!$E$6:$M$68,8,0)</f>
        <v>9.0999999999999998E-2</v>
      </c>
      <c r="T8" s="177">
        <f t="shared" si="7"/>
        <v>9.0999999999999998E-2</v>
      </c>
      <c r="U8" s="178">
        <f>VLOOKUP($G8,'CABLE DATA PRYSMIAN'!$E$6:$M$68,9,0)</f>
        <v>0.109</v>
      </c>
      <c r="V8" s="182">
        <f t="shared" si="8"/>
        <v>0.109</v>
      </c>
    </row>
    <row r="9" spans="2:22" ht="14.25">
      <c r="B9" s="181" t="str">
        <f t="shared" si="0"/>
        <v>3 x 10 mm²</v>
      </c>
      <c r="C9" s="176">
        <v>1</v>
      </c>
      <c r="D9" s="176">
        <v>1</v>
      </c>
      <c r="E9" s="176">
        <v>3</v>
      </c>
      <c r="F9" s="176">
        <v>10</v>
      </c>
      <c r="G9" s="176" t="str">
        <f>IF(COUNTIF('CABLE DATA PRYSMIAN'!$E$6:$E$68,'CIRCUIT PRYSMIAN'!E9&amp;" x "&amp;'CIRCUIT PRYSMIAN'!F9&amp;" mm²")&lt;&gt;0,E9&amp;" x "&amp;F9&amp;" mm²","does not exist")</f>
        <v>3 x 10 mm²</v>
      </c>
      <c r="H9" s="178">
        <f>VLOOKUP($G9,'CABLE DATA PRYSMIAN'!$E$6:$M$68,2,0)</f>
        <v>20.3</v>
      </c>
      <c r="I9" s="178">
        <f t="shared" si="1"/>
        <v>20.3</v>
      </c>
      <c r="J9" s="178">
        <f>VLOOKUP($G9,'CABLE DATA PRYSMIAN'!$E$6:$M$68,3,0)</f>
        <v>795</v>
      </c>
      <c r="K9" s="178">
        <f t="shared" si="2"/>
        <v>795</v>
      </c>
      <c r="L9" s="178">
        <f>VLOOKUP($G9,'CABLE DATA PRYSMIAN'!$E$6:$M$68,4,0)</f>
        <v>1.84</v>
      </c>
      <c r="M9" s="177">
        <f t="shared" si="3"/>
        <v>2.3460903732809433</v>
      </c>
      <c r="N9" s="177">
        <f t="shared" si="4"/>
        <v>2.3460903732809433</v>
      </c>
      <c r="O9" s="178">
        <f>VLOOKUP($G9,'CABLE DATA PRYSMIAN'!$E$6:$M$68,6,0)</f>
        <v>65</v>
      </c>
      <c r="P9" s="176">
        <f t="shared" si="5"/>
        <v>65</v>
      </c>
      <c r="Q9" s="178">
        <f>VLOOKUP($G9,'CABLE DATA PRYSMIAN'!$E$6:$M$68,7,0)</f>
        <v>1.43</v>
      </c>
      <c r="R9" s="176">
        <f t="shared" si="6"/>
        <v>1.43</v>
      </c>
      <c r="S9" s="178">
        <f>VLOOKUP($G9,'CABLE DATA PRYSMIAN'!$E$6:$M$68,8,0)</f>
        <v>8.5000000000000006E-2</v>
      </c>
      <c r="T9" s="177">
        <f t="shared" si="7"/>
        <v>8.5000000000000006E-2</v>
      </c>
      <c r="U9" s="178">
        <f>VLOOKUP($G9,'CABLE DATA PRYSMIAN'!$E$6:$M$68,9,0)</f>
        <v>0.10199999999999999</v>
      </c>
      <c r="V9" s="182">
        <f t="shared" si="8"/>
        <v>0.10199999999999999</v>
      </c>
    </row>
    <row r="10" spans="2:22" ht="14.25">
      <c r="B10" s="181" t="str">
        <f t="shared" si="0"/>
        <v>3 x 16 mm²</v>
      </c>
      <c r="C10" s="176">
        <v>1</v>
      </c>
      <c r="D10" s="176">
        <v>1</v>
      </c>
      <c r="E10" s="176">
        <v>3</v>
      </c>
      <c r="F10" s="176">
        <v>16</v>
      </c>
      <c r="G10" s="176" t="str">
        <f>IF(COUNTIF('CABLE DATA PRYSMIAN'!$E$6:$E$68,'CIRCUIT PRYSMIAN'!E10&amp;" x "&amp;'CIRCUIT PRYSMIAN'!F10&amp;" mm²")&lt;&gt;0,E10&amp;" x "&amp;F10&amp;" mm²","does not exist")</f>
        <v>3 x 16 mm²</v>
      </c>
      <c r="H10" s="178">
        <f>VLOOKUP($G10,'CABLE DATA PRYSMIAN'!$E$6:$M$68,2,0)</f>
        <v>22.8</v>
      </c>
      <c r="I10" s="178">
        <f t="shared" si="1"/>
        <v>22.8</v>
      </c>
      <c r="J10" s="178">
        <f>VLOOKUP($G10,'CABLE DATA PRYSMIAN'!$E$6:$M$68,3,0)</f>
        <v>1125</v>
      </c>
      <c r="K10" s="178">
        <f t="shared" si="2"/>
        <v>1125</v>
      </c>
      <c r="L10" s="178">
        <f>VLOOKUP($G10,'CABLE DATA PRYSMIAN'!$E$6:$M$68,4,0)</f>
        <v>1.1599999999999999</v>
      </c>
      <c r="M10" s="177">
        <f t="shared" si="3"/>
        <v>1.4790569744597248</v>
      </c>
      <c r="N10" s="177">
        <f t="shared" si="4"/>
        <v>1.4790569744597248</v>
      </c>
      <c r="O10" s="178">
        <f>VLOOKUP($G10,'CABLE DATA PRYSMIAN'!$E$6:$M$68,6,0)</f>
        <v>87</v>
      </c>
      <c r="P10" s="176">
        <f t="shared" si="5"/>
        <v>87</v>
      </c>
      <c r="Q10" s="178">
        <f>VLOOKUP($G10,'CABLE DATA PRYSMIAN'!$E$6:$M$68,7,0)</f>
        <v>2.29</v>
      </c>
      <c r="R10" s="176">
        <f t="shared" si="6"/>
        <v>2.29</v>
      </c>
      <c r="S10" s="178">
        <f>VLOOKUP($G10,'CABLE DATA PRYSMIAN'!$E$6:$M$68,8,0)</f>
        <v>8.1000000000000003E-2</v>
      </c>
      <c r="T10" s="177">
        <f t="shared" si="7"/>
        <v>8.1000000000000003E-2</v>
      </c>
      <c r="U10" s="178">
        <f>VLOOKUP($G10,'CABLE DATA PRYSMIAN'!$E$6:$M$68,9,0)</f>
        <v>9.7000000000000003E-2</v>
      </c>
      <c r="V10" s="182">
        <f t="shared" si="8"/>
        <v>9.7000000000000003E-2</v>
      </c>
    </row>
    <row r="11" spans="2:22" ht="14.25">
      <c r="B11" s="181" t="str">
        <f t="shared" si="0"/>
        <v>3 x 25 mm²</v>
      </c>
      <c r="C11" s="176">
        <v>1</v>
      </c>
      <c r="D11" s="176">
        <v>1</v>
      </c>
      <c r="E11" s="176">
        <v>3</v>
      </c>
      <c r="F11" s="176">
        <v>25</v>
      </c>
      <c r="G11" s="176" t="str">
        <f>IF(COUNTIF('CABLE DATA PRYSMIAN'!$E$6:$E$68,'CIRCUIT PRYSMIAN'!E11&amp;" x "&amp;'CIRCUIT PRYSMIAN'!F11&amp;" mm²")&lt;&gt;0,E11&amp;" x "&amp;F11&amp;" mm²","does not exist")</f>
        <v>3 x 25 mm²</v>
      </c>
      <c r="H11" s="178">
        <f>VLOOKUP($G11,'CABLE DATA PRYSMIAN'!$E$6:$M$68,2,0)</f>
        <v>27.5</v>
      </c>
      <c r="I11" s="178">
        <f t="shared" si="1"/>
        <v>27.5</v>
      </c>
      <c r="J11" s="178">
        <f>VLOOKUP($G11,'CABLE DATA PRYSMIAN'!$E$6:$M$68,3,0)</f>
        <v>1620</v>
      </c>
      <c r="K11" s="178">
        <f t="shared" si="2"/>
        <v>1620</v>
      </c>
      <c r="L11" s="178">
        <f>VLOOKUP($G11,'CABLE DATA PRYSMIAN'!$E$6:$M$68,4,0)</f>
        <v>0.73399999999999999</v>
      </c>
      <c r="M11" s="177">
        <f t="shared" si="3"/>
        <v>0.93588605108055012</v>
      </c>
      <c r="N11" s="177">
        <f t="shared" si="4"/>
        <v>0.93588605108055012</v>
      </c>
      <c r="O11" s="178">
        <f>VLOOKUP($G11,'CABLE DATA PRYSMIAN'!$E$6:$M$68,6,0)</f>
        <v>110</v>
      </c>
      <c r="P11" s="176">
        <f t="shared" si="5"/>
        <v>110</v>
      </c>
      <c r="Q11" s="178">
        <f>VLOOKUP($G11,'CABLE DATA PRYSMIAN'!$E$6:$M$68,7,0)</f>
        <v>3.58</v>
      </c>
      <c r="R11" s="176">
        <f t="shared" si="6"/>
        <v>3.58</v>
      </c>
      <c r="S11" s="178">
        <f>VLOOKUP($G11,'CABLE DATA PRYSMIAN'!$E$6:$M$68,8,0)</f>
        <v>0.08</v>
      </c>
      <c r="T11" s="177">
        <f t="shared" si="7"/>
        <v>0.08</v>
      </c>
      <c r="U11" s="178">
        <f>VLOOKUP($G11,'CABLE DATA PRYSMIAN'!$E$6:$M$68,9,0)</f>
        <v>9.6000000000000002E-2</v>
      </c>
      <c r="V11" s="182">
        <f t="shared" si="8"/>
        <v>9.6000000000000002E-2</v>
      </c>
    </row>
    <row r="12" spans="2:22" ht="14.25">
      <c r="B12" s="181" t="str">
        <f t="shared" si="0"/>
        <v>3 x 35 mm²</v>
      </c>
      <c r="C12" s="176">
        <v>1</v>
      </c>
      <c r="D12" s="176">
        <v>1</v>
      </c>
      <c r="E12" s="176">
        <v>3</v>
      </c>
      <c r="F12" s="176">
        <v>35</v>
      </c>
      <c r="G12" s="176" t="str">
        <f>IF(COUNTIF('CABLE DATA PRYSMIAN'!$E$6:$E$68,'CIRCUIT PRYSMIAN'!E12&amp;" x "&amp;'CIRCUIT PRYSMIAN'!F12&amp;" mm²")&lt;&gt;0,E12&amp;" x "&amp;F12&amp;" mm²","does not exist")</f>
        <v>3 x 35 mm²</v>
      </c>
      <c r="H12" s="178">
        <f>VLOOKUP($G12,'CABLE DATA PRYSMIAN'!$E$6:$M$68,2,0)</f>
        <v>29.6</v>
      </c>
      <c r="I12" s="178">
        <f t="shared" si="1"/>
        <v>29.6</v>
      </c>
      <c r="J12" s="178">
        <f>VLOOKUP($G12,'CABLE DATA PRYSMIAN'!$E$6:$M$68,3,0)</f>
        <v>1955</v>
      </c>
      <c r="K12" s="178">
        <f t="shared" si="2"/>
        <v>1955</v>
      </c>
      <c r="L12" s="178">
        <f>VLOOKUP($G12,'CABLE DATA PRYSMIAN'!$E$6:$M$68,4,0)</f>
        <v>0.52900000000000003</v>
      </c>
      <c r="M12" s="177">
        <f t="shared" si="3"/>
        <v>0.67450098231827116</v>
      </c>
      <c r="N12" s="177">
        <f t="shared" si="4"/>
        <v>0.67450098231827116</v>
      </c>
      <c r="O12" s="178">
        <f>VLOOKUP($G12,'CABLE DATA PRYSMIAN'!$E$6:$M$68,6,0)</f>
        <v>137</v>
      </c>
      <c r="P12" s="176">
        <f t="shared" si="5"/>
        <v>137</v>
      </c>
      <c r="Q12" s="178">
        <f>VLOOKUP($G12,'CABLE DATA PRYSMIAN'!$E$6:$M$68,7,0)</f>
        <v>5.01</v>
      </c>
      <c r="R12" s="176">
        <f t="shared" si="6"/>
        <v>5.01</v>
      </c>
      <c r="S12" s="178">
        <f>VLOOKUP($G12,'CABLE DATA PRYSMIAN'!$E$6:$M$68,8,0)</f>
        <v>7.8E-2</v>
      </c>
      <c r="T12" s="177">
        <f t="shared" si="7"/>
        <v>7.8E-2</v>
      </c>
      <c r="U12" s="178">
        <f>VLOOKUP($G12,'CABLE DATA PRYSMIAN'!$E$6:$M$68,9,0)</f>
        <v>9.2999999999999999E-2</v>
      </c>
      <c r="V12" s="182">
        <f t="shared" si="8"/>
        <v>9.2999999999999999E-2</v>
      </c>
    </row>
    <row r="13" spans="2:22" ht="14.25">
      <c r="B13" s="181" t="str">
        <f t="shared" si="0"/>
        <v>3 x 50 mm²</v>
      </c>
      <c r="C13" s="176">
        <v>1</v>
      </c>
      <c r="D13" s="176">
        <v>1</v>
      </c>
      <c r="E13" s="176">
        <v>3</v>
      </c>
      <c r="F13" s="176">
        <v>50</v>
      </c>
      <c r="G13" s="176" t="str">
        <f>IF(COUNTIF('CABLE DATA PRYSMIAN'!$E$6:$E$68,'CIRCUIT PRYSMIAN'!E13&amp;" x "&amp;'CIRCUIT PRYSMIAN'!F13&amp;" mm²")&lt;&gt;0,E13&amp;" x "&amp;F13&amp;" mm²","does not exist")</f>
        <v>3 x 50 mm²</v>
      </c>
      <c r="H13" s="178">
        <f>VLOOKUP($G13,'CABLE DATA PRYSMIAN'!$E$6:$M$68,2,0)</f>
        <v>33.9</v>
      </c>
      <c r="I13" s="178">
        <f t="shared" si="1"/>
        <v>33.9</v>
      </c>
      <c r="J13" s="178">
        <f>VLOOKUP($G13,'CABLE DATA PRYSMIAN'!$E$6:$M$68,3,0)</f>
        <v>2730</v>
      </c>
      <c r="K13" s="178">
        <f t="shared" si="2"/>
        <v>2730</v>
      </c>
      <c r="L13" s="178">
        <f>VLOOKUP($G13,'CABLE DATA PRYSMIAN'!$E$6:$M$68,4,0)</f>
        <v>0.39100000000000001</v>
      </c>
      <c r="M13" s="177">
        <f t="shared" si="3"/>
        <v>0.49854420432220042</v>
      </c>
      <c r="N13" s="177">
        <f t="shared" si="4"/>
        <v>0.49854420432220042</v>
      </c>
      <c r="O13" s="178">
        <f>VLOOKUP($G13,'CABLE DATA PRYSMIAN'!$E$6:$M$68,6,0)</f>
        <v>167</v>
      </c>
      <c r="P13" s="176">
        <f t="shared" si="5"/>
        <v>167</v>
      </c>
      <c r="Q13" s="178">
        <f>VLOOKUP($G13,'CABLE DATA PRYSMIAN'!$E$6:$M$68,7,0)</f>
        <v>7.15</v>
      </c>
      <c r="R13" s="176">
        <f t="shared" si="6"/>
        <v>7.15</v>
      </c>
      <c r="S13" s="178">
        <f>VLOOKUP($G13,'CABLE DATA PRYSMIAN'!$E$6:$M$68,8,0)</f>
        <v>7.6999999999999999E-2</v>
      </c>
      <c r="T13" s="177">
        <f t="shared" si="7"/>
        <v>7.6999999999999999E-2</v>
      </c>
      <c r="U13" s="178">
        <f>VLOOKUP($G13,'CABLE DATA PRYSMIAN'!$E$6:$M$68,9,0)</f>
        <v>9.2999999999999999E-2</v>
      </c>
      <c r="V13" s="182">
        <f t="shared" si="8"/>
        <v>9.2999999999999999E-2</v>
      </c>
    </row>
    <row r="14" spans="2:22" ht="14.25">
      <c r="B14" s="181" t="str">
        <f t="shared" si="0"/>
        <v>3 x 70 mm²</v>
      </c>
      <c r="C14" s="176">
        <v>1</v>
      </c>
      <c r="D14" s="176">
        <v>1</v>
      </c>
      <c r="E14" s="176">
        <v>3</v>
      </c>
      <c r="F14" s="176">
        <v>70</v>
      </c>
      <c r="G14" s="176" t="str">
        <f>IF(COUNTIF('CABLE DATA PRYSMIAN'!$E$6:$E$68,'CIRCUIT PRYSMIAN'!E14&amp;" x "&amp;'CIRCUIT PRYSMIAN'!F14&amp;" mm²")&lt;&gt;0,E14&amp;" x "&amp;F14&amp;" mm²","does not exist")</f>
        <v>3 x 70 mm²</v>
      </c>
      <c r="H14" s="178">
        <f>VLOOKUP($G14,'CABLE DATA PRYSMIAN'!$E$6:$M$68,2,0)</f>
        <v>38.4</v>
      </c>
      <c r="I14" s="178">
        <f t="shared" si="1"/>
        <v>38.4</v>
      </c>
      <c r="J14" s="178">
        <f>VLOOKUP($G14,'CABLE DATA PRYSMIAN'!$E$6:$M$68,3,0)</f>
        <v>3655</v>
      </c>
      <c r="K14" s="178">
        <f t="shared" si="2"/>
        <v>3655</v>
      </c>
      <c r="L14" s="178">
        <f>VLOOKUP($G14,'CABLE DATA PRYSMIAN'!$E$6:$M$68,4,0)</f>
        <v>0.27</v>
      </c>
      <c r="M14" s="177">
        <f t="shared" si="3"/>
        <v>0.34426326129666013</v>
      </c>
      <c r="N14" s="177">
        <f t="shared" si="4"/>
        <v>0.34426326129666013</v>
      </c>
      <c r="O14" s="178">
        <f>VLOOKUP($G14,'CABLE DATA PRYSMIAN'!$E$6:$M$68,6,0)</f>
        <v>214</v>
      </c>
      <c r="P14" s="176">
        <f t="shared" si="5"/>
        <v>214</v>
      </c>
      <c r="Q14" s="178">
        <f>VLOOKUP($G14,'CABLE DATA PRYSMIAN'!$E$6:$M$68,7,0)</f>
        <v>10.01</v>
      </c>
      <c r="R14" s="176">
        <f t="shared" si="6"/>
        <v>10.01</v>
      </c>
      <c r="S14" s="178">
        <f>VLOOKUP($G14,'CABLE DATA PRYSMIAN'!$E$6:$M$68,8,0)</f>
        <v>7.4999999999999997E-2</v>
      </c>
      <c r="T14" s="177">
        <f t="shared" si="7"/>
        <v>7.4999999999999997E-2</v>
      </c>
      <c r="U14" s="178">
        <f>VLOOKUP($G14,'CABLE DATA PRYSMIAN'!$E$6:$M$68,9,0)</f>
        <v>0.09</v>
      </c>
      <c r="V14" s="182">
        <f t="shared" si="8"/>
        <v>0.09</v>
      </c>
    </row>
    <row r="15" spans="2:22" ht="14.25">
      <c r="B15" s="181" t="str">
        <f t="shared" si="0"/>
        <v>3 x 95 mm²</v>
      </c>
      <c r="C15" s="176">
        <v>1</v>
      </c>
      <c r="D15" s="176">
        <v>1</v>
      </c>
      <c r="E15" s="176">
        <v>3</v>
      </c>
      <c r="F15" s="176">
        <v>95</v>
      </c>
      <c r="G15" s="176" t="str">
        <f>IF(COUNTIF('CABLE DATA PRYSMIAN'!$E$6:$E$68,'CIRCUIT PRYSMIAN'!E15&amp;" x "&amp;'CIRCUIT PRYSMIAN'!F15&amp;" mm²")&lt;&gt;0,E15&amp;" x "&amp;F15&amp;" mm²","does not exist")</f>
        <v>3 x 95 mm²</v>
      </c>
      <c r="H15" s="178">
        <f>VLOOKUP($G15,'CABLE DATA PRYSMIAN'!$E$6:$M$68,2,0)</f>
        <v>43.8</v>
      </c>
      <c r="I15" s="178">
        <f t="shared" si="1"/>
        <v>43.8</v>
      </c>
      <c r="J15" s="178">
        <f>VLOOKUP($G15,'CABLE DATA PRYSMIAN'!$E$6:$M$68,3,0)</f>
        <v>4885</v>
      </c>
      <c r="K15" s="178">
        <f t="shared" si="2"/>
        <v>4885</v>
      </c>
      <c r="L15" s="178">
        <f>VLOOKUP($G15,'CABLE DATA PRYSMIAN'!$E$6:$M$68,4,0)</f>
        <v>0.19500000000000001</v>
      </c>
      <c r="M15" s="177">
        <f t="shared" si="3"/>
        <v>0.24863457760314342</v>
      </c>
      <c r="N15" s="177">
        <f t="shared" si="4"/>
        <v>0.24863457760314342</v>
      </c>
      <c r="O15" s="178">
        <f>VLOOKUP($G15,'CABLE DATA PRYSMIAN'!$E$6:$M$68,6,0)</f>
        <v>259</v>
      </c>
      <c r="P15" s="176">
        <f t="shared" si="5"/>
        <v>259</v>
      </c>
      <c r="Q15" s="178">
        <f>VLOOKUP($G15,'CABLE DATA PRYSMIAN'!$E$6:$M$68,7,0)</f>
        <v>13.59</v>
      </c>
      <c r="R15" s="176">
        <f t="shared" si="6"/>
        <v>13.59</v>
      </c>
      <c r="S15" s="178">
        <f>VLOOKUP($G15,'CABLE DATA PRYSMIAN'!$E$6:$M$68,8,0)</f>
        <v>7.3999999999999996E-2</v>
      </c>
      <c r="T15" s="177">
        <f t="shared" si="7"/>
        <v>7.3999999999999996E-2</v>
      </c>
      <c r="U15" s="178">
        <f>VLOOKUP($G15,'CABLE DATA PRYSMIAN'!$E$6:$M$68,9,0)</f>
        <v>8.8999999999999996E-2</v>
      </c>
      <c r="V15" s="182">
        <f t="shared" si="8"/>
        <v>8.8999999999999996E-2</v>
      </c>
    </row>
    <row r="16" spans="2:22" ht="14.25">
      <c r="B16" s="181" t="str">
        <f t="shared" si="0"/>
        <v>3 x 120 mm²</v>
      </c>
      <c r="C16" s="176">
        <v>1</v>
      </c>
      <c r="D16" s="176">
        <v>1</v>
      </c>
      <c r="E16" s="176">
        <v>3</v>
      </c>
      <c r="F16" s="176">
        <v>120</v>
      </c>
      <c r="G16" s="176" t="str">
        <f>IF(COUNTIF('CABLE DATA PRYSMIAN'!$E$6:$E$68,'CIRCUIT PRYSMIAN'!E16&amp;" x "&amp;'CIRCUIT PRYSMIAN'!F16&amp;" mm²")&lt;&gt;0,E16&amp;" x "&amp;F16&amp;" mm²","does not exist")</f>
        <v>3 x 120 mm²</v>
      </c>
      <c r="H16" s="178">
        <f>VLOOKUP($G16,'CABLE DATA PRYSMIAN'!$E$6:$M$68,2,0)</f>
        <v>47.6</v>
      </c>
      <c r="I16" s="178">
        <f t="shared" si="1"/>
        <v>47.6</v>
      </c>
      <c r="J16" s="178">
        <f>VLOOKUP($G16,'CABLE DATA PRYSMIAN'!$E$6:$M$68,3,0)</f>
        <v>6000</v>
      </c>
      <c r="K16" s="178">
        <f t="shared" si="2"/>
        <v>6000</v>
      </c>
      <c r="L16" s="178">
        <f>VLOOKUP($G16,'CABLE DATA PRYSMIAN'!$E$6:$M$68,4,0)</f>
        <v>0.154</v>
      </c>
      <c r="M16" s="177">
        <f t="shared" si="3"/>
        <v>0.19635756385068762</v>
      </c>
      <c r="N16" s="177">
        <f t="shared" si="4"/>
        <v>0.19635756385068762</v>
      </c>
      <c r="O16" s="178">
        <f>VLOOKUP($G16,'CABLE DATA PRYSMIAN'!$E$6:$M$68,6,0)</f>
        <v>301</v>
      </c>
      <c r="P16" s="176">
        <f t="shared" si="5"/>
        <v>301</v>
      </c>
      <c r="Q16" s="178">
        <f>VLOOKUP($G16,'CABLE DATA PRYSMIAN'!$E$6:$M$68,7,0)</f>
        <v>17.16</v>
      </c>
      <c r="R16" s="176">
        <f t="shared" si="6"/>
        <v>17.16</v>
      </c>
      <c r="S16" s="178">
        <f>VLOOKUP($G16,'CABLE DATA PRYSMIAN'!$E$6:$M$68,8,0)</f>
        <v>7.2999999999999995E-2</v>
      </c>
      <c r="T16" s="177">
        <f t="shared" si="7"/>
        <v>7.2999999999999995E-2</v>
      </c>
      <c r="U16" s="178">
        <f>VLOOKUP($G16,'CABLE DATA PRYSMIAN'!$E$6:$M$68,9,0)</f>
        <v>8.6999999999999994E-2</v>
      </c>
      <c r="V16" s="182">
        <f t="shared" si="8"/>
        <v>8.6999999999999994E-2</v>
      </c>
    </row>
    <row r="17" spans="2:22" ht="14.25">
      <c r="B17" s="181" t="str">
        <f t="shared" si="0"/>
        <v>3 x 150 mm²</v>
      </c>
      <c r="C17" s="176">
        <v>1</v>
      </c>
      <c r="D17" s="176">
        <v>1</v>
      </c>
      <c r="E17" s="176">
        <v>3</v>
      </c>
      <c r="F17" s="176">
        <v>150</v>
      </c>
      <c r="G17" s="176" t="str">
        <f>IF(COUNTIF('CABLE DATA PRYSMIAN'!$E$6:$E$68,'CIRCUIT PRYSMIAN'!E17&amp;" x "&amp;'CIRCUIT PRYSMIAN'!F17&amp;" mm²")&lt;&gt;0,E17&amp;" x "&amp;F17&amp;" mm²","does not exist")</f>
        <v>3 x 150 mm²</v>
      </c>
      <c r="H17" s="178">
        <f>VLOOKUP($G17,'CABLE DATA PRYSMIAN'!$E$6:$M$68,2,0)</f>
        <v>52.4</v>
      </c>
      <c r="I17" s="178">
        <f t="shared" si="1"/>
        <v>52.4</v>
      </c>
      <c r="J17" s="178">
        <f>VLOOKUP($G17,'CABLE DATA PRYSMIAN'!$E$6:$M$68,3,0)</f>
        <v>7300</v>
      </c>
      <c r="K17" s="178">
        <f t="shared" si="2"/>
        <v>7300</v>
      </c>
      <c r="L17" s="178">
        <f>VLOOKUP($G17,'CABLE DATA PRYSMIAN'!$E$6:$M$68,4,0)</f>
        <v>0.126</v>
      </c>
      <c r="M17" s="177">
        <f t="shared" si="3"/>
        <v>0.16065618860510805</v>
      </c>
      <c r="N17" s="177">
        <f t="shared" si="4"/>
        <v>0.16065618860510805</v>
      </c>
      <c r="O17" s="178">
        <f>VLOOKUP($G17,'CABLE DATA PRYSMIAN'!$E$6:$M$68,6,0)</f>
        <v>347</v>
      </c>
      <c r="P17" s="176">
        <f t="shared" si="5"/>
        <v>347</v>
      </c>
      <c r="Q17" s="178">
        <f>VLOOKUP($G17,'CABLE DATA PRYSMIAN'!$E$6:$M$68,7,0)</f>
        <v>21.45</v>
      </c>
      <c r="R17" s="176">
        <f t="shared" si="6"/>
        <v>21.45</v>
      </c>
      <c r="S17" s="178">
        <f>VLOOKUP($G17,'CABLE DATA PRYSMIAN'!$E$6:$M$68,8,0)</f>
        <v>7.2999999999999995E-2</v>
      </c>
      <c r="T17" s="177">
        <f t="shared" si="7"/>
        <v>7.2999999999999995E-2</v>
      </c>
      <c r="U17" s="178">
        <f>VLOOKUP($G17,'CABLE DATA PRYSMIAN'!$E$6:$M$68,9,0)</f>
        <v>8.6999999999999994E-2</v>
      </c>
      <c r="V17" s="182">
        <f t="shared" si="8"/>
        <v>8.6999999999999994E-2</v>
      </c>
    </row>
    <row r="18" spans="2:22" ht="14.25">
      <c r="B18" s="181" t="str">
        <f t="shared" si="0"/>
        <v>3 x 185 mm²</v>
      </c>
      <c r="C18" s="176">
        <v>1</v>
      </c>
      <c r="D18" s="176">
        <v>1</v>
      </c>
      <c r="E18" s="176">
        <v>3</v>
      </c>
      <c r="F18" s="176">
        <v>185</v>
      </c>
      <c r="G18" s="176" t="str">
        <f>IF(COUNTIF('CABLE DATA PRYSMIAN'!$E$6:$E$68,'CIRCUIT PRYSMIAN'!E18&amp;" x "&amp;'CIRCUIT PRYSMIAN'!F18&amp;" mm²")&lt;&gt;0,E18&amp;" x "&amp;F18&amp;" mm²","does not exist")</f>
        <v>3 x 185 mm²</v>
      </c>
      <c r="H18" s="178">
        <f>VLOOKUP($G18,'CABLE DATA PRYSMIAN'!$E$6:$M$68,2,0)</f>
        <v>58.6</v>
      </c>
      <c r="I18" s="178">
        <f t="shared" si="1"/>
        <v>58.6</v>
      </c>
      <c r="J18" s="178">
        <f>VLOOKUP($G18,'CABLE DATA PRYSMIAN'!$E$6:$M$68,3,0)</f>
        <v>8960</v>
      </c>
      <c r="K18" s="178">
        <f t="shared" si="2"/>
        <v>8960</v>
      </c>
      <c r="L18" s="178">
        <f>VLOOKUP($G18,'CABLE DATA PRYSMIAN'!$E$6:$M$68,4,0)</f>
        <v>0.1</v>
      </c>
      <c r="M18" s="177">
        <f t="shared" si="3"/>
        <v>0.1275049115913556</v>
      </c>
      <c r="N18" s="177">
        <f t="shared" si="4"/>
        <v>0.1275049115913556</v>
      </c>
      <c r="O18" s="178">
        <f>VLOOKUP($G18,'CABLE DATA PRYSMIAN'!$E$6:$M$68,6,0)</f>
        <v>397</v>
      </c>
      <c r="P18" s="176">
        <f t="shared" si="5"/>
        <v>397</v>
      </c>
      <c r="Q18" s="178">
        <f>VLOOKUP($G18,'CABLE DATA PRYSMIAN'!$E$6:$M$68,7,0)</f>
        <v>26.46</v>
      </c>
      <c r="R18" s="176">
        <f t="shared" si="6"/>
        <v>26.46</v>
      </c>
      <c r="S18" s="178">
        <f>VLOOKUP($G18,'CABLE DATA PRYSMIAN'!$E$6:$M$68,8,0)</f>
        <v>7.2999999999999995E-2</v>
      </c>
      <c r="T18" s="177">
        <f t="shared" si="7"/>
        <v>7.2999999999999995E-2</v>
      </c>
      <c r="U18" s="178">
        <f>VLOOKUP($G18,'CABLE DATA PRYSMIAN'!$E$6:$M$68,9,0)</f>
        <v>8.6999999999999994E-2</v>
      </c>
      <c r="V18" s="182">
        <f t="shared" si="8"/>
        <v>8.6999999999999994E-2</v>
      </c>
    </row>
    <row r="19" spans="2:22" ht="14.25">
      <c r="B19" s="181" t="str">
        <f t="shared" si="0"/>
        <v>3 x 240 mm²</v>
      </c>
      <c r="C19" s="176">
        <v>1</v>
      </c>
      <c r="D19" s="176">
        <v>1</v>
      </c>
      <c r="E19" s="176">
        <v>3</v>
      </c>
      <c r="F19" s="176">
        <v>240</v>
      </c>
      <c r="G19" s="176" t="str">
        <f>IF(COUNTIF('CABLE DATA PRYSMIAN'!$E$6:$E$68,'CIRCUIT PRYSMIAN'!E19&amp;" x "&amp;'CIRCUIT PRYSMIAN'!F19&amp;" mm²")&lt;&gt;0,E19&amp;" x "&amp;F19&amp;" mm²","does not exist")</f>
        <v>3 x 240 mm²</v>
      </c>
      <c r="H19" s="178">
        <f>VLOOKUP($G19,'CABLE DATA PRYSMIAN'!$E$6:$M$68,2,0)</f>
        <v>66.099999999999994</v>
      </c>
      <c r="I19" s="178">
        <f t="shared" si="1"/>
        <v>66.099999999999994</v>
      </c>
      <c r="J19" s="178">
        <f>VLOOKUP($G19,'CABLE DATA PRYSMIAN'!$E$6:$M$68,3,0)</f>
        <v>11610</v>
      </c>
      <c r="K19" s="178">
        <f t="shared" si="2"/>
        <v>11610</v>
      </c>
      <c r="L19" s="178">
        <f>VLOOKUP($G19,'CABLE DATA PRYSMIAN'!$E$6:$M$68,4,0)</f>
        <v>7.6200000000000004E-2</v>
      </c>
      <c r="M19" s="177">
        <f t="shared" si="3"/>
        <v>9.7158742632612968E-2</v>
      </c>
      <c r="N19" s="177">
        <f t="shared" si="4"/>
        <v>9.7158742632612968E-2</v>
      </c>
      <c r="O19" s="178">
        <f>VLOOKUP($G19,'CABLE DATA PRYSMIAN'!$E$6:$M$68,6,0)</f>
        <v>468</v>
      </c>
      <c r="P19" s="176">
        <f t="shared" si="5"/>
        <v>468</v>
      </c>
      <c r="Q19" s="178">
        <f>VLOOKUP($G19,'CABLE DATA PRYSMIAN'!$E$6:$M$68,7,0)</f>
        <v>34.32</v>
      </c>
      <c r="R19" s="176">
        <f t="shared" si="6"/>
        <v>34.32</v>
      </c>
      <c r="S19" s="178">
        <f>VLOOKUP($G19,'CABLE DATA PRYSMIAN'!$E$6:$M$68,8,0)</f>
        <v>7.1999999999999995E-2</v>
      </c>
      <c r="T19" s="177">
        <f t="shared" si="7"/>
        <v>7.1999999999999995E-2</v>
      </c>
      <c r="U19" s="178">
        <f>VLOOKUP($G19,'CABLE DATA PRYSMIAN'!$E$6:$M$68,9,0)</f>
        <v>8.6999999999999994E-2</v>
      </c>
      <c r="V19" s="182">
        <f t="shared" si="8"/>
        <v>8.6999999999999994E-2</v>
      </c>
    </row>
    <row r="20" spans="2:22" ht="14.25">
      <c r="B20" s="181" t="str">
        <f t="shared" si="0"/>
        <v>3 x 1 x 150 mm²</v>
      </c>
      <c r="C20" s="176">
        <v>1</v>
      </c>
      <c r="D20" s="176">
        <v>3</v>
      </c>
      <c r="E20" s="176">
        <v>1</v>
      </c>
      <c r="F20" s="176">
        <v>150</v>
      </c>
      <c r="G20" s="176" t="str">
        <f>IF(COUNTIF('CABLE DATA PRYSMIAN'!$E$6:$E$68,'CIRCUIT PRYSMIAN'!E20&amp;" x "&amp;'CIRCUIT PRYSMIAN'!F20&amp;" mm²")&lt;&gt;0,E20&amp;" x "&amp;F20&amp;" mm²","does not exist")</f>
        <v>1 x 150 mm²</v>
      </c>
      <c r="H20" s="178">
        <f>VLOOKUP($G20,'CABLE DATA PRYSMIAN'!$E$6:$M$68,2,0)</f>
        <v>26.8</v>
      </c>
      <c r="I20" s="178">
        <f t="shared" si="1"/>
        <v>53.6</v>
      </c>
      <c r="J20" s="178">
        <f>VLOOKUP($G20,'CABLE DATA PRYSMIAN'!$E$6:$M$68,3,0)</f>
        <v>2055</v>
      </c>
      <c r="K20" s="178">
        <f t="shared" si="2"/>
        <v>6165</v>
      </c>
      <c r="L20" s="178">
        <f>VLOOKUP($G20,'CABLE DATA PRYSMIAN'!$E$6:$M$68,4,0)</f>
        <v>0.126</v>
      </c>
      <c r="M20" s="177">
        <f t="shared" si="3"/>
        <v>0.16065618860510805</v>
      </c>
      <c r="N20" s="177">
        <f t="shared" si="4"/>
        <v>0.16065618860510805</v>
      </c>
      <c r="O20" s="178">
        <f>VLOOKUP($G20,'CABLE DATA PRYSMIAN'!$E$6:$M$68,6,0)</f>
        <v>386</v>
      </c>
      <c r="P20" s="176">
        <f t="shared" si="5"/>
        <v>386</v>
      </c>
      <c r="Q20" s="178">
        <f>VLOOKUP($G20,'CABLE DATA PRYSMIAN'!$E$6:$M$68,7,0)</f>
        <v>21.45</v>
      </c>
      <c r="R20" s="176">
        <f t="shared" si="6"/>
        <v>21.45</v>
      </c>
      <c r="S20" s="178">
        <f>VLOOKUP($G20,'CABLE DATA PRYSMIAN'!$E$6:$M$68,8,0)</f>
        <v>9.4E-2</v>
      </c>
      <c r="T20" s="177">
        <f t="shared" si="7"/>
        <v>9.4E-2</v>
      </c>
      <c r="U20" s="178">
        <f>VLOOKUP($G20,'CABLE DATA PRYSMIAN'!$E$6:$M$68,9,0)</f>
        <v>0.113</v>
      </c>
      <c r="V20" s="182">
        <f t="shared" si="8"/>
        <v>0.113</v>
      </c>
    </row>
    <row r="21" spans="2:22" ht="14.25">
      <c r="B21" s="181" t="str">
        <f t="shared" si="0"/>
        <v>3 x 1 x 185 mm²</v>
      </c>
      <c r="C21" s="176">
        <v>1</v>
      </c>
      <c r="D21" s="176">
        <v>3</v>
      </c>
      <c r="E21" s="176">
        <v>1</v>
      </c>
      <c r="F21" s="176">
        <v>185</v>
      </c>
      <c r="G21" s="176" t="str">
        <f>IF(COUNTIF('CABLE DATA PRYSMIAN'!$E$6:$E$68,'CIRCUIT PRYSMIAN'!E21&amp;" x "&amp;'CIRCUIT PRYSMIAN'!F21&amp;" mm²")&lt;&gt;0,E21&amp;" x "&amp;F21&amp;" mm²","does not exist")</f>
        <v>1 x 185 mm²</v>
      </c>
      <c r="H21" s="178">
        <f>VLOOKUP($G21,'CABLE DATA PRYSMIAN'!$E$6:$M$68,2,0)</f>
        <v>29.3</v>
      </c>
      <c r="I21" s="178">
        <f t="shared" si="1"/>
        <v>58.6</v>
      </c>
      <c r="J21" s="178">
        <f>VLOOKUP($G21,'CABLE DATA PRYSMIAN'!$E$6:$M$68,3,0)</f>
        <v>2560</v>
      </c>
      <c r="K21" s="178">
        <f t="shared" si="2"/>
        <v>7680</v>
      </c>
      <c r="L21" s="178">
        <f>VLOOKUP($G21,'CABLE DATA PRYSMIAN'!$E$6:$M$68,4,0)</f>
        <v>0.1</v>
      </c>
      <c r="M21" s="177">
        <f t="shared" si="3"/>
        <v>0.1275049115913556</v>
      </c>
      <c r="N21" s="177">
        <f t="shared" si="4"/>
        <v>0.1275049115913556</v>
      </c>
      <c r="O21" s="178">
        <f>VLOOKUP($G21,'CABLE DATA PRYSMIAN'!$E$6:$M$68,6,0)</f>
        <v>444</v>
      </c>
      <c r="P21" s="176">
        <f t="shared" si="5"/>
        <v>444</v>
      </c>
      <c r="Q21" s="178">
        <f>VLOOKUP($G21,'CABLE DATA PRYSMIAN'!$E$6:$M$68,7,0)</f>
        <v>26.46</v>
      </c>
      <c r="R21" s="176">
        <f t="shared" si="6"/>
        <v>26.46</v>
      </c>
      <c r="S21" s="178">
        <f>VLOOKUP($G21,'CABLE DATA PRYSMIAN'!$E$6:$M$68,8,0)</f>
        <v>9.2999999999999999E-2</v>
      </c>
      <c r="T21" s="177">
        <f t="shared" si="7"/>
        <v>9.2999999999999999E-2</v>
      </c>
      <c r="U21" s="178">
        <f>VLOOKUP($G21,'CABLE DATA PRYSMIAN'!$E$6:$M$68,9,0)</f>
        <v>0.112</v>
      </c>
      <c r="V21" s="182">
        <f t="shared" si="8"/>
        <v>0.112</v>
      </c>
    </row>
    <row r="22" spans="2:22" ht="14.25">
      <c r="B22" s="181" t="str">
        <f t="shared" si="0"/>
        <v>3 x 1 x 240 mm²</v>
      </c>
      <c r="C22" s="176">
        <v>1</v>
      </c>
      <c r="D22" s="176">
        <v>3</v>
      </c>
      <c r="E22" s="176">
        <v>1</v>
      </c>
      <c r="F22" s="176">
        <v>240</v>
      </c>
      <c r="G22" s="176" t="str">
        <f>IF(COUNTIF('CABLE DATA PRYSMIAN'!$E$6:$E$68,'CIRCUIT PRYSMIAN'!E22&amp;" x "&amp;'CIRCUIT PRYSMIAN'!F22&amp;" mm²")&lt;&gt;0,E22&amp;" x "&amp;F22&amp;" mm²","does not exist")</f>
        <v>1 x 240 mm²</v>
      </c>
      <c r="H22" s="178">
        <f>VLOOKUP($G22,'CABLE DATA PRYSMIAN'!$E$6:$M$68,2,0)</f>
        <v>32.5</v>
      </c>
      <c r="I22" s="178">
        <f t="shared" si="1"/>
        <v>65</v>
      </c>
      <c r="J22" s="178">
        <f>VLOOKUP($G22,'CABLE DATA PRYSMIAN'!$E$6:$M$68,3,0)</f>
        <v>3190</v>
      </c>
      <c r="K22" s="178">
        <f t="shared" si="2"/>
        <v>9570</v>
      </c>
      <c r="L22" s="178">
        <f>VLOOKUP($G22,'CABLE DATA PRYSMIAN'!$E$6:$M$68,4,0)</f>
        <v>7.6200000000000004E-2</v>
      </c>
      <c r="M22" s="177">
        <f t="shared" si="3"/>
        <v>9.7158742632612968E-2</v>
      </c>
      <c r="N22" s="177">
        <f t="shared" si="4"/>
        <v>9.7158742632612968E-2</v>
      </c>
      <c r="O22" s="178">
        <f>VLOOKUP($G22,'CABLE DATA PRYSMIAN'!$E$6:$M$68,6,0)</f>
        <v>528</v>
      </c>
      <c r="P22" s="176">
        <f t="shared" si="5"/>
        <v>528</v>
      </c>
      <c r="Q22" s="178">
        <f>VLOOKUP($G22,'CABLE DATA PRYSMIAN'!$E$6:$M$68,7,0)</f>
        <v>34.32</v>
      </c>
      <c r="R22" s="176">
        <f t="shared" si="6"/>
        <v>34.32</v>
      </c>
      <c r="S22" s="178">
        <f>VLOOKUP($G22,'CABLE DATA PRYSMIAN'!$E$6:$M$68,8,0)</f>
        <v>0.09</v>
      </c>
      <c r="T22" s="177">
        <f t="shared" si="7"/>
        <v>0.09</v>
      </c>
      <c r="U22" s="178">
        <f>VLOOKUP($G22,'CABLE DATA PRYSMIAN'!$E$6:$M$68,9,0)</f>
        <v>0.108</v>
      </c>
      <c r="V22" s="182">
        <f t="shared" si="8"/>
        <v>0.108</v>
      </c>
    </row>
    <row r="23" spans="2:22" ht="14.25">
      <c r="B23" s="181" t="str">
        <f t="shared" si="0"/>
        <v>3 x 1 x 300 mm²</v>
      </c>
      <c r="C23" s="176">
        <v>1</v>
      </c>
      <c r="D23" s="176">
        <v>3</v>
      </c>
      <c r="E23" s="176">
        <v>1</v>
      </c>
      <c r="F23" s="176">
        <v>300</v>
      </c>
      <c r="G23" s="176" t="str">
        <f>IF(COUNTIF('CABLE DATA PRYSMIAN'!$E$6:$E$68,'CIRCUIT PRYSMIAN'!E23&amp;" x "&amp;'CIRCUIT PRYSMIAN'!F23&amp;" mm²")&lt;&gt;0,E23&amp;" x "&amp;F23&amp;" mm²","does not exist")</f>
        <v>1 x 300 mm²</v>
      </c>
      <c r="H23" s="178">
        <f>VLOOKUP($G23,'CABLE DATA PRYSMIAN'!$E$6:$M$68,2,0)</f>
        <v>35.200000000000003</v>
      </c>
      <c r="I23" s="178">
        <f t="shared" si="1"/>
        <v>70.400000000000006</v>
      </c>
      <c r="J23" s="178">
        <f>VLOOKUP($G23,'CABLE DATA PRYSMIAN'!$E$6:$M$68,3,0)</f>
        <v>3935</v>
      </c>
      <c r="K23" s="178">
        <f t="shared" si="2"/>
        <v>11805</v>
      </c>
      <c r="L23" s="178">
        <f>VLOOKUP($G23,'CABLE DATA PRYSMIAN'!$E$6:$M$68,4,0)</f>
        <v>6.0699999999999997E-2</v>
      </c>
      <c r="M23" s="177">
        <f t="shared" si="3"/>
        <v>7.7395481335952851E-2</v>
      </c>
      <c r="N23" s="177">
        <f t="shared" si="4"/>
        <v>7.7395481335952851E-2</v>
      </c>
      <c r="O23" s="178">
        <f>VLOOKUP($G23,'CABLE DATA PRYSMIAN'!$E$6:$M$68,6,0)</f>
        <v>612</v>
      </c>
      <c r="P23" s="176">
        <f t="shared" si="5"/>
        <v>612</v>
      </c>
      <c r="Q23" s="178">
        <f>VLOOKUP($G23,'CABLE DATA PRYSMIAN'!$E$6:$M$68,7,0)</f>
        <v>42.9</v>
      </c>
      <c r="R23" s="176">
        <f t="shared" si="6"/>
        <v>42.9</v>
      </c>
      <c r="S23" s="178">
        <f>VLOOKUP($G23,'CABLE DATA PRYSMIAN'!$E$6:$M$68,8,0)</f>
        <v>8.8999999999999996E-2</v>
      </c>
      <c r="T23" s="177">
        <f t="shared" si="7"/>
        <v>8.8999999999999996E-2</v>
      </c>
      <c r="U23" s="178">
        <f>VLOOKUP($G23,'CABLE DATA PRYSMIAN'!$E$6:$M$68,9,0)</f>
        <v>0.107</v>
      </c>
      <c r="V23" s="182">
        <f t="shared" si="8"/>
        <v>0.107</v>
      </c>
    </row>
    <row r="24" spans="2:22" ht="14.25">
      <c r="B24" s="181" t="str">
        <f t="shared" si="0"/>
        <v>3 x 1 x 400 mm²</v>
      </c>
      <c r="C24" s="176">
        <v>1</v>
      </c>
      <c r="D24" s="176">
        <v>3</v>
      </c>
      <c r="E24" s="176">
        <v>1</v>
      </c>
      <c r="F24" s="176">
        <v>400</v>
      </c>
      <c r="G24" s="176" t="str">
        <f>IF(COUNTIF('CABLE DATA PRYSMIAN'!$E$6:$E$68,'CIRCUIT PRYSMIAN'!E24&amp;" x "&amp;'CIRCUIT PRYSMIAN'!F24&amp;" mm²")&lt;&gt;0,E24&amp;" x "&amp;F24&amp;" mm²","does not exist")</f>
        <v>1 x 400 mm²</v>
      </c>
      <c r="H24" s="178">
        <f>VLOOKUP($G24,'CABLE DATA PRYSMIAN'!$E$6:$M$68,2,0)</f>
        <v>0</v>
      </c>
      <c r="I24" s="178">
        <f t="shared" si="1"/>
        <v>0</v>
      </c>
      <c r="J24" s="178">
        <f>VLOOKUP($G24,'CABLE DATA PRYSMIAN'!$E$6:$M$68,3,0)</f>
        <v>0</v>
      </c>
      <c r="K24" s="178">
        <f t="shared" si="2"/>
        <v>0</v>
      </c>
      <c r="L24" s="178">
        <f>VLOOKUP($G24,'CABLE DATA PRYSMIAN'!$E$6:$M$68,4,0)</f>
        <v>4.7E-2</v>
      </c>
      <c r="M24" s="177">
        <f t="shared" si="3"/>
        <v>5.992730844793713E-2</v>
      </c>
      <c r="N24" s="177">
        <f t="shared" si="4"/>
        <v>5.992730844793713E-2</v>
      </c>
      <c r="O24" s="178">
        <f>VLOOKUP($G24,'CABLE DATA PRYSMIAN'!$E$6:$M$68,6,0)</f>
        <v>0</v>
      </c>
      <c r="P24" s="176">
        <f t="shared" si="5"/>
        <v>0</v>
      </c>
      <c r="Q24" s="178">
        <f>VLOOKUP($G24,'CABLE DATA PRYSMIAN'!$E$6:$M$68,7,0)</f>
        <v>42</v>
      </c>
      <c r="R24" s="176">
        <f t="shared" si="6"/>
        <v>42</v>
      </c>
      <c r="S24" s="178">
        <f>VLOOKUP($G24,'CABLE DATA PRYSMIAN'!$E$6:$M$68,8,0)</f>
        <v>8.5999999999999993E-2</v>
      </c>
      <c r="T24" s="177">
        <f t="shared" si="7"/>
        <v>8.5999999999999993E-2</v>
      </c>
      <c r="U24" s="178">
        <f>VLOOKUP($G24,'CABLE DATA PRYSMIAN'!$E$6:$M$68,9,0)</f>
        <v>0</v>
      </c>
      <c r="V24" s="182">
        <f t="shared" si="8"/>
        <v>0</v>
      </c>
    </row>
    <row r="25" spans="2:22" ht="14.25">
      <c r="B25" s="181" t="str">
        <f t="shared" si="0"/>
        <v>2 x 3 x 1 x 150 mm²</v>
      </c>
      <c r="C25" s="176">
        <v>2</v>
      </c>
      <c r="D25" s="176">
        <v>3</v>
      </c>
      <c r="E25" s="176">
        <v>1</v>
      </c>
      <c r="F25" s="176">
        <v>150</v>
      </c>
      <c r="G25" s="176" t="str">
        <f>IF(COUNTIF('CABLE DATA PRYSMIAN'!$E$6:$E$68,'CIRCUIT PRYSMIAN'!E25&amp;" x "&amp;'CIRCUIT PRYSMIAN'!F25&amp;" mm²")&lt;&gt;0,E25&amp;" x "&amp;F25&amp;" mm²","does not exist")</f>
        <v>1 x 150 mm²</v>
      </c>
      <c r="H25" s="178">
        <f>VLOOKUP($G25,'CABLE DATA PRYSMIAN'!$E$6:$M$68,2,0)</f>
        <v>26.8</v>
      </c>
      <c r="I25" s="178">
        <f t="shared" si="1"/>
        <v>134</v>
      </c>
      <c r="J25" s="178">
        <f>VLOOKUP($G25,'CABLE DATA PRYSMIAN'!$E$6:$M$68,3,0)</f>
        <v>2055</v>
      </c>
      <c r="K25" s="178">
        <f t="shared" si="2"/>
        <v>12330</v>
      </c>
      <c r="L25" s="178">
        <f>VLOOKUP($G25,'CABLE DATA PRYSMIAN'!$E$6:$M$68,4,0)</f>
        <v>0.126</v>
      </c>
      <c r="M25" s="177">
        <f t="shared" si="3"/>
        <v>0.16065618860510805</v>
      </c>
      <c r="N25" s="177">
        <f t="shared" si="4"/>
        <v>8.0328094302554026E-2</v>
      </c>
      <c r="O25" s="178">
        <f>VLOOKUP($G25,'CABLE DATA PRYSMIAN'!$E$6:$M$68,6,0)</f>
        <v>386</v>
      </c>
      <c r="P25" s="176">
        <f t="shared" si="5"/>
        <v>772</v>
      </c>
      <c r="Q25" s="178">
        <f>VLOOKUP($G25,'CABLE DATA PRYSMIAN'!$E$6:$M$68,7,0)</f>
        <v>21.45</v>
      </c>
      <c r="R25" s="176">
        <f t="shared" si="6"/>
        <v>42.9</v>
      </c>
      <c r="S25" s="178">
        <f>VLOOKUP($G25,'CABLE DATA PRYSMIAN'!$E$6:$M$68,8,0)</f>
        <v>9.4E-2</v>
      </c>
      <c r="T25" s="177">
        <f t="shared" si="7"/>
        <v>4.7E-2</v>
      </c>
      <c r="U25" s="178">
        <f>VLOOKUP($G25,'CABLE DATA PRYSMIAN'!$E$6:$M$68,9,0)</f>
        <v>0.113</v>
      </c>
      <c r="V25" s="182">
        <f t="shared" si="8"/>
        <v>5.6500000000000002E-2</v>
      </c>
    </row>
    <row r="26" spans="2:22" ht="14.25">
      <c r="B26" s="181" t="str">
        <f t="shared" si="0"/>
        <v>2 x 3 x 1 x 185 mm²</v>
      </c>
      <c r="C26" s="176">
        <v>2</v>
      </c>
      <c r="D26" s="176">
        <v>3</v>
      </c>
      <c r="E26" s="176">
        <v>1</v>
      </c>
      <c r="F26" s="176">
        <v>185</v>
      </c>
      <c r="G26" s="176" t="str">
        <f>IF(COUNTIF('CABLE DATA PRYSMIAN'!$E$6:$E$68,'CIRCUIT PRYSMIAN'!E26&amp;" x "&amp;'CIRCUIT PRYSMIAN'!F26&amp;" mm²")&lt;&gt;0,E26&amp;" x "&amp;F26&amp;" mm²","does not exist")</f>
        <v>1 x 185 mm²</v>
      </c>
      <c r="H26" s="178">
        <f>VLOOKUP($G26,'CABLE DATA PRYSMIAN'!$E$6:$M$68,2,0)</f>
        <v>29.3</v>
      </c>
      <c r="I26" s="178">
        <f t="shared" si="1"/>
        <v>146.5</v>
      </c>
      <c r="J26" s="178">
        <f>VLOOKUP($G26,'CABLE DATA PRYSMIAN'!$E$6:$M$68,3,0)</f>
        <v>2560</v>
      </c>
      <c r="K26" s="178">
        <f t="shared" si="2"/>
        <v>15360</v>
      </c>
      <c r="L26" s="178">
        <f>VLOOKUP($G26,'CABLE DATA PRYSMIAN'!$E$6:$M$68,4,0)</f>
        <v>0.1</v>
      </c>
      <c r="M26" s="177">
        <f t="shared" si="3"/>
        <v>0.1275049115913556</v>
      </c>
      <c r="N26" s="177">
        <f t="shared" si="4"/>
        <v>6.3752455795677801E-2</v>
      </c>
      <c r="O26" s="178">
        <f>VLOOKUP($G26,'CABLE DATA PRYSMIAN'!$E$6:$M$68,6,0)</f>
        <v>444</v>
      </c>
      <c r="P26" s="176">
        <f t="shared" si="5"/>
        <v>888</v>
      </c>
      <c r="Q26" s="178">
        <f>VLOOKUP($G26,'CABLE DATA PRYSMIAN'!$E$6:$M$68,7,0)</f>
        <v>26.46</v>
      </c>
      <c r="R26" s="176">
        <f t="shared" si="6"/>
        <v>52.92</v>
      </c>
      <c r="S26" s="178">
        <f>VLOOKUP($G26,'CABLE DATA PRYSMIAN'!$E$6:$M$68,8,0)</f>
        <v>9.2999999999999999E-2</v>
      </c>
      <c r="T26" s="177">
        <f t="shared" si="7"/>
        <v>4.65E-2</v>
      </c>
      <c r="U26" s="178">
        <f>VLOOKUP($G26,'CABLE DATA PRYSMIAN'!$E$6:$M$68,9,0)</f>
        <v>0.112</v>
      </c>
      <c r="V26" s="182">
        <f t="shared" si="8"/>
        <v>5.6000000000000001E-2</v>
      </c>
    </row>
    <row r="27" spans="2:22" ht="14.25">
      <c r="B27" s="181" t="str">
        <f t="shared" si="0"/>
        <v>2 x 3 x 1 x 240 mm²</v>
      </c>
      <c r="C27" s="176">
        <v>2</v>
      </c>
      <c r="D27" s="176">
        <v>3</v>
      </c>
      <c r="E27" s="176">
        <v>1</v>
      </c>
      <c r="F27" s="176">
        <v>240</v>
      </c>
      <c r="G27" s="176" t="str">
        <f>IF(COUNTIF('CABLE DATA PRYSMIAN'!$E$6:$E$68,'CIRCUIT PRYSMIAN'!E27&amp;" x "&amp;'CIRCUIT PRYSMIAN'!F27&amp;" mm²")&lt;&gt;0,E27&amp;" x "&amp;F27&amp;" mm²","does not exist")</f>
        <v>1 x 240 mm²</v>
      </c>
      <c r="H27" s="178">
        <f>VLOOKUP($G27,'CABLE DATA PRYSMIAN'!$E$6:$M$68,2,0)</f>
        <v>32.5</v>
      </c>
      <c r="I27" s="178">
        <f t="shared" si="1"/>
        <v>162.5</v>
      </c>
      <c r="J27" s="178">
        <f>VLOOKUP($G27,'CABLE DATA PRYSMIAN'!$E$6:$M$68,3,0)</f>
        <v>3190</v>
      </c>
      <c r="K27" s="178">
        <f t="shared" si="2"/>
        <v>19140</v>
      </c>
      <c r="L27" s="178">
        <f>VLOOKUP($G27,'CABLE DATA PRYSMIAN'!$E$6:$M$68,4,0)</f>
        <v>7.6200000000000004E-2</v>
      </c>
      <c r="M27" s="177">
        <f t="shared" si="3"/>
        <v>9.7158742632612968E-2</v>
      </c>
      <c r="N27" s="177">
        <f t="shared" si="4"/>
        <v>4.8579371316306484E-2</v>
      </c>
      <c r="O27" s="178">
        <f>VLOOKUP($G27,'CABLE DATA PRYSMIAN'!$E$6:$M$68,6,0)</f>
        <v>528</v>
      </c>
      <c r="P27" s="176">
        <f t="shared" si="5"/>
        <v>1056</v>
      </c>
      <c r="Q27" s="178">
        <f>VLOOKUP($G27,'CABLE DATA PRYSMIAN'!$E$6:$M$68,7,0)</f>
        <v>34.32</v>
      </c>
      <c r="R27" s="176">
        <f t="shared" si="6"/>
        <v>68.64</v>
      </c>
      <c r="S27" s="178">
        <f>VLOOKUP($G27,'CABLE DATA PRYSMIAN'!$E$6:$M$68,8,0)</f>
        <v>0.09</v>
      </c>
      <c r="T27" s="177">
        <f t="shared" si="7"/>
        <v>4.4999999999999998E-2</v>
      </c>
      <c r="U27" s="178">
        <f>VLOOKUP($G27,'CABLE DATA PRYSMIAN'!$E$6:$M$68,9,0)</f>
        <v>0.108</v>
      </c>
      <c r="V27" s="182">
        <f t="shared" si="8"/>
        <v>5.3999999999999999E-2</v>
      </c>
    </row>
    <row r="28" spans="2:22" ht="14.25">
      <c r="B28" s="181" t="str">
        <f t="shared" si="0"/>
        <v>2 x 3 x 1 x 300 mm²</v>
      </c>
      <c r="C28" s="176">
        <v>2</v>
      </c>
      <c r="D28" s="176">
        <v>3</v>
      </c>
      <c r="E28" s="176">
        <v>1</v>
      </c>
      <c r="F28" s="176">
        <v>300</v>
      </c>
      <c r="G28" s="176" t="str">
        <f>IF(COUNTIF('CABLE DATA PRYSMIAN'!$E$6:$E$68,'CIRCUIT PRYSMIAN'!E28&amp;" x "&amp;'CIRCUIT PRYSMIAN'!F28&amp;" mm²")&lt;&gt;0,E28&amp;" x "&amp;F28&amp;" mm²","does not exist")</f>
        <v>1 x 300 mm²</v>
      </c>
      <c r="H28" s="178">
        <f>VLOOKUP($G28,'CABLE DATA PRYSMIAN'!$E$6:$M$68,2,0)</f>
        <v>35.200000000000003</v>
      </c>
      <c r="I28" s="178">
        <f t="shared" si="1"/>
        <v>176</v>
      </c>
      <c r="J28" s="178">
        <f>VLOOKUP($G28,'CABLE DATA PRYSMIAN'!$E$6:$M$68,3,0)</f>
        <v>3935</v>
      </c>
      <c r="K28" s="178">
        <f t="shared" si="2"/>
        <v>23610</v>
      </c>
      <c r="L28" s="178">
        <f>VLOOKUP($G28,'CABLE DATA PRYSMIAN'!$E$6:$M$68,4,0)</f>
        <v>6.0699999999999997E-2</v>
      </c>
      <c r="M28" s="177">
        <f t="shared" si="3"/>
        <v>7.7395481335952851E-2</v>
      </c>
      <c r="N28" s="177">
        <f t="shared" si="4"/>
        <v>3.8697740667976425E-2</v>
      </c>
      <c r="O28" s="178">
        <f>VLOOKUP($G28,'CABLE DATA PRYSMIAN'!$E$6:$M$68,6,0)</f>
        <v>612</v>
      </c>
      <c r="P28" s="176">
        <f t="shared" si="5"/>
        <v>1224</v>
      </c>
      <c r="Q28" s="178">
        <f>VLOOKUP($G28,'CABLE DATA PRYSMIAN'!$E$6:$M$68,7,0)</f>
        <v>42.9</v>
      </c>
      <c r="R28" s="176">
        <f t="shared" si="6"/>
        <v>85.8</v>
      </c>
      <c r="S28" s="178">
        <f>VLOOKUP($G28,'CABLE DATA PRYSMIAN'!$E$6:$M$68,8,0)</f>
        <v>8.8999999999999996E-2</v>
      </c>
      <c r="T28" s="177">
        <f t="shared" si="7"/>
        <v>4.4499999999999998E-2</v>
      </c>
      <c r="U28" s="178">
        <f>VLOOKUP($G28,'CABLE DATA PRYSMIAN'!$E$6:$M$68,9,0)</f>
        <v>0.107</v>
      </c>
      <c r="V28" s="182">
        <f t="shared" si="8"/>
        <v>5.3499999999999999E-2</v>
      </c>
    </row>
    <row r="29" spans="2:22" ht="14.25">
      <c r="B29" s="181" t="str">
        <f t="shared" si="0"/>
        <v>2 x 3 x 1 x 400 mm²</v>
      </c>
      <c r="C29" s="176">
        <v>2</v>
      </c>
      <c r="D29" s="176">
        <v>3</v>
      </c>
      <c r="E29" s="176">
        <v>1</v>
      </c>
      <c r="F29" s="176">
        <v>400</v>
      </c>
      <c r="G29" s="176" t="str">
        <f>IF(COUNTIF('CABLE DATA PRYSMIAN'!$E$6:$E$68,'CIRCUIT PRYSMIAN'!E29&amp;" x "&amp;'CIRCUIT PRYSMIAN'!F29&amp;" mm²")&lt;&gt;0,E29&amp;" x "&amp;F29&amp;" mm²","does not exist")</f>
        <v>1 x 400 mm²</v>
      </c>
      <c r="H29" s="178">
        <f>VLOOKUP($G29,'CABLE DATA PRYSMIAN'!$E$6:$M$68,2,0)</f>
        <v>0</v>
      </c>
      <c r="I29" s="178">
        <f t="shared" si="1"/>
        <v>0</v>
      </c>
      <c r="J29" s="178">
        <f>VLOOKUP($G29,'CABLE DATA PRYSMIAN'!$E$6:$M$68,3,0)</f>
        <v>0</v>
      </c>
      <c r="K29" s="178">
        <f t="shared" si="2"/>
        <v>0</v>
      </c>
      <c r="L29" s="178">
        <f>VLOOKUP($G29,'CABLE DATA PRYSMIAN'!$E$6:$M$68,4,0)</f>
        <v>4.7E-2</v>
      </c>
      <c r="M29" s="177">
        <f t="shared" si="3"/>
        <v>5.992730844793713E-2</v>
      </c>
      <c r="N29" s="177">
        <f t="shared" si="4"/>
        <v>2.9963654223968565E-2</v>
      </c>
      <c r="O29" s="178">
        <f>VLOOKUP($G29,'CABLE DATA PRYSMIAN'!$E$6:$M$68,6,0)</f>
        <v>0</v>
      </c>
      <c r="P29" s="176">
        <f t="shared" si="5"/>
        <v>0</v>
      </c>
      <c r="Q29" s="178">
        <f>VLOOKUP($G29,'CABLE DATA PRYSMIAN'!$E$6:$M$68,7,0)</f>
        <v>42</v>
      </c>
      <c r="R29" s="176">
        <f t="shared" si="6"/>
        <v>84</v>
      </c>
      <c r="S29" s="178">
        <f>VLOOKUP($G29,'CABLE DATA PRYSMIAN'!$E$6:$M$68,8,0)</f>
        <v>8.5999999999999993E-2</v>
      </c>
      <c r="T29" s="177">
        <f t="shared" si="7"/>
        <v>4.2999999999999997E-2</v>
      </c>
      <c r="U29" s="178">
        <f>VLOOKUP($G29,'CABLE DATA PRYSMIAN'!$E$6:$M$68,9,0)</f>
        <v>0</v>
      </c>
      <c r="V29" s="182">
        <f t="shared" si="8"/>
        <v>0</v>
      </c>
    </row>
    <row r="30" spans="2:22" ht="14.25">
      <c r="B30" s="181" t="str">
        <f t="shared" si="0"/>
        <v>3 x 3 x 1 x 240 mm²</v>
      </c>
      <c r="C30" s="176">
        <v>3</v>
      </c>
      <c r="D30" s="176">
        <v>3</v>
      </c>
      <c r="E30" s="176">
        <v>1</v>
      </c>
      <c r="F30" s="176">
        <v>240</v>
      </c>
      <c r="G30" s="176" t="str">
        <f>IF(COUNTIF('CABLE DATA PRYSMIAN'!$E$6:$E$68,'CIRCUIT PRYSMIAN'!E30&amp;" x "&amp;'CIRCUIT PRYSMIAN'!F30&amp;" mm²")&lt;&gt;0,E30&amp;" x "&amp;F30&amp;" mm²","does not exist")</f>
        <v>1 x 240 mm²</v>
      </c>
      <c r="H30" s="178">
        <f>VLOOKUP($G30,'CABLE DATA PRYSMIAN'!$E$6:$M$68,2,0)</f>
        <v>32.5</v>
      </c>
      <c r="I30" s="178">
        <f t="shared" si="1"/>
        <v>260</v>
      </c>
      <c r="J30" s="178">
        <f>VLOOKUP($G30,'CABLE DATA PRYSMIAN'!$E$6:$M$68,3,0)</f>
        <v>3190</v>
      </c>
      <c r="K30" s="178">
        <f t="shared" si="2"/>
        <v>28710</v>
      </c>
      <c r="L30" s="178">
        <f>VLOOKUP($G30,'CABLE DATA PRYSMIAN'!$E$6:$M$68,4,0)</f>
        <v>7.6200000000000004E-2</v>
      </c>
      <c r="M30" s="177">
        <f t="shared" si="3"/>
        <v>9.7158742632612968E-2</v>
      </c>
      <c r="N30" s="177">
        <f t="shared" si="4"/>
        <v>3.238624754420432E-2</v>
      </c>
      <c r="O30" s="178">
        <f>VLOOKUP($G30,'CABLE DATA PRYSMIAN'!$E$6:$M$68,6,0)</f>
        <v>528</v>
      </c>
      <c r="P30" s="176">
        <f t="shared" si="5"/>
        <v>1584</v>
      </c>
      <c r="Q30" s="178">
        <f>VLOOKUP($G30,'CABLE DATA PRYSMIAN'!$E$6:$M$68,7,0)</f>
        <v>34.32</v>
      </c>
      <c r="R30" s="176">
        <f t="shared" si="6"/>
        <v>102.96000000000001</v>
      </c>
      <c r="S30" s="178">
        <f>VLOOKUP($G30,'CABLE DATA PRYSMIAN'!$E$6:$M$68,8,0)</f>
        <v>0.09</v>
      </c>
      <c r="T30" s="177">
        <f t="shared" si="7"/>
        <v>0.03</v>
      </c>
      <c r="U30" s="178">
        <f>VLOOKUP($G30,'CABLE DATA PRYSMIAN'!$E$6:$M$68,9,0)</f>
        <v>0.108</v>
      </c>
      <c r="V30" s="182">
        <f t="shared" si="8"/>
        <v>3.5999999999999997E-2</v>
      </c>
    </row>
    <row r="31" spans="2:22" ht="14.25">
      <c r="B31" s="181" t="str">
        <f t="shared" si="0"/>
        <v>3 x 3 x 1 x 300 mm²</v>
      </c>
      <c r="C31" s="176">
        <v>3</v>
      </c>
      <c r="D31" s="176">
        <v>3</v>
      </c>
      <c r="E31" s="176">
        <v>1</v>
      </c>
      <c r="F31" s="176">
        <v>300</v>
      </c>
      <c r="G31" s="176" t="str">
        <f>IF(COUNTIF('CABLE DATA PRYSMIAN'!$E$6:$E$68,'CIRCUIT PRYSMIAN'!E31&amp;" x "&amp;'CIRCUIT PRYSMIAN'!F31&amp;" mm²")&lt;&gt;0,E31&amp;" x "&amp;F31&amp;" mm²","does not exist")</f>
        <v>1 x 300 mm²</v>
      </c>
      <c r="H31" s="178">
        <f>VLOOKUP($G31,'CABLE DATA PRYSMIAN'!$E$6:$M$68,2,0)</f>
        <v>35.200000000000003</v>
      </c>
      <c r="I31" s="178">
        <f t="shared" si="1"/>
        <v>281.60000000000002</v>
      </c>
      <c r="J31" s="178">
        <f>VLOOKUP($G31,'CABLE DATA PRYSMIAN'!$E$6:$M$68,3,0)</f>
        <v>3935</v>
      </c>
      <c r="K31" s="178">
        <f t="shared" si="2"/>
        <v>35415</v>
      </c>
      <c r="L31" s="178">
        <f>VLOOKUP($G31,'CABLE DATA PRYSMIAN'!$E$6:$M$68,4,0)</f>
        <v>6.0699999999999997E-2</v>
      </c>
      <c r="M31" s="177">
        <f t="shared" si="3"/>
        <v>7.7395481335952851E-2</v>
      </c>
      <c r="N31" s="177">
        <f t="shared" si="4"/>
        <v>2.5798493778650951E-2</v>
      </c>
      <c r="O31" s="178">
        <f>VLOOKUP($G31,'CABLE DATA PRYSMIAN'!$E$6:$M$68,6,0)</f>
        <v>612</v>
      </c>
      <c r="P31" s="176">
        <f t="shared" si="5"/>
        <v>1836</v>
      </c>
      <c r="Q31" s="178">
        <f>VLOOKUP($G31,'CABLE DATA PRYSMIAN'!$E$6:$M$68,7,0)</f>
        <v>42.9</v>
      </c>
      <c r="R31" s="176">
        <f t="shared" si="6"/>
        <v>128.69999999999999</v>
      </c>
      <c r="S31" s="178">
        <f>VLOOKUP($G31,'CABLE DATA PRYSMIAN'!$E$6:$M$68,8,0)</f>
        <v>8.8999999999999996E-2</v>
      </c>
      <c r="T31" s="177">
        <f t="shared" si="7"/>
        <v>2.9666666666666664E-2</v>
      </c>
      <c r="U31" s="178">
        <f>VLOOKUP($G31,'CABLE DATA PRYSMIAN'!$E$6:$M$68,9,0)</f>
        <v>0.107</v>
      </c>
      <c r="V31" s="182">
        <f t="shared" si="8"/>
        <v>3.5666666666666666E-2</v>
      </c>
    </row>
    <row r="32" spans="2:22" ht="14.25">
      <c r="B32" s="181" t="str">
        <f t="shared" si="0"/>
        <v>3 x 3 x 1 x 400 mm²</v>
      </c>
      <c r="C32" s="176">
        <v>3</v>
      </c>
      <c r="D32" s="176">
        <v>3</v>
      </c>
      <c r="E32" s="176">
        <v>1</v>
      </c>
      <c r="F32" s="176">
        <v>400</v>
      </c>
      <c r="G32" s="176" t="str">
        <f>IF(COUNTIF('CABLE DATA PRYSMIAN'!$E$6:$E$68,'CIRCUIT PRYSMIAN'!E32&amp;" x "&amp;'CIRCUIT PRYSMIAN'!F32&amp;" mm²")&lt;&gt;0,E32&amp;" x "&amp;F32&amp;" mm²","does not exist")</f>
        <v>1 x 400 mm²</v>
      </c>
      <c r="H32" s="178">
        <f>VLOOKUP($G32,'CABLE DATA PRYSMIAN'!$E$6:$M$68,2,0)</f>
        <v>0</v>
      </c>
      <c r="I32" s="178">
        <f t="shared" si="1"/>
        <v>0</v>
      </c>
      <c r="J32" s="178">
        <f>VLOOKUP($G32,'CABLE DATA PRYSMIAN'!$E$6:$M$68,3,0)</f>
        <v>0</v>
      </c>
      <c r="K32" s="178">
        <f t="shared" si="2"/>
        <v>0</v>
      </c>
      <c r="L32" s="178">
        <f>VLOOKUP($G32,'CABLE DATA PRYSMIAN'!$E$6:$M$68,4,0)</f>
        <v>4.7E-2</v>
      </c>
      <c r="M32" s="177">
        <f t="shared" si="3"/>
        <v>5.992730844793713E-2</v>
      </c>
      <c r="N32" s="177">
        <f t="shared" si="4"/>
        <v>1.9975769482645709E-2</v>
      </c>
      <c r="O32" s="178">
        <f>VLOOKUP($G32,'CABLE DATA PRYSMIAN'!$E$6:$M$68,6,0)</f>
        <v>0</v>
      </c>
      <c r="P32" s="176">
        <f t="shared" si="5"/>
        <v>0</v>
      </c>
      <c r="Q32" s="178">
        <f>VLOOKUP($G32,'CABLE DATA PRYSMIAN'!$E$6:$M$68,7,0)</f>
        <v>42</v>
      </c>
      <c r="R32" s="176">
        <f t="shared" si="6"/>
        <v>126</v>
      </c>
      <c r="S32" s="178">
        <f>VLOOKUP($G32,'CABLE DATA PRYSMIAN'!$E$6:$M$68,8,0)</f>
        <v>8.5999999999999993E-2</v>
      </c>
      <c r="T32" s="177">
        <f t="shared" si="7"/>
        <v>2.8666666666666663E-2</v>
      </c>
      <c r="U32" s="178">
        <f>VLOOKUP($G32,'CABLE DATA PRYSMIAN'!$E$6:$M$68,9,0)</f>
        <v>0</v>
      </c>
      <c r="V32" s="182">
        <f t="shared" si="8"/>
        <v>0</v>
      </c>
    </row>
    <row r="33" spans="2:22" ht="14.25">
      <c r="B33" s="181" t="str">
        <f t="shared" si="0"/>
        <v>3 x 3 x 1 x 500 mm²</v>
      </c>
      <c r="C33" s="176">
        <v>3</v>
      </c>
      <c r="D33" s="176">
        <v>3</v>
      </c>
      <c r="E33" s="176">
        <v>1</v>
      </c>
      <c r="F33" s="176">
        <v>500</v>
      </c>
      <c r="G33" s="176" t="str">
        <f>IF(COUNTIF('CABLE DATA PRYSMIAN'!$E$6:$E$68,'CIRCUIT PRYSMIAN'!E33&amp;" x "&amp;'CIRCUIT PRYSMIAN'!F33&amp;" mm²")&lt;&gt;0,E33&amp;" x "&amp;F33&amp;" mm²","does not exist")</f>
        <v>1 x 500 mm²</v>
      </c>
      <c r="H33" s="178">
        <f>VLOOKUP($G33,'CABLE DATA PRYSMIAN'!$E$6:$M$68,2,0)</f>
        <v>0</v>
      </c>
      <c r="I33" s="178">
        <f t="shared" si="1"/>
        <v>0</v>
      </c>
      <c r="J33" s="178">
        <f>VLOOKUP($G33,'CABLE DATA PRYSMIAN'!$E$6:$M$68,3,0)</f>
        <v>0</v>
      </c>
      <c r="K33" s="178">
        <f t="shared" si="2"/>
        <v>0</v>
      </c>
      <c r="L33" s="178">
        <f>VLOOKUP($G33,'CABLE DATA PRYSMIAN'!$E$6:$M$68,4,0)</f>
        <v>3.6600000000000001E-2</v>
      </c>
      <c r="M33" s="177">
        <f t="shared" si="3"/>
        <v>4.6666797642436149E-2</v>
      </c>
      <c r="N33" s="177">
        <f t="shared" si="4"/>
        <v>1.5555599214145384E-2</v>
      </c>
      <c r="O33" s="178">
        <f>VLOOKUP($G33,'CABLE DATA PRYSMIAN'!$E$6:$M$68,6,0)</f>
        <v>0</v>
      </c>
      <c r="P33" s="176">
        <f t="shared" si="5"/>
        <v>0</v>
      </c>
      <c r="Q33" s="178">
        <f>VLOOKUP($G33,'CABLE DATA PRYSMIAN'!$E$6:$M$68,7,0)</f>
        <v>70</v>
      </c>
      <c r="R33" s="176">
        <f t="shared" si="6"/>
        <v>210</v>
      </c>
      <c r="S33" s="178">
        <f>VLOOKUP($G33,'CABLE DATA PRYSMIAN'!$E$6:$M$68,8,0)</f>
        <v>8.5000000000000006E-2</v>
      </c>
      <c r="T33" s="177">
        <f t="shared" si="7"/>
        <v>2.8333333333333335E-2</v>
      </c>
      <c r="U33" s="178">
        <f>VLOOKUP($G33,'CABLE DATA PRYSMIAN'!$E$6:$M$68,9,0)</f>
        <v>0</v>
      </c>
      <c r="V33" s="182">
        <f t="shared" si="8"/>
        <v>0</v>
      </c>
    </row>
    <row r="34" spans="2:22" ht="14.25">
      <c r="B34" s="181" t="str">
        <f t="shared" si="0"/>
        <v>3 x 3 x 1 x 630 mm²</v>
      </c>
      <c r="C34" s="176">
        <v>3</v>
      </c>
      <c r="D34" s="176">
        <v>3</v>
      </c>
      <c r="E34" s="176">
        <v>1</v>
      </c>
      <c r="F34" s="176">
        <v>630</v>
      </c>
      <c r="G34" s="176" t="str">
        <f>IF(COUNTIF('CABLE DATA PRYSMIAN'!$E$6:$E$68,'CIRCUIT PRYSMIAN'!E34&amp;" x "&amp;'CIRCUIT PRYSMIAN'!F34&amp;" mm²")&lt;&gt;0,E34&amp;" x "&amp;F34&amp;" mm²","does not exist")</f>
        <v>1 x 630 mm²</v>
      </c>
      <c r="H34" s="178">
        <f>VLOOKUP($G34,'CABLE DATA PRYSMIAN'!$E$6:$M$68,2,0)</f>
        <v>0</v>
      </c>
      <c r="I34" s="178">
        <f t="shared" si="1"/>
        <v>0</v>
      </c>
      <c r="J34" s="178">
        <f>VLOOKUP($G34,'CABLE DATA PRYSMIAN'!$E$6:$M$68,3,0)</f>
        <v>0</v>
      </c>
      <c r="K34" s="178">
        <f t="shared" si="2"/>
        <v>0</v>
      </c>
      <c r="L34" s="178">
        <f>VLOOKUP($G34,'CABLE DATA PRYSMIAN'!$E$6:$M$68,4,0)</f>
        <v>2.8299999999999999E-2</v>
      </c>
      <c r="M34" s="177">
        <f t="shared" si="3"/>
        <v>3.6083889980353633E-2</v>
      </c>
      <c r="N34" s="177">
        <f t="shared" si="4"/>
        <v>1.2027963326784545E-2</v>
      </c>
      <c r="O34" s="178">
        <f>VLOOKUP($G34,'CABLE DATA PRYSMIAN'!$E$6:$M$68,6,0)</f>
        <v>0</v>
      </c>
      <c r="P34" s="176">
        <f t="shared" si="5"/>
        <v>0</v>
      </c>
      <c r="Q34" s="178">
        <f>VLOOKUP($G34,'CABLE DATA PRYSMIAN'!$E$6:$M$68,7,0)</f>
        <v>88.2</v>
      </c>
      <c r="R34" s="176">
        <f t="shared" si="6"/>
        <v>264.60000000000002</v>
      </c>
      <c r="S34" s="178">
        <f>VLOOKUP($G34,'CABLE DATA PRYSMIAN'!$E$6:$M$68,8,0)</f>
        <v>3.5999999999999997E-2</v>
      </c>
      <c r="T34" s="177">
        <f t="shared" si="7"/>
        <v>1.1999999999999999E-2</v>
      </c>
      <c r="U34" s="178">
        <f>VLOOKUP($G34,'CABLE DATA PRYSMIAN'!$E$6:$M$68,9,0)</f>
        <v>0</v>
      </c>
      <c r="V34" s="182">
        <f t="shared" si="8"/>
        <v>0</v>
      </c>
    </row>
    <row r="35" spans="2:22" ht="14.25">
      <c r="B35" s="181" t="str">
        <f t="shared" si="0"/>
        <v>4 x 3 x 1 x 240 mm²</v>
      </c>
      <c r="C35" s="176">
        <v>4</v>
      </c>
      <c r="D35" s="176">
        <v>3</v>
      </c>
      <c r="E35" s="176">
        <v>1</v>
      </c>
      <c r="F35" s="176">
        <v>240</v>
      </c>
      <c r="G35" s="176" t="str">
        <f>IF(COUNTIF('CABLE DATA PRYSMIAN'!$E$6:$E$68,'CIRCUIT PRYSMIAN'!E35&amp;" x "&amp;'CIRCUIT PRYSMIAN'!F35&amp;" mm²")&lt;&gt;0,E35&amp;" x "&amp;F35&amp;" mm²","does not exist")</f>
        <v>1 x 240 mm²</v>
      </c>
      <c r="H35" s="178">
        <f>VLOOKUP($G35,'CABLE DATA PRYSMIAN'!$E$6:$M$68,2,0)</f>
        <v>32.5</v>
      </c>
      <c r="I35" s="178">
        <f t="shared" si="1"/>
        <v>357.5</v>
      </c>
      <c r="J35" s="178">
        <f>VLOOKUP($G35,'CABLE DATA PRYSMIAN'!$E$6:$M$68,3,0)</f>
        <v>3190</v>
      </c>
      <c r="K35" s="178">
        <f t="shared" si="2"/>
        <v>38280</v>
      </c>
      <c r="L35" s="178">
        <f>VLOOKUP($G35,'CABLE DATA PRYSMIAN'!$E$6:$M$68,4,0)</f>
        <v>7.6200000000000004E-2</v>
      </c>
      <c r="M35" s="177">
        <f t="shared" si="3"/>
        <v>9.7158742632612968E-2</v>
      </c>
      <c r="N35" s="177">
        <f t="shared" si="4"/>
        <v>2.4289685658153242E-2</v>
      </c>
      <c r="O35" s="178">
        <f>VLOOKUP($G35,'CABLE DATA PRYSMIAN'!$E$6:$M$68,6,0)</f>
        <v>528</v>
      </c>
      <c r="P35" s="176">
        <f t="shared" si="5"/>
        <v>2112</v>
      </c>
      <c r="Q35" s="178">
        <f>VLOOKUP($G35,'CABLE DATA PRYSMIAN'!$E$6:$M$68,7,0)</f>
        <v>34.32</v>
      </c>
      <c r="R35" s="176">
        <f t="shared" si="6"/>
        <v>137.28</v>
      </c>
      <c r="S35" s="178">
        <f>VLOOKUP($G35,'CABLE DATA PRYSMIAN'!$E$6:$M$68,8,0)</f>
        <v>0.09</v>
      </c>
      <c r="T35" s="177">
        <f t="shared" si="7"/>
        <v>2.2499999999999999E-2</v>
      </c>
      <c r="U35" s="178">
        <f>VLOOKUP($G35,'CABLE DATA PRYSMIAN'!$E$6:$M$68,9,0)</f>
        <v>0.108</v>
      </c>
      <c r="V35" s="182">
        <f t="shared" si="8"/>
        <v>2.7E-2</v>
      </c>
    </row>
    <row r="36" spans="2:22" ht="14.25">
      <c r="B36" s="181" t="str">
        <f t="shared" si="0"/>
        <v>4 x 3 x 1 x 300 mm²</v>
      </c>
      <c r="C36" s="176">
        <v>4</v>
      </c>
      <c r="D36" s="176">
        <v>3</v>
      </c>
      <c r="E36" s="176">
        <v>1</v>
      </c>
      <c r="F36" s="176">
        <v>300</v>
      </c>
      <c r="G36" s="176" t="str">
        <f>IF(COUNTIF('CABLE DATA PRYSMIAN'!$E$6:$E$68,'CIRCUIT PRYSMIAN'!E36&amp;" x "&amp;'CIRCUIT PRYSMIAN'!F36&amp;" mm²")&lt;&gt;0,E36&amp;" x "&amp;F36&amp;" mm²","does not exist")</f>
        <v>1 x 300 mm²</v>
      </c>
      <c r="H36" s="178">
        <f>VLOOKUP($G36,'CABLE DATA PRYSMIAN'!$E$6:$M$68,2,0)</f>
        <v>35.200000000000003</v>
      </c>
      <c r="I36" s="178">
        <f t="shared" si="1"/>
        <v>387.20000000000005</v>
      </c>
      <c r="J36" s="178">
        <f>VLOOKUP($G36,'CABLE DATA PRYSMIAN'!$E$6:$M$68,3,0)</f>
        <v>3935</v>
      </c>
      <c r="K36" s="178">
        <f t="shared" si="2"/>
        <v>47220</v>
      </c>
      <c r="L36" s="178">
        <f>VLOOKUP($G36,'CABLE DATA PRYSMIAN'!$E$6:$M$68,4,0)</f>
        <v>6.0699999999999997E-2</v>
      </c>
      <c r="M36" s="177">
        <f t="shared" si="3"/>
        <v>7.7395481335952851E-2</v>
      </c>
      <c r="N36" s="177">
        <f t="shared" si="4"/>
        <v>1.9348870333988213E-2</v>
      </c>
      <c r="O36" s="178">
        <f>VLOOKUP($G36,'CABLE DATA PRYSMIAN'!$E$6:$M$68,6,0)</f>
        <v>612</v>
      </c>
      <c r="P36" s="176">
        <f t="shared" si="5"/>
        <v>2448</v>
      </c>
      <c r="Q36" s="178">
        <f>VLOOKUP($G36,'CABLE DATA PRYSMIAN'!$E$6:$M$68,7,0)</f>
        <v>42.9</v>
      </c>
      <c r="R36" s="176">
        <f t="shared" si="6"/>
        <v>171.6</v>
      </c>
      <c r="S36" s="178">
        <f>VLOOKUP($G36,'CABLE DATA PRYSMIAN'!$E$6:$M$68,8,0)</f>
        <v>8.8999999999999996E-2</v>
      </c>
      <c r="T36" s="177">
        <f t="shared" si="7"/>
        <v>2.2249999999999999E-2</v>
      </c>
      <c r="U36" s="178">
        <f>VLOOKUP($G36,'CABLE DATA PRYSMIAN'!$E$6:$M$68,9,0)</f>
        <v>0.107</v>
      </c>
      <c r="V36" s="182">
        <f t="shared" si="8"/>
        <v>2.6749999999999999E-2</v>
      </c>
    </row>
    <row r="37" spans="2:22" ht="14.25">
      <c r="B37" s="181" t="str">
        <f t="shared" si="0"/>
        <v>4 x 3 x 1 x 400 mm²</v>
      </c>
      <c r="C37" s="176">
        <v>4</v>
      </c>
      <c r="D37" s="176">
        <v>3</v>
      </c>
      <c r="E37" s="176">
        <v>1</v>
      </c>
      <c r="F37" s="176">
        <v>400</v>
      </c>
      <c r="G37" s="176" t="str">
        <f>IF(COUNTIF('CABLE DATA PRYSMIAN'!$E$6:$E$68,'CIRCUIT PRYSMIAN'!E37&amp;" x "&amp;'CIRCUIT PRYSMIAN'!F37&amp;" mm²")&lt;&gt;0,E37&amp;" x "&amp;F37&amp;" mm²","does not exist")</f>
        <v>1 x 400 mm²</v>
      </c>
      <c r="H37" s="178">
        <f>VLOOKUP($G37,'CABLE DATA PRYSMIAN'!$E$6:$M$68,2,0)</f>
        <v>0</v>
      </c>
      <c r="I37" s="178">
        <f t="shared" si="1"/>
        <v>0</v>
      </c>
      <c r="J37" s="178">
        <f>VLOOKUP($G37,'CABLE DATA PRYSMIAN'!$E$6:$M$68,3,0)</f>
        <v>0</v>
      </c>
      <c r="K37" s="178">
        <f t="shared" si="2"/>
        <v>0</v>
      </c>
      <c r="L37" s="178">
        <f>VLOOKUP($G37,'CABLE DATA PRYSMIAN'!$E$6:$M$68,4,0)</f>
        <v>4.7E-2</v>
      </c>
      <c r="M37" s="177">
        <f t="shared" si="3"/>
        <v>5.992730844793713E-2</v>
      </c>
      <c r="N37" s="177">
        <f t="shared" si="4"/>
        <v>1.4981827111984283E-2</v>
      </c>
      <c r="O37" s="178">
        <f>VLOOKUP($G37,'CABLE DATA PRYSMIAN'!$E$6:$M$68,6,0)</f>
        <v>0</v>
      </c>
      <c r="P37" s="176">
        <f t="shared" si="5"/>
        <v>0</v>
      </c>
      <c r="Q37" s="178">
        <f>VLOOKUP($G37,'CABLE DATA PRYSMIAN'!$E$6:$M$68,7,0)</f>
        <v>42</v>
      </c>
      <c r="R37" s="176">
        <f t="shared" si="6"/>
        <v>168</v>
      </c>
      <c r="S37" s="178">
        <f>VLOOKUP($G37,'CABLE DATA PRYSMIAN'!$E$6:$M$68,8,0)</f>
        <v>8.5999999999999993E-2</v>
      </c>
      <c r="T37" s="177">
        <f t="shared" si="7"/>
        <v>2.1499999999999998E-2</v>
      </c>
      <c r="U37" s="178">
        <f>VLOOKUP($G37,'CABLE DATA PRYSMIAN'!$E$6:$M$68,9,0)</f>
        <v>0</v>
      </c>
      <c r="V37" s="182">
        <f t="shared" si="8"/>
        <v>0</v>
      </c>
    </row>
    <row r="38" spans="2:22" ht="14.25">
      <c r="B38" s="181" t="str">
        <f t="shared" si="0"/>
        <v>4 x 3 x 1 x 500 mm²</v>
      </c>
      <c r="C38" s="176">
        <v>4</v>
      </c>
      <c r="D38" s="176">
        <v>3</v>
      </c>
      <c r="E38" s="176">
        <v>1</v>
      </c>
      <c r="F38" s="176">
        <v>500</v>
      </c>
      <c r="G38" s="176" t="str">
        <f>IF(COUNTIF('CABLE DATA PRYSMIAN'!$E$6:$E$68,'CIRCUIT PRYSMIAN'!E38&amp;" x "&amp;'CIRCUIT PRYSMIAN'!F38&amp;" mm²")&lt;&gt;0,E38&amp;" x "&amp;F38&amp;" mm²","does not exist")</f>
        <v>1 x 500 mm²</v>
      </c>
      <c r="H38" s="178">
        <f>VLOOKUP($G38,'CABLE DATA PRYSMIAN'!$E$6:$M$68,2,0)</f>
        <v>0</v>
      </c>
      <c r="I38" s="178">
        <f t="shared" si="1"/>
        <v>0</v>
      </c>
      <c r="J38" s="178">
        <f>VLOOKUP($G38,'CABLE DATA PRYSMIAN'!$E$6:$M$68,3,0)</f>
        <v>0</v>
      </c>
      <c r="K38" s="178">
        <f t="shared" si="2"/>
        <v>0</v>
      </c>
      <c r="L38" s="178">
        <f>VLOOKUP($G38,'CABLE DATA PRYSMIAN'!$E$6:$M$68,4,0)</f>
        <v>3.6600000000000001E-2</v>
      </c>
      <c r="M38" s="177">
        <f t="shared" si="3"/>
        <v>4.6666797642436149E-2</v>
      </c>
      <c r="N38" s="177">
        <f t="shared" si="4"/>
        <v>1.1666699410609037E-2</v>
      </c>
      <c r="O38" s="178">
        <f>VLOOKUP($G38,'CABLE DATA PRYSMIAN'!$E$6:$M$68,6,0)</f>
        <v>0</v>
      </c>
      <c r="P38" s="176">
        <f t="shared" si="5"/>
        <v>0</v>
      </c>
      <c r="Q38" s="178">
        <f>VLOOKUP($G38,'CABLE DATA PRYSMIAN'!$E$6:$M$68,7,0)</f>
        <v>70</v>
      </c>
      <c r="R38" s="176">
        <f t="shared" si="6"/>
        <v>280</v>
      </c>
      <c r="S38" s="178">
        <f>VLOOKUP($G38,'CABLE DATA PRYSMIAN'!$E$6:$M$68,8,0)</f>
        <v>8.5000000000000006E-2</v>
      </c>
      <c r="T38" s="177">
        <f t="shared" si="7"/>
        <v>2.1250000000000002E-2</v>
      </c>
      <c r="U38" s="178">
        <f>VLOOKUP($G38,'CABLE DATA PRYSMIAN'!$E$6:$M$68,9,0)</f>
        <v>0</v>
      </c>
      <c r="V38" s="182">
        <f t="shared" si="8"/>
        <v>0</v>
      </c>
    </row>
    <row r="39" spans="2:22" ht="14.25">
      <c r="B39" s="181" t="str">
        <f t="shared" si="0"/>
        <v>4 x 3 x 1 x 630 mm²</v>
      </c>
      <c r="C39" s="176">
        <v>4</v>
      </c>
      <c r="D39" s="176">
        <v>3</v>
      </c>
      <c r="E39" s="176">
        <v>1</v>
      </c>
      <c r="F39" s="176">
        <v>630</v>
      </c>
      <c r="G39" s="176" t="str">
        <f>IF(COUNTIF('CABLE DATA PRYSMIAN'!$E$6:$E$68,'CIRCUIT PRYSMIAN'!E39&amp;" x "&amp;'CIRCUIT PRYSMIAN'!F39&amp;" mm²")&lt;&gt;0,E39&amp;" x "&amp;F39&amp;" mm²","does not exist")</f>
        <v>1 x 630 mm²</v>
      </c>
      <c r="H39" s="178">
        <f>VLOOKUP($G39,'CABLE DATA PRYSMIAN'!$E$6:$M$68,2,0)</f>
        <v>0</v>
      </c>
      <c r="I39" s="178">
        <f t="shared" si="1"/>
        <v>0</v>
      </c>
      <c r="J39" s="178">
        <f>VLOOKUP($G39,'CABLE DATA PRYSMIAN'!$E$6:$M$68,3,0)</f>
        <v>0</v>
      </c>
      <c r="K39" s="178">
        <f t="shared" si="2"/>
        <v>0</v>
      </c>
      <c r="L39" s="178">
        <f>VLOOKUP($G39,'CABLE DATA PRYSMIAN'!$E$6:$M$68,4,0)</f>
        <v>2.8299999999999999E-2</v>
      </c>
      <c r="M39" s="177">
        <f t="shared" si="3"/>
        <v>3.6083889980353633E-2</v>
      </c>
      <c r="N39" s="177">
        <f t="shared" si="4"/>
        <v>9.0209724950884081E-3</v>
      </c>
      <c r="O39" s="178">
        <f>VLOOKUP($G39,'CABLE DATA PRYSMIAN'!$E$6:$M$68,6,0)</f>
        <v>0</v>
      </c>
      <c r="P39" s="176">
        <f t="shared" si="5"/>
        <v>0</v>
      </c>
      <c r="Q39" s="178">
        <f>VLOOKUP($G39,'CABLE DATA PRYSMIAN'!$E$6:$M$68,7,0)</f>
        <v>88.2</v>
      </c>
      <c r="R39" s="176">
        <f t="shared" si="6"/>
        <v>352.8</v>
      </c>
      <c r="S39" s="178">
        <f>VLOOKUP($G39,'CABLE DATA PRYSMIAN'!$E$6:$M$68,8,0)</f>
        <v>3.5999999999999997E-2</v>
      </c>
      <c r="T39" s="177">
        <f t="shared" si="7"/>
        <v>8.9999999999999993E-3</v>
      </c>
      <c r="U39" s="178">
        <f>VLOOKUP($G39,'CABLE DATA PRYSMIAN'!$E$6:$M$68,9,0)</f>
        <v>0</v>
      </c>
      <c r="V39" s="182">
        <f t="shared" si="8"/>
        <v>0</v>
      </c>
    </row>
    <row r="40" spans="2:22" ht="14.25">
      <c r="B40" s="181" t="str">
        <f t="shared" si="0"/>
        <v>5 x 3 x 1 x 240 mm²</v>
      </c>
      <c r="C40" s="176">
        <v>5</v>
      </c>
      <c r="D40" s="176">
        <v>3</v>
      </c>
      <c r="E40" s="176">
        <v>1</v>
      </c>
      <c r="F40" s="176">
        <v>240</v>
      </c>
      <c r="G40" s="176" t="str">
        <f>IF(COUNTIF('CABLE DATA PRYSMIAN'!$E$6:$E$68,'CIRCUIT PRYSMIAN'!E40&amp;" x "&amp;'CIRCUIT PRYSMIAN'!F40&amp;" mm²")&lt;&gt;0,E40&amp;" x "&amp;F40&amp;" mm²","does not exist")</f>
        <v>1 x 240 mm²</v>
      </c>
      <c r="H40" s="178">
        <f>VLOOKUP($G40,'CABLE DATA PRYSMIAN'!$E$6:$M$68,2,0)</f>
        <v>32.5</v>
      </c>
      <c r="I40" s="178">
        <f t="shared" si="1"/>
        <v>455</v>
      </c>
      <c r="J40" s="178">
        <f>VLOOKUP($G40,'CABLE DATA PRYSMIAN'!$E$6:$M$68,3,0)</f>
        <v>3190</v>
      </c>
      <c r="K40" s="178">
        <f t="shared" si="2"/>
        <v>47850</v>
      </c>
      <c r="L40" s="178">
        <f>VLOOKUP($G40,'CABLE DATA PRYSMIAN'!$E$6:$M$68,4,0)</f>
        <v>7.6200000000000004E-2</v>
      </c>
      <c r="M40" s="177">
        <f t="shared" si="3"/>
        <v>9.7158742632612968E-2</v>
      </c>
      <c r="N40" s="177">
        <f t="shared" si="4"/>
        <v>1.9431748526522595E-2</v>
      </c>
      <c r="O40" s="178">
        <f>VLOOKUP($G40,'CABLE DATA PRYSMIAN'!$E$6:$M$68,6,0)</f>
        <v>528</v>
      </c>
      <c r="P40" s="176">
        <f t="shared" si="5"/>
        <v>2640</v>
      </c>
      <c r="Q40" s="178">
        <f>VLOOKUP($G40,'CABLE DATA PRYSMIAN'!$E$6:$M$68,7,0)</f>
        <v>34.32</v>
      </c>
      <c r="R40" s="176">
        <f t="shared" si="6"/>
        <v>171.6</v>
      </c>
      <c r="S40" s="178">
        <f>VLOOKUP($G40,'CABLE DATA PRYSMIAN'!$E$6:$M$68,8,0)</f>
        <v>0.09</v>
      </c>
      <c r="T40" s="177">
        <f t="shared" si="7"/>
        <v>1.7999999999999999E-2</v>
      </c>
      <c r="U40" s="178">
        <f>VLOOKUP($G40,'CABLE DATA PRYSMIAN'!$E$6:$M$68,9,0)</f>
        <v>0.108</v>
      </c>
      <c r="V40" s="182">
        <f t="shared" si="8"/>
        <v>2.1600000000000001E-2</v>
      </c>
    </row>
    <row r="41" spans="2:22" ht="14.25">
      <c r="B41" s="181" t="str">
        <f t="shared" si="0"/>
        <v>5 x 3 x 1 x 300 mm²</v>
      </c>
      <c r="C41" s="176">
        <v>5</v>
      </c>
      <c r="D41" s="176">
        <v>3</v>
      </c>
      <c r="E41" s="176">
        <v>1</v>
      </c>
      <c r="F41" s="176">
        <v>300</v>
      </c>
      <c r="G41" s="176" t="str">
        <f>IF(COUNTIF('CABLE DATA PRYSMIAN'!$E$6:$E$68,'CIRCUIT PRYSMIAN'!E41&amp;" x "&amp;'CIRCUIT PRYSMIAN'!F41&amp;" mm²")&lt;&gt;0,E41&amp;" x "&amp;F41&amp;" mm²","does not exist")</f>
        <v>1 x 300 mm²</v>
      </c>
      <c r="H41" s="178">
        <f>VLOOKUP($G41,'CABLE DATA PRYSMIAN'!$E$6:$M$68,2,0)</f>
        <v>35.200000000000003</v>
      </c>
      <c r="I41" s="178">
        <f t="shared" si="1"/>
        <v>492.80000000000007</v>
      </c>
      <c r="J41" s="178">
        <f>VLOOKUP($G41,'CABLE DATA PRYSMIAN'!$E$6:$M$68,3,0)</f>
        <v>3935</v>
      </c>
      <c r="K41" s="178">
        <f t="shared" si="2"/>
        <v>59025</v>
      </c>
      <c r="L41" s="178">
        <f>VLOOKUP($G41,'CABLE DATA PRYSMIAN'!$E$6:$M$68,4,0)</f>
        <v>6.0699999999999997E-2</v>
      </c>
      <c r="M41" s="177">
        <f t="shared" si="3"/>
        <v>7.7395481335952851E-2</v>
      </c>
      <c r="N41" s="177">
        <f t="shared" si="4"/>
        <v>1.5479096267190569E-2</v>
      </c>
      <c r="O41" s="178">
        <f>VLOOKUP($G41,'CABLE DATA PRYSMIAN'!$E$6:$M$68,6,0)</f>
        <v>612</v>
      </c>
      <c r="P41" s="176">
        <f t="shared" si="5"/>
        <v>3060</v>
      </c>
      <c r="Q41" s="178">
        <f>VLOOKUP($G41,'CABLE DATA PRYSMIAN'!$E$6:$M$68,7,0)</f>
        <v>42.9</v>
      </c>
      <c r="R41" s="176">
        <f t="shared" si="6"/>
        <v>214.5</v>
      </c>
      <c r="S41" s="178">
        <f>VLOOKUP($G41,'CABLE DATA PRYSMIAN'!$E$6:$M$68,8,0)</f>
        <v>8.8999999999999996E-2</v>
      </c>
      <c r="T41" s="177">
        <f t="shared" si="7"/>
        <v>1.78E-2</v>
      </c>
      <c r="U41" s="178">
        <f>VLOOKUP($G41,'CABLE DATA PRYSMIAN'!$E$6:$M$68,9,0)</f>
        <v>0.107</v>
      </c>
      <c r="V41" s="182">
        <f t="shared" si="8"/>
        <v>2.1399999999999999E-2</v>
      </c>
    </row>
    <row r="42" spans="2:22" ht="14.25">
      <c r="B42" s="181" t="str">
        <f t="shared" si="0"/>
        <v>5 x 3 x 1 x 400 mm²</v>
      </c>
      <c r="C42" s="176">
        <v>5</v>
      </c>
      <c r="D42" s="176">
        <v>3</v>
      </c>
      <c r="E42" s="176">
        <v>1</v>
      </c>
      <c r="F42" s="176">
        <v>400</v>
      </c>
      <c r="G42" s="176" t="str">
        <f>IF(COUNTIF('CABLE DATA PRYSMIAN'!$E$6:$E$68,'CIRCUIT PRYSMIAN'!E42&amp;" x "&amp;'CIRCUIT PRYSMIAN'!F42&amp;" mm²")&lt;&gt;0,E42&amp;" x "&amp;F42&amp;" mm²","does not exist")</f>
        <v>1 x 400 mm²</v>
      </c>
      <c r="H42" s="178">
        <f>VLOOKUP($G42,'CABLE DATA PRYSMIAN'!$E$6:$M$68,2,0)</f>
        <v>0</v>
      </c>
      <c r="I42" s="178">
        <f t="shared" si="1"/>
        <v>0</v>
      </c>
      <c r="J42" s="178">
        <f>VLOOKUP($G42,'CABLE DATA PRYSMIAN'!$E$6:$M$68,3,0)</f>
        <v>0</v>
      </c>
      <c r="K42" s="178">
        <f t="shared" si="2"/>
        <v>0</v>
      </c>
      <c r="L42" s="178">
        <f>VLOOKUP($G42,'CABLE DATA PRYSMIAN'!$E$6:$M$68,4,0)</f>
        <v>4.7E-2</v>
      </c>
      <c r="M42" s="177">
        <f t="shared" si="3"/>
        <v>5.992730844793713E-2</v>
      </c>
      <c r="N42" s="177">
        <f t="shared" si="4"/>
        <v>1.1985461689587426E-2</v>
      </c>
      <c r="O42" s="178">
        <f>VLOOKUP($G42,'CABLE DATA PRYSMIAN'!$E$6:$M$68,6,0)</f>
        <v>0</v>
      </c>
      <c r="P42" s="176">
        <f t="shared" si="5"/>
        <v>0</v>
      </c>
      <c r="Q42" s="178">
        <f>VLOOKUP($G42,'CABLE DATA PRYSMIAN'!$E$6:$M$68,7,0)</f>
        <v>42</v>
      </c>
      <c r="R42" s="176">
        <f t="shared" si="6"/>
        <v>210</v>
      </c>
      <c r="S42" s="178">
        <f>VLOOKUP($G42,'CABLE DATA PRYSMIAN'!$E$6:$M$68,8,0)</f>
        <v>8.5999999999999993E-2</v>
      </c>
      <c r="T42" s="177">
        <f t="shared" si="7"/>
        <v>1.72E-2</v>
      </c>
      <c r="U42" s="178">
        <f>VLOOKUP($G42,'CABLE DATA PRYSMIAN'!$E$6:$M$68,9,0)</f>
        <v>0</v>
      </c>
      <c r="V42" s="182">
        <f t="shared" si="8"/>
        <v>0</v>
      </c>
    </row>
    <row r="43" spans="2:22" ht="14.25">
      <c r="B43" s="181" t="str">
        <f t="shared" si="0"/>
        <v>5 x 3 x 1 x 500 mm²</v>
      </c>
      <c r="C43" s="176">
        <v>5</v>
      </c>
      <c r="D43" s="176">
        <v>3</v>
      </c>
      <c r="E43" s="176">
        <v>1</v>
      </c>
      <c r="F43" s="176">
        <v>500</v>
      </c>
      <c r="G43" s="176" t="str">
        <f>IF(COUNTIF('CABLE DATA PRYSMIAN'!$E$6:$E$68,'CIRCUIT PRYSMIAN'!E43&amp;" x "&amp;'CIRCUIT PRYSMIAN'!F43&amp;" mm²")&lt;&gt;0,E43&amp;" x "&amp;F43&amp;" mm²","does not exist")</f>
        <v>1 x 500 mm²</v>
      </c>
      <c r="H43" s="178">
        <f>VLOOKUP($G43,'CABLE DATA PRYSMIAN'!$E$6:$M$68,2,0)</f>
        <v>0</v>
      </c>
      <c r="I43" s="178">
        <f t="shared" si="1"/>
        <v>0</v>
      </c>
      <c r="J43" s="178">
        <f>VLOOKUP($G43,'CABLE DATA PRYSMIAN'!$E$6:$M$68,3,0)</f>
        <v>0</v>
      </c>
      <c r="K43" s="178">
        <f t="shared" si="2"/>
        <v>0</v>
      </c>
      <c r="L43" s="178">
        <f>VLOOKUP($G43,'CABLE DATA PRYSMIAN'!$E$6:$M$68,4,0)</f>
        <v>3.6600000000000001E-2</v>
      </c>
      <c r="M43" s="177">
        <f t="shared" si="3"/>
        <v>4.6666797642436149E-2</v>
      </c>
      <c r="N43" s="177">
        <f t="shared" si="4"/>
        <v>9.3333595284872291E-3</v>
      </c>
      <c r="O43" s="178">
        <f>VLOOKUP($G43,'CABLE DATA PRYSMIAN'!$E$6:$M$68,6,0)</f>
        <v>0</v>
      </c>
      <c r="P43" s="176">
        <f t="shared" si="5"/>
        <v>0</v>
      </c>
      <c r="Q43" s="178">
        <f>VLOOKUP($G43,'CABLE DATA PRYSMIAN'!$E$6:$M$68,7,0)</f>
        <v>70</v>
      </c>
      <c r="R43" s="176">
        <f t="shared" si="6"/>
        <v>350</v>
      </c>
      <c r="S43" s="178">
        <f>VLOOKUP($G43,'CABLE DATA PRYSMIAN'!$E$6:$M$68,8,0)</f>
        <v>8.5000000000000006E-2</v>
      </c>
      <c r="T43" s="177">
        <f t="shared" si="7"/>
        <v>1.7000000000000001E-2</v>
      </c>
      <c r="U43" s="178">
        <f>VLOOKUP($G43,'CABLE DATA PRYSMIAN'!$E$6:$M$68,9,0)</f>
        <v>0</v>
      </c>
      <c r="V43" s="182">
        <f t="shared" si="8"/>
        <v>0</v>
      </c>
    </row>
    <row r="44" spans="2:22" ht="14.25">
      <c r="B44" s="181" t="str">
        <f t="shared" si="0"/>
        <v>5 x 3 x 1 x 630 mm²</v>
      </c>
      <c r="C44" s="176">
        <v>5</v>
      </c>
      <c r="D44" s="176">
        <v>3</v>
      </c>
      <c r="E44" s="176">
        <v>1</v>
      </c>
      <c r="F44" s="176">
        <v>630</v>
      </c>
      <c r="G44" s="176" t="str">
        <f>IF(COUNTIF('CABLE DATA PRYSMIAN'!$E$6:$E$68,'CIRCUIT PRYSMIAN'!E44&amp;" x "&amp;'CIRCUIT PRYSMIAN'!F44&amp;" mm²")&lt;&gt;0,E44&amp;" x "&amp;F44&amp;" mm²","does not exist")</f>
        <v>1 x 630 mm²</v>
      </c>
      <c r="H44" s="178">
        <f>VLOOKUP($G44,'CABLE DATA PRYSMIAN'!$E$6:$M$68,2,0)</f>
        <v>0</v>
      </c>
      <c r="I44" s="178">
        <f t="shared" si="1"/>
        <v>0</v>
      </c>
      <c r="J44" s="178">
        <f>VLOOKUP($G44,'CABLE DATA PRYSMIAN'!$E$6:$M$68,3,0)</f>
        <v>0</v>
      </c>
      <c r="K44" s="178">
        <f t="shared" si="2"/>
        <v>0</v>
      </c>
      <c r="L44" s="178">
        <f>VLOOKUP($G44,'CABLE DATA PRYSMIAN'!$E$6:$M$68,4,0)</f>
        <v>2.8299999999999999E-2</v>
      </c>
      <c r="M44" s="177">
        <f t="shared" si="3"/>
        <v>3.6083889980353633E-2</v>
      </c>
      <c r="N44" s="177">
        <f t="shared" si="4"/>
        <v>7.2167779960707265E-3</v>
      </c>
      <c r="O44" s="178">
        <f>VLOOKUP($G44,'CABLE DATA PRYSMIAN'!$E$6:$M$68,6,0)</f>
        <v>0</v>
      </c>
      <c r="P44" s="176">
        <f t="shared" si="5"/>
        <v>0</v>
      </c>
      <c r="Q44" s="178">
        <f>VLOOKUP($G44,'CABLE DATA PRYSMIAN'!$E$6:$M$68,7,0)</f>
        <v>88.2</v>
      </c>
      <c r="R44" s="176">
        <f t="shared" si="6"/>
        <v>441</v>
      </c>
      <c r="S44" s="178">
        <f>VLOOKUP($G44,'CABLE DATA PRYSMIAN'!$E$6:$M$68,8,0)</f>
        <v>3.5999999999999997E-2</v>
      </c>
      <c r="T44" s="177">
        <f t="shared" si="7"/>
        <v>7.1999999999999998E-3</v>
      </c>
      <c r="U44" s="178">
        <f>VLOOKUP($G44,'CABLE DATA PRYSMIAN'!$E$6:$M$68,9,0)</f>
        <v>0</v>
      </c>
      <c r="V44" s="182">
        <f t="shared" si="8"/>
        <v>0</v>
      </c>
    </row>
    <row r="45" spans="2:22" ht="14.25">
      <c r="B45" s="181" t="str">
        <f t="shared" si="0"/>
        <v>6 x 3 x 1 x 240 mm²</v>
      </c>
      <c r="C45" s="176">
        <v>6</v>
      </c>
      <c r="D45" s="176">
        <v>3</v>
      </c>
      <c r="E45" s="176">
        <v>1</v>
      </c>
      <c r="F45" s="176">
        <v>240</v>
      </c>
      <c r="G45" s="176" t="str">
        <f>IF(COUNTIF('CABLE DATA PRYSMIAN'!$E$6:$E$68,'CIRCUIT PRYSMIAN'!E45&amp;" x "&amp;'CIRCUIT PRYSMIAN'!F45&amp;" mm²")&lt;&gt;0,E45&amp;" x "&amp;F45&amp;" mm²","does not exist")</f>
        <v>1 x 240 mm²</v>
      </c>
      <c r="H45" s="178">
        <f>VLOOKUP($G45,'CABLE DATA PRYSMIAN'!$E$6:$M$68,2,0)</f>
        <v>32.5</v>
      </c>
      <c r="I45" s="178">
        <f t="shared" si="1"/>
        <v>552.5</v>
      </c>
      <c r="J45" s="178">
        <f>VLOOKUP($G45,'CABLE DATA PRYSMIAN'!$E$6:$M$68,3,0)</f>
        <v>3190</v>
      </c>
      <c r="K45" s="178">
        <f t="shared" si="2"/>
        <v>57420</v>
      </c>
      <c r="L45" s="178">
        <f>VLOOKUP($G45,'CABLE DATA PRYSMIAN'!$E$6:$M$68,4,0)</f>
        <v>7.6200000000000004E-2</v>
      </c>
      <c r="M45" s="177">
        <f t="shared" si="3"/>
        <v>9.7158742632612968E-2</v>
      </c>
      <c r="N45" s="177">
        <f t="shared" si="4"/>
        <v>1.619312377210216E-2</v>
      </c>
      <c r="O45" s="178">
        <f>VLOOKUP($G45,'CABLE DATA PRYSMIAN'!$E$6:$M$68,6,0)</f>
        <v>528</v>
      </c>
      <c r="P45" s="176">
        <f t="shared" si="5"/>
        <v>3168</v>
      </c>
      <c r="Q45" s="178">
        <f>VLOOKUP($G45,'CABLE DATA PRYSMIAN'!$E$6:$M$68,7,0)</f>
        <v>34.32</v>
      </c>
      <c r="R45" s="176">
        <f t="shared" si="6"/>
        <v>205.92000000000002</v>
      </c>
      <c r="S45" s="178">
        <f>VLOOKUP($G45,'CABLE DATA PRYSMIAN'!$E$6:$M$68,8,0)</f>
        <v>0.09</v>
      </c>
      <c r="T45" s="177">
        <f t="shared" si="7"/>
        <v>1.4999999999999999E-2</v>
      </c>
      <c r="U45" s="178">
        <f>VLOOKUP($G45,'CABLE DATA PRYSMIAN'!$E$6:$M$68,9,0)</f>
        <v>0.108</v>
      </c>
      <c r="V45" s="182">
        <f t="shared" si="8"/>
        <v>1.7999999999999999E-2</v>
      </c>
    </row>
    <row r="46" spans="2:22" ht="14.25">
      <c r="B46" s="181" t="str">
        <f t="shared" si="0"/>
        <v>6 x 3 x 1 x 300 mm²</v>
      </c>
      <c r="C46" s="176">
        <v>6</v>
      </c>
      <c r="D46" s="176">
        <v>3</v>
      </c>
      <c r="E46" s="176">
        <v>1</v>
      </c>
      <c r="F46" s="176">
        <v>300</v>
      </c>
      <c r="G46" s="176" t="str">
        <f>IF(COUNTIF('CABLE DATA PRYSMIAN'!$E$6:$E$68,'CIRCUIT PRYSMIAN'!E46&amp;" x "&amp;'CIRCUIT PRYSMIAN'!F46&amp;" mm²")&lt;&gt;0,E46&amp;" x "&amp;F46&amp;" mm²","does not exist")</f>
        <v>1 x 300 mm²</v>
      </c>
      <c r="H46" s="178">
        <f>VLOOKUP($G46,'CABLE DATA PRYSMIAN'!$E$6:$M$68,2,0)</f>
        <v>35.200000000000003</v>
      </c>
      <c r="I46" s="178">
        <f t="shared" si="1"/>
        <v>598.40000000000009</v>
      </c>
      <c r="J46" s="178">
        <f>VLOOKUP($G46,'CABLE DATA PRYSMIAN'!$E$6:$M$68,3,0)</f>
        <v>3935</v>
      </c>
      <c r="K46" s="178">
        <f t="shared" si="2"/>
        <v>70830</v>
      </c>
      <c r="L46" s="178">
        <f>VLOOKUP($G46,'CABLE DATA PRYSMIAN'!$E$6:$M$68,4,0)</f>
        <v>6.0699999999999997E-2</v>
      </c>
      <c r="M46" s="177">
        <f t="shared" si="3"/>
        <v>7.7395481335952851E-2</v>
      </c>
      <c r="N46" s="177">
        <f t="shared" si="4"/>
        <v>1.2899246889325476E-2</v>
      </c>
      <c r="O46" s="178">
        <f>VLOOKUP($G46,'CABLE DATA PRYSMIAN'!$E$6:$M$68,6,0)</f>
        <v>612</v>
      </c>
      <c r="P46" s="176">
        <f t="shared" si="5"/>
        <v>3672</v>
      </c>
      <c r="Q46" s="178">
        <f>VLOOKUP($G46,'CABLE DATA PRYSMIAN'!$E$6:$M$68,7,0)</f>
        <v>42.9</v>
      </c>
      <c r="R46" s="176">
        <f t="shared" si="6"/>
        <v>257.39999999999998</v>
      </c>
      <c r="S46" s="178">
        <f>VLOOKUP($G46,'CABLE DATA PRYSMIAN'!$E$6:$M$68,8,0)</f>
        <v>8.8999999999999996E-2</v>
      </c>
      <c r="T46" s="177">
        <f t="shared" si="7"/>
        <v>1.4833333333333332E-2</v>
      </c>
      <c r="U46" s="178">
        <f>VLOOKUP($G46,'CABLE DATA PRYSMIAN'!$E$6:$M$68,9,0)</f>
        <v>0.107</v>
      </c>
      <c r="V46" s="182">
        <f t="shared" si="8"/>
        <v>1.7833333333333333E-2</v>
      </c>
    </row>
    <row r="47" spans="2:22" ht="14.25">
      <c r="B47" s="181" t="str">
        <f t="shared" si="0"/>
        <v>6 x 3 x 1 x 400 mm²</v>
      </c>
      <c r="C47" s="176">
        <v>6</v>
      </c>
      <c r="D47" s="176">
        <v>3</v>
      </c>
      <c r="E47" s="176">
        <v>1</v>
      </c>
      <c r="F47" s="176">
        <v>400</v>
      </c>
      <c r="G47" s="176" t="str">
        <f>IF(COUNTIF('CABLE DATA PRYSMIAN'!$E$6:$E$68,'CIRCUIT PRYSMIAN'!E47&amp;" x "&amp;'CIRCUIT PRYSMIAN'!F47&amp;" mm²")&lt;&gt;0,E47&amp;" x "&amp;F47&amp;" mm²","does not exist")</f>
        <v>1 x 400 mm²</v>
      </c>
      <c r="H47" s="178">
        <f>VLOOKUP($G47,'CABLE DATA PRYSMIAN'!$E$6:$M$68,2,0)</f>
        <v>0</v>
      </c>
      <c r="I47" s="178">
        <f t="shared" si="1"/>
        <v>0</v>
      </c>
      <c r="J47" s="178">
        <f>VLOOKUP($G47,'CABLE DATA PRYSMIAN'!$E$6:$M$68,3,0)</f>
        <v>0</v>
      </c>
      <c r="K47" s="178">
        <f t="shared" si="2"/>
        <v>0</v>
      </c>
      <c r="L47" s="178">
        <f>VLOOKUP($G47,'CABLE DATA PRYSMIAN'!$E$6:$M$68,4,0)</f>
        <v>4.7E-2</v>
      </c>
      <c r="M47" s="177">
        <f t="shared" si="3"/>
        <v>5.992730844793713E-2</v>
      </c>
      <c r="N47" s="177">
        <f t="shared" si="4"/>
        <v>9.9878847413228545E-3</v>
      </c>
      <c r="O47" s="178">
        <f>VLOOKUP($G47,'CABLE DATA PRYSMIAN'!$E$6:$M$68,6,0)</f>
        <v>0</v>
      </c>
      <c r="P47" s="176">
        <f t="shared" si="5"/>
        <v>0</v>
      </c>
      <c r="Q47" s="178">
        <f>VLOOKUP($G47,'CABLE DATA PRYSMIAN'!$E$6:$M$68,7,0)</f>
        <v>42</v>
      </c>
      <c r="R47" s="176">
        <f t="shared" si="6"/>
        <v>252</v>
      </c>
      <c r="S47" s="178">
        <f>VLOOKUP($G47,'CABLE DATA PRYSMIAN'!$E$6:$M$68,8,0)</f>
        <v>8.5999999999999993E-2</v>
      </c>
      <c r="T47" s="177">
        <f t="shared" si="7"/>
        <v>1.4333333333333332E-2</v>
      </c>
      <c r="U47" s="178">
        <f>VLOOKUP($G47,'CABLE DATA PRYSMIAN'!$E$6:$M$68,9,0)</f>
        <v>0</v>
      </c>
      <c r="V47" s="182">
        <f t="shared" si="8"/>
        <v>0</v>
      </c>
    </row>
    <row r="48" spans="2:22" ht="14.25">
      <c r="B48" s="181" t="str">
        <f t="shared" si="0"/>
        <v>6 x 3 x 1 x 500 mm²</v>
      </c>
      <c r="C48" s="176">
        <v>6</v>
      </c>
      <c r="D48" s="176">
        <v>3</v>
      </c>
      <c r="E48" s="176">
        <v>1</v>
      </c>
      <c r="F48" s="176">
        <v>500</v>
      </c>
      <c r="G48" s="176" t="str">
        <f>IF(COUNTIF('CABLE DATA PRYSMIAN'!$E$6:$E$68,'CIRCUIT PRYSMIAN'!E48&amp;" x "&amp;'CIRCUIT PRYSMIAN'!F48&amp;" mm²")&lt;&gt;0,E48&amp;" x "&amp;F48&amp;" mm²","does not exist")</f>
        <v>1 x 500 mm²</v>
      </c>
      <c r="H48" s="178">
        <f>VLOOKUP($G48,'CABLE DATA PRYSMIAN'!$E$6:$M$68,2,0)</f>
        <v>0</v>
      </c>
      <c r="I48" s="178">
        <f t="shared" si="1"/>
        <v>0</v>
      </c>
      <c r="J48" s="178">
        <f>VLOOKUP($G48,'CABLE DATA PRYSMIAN'!$E$6:$M$68,3,0)</f>
        <v>0</v>
      </c>
      <c r="K48" s="178">
        <f t="shared" si="2"/>
        <v>0</v>
      </c>
      <c r="L48" s="178">
        <f>VLOOKUP($G48,'CABLE DATA PRYSMIAN'!$E$6:$M$68,4,0)</f>
        <v>3.6600000000000001E-2</v>
      </c>
      <c r="M48" s="177">
        <f t="shared" si="3"/>
        <v>4.6666797642436149E-2</v>
      </c>
      <c r="N48" s="177">
        <f t="shared" si="4"/>
        <v>7.7777996070726918E-3</v>
      </c>
      <c r="O48" s="178">
        <f>VLOOKUP($G48,'CABLE DATA PRYSMIAN'!$E$6:$M$68,6,0)</f>
        <v>0</v>
      </c>
      <c r="P48" s="176">
        <f t="shared" si="5"/>
        <v>0</v>
      </c>
      <c r="Q48" s="178">
        <f>VLOOKUP($G48,'CABLE DATA PRYSMIAN'!$E$6:$M$68,7,0)</f>
        <v>70</v>
      </c>
      <c r="R48" s="176">
        <f t="shared" si="6"/>
        <v>420</v>
      </c>
      <c r="S48" s="178">
        <f>VLOOKUP($G48,'CABLE DATA PRYSMIAN'!$E$6:$M$68,8,0)</f>
        <v>8.5000000000000006E-2</v>
      </c>
      <c r="T48" s="177">
        <f t="shared" si="7"/>
        <v>1.4166666666666668E-2</v>
      </c>
      <c r="U48" s="178">
        <f>VLOOKUP($G48,'CABLE DATA PRYSMIAN'!$E$6:$M$68,9,0)</f>
        <v>0</v>
      </c>
      <c r="V48" s="182">
        <f t="shared" si="8"/>
        <v>0</v>
      </c>
    </row>
    <row r="49" spans="2:22" ht="15" thickBot="1">
      <c r="B49" s="183" t="str">
        <f t="shared" si="0"/>
        <v>6 x 3 x 1 x 630 mm²</v>
      </c>
      <c r="C49" s="184">
        <v>6</v>
      </c>
      <c r="D49" s="184">
        <v>3</v>
      </c>
      <c r="E49" s="184">
        <v>1</v>
      </c>
      <c r="F49" s="184">
        <v>630</v>
      </c>
      <c r="G49" s="184" t="str">
        <f>IF(COUNTIF('CABLE DATA PRYSMIAN'!$E$6:$E$68,'CIRCUIT PRYSMIAN'!E49&amp;" x "&amp;'CIRCUIT PRYSMIAN'!F49&amp;" mm²")&lt;&gt;0,E49&amp;" x "&amp;F49&amp;" mm²","does not exist")</f>
        <v>1 x 630 mm²</v>
      </c>
      <c r="H49" s="185">
        <f>VLOOKUP($G49,'CABLE DATA PRYSMIAN'!$E$6:$M$68,2,0)</f>
        <v>0</v>
      </c>
      <c r="I49" s="185">
        <f t="shared" si="1"/>
        <v>0</v>
      </c>
      <c r="J49" s="185">
        <f>VLOOKUP($G49,'CABLE DATA PRYSMIAN'!$E$6:$M$68,3,0)</f>
        <v>0</v>
      </c>
      <c r="K49" s="185">
        <f t="shared" si="2"/>
        <v>0</v>
      </c>
      <c r="L49" s="178">
        <f>VLOOKUP($G49,'CABLE DATA PRYSMIAN'!$E$6:$M$68,4,0)</f>
        <v>2.8299999999999999E-2</v>
      </c>
      <c r="M49" s="186">
        <f t="shared" si="3"/>
        <v>3.6083889980353633E-2</v>
      </c>
      <c r="N49" s="186">
        <f t="shared" si="4"/>
        <v>6.0139816633922724E-3</v>
      </c>
      <c r="O49" s="185">
        <f>VLOOKUP($G49,'CABLE DATA PRYSMIAN'!$E$6:$M$68,6,0)</f>
        <v>0</v>
      </c>
      <c r="P49" s="184">
        <f t="shared" si="5"/>
        <v>0</v>
      </c>
      <c r="Q49" s="185">
        <f>VLOOKUP($G49,'CABLE DATA PRYSMIAN'!$E$6:$M$68,7,0)</f>
        <v>88.2</v>
      </c>
      <c r="R49" s="184">
        <f t="shared" si="6"/>
        <v>529.20000000000005</v>
      </c>
      <c r="S49" s="185">
        <f>VLOOKUP($G49,'CABLE DATA PRYSMIAN'!$E$6:$M$68,8,0)</f>
        <v>3.5999999999999997E-2</v>
      </c>
      <c r="T49" s="186">
        <f t="shared" si="7"/>
        <v>5.9999999999999993E-3</v>
      </c>
      <c r="U49" s="185">
        <f>VLOOKUP($G49,'CABLE DATA PRYSMIAN'!$E$6:$M$68,9,0)</f>
        <v>0</v>
      </c>
      <c r="V49" s="187">
        <f t="shared" si="8"/>
        <v>0</v>
      </c>
    </row>
  </sheetData>
  <autoFilter ref="C5:W49"/>
  <mergeCells count="2">
    <mergeCell ref="B2:V2"/>
    <mergeCell ref="B3:V3"/>
  </mergeCells>
  <pageMargins left="0.75" right="0.75" top="1" bottom="1" header="0.5" footer="0.5"/>
  <pageSetup paperSize="9" orientation="portrait" horizontalDpi="1200" verticalDpi="1200" r:id="rId1"/>
  <headerFooter alignWithMargins="0"/>
  <ignoredErrors>
    <ignoredError sqref="Q6 U6 U7:U49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M68"/>
  <sheetViews>
    <sheetView zoomScale="70" zoomScaleNormal="70" workbookViewId="0">
      <selection activeCell="B13" sqref="B13"/>
    </sheetView>
  </sheetViews>
  <sheetFormatPr defaultRowHeight="12.75"/>
  <cols>
    <col min="1" max="1" width="4.28515625" customWidth="1"/>
    <col min="2" max="2" width="15.42578125" bestFit="1" customWidth="1"/>
    <col min="3" max="3" width="10.140625" bestFit="1" customWidth="1"/>
    <col min="4" max="4" width="7.28515625" bestFit="1" customWidth="1"/>
    <col min="5" max="5" width="19.140625" bestFit="1" customWidth="1"/>
    <col min="7" max="7" width="9.7109375" bestFit="1" customWidth="1"/>
    <col min="8" max="8" width="13.42578125" bestFit="1" customWidth="1"/>
    <col min="9" max="9" width="15.140625" bestFit="1" customWidth="1"/>
    <col min="10" max="10" width="11.7109375" bestFit="1" customWidth="1"/>
    <col min="11" max="11" width="8.7109375" bestFit="1" customWidth="1"/>
    <col min="12" max="13" width="13.5703125" bestFit="1" customWidth="1"/>
  </cols>
  <sheetData>
    <row r="2" spans="2:13">
      <c r="B2" s="396" t="s">
        <v>161</v>
      </c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8"/>
    </row>
    <row r="3" spans="2:13" ht="12.75" customHeight="1">
      <c r="B3" s="399" t="s">
        <v>162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1"/>
    </row>
    <row r="4" spans="2:13" ht="63.75">
      <c r="B4" s="174" t="s">
        <v>163</v>
      </c>
      <c r="C4" s="175" t="s">
        <v>164</v>
      </c>
      <c r="D4" s="175" t="s">
        <v>165</v>
      </c>
      <c r="E4" s="175" t="s">
        <v>159</v>
      </c>
      <c r="F4" s="175" t="s">
        <v>166</v>
      </c>
      <c r="G4" s="175" t="s">
        <v>167</v>
      </c>
      <c r="H4" s="175" t="s">
        <v>168</v>
      </c>
      <c r="I4" s="175" t="s">
        <v>169</v>
      </c>
      <c r="J4" s="175" t="s">
        <v>170</v>
      </c>
      <c r="K4" s="175" t="s">
        <v>171</v>
      </c>
      <c r="L4" s="175" t="s">
        <v>172</v>
      </c>
      <c r="M4" s="175" t="s">
        <v>173</v>
      </c>
    </row>
    <row r="5" spans="2:13">
      <c r="B5" s="174" t="s">
        <v>174</v>
      </c>
      <c r="C5" s="175"/>
      <c r="D5" s="175" t="s">
        <v>160</v>
      </c>
      <c r="E5" s="175"/>
      <c r="F5" s="175" t="s">
        <v>175</v>
      </c>
      <c r="G5" s="175" t="s">
        <v>176</v>
      </c>
      <c r="H5" s="175" t="s">
        <v>177</v>
      </c>
      <c r="I5" s="175" t="s">
        <v>177</v>
      </c>
      <c r="J5" s="175" t="s">
        <v>103</v>
      </c>
      <c r="K5" s="175" t="s">
        <v>178</v>
      </c>
      <c r="L5" s="175" t="s">
        <v>177</v>
      </c>
      <c r="M5" s="175" t="s">
        <v>177</v>
      </c>
    </row>
    <row r="6" spans="2:13">
      <c r="B6" s="176" t="s">
        <v>179</v>
      </c>
      <c r="C6" s="176" t="str">
        <f>LEFT(B6,FIND("x",B6)-1)</f>
        <v>1</v>
      </c>
      <c r="D6" s="176" t="str">
        <f t="shared" ref="D6:D68" si="0">RIGHT(B6,LEN(B6)-FIND("x",B6))</f>
        <v>10</v>
      </c>
      <c r="E6" s="176" t="str">
        <f t="shared" ref="E6:E68" si="1">C6&amp;" x "&amp;D6&amp;" mm²"</f>
        <v>1 x 10 mm²</v>
      </c>
      <c r="F6" s="176">
        <v>12.2</v>
      </c>
      <c r="G6" s="176">
        <v>295</v>
      </c>
      <c r="H6" s="176">
        <v>1.84</v>
      </c>
      <c r="I6" s="177">
        <f>H6*(234.5+90)/254.5</f>
        <v>2.3460903732809433</v>
      </c>
      <c r="J6" s="176">
        <v>70</v>
      </c>
      <c r="K6" s="176">
        <v>1.43</v>
      </c>
      <c r="L6" s="176">
        <v>0.129</v>
      </c>
      <c r="M6" s="176">
        <v>0.154</v>
      </c>
    </row>
    <row r="7" spans="2:13">
      <c r="B7" s="176" t="s">
        <v>180</v>
      </c>
      <c r="C7" s="176" t="str">
        <f t="shared" ref="C7:C68" si="2">LEFT(B7,FIND("x",B7)-1)</f>
        <v>1</v>
      </c>
      <c r="D7" s="176" t="str">
        <f t="shared" si="0"/>
        <v>16</v>
      </c>
      <c r="E7" s="176" t="str">
        <f t="shared" si="1"/>
        <v>1 x 16 mm²</v>
      </c>
      <c r="F7" s="176">
        <v>13.5</v>
      </c>
      <c r="G7" s="176">
        <v>385</v>
      </c>
      <c r="H7" s="176">
        <v>1.1599999999999999</v>
      </c>
      <c r="I7" s="177">
        <f t="shared" ref="I7:I68" si="3">H7*(234.5+90)/254.5</f>
        <v>1.4790569744597248</v>
      </c>
      <c r="J7" s="176">
        <v>93</v>
      </c>
      <c r="K7" s="176">
        <v>2.29</v>
      </c>
      <c r="L7" s="176">
        <v>0.12</v>
      </c>
      <c r="M7" s="176">
        <v>0.14499999999999999</v>
      </c>
    </row>
    <row r="8" spans="2:13">
      <c r="B8" s="176" t="s">
        <v>181</v>
      </c>
      <c r="C8" s="176" t="str">
        <f t="shared" si="2"/>
        <v>1</v>
      </c>
      <c r="D8" s="176" t="str">
        <f t="shared" si="0"/>
        <v>25</v>
      </c>
      <c r="E8" s="176" t="str">
        <f t="shared" si="1"/>
        <v>1 x 25 mm²</v>
      </c>
      <c r="F8" s="176">
        <v>15.4</v>
      </c>
      <c r="G8" s="176">
        <v>525</v>
      </c>
      <c r="H8" s="176">
        <v>0.73399999999999999</v>
      </c>
      <c r="I8" s="177">
        <f t="shared" si="3"/>
        <v>0.93588605108055012</v>
      </c>
      <c r="J8" s="176">
        <v>117</v>
      </c>
      <c r="K8" s="176">
        <v>3.58</v>
      </c>
      <c r="L8" s="176">
        <v>0.113</v>
      </c>
      <c r="M8" s="176">
        <v>0.13600000000000001</v>
      </c>
    </row>
    <row r="9" spans="2:13">
      <c r="B9" s="176" t="s">
        <v>182</v>
      </c>
      <c r="C9" s="176" t="str">
        <f t="shared" si="2"/>
        <v>1</v>
      </c>
      <c r="D9" s="176" t="str">
        <f t="shared" si="0"/>
        <v>35</v>
      </c>
      <c r="E9" s="176" t="str">
        <f t="shared" si="1"/>
        <v>1 x 35 mm²</v>
      </c>
      <c r="F9" s="176">
        <v>16.899999999999999</v>
      </c>
      <c r="G9" s="176">
        <v>685</v>
      </c>
      <c r="H9" s="176">
        <v>0.52900000000000003</v>
      </c>
      <c r="I9" s="177">
        <f t="shared" si="3"/>
        <v>0.67450098231827116</v>
      </c>
      <c r="J9" s="176">
        <v>147</v>
      </c>
      <c r="K9" s="176">
        <v>5.01</v>
      </c>
      <c r="L9" s="176">
        <v>0.111</v>
      </c>
      <c r="M9" s="176">
        <v>0.13300000000000001</v>
      </c>
    </row>
    <row r="10" spans="2:13">
      <c r="B10" s="176" t="s">
        <v>183</v>
      </c>
      <c r="C10" s="176" t="str">
        <f t="shared" si="2"/>
        <v>1</v>
      </c>
      <c r="D10" s="176" t="str">
        <f t="shared" si="0"/>
        <v>50</v>
      </c>
      <c r="E10" s="176" t="str">
        <f t="shared" si="1"/>
        <v>1 x 50 mm²</v>
      </c>
      <c r="F10" s="176">
        <v>18.7</v>
      </c>
      <c r="G10" s="176">
        <v>870</v>
      </c>
      <c r="H10" s="176">
        <v>0.39100000000000001</v>
      </c>
      <c r="I10" s="177">
        <f t="shared" si="3"/>
        <v>0.49854420432220042</v>
      </c>
      <c r="J10" s="176">
        <v>180</v>
      </c>
      <c r="K10" s="176">
        <v>7.15</v>
      </c>
      <c r="L10" s="176">
        <v>0.107</v>
      </c>
      <c r="M10" s="176">
        <v>0.129</v>
      </c>
    </row>
    <row r="11" spans="2:13">
      <c r="B11" s="176" t="s">
        <v>184</v>
      </c>
      <c r="C11" s="176" t="str">
        <f t="shared" si="2"/>
        <v>1</v>
      </c>
      <c r="D11" s="176" t="str">
        <f t="shared" si="0"/>
        <v>70</v>
      </c>
      <c r="E11" s="176" t="str">
        <f t="shared" si="1"/>
        <v>1 x 70 mm²</v>
      </c>
      <c r="F11" s="176">
        <v>20.399999999999999</v>
      </c>
      <c r="G11" s="176">
        <v>1105</v>
      </c>
      <c r="H11" s="176">
        <v>0.27</v>
      </c>
      <c r="I11" s="177">
        <f t="shared" si="3"/>
        <v>0.34426326129666013</v>
      </c>
      <c r="J11" s="176">
        <v>233</v>
      </c>
      <c r="K11" s="176">
        <v>10.01</v>
      </c>
      <c r="L11" s="176">
        <v>0.10199999999999999</v>
      </c>
      <c r="M11" s="176">
        <v>0.123</v>
      </c>
    </row>
    <row r="12" spans="2:13">
      <c r="B12" s="176" t="s">
        <v>185</v>
      </c>
      <c r="C12" s="176" t="str">
        <f t="shared" si="2"/>
        <v>1</v>
      </c>
      <c r="D12" s="176" t="str">
        <f t="shared" si="0"/>
        <v>95</v>
      </c>
      <c r="E12" s="176" t="str">
        <f t="shared" si="1"/>
        <v>1 x 95 mm²</v>
      </c>
      <c r="F12" s="176">
        <v>22.8</v>
      </c>
      <c r="G12" s="176">
        <v>1435</v>
      </c>
      <c r="H12" s="176">
        <v>0.19500000000000001</v>
      </c>
      <c r="I12" s="177">
        <f t="shared" si="3"/>
        <v>0.24863457760314342</v>
      </c>
      <c r="J12" s="176">
        <v>285</v>
      </c>
      <c r="K12" s="176">
        <v>13.59</v>
      </c>
      <c r="L12" s="176">
        <v>9.9000000000000005E-2</v>
      </c>
      <c r="M12" s="176">
        <v>0.11799999999999999</v>
      </c>
    </row>
    <row r="13" spans="2:13">
      <c r="B13" s="176" t="s">
        <v>186</v>
      </c>
      <c r="C13" s="176" t="str">
        <f t="shared" si="2"/>
        <v>1</v>
      </c>
      <c r="D13" s="176" t="str">
        <f t="shared" si="0"/>
        <v>120</v>
      </c>
      <c r="E13" s="176" t="str">
        <f t="shared" si="1"/>
        <v>1 x 120 mm²</v>
      </c>
      <c r="F13" s="176">
        <v>24.9</v>
      </c>
      <c r="G13" s="176">
        <v>1745</v>
      </c>
      <c r="H13" s="176">
        <v>0.154</v>
      </c>
      <c r="I13" s="177">
        <f t="shared" si="3"/>
        <v>0.19635756385068762</v>
      </c>
      <c r="J13" s="176">
        <v>333</v>
      </c>
      <c r="K13" s="176">
        <v>17.16</v>
      </c>
      <c r="L13" s="176">
        <v>9.6000000000000002E-2</v>
      </c>
      <c r="M13" s="176">
        <v>0.11600000000000001</v>
      </c>
    </row>
    <row r="14" spans="2:13">
      <c r="B14" s="176" t="s">
        <v>187</v>
      </c>
      <c r="C14" s="176" t="str">
        <f t="shared" si="2"/>
        <v>1</v>
      </c>
      <c r="D14" s="176" t="str">
        <f t="shared" si="0"/>
        <v>150</v>
      </c>
      <c r="E14" s="176" t="str">
        <f t="shared" si="1"/>
        <v>1 x 150 mm²</v>
      </c>
      <c r="F14" s="176">
        <v>26.8</v>
      </c>
      <c r="G14" s="176">
        <v>2055</v>
      </c>
      <c r="H14" s="176">
        <v>0.126</v>
      </c>
      <c r="I14" s="177">
        <f t="shared" si="3"/>
        <v>0.16065618860510805</v>
      </c>
      <c r="J14" s="176">
        <v>386</v>
      </c>
      <c r="K14" s="176">
        <v>21.45</v>
      </c>
      <c r="L14" s="176">
        <v>9.4E-2</v>
      </c>
      <c r="M14" s="176">
        <v>0.113</v>
      </c>
    </row>
    <row r="15" spans="2:13">
      <c r="B15" s="176" t="s">
        <v>188</v>
      </c>
      <c r="C15" s="176" t="str">
        <f t="shared" si="2"/>
        <v>1</v>
      </c>
      <c r="D15" s="176" t="str">
        <f t="shared" si="0"/>
        <v>185</v>
      </c>
      <c r="E15" s="176" t="str">
        <f t="shared" si="1"/>
        <v>1 x 185 mm²</v>
      </c>
      <c r="F15" s="176">
        <v>29.3</v>
      </c>
      <c r="G15" s="176">
        <v>2560</v>
      </c>
      <c r="H15" s="176">
        <v>0.1</v>
      </c>
      <c r="I15" s="177">
        <f t="shared" si="3"/>
        <v>0.1275049115913556</v>
      </c>
      <c r="J15" s="176">
        <v>444</v>
      </c>
      <c r="K15" s="176">
        <v>26.46</v>
      </c>
      <c r="L15" s="176">
        <v>9.2999999999999999E-2</v>
      </c>
      <c r="M15" s="176">
        <v>0.112</v>
      </c>
    </row>
    <row r="16" spans="2:13">
      <c r="B16" s="176" t="s">
        <v>189</v>
      </c>
      <c r="C16" s="176" t="str">
        <f t="shared" si="2"/>
        <v>1</v>
      </c>
      <c r="D16" s="176" t="str">
        <f t="shared" si="0"/>
        <v>240</v>
      </c>
      <c r="E16" s="176" t="str">
        <f t="shared" si="1"/>
        <v>1 x 240 mm²</v>
      </c>
      <c r="F16" s="176">
        <v>32.5</v>
      </c>
      <c r="G16" s="176">
        <v>3190</v>
      </c>
      <c r="H16" s="176">
        <v>7.6200000000000004E-2</v>
      </c>
      <c r="I16" s="177">
        <f t="shared" si="3"/>
        <v>9.7158742632612968E-2</v>
      </c>
      <c r="J16" s="176">
        <v>528</v>
      </c>
      <c r="K16" s="176">
        <v>34.32</v>
      </c>
      <c r="L16" s="176">
        <v>0.09</v>
      </c>
      <c r="M16" s="176">
        <v>0.108</v>
      </c>
    </row>
    <row r="17" spans="2:13">
      <c r="B17" s="176" t="s">
        <v>190</v>
      </c>
      <c r="C17" s="176" t="str">
        <f>LEFT(B17,FIND("x",B17)-1)</f>
        <v>1</v>
      </c>
      <c r="D17" s="176" t="str">
        <f t="shared" si="0"/>
        <v>300</v>
      </c>
      <c r="E17" s="176" t="str">
        <f t="shared" si="1"/>
        <v>1 x 300 mm²</v>
      </c>
      <c r="F17" s="176">
        <v>35.200000000000003</v>
      </c>
      <c r="G17" s="176">
        <v>3935</v>
      </c>
      <c r="H17" s="176">
        <v>6.0699999999999997E-2</v>
      </c>
      <c r="I17" s="177">
        <f t="shared" si="3"/>
        <v>7.7395481335952851E-2</v>
      </c>
      <c r="J17" s="176">
        <v>612</v>
      </c>
      <c r="K17" s="176">
        <v>42.9</v>
      </c>
      <c r="L17" s="176">
        <v>8.8999999999999996E-2</v>
      </c>
      <c r="M17" s="176">
        <v>0.107</v>
      </c>
    </row>
    <row r="18" spans="2:13">
      <c r="B18" s="178" t="s">
        <v>191</v>
      </c>
      <c r="C18" s="176" t="str">
        <f>LEFT(B18,FIND("x",B18)-1)</f>
        <v>1</v>
      </c>
      <c r="D18" s="176" t="str">
        <f t="shared" si="0"/>
        <v>400</v>
      </c>
      <c r="E18" s="176" t="str">
        <f t="shared" si="1"/>
        <v>1 x 400 mm²</v>
      </c>
      <c r="F18" s="176"/>
      <c r="G18" s="176"/>
      <c r="H18" s="176">
        <v>4.7E-2</v>
      </c>
      <c r="I18" s="177">
        <f t="shared" si="3"/>
        <v>5.992730844793713E-2</v>
      </c>
      <c r="J18" s="176"/>
      <c r="K18" s="176">
        <v>42</v>
      </c>
      <c r="L18" s="176">
        <v>8.5999999999999993E-2</v>
      </c>
      <c r="M18" s="176"/>
    </row>
    <row r="19" spans="2:13">
      <c r="B19" s="178" t="s">
        <v>192</v>
      </c>
      <c r="C19" s="176" t="str">
        <f>LEFT(B19,FIND("x",B19)-1)</f>
        <v>1</v>
      </c>
      <c r="D19" s="176" t="str">
        <f t="shared" si="0"/>
        <v>500</v>
      </c>
      <c r="E19" s="176" t="str">
        <f t="shared" si="1"/>
        <v>1 x 500 mm²</v>
      </c>
      <c r="F19" s="176"/>
      <c r="G19" s="176"/>
      <c r="H19" s="176">
        <v>3.6600000000000001E-2</v>
      </c>
      <c r="I19" s="177">
        <f t="shared" si="3"/>
        <v>4.6666797642436149E-2</v>
      </c>
      <c r="J19" s="176"/>
      <c r="K19" s="176">
        <v>70</v>
      </c>
      <c r="L19" s="176">
        <v>8.5000000000000006E-2</v>
      </c>
      <c r="M19" s="176"/>
    </row>
    <row r="20" spans="2:13">
      <c r="B20" s="178" t="s">
        <v>193</v>
      </c>
      <c r="C20" s="176" t="str">
        <f>LEFT(B20,FIND("x",B20)-1)</f>
        <v>1</v>
      </c>
      <c r="D20" s="176" t="str">
        <f t="shared" si="0"/>
        <v>630</v>
      </c>
      <c r="E20" s="176" t="str">
        <f t="shared" si="1"/>
        <v>1 x 630 mm²</v>
      </c>
      <c r="F20" s="176"/>
      <c r="G20" s="176"/>
      <c r="H20" s="176">
        <v>2.8299999999999999E-2</v>
      </c>
      <c r="I20" s="177">
        <f t="shared" si="3"/>
        <v>3.6083889980353633E-2</v>
      </c>
      <c r="J20" s="176"/>
      <c r="K20" s="176">
        <v>88.2</v>
      </c>
      <c r="L20" s="176">
        <v>3.5999999999999997E-2</v>
      </c>
      <c r="M20" s="176"/>
    </row>
    <row r="21" spans="2:13">
      <c r="B21" s="176" t="s">
        <v>194</v>
      </c>
      <c r="C21" s="176" t="str">
        <f t="shared" si="2"/>
        <v>2</v>
      </c>
      <c r="D21" s="176" t="str">
        <f>RIGHT(B21,LEN(B21)-FIND("x",B21))</f>
        <v>1,5</v>
      </c>
      <c r="E21" s="176" t="str">
        <f t="shared" si="1"/>
        <v>2 x 1,5 mm²</v>
      </c>
      <c r="F21" s="176">
        <v>13.6</v>
      </c>
      <c r="G21" s="176">
        <v>295</v>
      </c>
      <c r="H21" s="176">
        <v>12.2</v>
      </c>
      <c r="I21" s="177">
        <f t="shared" si="3"/>
        <v>15.555599214145381</v>
      </c>
      <c r="J21" s="176">
        <v>23</v>
      </c>
      <c r="K21" s="176">
        <v>0.21</v>
      </c>
      <c r="L21" s="176">
        <v>0.112</v>
      </c>
      <c r="M21" s="176">
        <v>0.13500000000000001</v>
      </c>
    </row>
    <row r="22" spans="2:13">
      <c r="B22" s="176" t="s">
        <v>195</v>
      </c>
      <c r="C22" s="176" t="str">
        <f t="shared" si="2"/>
        <v>2</v>
      </c>
      <c r="D22" s="176" t="str">
        <f t="shared" si="0"/>
        <v>2,5</v>
      </c>
      <c r="E22" s="176" t="str">
        <f t="shared" si="1"/>
        <v>2 x 2,5 mm²</v>
      </c>
      <c r="F22" s="176">
        <v>14.4</v>
      </c>
      <c r="G22" s="176">
        <v>335</v>
      </c>
      <c r="H22" s="176">
        <v>7.56</v>
      </c>
      <c r="I22" s="177">
        <f t="shared" si="3"/>
        <v>9.639371316306482</v>
      </c>
      <c r="J22" s="176">
        <v>31</v>
      </c>
      <c r="K22" s="176">
        <v>0.36</v>
      </c>
      <c r="L22" s="176">
        <v>0.104</v>
      </c>
      <c r="M22" s="176">
        <v>0.124</v>
      </c>
    </row>
    <row r="23" spans="2:13">
      <c r="B23" s="176" t="s">
        <v>196</v>
      </c>
      <c r="C23" s="176" t="str">
        <f t="shared" si="2"/>
        <v>2</v>
      </c>
      <c r="D23" s="176" t="str">
        <f t="shared" si="0"/>
        <v>4</v>
      </c>
      <c r="E23" s="176" t="str">
        <f t="shared" si="1"/>
        <v>2 x 4 mm²</v>
      </c>
      <c r="F23" s="176">
        <v>16.100000000000001</v>
      </c>
      <c r="G23" s="176">
        <v>445</v>
      </c>
      <c r="H23" s="176">
        <v>4.7</v>
      </c>
      <c r="I23" s="177">
        <f t="shared" si="3"/>
        <v>5.9927308447937131</v>
      </c>
      <c r="J23" s="176">
        <v>43</v>
      </c>
      <c r="K23" s="176">
        <v>0.56999999999999995</v>
      </c>
      <c r="L23" s="176">
        <v>9.6000000000000002E-2</v>
      </c>
      <c r="M23" s="176">
        <v>0.11600000000000001</v>
      </c>
    </row>
    <row r="24" spans="2:13">
      <c r="B24" s="176" t="s">
        <v>197</v>
      </c>
      <c r="C24" s="176" t="str">
        <f t="shared" si="2"/>
        <v>2</v>
      </c>
      <c r="D24" s="176" t="str">
        <f t="shared" si="0"/>
        <v>6</v>
      </c>
      <c r="E24" s="176" t="str">
        <f t="shared" si="1"/>
        <v>2 x 6 mm²</v>
      </c>
      <c r="F24" s="176">
        <v>17.100000000000001</v>
      </c>
      <c r="G24" s="176">
        <v>520</v>
      </c>
      <c r="H24" s="176">
        <v>3.11</v>
      </c>
      <c r="I24" s="177">
        <f t="shared" si="3"/>
        <v>3.9654027504911591</v>
      </c>
      <c r="J24" s="176">
        <v>55</v>
      </c>
      <c r="K24" s="176">
        <v>0.86</v>
      </c>
      <c r="L24" s="176">
        <v>9.0999999999999998E-2</v>
      </c>
      <c r="M24" s="176">
        <v>0.109</v>
      </c>
    </row>
    <row r="25" spans="2:13">
      <c r="B25" s="176" t="s">
        <v>198</v>
      </c>
      <c r="C25" s="176" t="str">
        <f t="shared" si="2"/>
        <v>2</v>
      </c>
      <c r="D25" s="176" t="str">
        <f t="shared" si="0"/>
        <v>10</v>
      </c>
      <c r="E25" s="176" t="str">
        <f t="shared" si="1"/>
        <v>2 x 10 mm²</v>
      </c>
      <c r="F25" s="176">
        <v>19.3</v>
      </c>
      <c r="G25" s="176">
        <v>680</v>
      </c>
      <c r="H25" s="176">
        <v>1.84</v>
      </c>
      <c r="I25" s="177">
        <f t="shared" si="3"/>
        <v>2.3460903732809433</v>
      </c>
      <c r="J25" s="176">
        <v>75</v>
      </c>
      <c r="K25" s="176">
        <v>1.43</v>
      </c>
      <c r="L25" s="176">
        <v>8.5000000000000006E-2</v>
      </c>
      <c r="M25" s="176">
        <v>0.10199999999999999</v>
      </c>
    </row>
    <row r="26" spans="2:13">
      <c r="B26" s="176" t="s">
        <v>199</v>
      </c>
      <c r="C26" s="176" t="str">
        <f t="shared" si="2"/>
        <v>2</v>
      </c>
      <c r="D26" s="176" t="str">
        <f t="shared" si="0"/>
        <v>16</v>
      </c>
      <c r="E26" s="176" t="str">
        <f t="shared" si="1"/>
        <v>2 x 16 mm²</v>
      </c>
      <c r="F26" s="176">
        <v>21.7</v>
      </c>
      <c r="G26" s="176">
        <v>955</v>
      </c>
      <c r="H26" s="176">
        <v>1.1599999999999999</v>
      </c>
      <c r="I26" s="177">
        <f t="shared" si="3"/>
        <v>1.4790569744597248</v>
      </c>
      <c r="J26" s="176">
        <v>100</v>
      </c>
      <c r="K26" s="176">
        <v>2.29</v>
      </c>
      <c r="L26" s="176">
        <v>8.1000000000000003E-2</v>
      </c>
      <c r="M26" s="176">
        <v>9.7000000000000003E-2</v>
      </c>
    </row>
    <row r="27" spans="2:13">
      <c r="B27" s="176" t="s">
        <v>200</v>
      </c>
      <c r="C27" s="176" t="str">
        <f t="shared" si="2"/>
        <v>2</v>
      </c>
      <c r="D27" s="176" t="str">
        <f t="shared" si="0"/>
        <v>25</v>
      </c>
      <c r="E27" s="176" t="str">
        <f t="shared" si="1"/>
        <v>2 x 25 mm²</v>
      </c>
      <c r="F27" s="176">
        <v>25.9</v>
      </c>
      <c r="G27" s="176">
        <v>1335</v>
      </c>
      <c r="H27" s="176">
        <v>0.73399999999999999</v>
      </c>
      <c r="I27" s="177">
        <f t="shared" si="3"/>
        <v>0.93588605108055012</v>
      </c>
      <c r="J27" s="176">
        <v>130</v>
      </c>
      <c r="K27" s="176">
        <v>3.58</v>
      </c>
      <c r="L27" s="176">
        <v>0.08</v>
      </c>
      <c r="M27" s="176">
        <v>9.6000000000000002E-2</v>
      </c>
    </row>
    <row r="28" spans="2:13">
      <c r="B28" s="176" t="s">
        <v>201</v>
      </c>
      <c r="C28" s="176" t="str">
        <f t="shared" si="2"/>
        <v>2</v>
      </c>
      <c r="D28" s="176" t="str">
        <f t="shared" si="0"/>
        <v>35</v>
      </c>
      <c r="E28" s="176" t="str">
        <f t="shared" si="1"/>
        <v>2 x 35 mm²</v>
      </c>
      <c r="F28" s="176">
        <v>27.9</v>
      </c>
      <c r="G28" s="176">
        <v>1595</v>
      </c>
      <c r="H28" s="176">
        <v>0.52900000000000003</v>
      </c>
      <c r="I28" s="177">
        <f t="shared" si="3"/>
        <v>0.67450098231827116</v>
      </c>
      <c r="J28" s="176">
        <v>161</v>
      </c>
      <c r="K28" s="176">
        <v>5.01</v>
      </c>
      <c r="L28" s="176">
        <v>7.8E-2</v>
      </c>
      <c r="M28" s="176">
        <v>9.2999999999999999E-2</v>
      </c>
    </row>
    <row r="29" spans="2:13">
      <c r="B29" s="176" t="s">
        <v>202</v>
      </c>
      <c r="C29" s="176" t="str">
        <f t="shared" si="2"/>
        <v>2</v>
      </c>
      <c r="D29" s="176" t="str">
        <f t="shared" si="0"/>
        <v>50</v>
      </c>
      <c r="E29" s="176" t="str">
        <f t="shared" si="1"/>
        <v>2 x 50 mm²</v>
      </c>
      <c r="F29" s="176">
        <v>31.9</v>
      </c>
      <c r="G29" s="176">
        <v>2250</v>
      </c>
      <c r="H29" s="176">
        <v>0.39100000000000001</v>
      </c>
      <c r="I29" s="177">
        <f t="shared" si="3"/>
        <v>0.49854420432220042</v>
      </c>
      <c r="J29" s="176">
        <v>196</v>
      </c>
      <c r="K29" s="176">
        <v>7.15</v>
      </c>
      <c r="L29" s="176">
        <v>7.6999999999999999E-2</v>
      </c>
      <c r="M29" s="176">
        <v>9.2999999999999999E-2</v>
      </c>
    </row>
    <row r="30" spans="2:13">
      <c r="B30" s="176" t="s">
        <v>203</v>
      </c>
      <c r="C30" s="176" t="str">
        <f t="shared" si="2"/>
        <v>3</v>
      </c>
      <c r="D30" s="176" t="str">
        <f t="shared" si="0"/>
        <v>1,5</v>
      </c>
      <c r="E30" s="176" t="str">
        <f t="shared" si="1"/>
        <v>3 x 1,5 mm²</v>
      </c>
      <c r="F30" s="176">
        <v>14.2</v>
      </c>
      <c r="G30" s="176">
        <v>320</v>
      </c>
      <c r="H30" s="176">
        <v>12.2</v>
      </c>
      <c r="I30" s="177">
        <f t="shared" si="3"/>
        <v>15.555599214145381</v>
      </c>
      <c r="J30" s="176">
        <v>20</v>
      </c>
      <c r="K30" s="176">
        <v>0.21</v>
      </c>
      <c r="L30" s="176">
        <v>0.112</v>
      </c>
      <c r="M30" s="176">
        <v>0.13500000000000001</v>
      </c>
    </row>
    <row r="31" spans="2:13">
      <c r="B31" s="176" t="s">
        <v>204</v>
      </c>
      <c r="C31" s="176" t="str">
        <f t="shared" si="2"/>
        <v>3</v>
      </c>
      <c r="D31" s="176" t="str">
        <f t="shared" si="0"/>
        <v>2,5</v>
      </c>
      <c r="E31" s="176" t="str">
        <f t="shared" si="1"/>
        <v>3 x 2,5 mm²</v>
      </c>
      <c r="F31" s="176">
        <v>15.6</v>
      </c>
      <c r="G31" s="176">
        <v>415</v>
      </c>
      <c r="H31" s="176">
        <v>7.56</v>
      </c>
      <c r="I31" s="177">
        <f t="shared" si="3"/>
        <v>9.639371316306482</v>
      </c>
      <c r="J31" s="176">
        <v>28</v>
      </c>
      <c r="K31" s="176">
        <v>0.36</v>
      </c>
      <c r="L31" s="176">
        <v>0.104</v>
      </c>
      <c r="M31" s="176">
        <v>0.124</v>
      </c>
    </row>
    <row r="32" spans="2:13">
      <c r="B32" s="176" t="s">
        <v>205</v>
      </c>
      <c r="C32" s="176" t="str">
        <f t="shared" si="2"/>
        <v>3</v>
      </c>
      <c r="D32" s="176" t="str">
        <f t="shared" si="0"/>
        <v>4</v>
      </c>
      <c r="E32" s="176" t="str">
        <f t="shared" si="1"/>
        <v>3 x 4 mm²</v>
      </c>
      <c r="F32" s="176">
        <v>16.8</v>
      </c>
      <c r="G32" s="176">
        <v>500</v>
      </c>
      <c r="H32" s="176">
        <v>4.7</v>
      </c>
      <c r="I32" s="177">
        <f t="shared" si="3"/>
        <v>5.9927308447937131</v>
      </c>
      <c r="J32" s="176">
        <v>37</v>
      </c>
      <c r="K32" s="176">
        <v>0.56999999999999995</v>
      </c>
      <c r="L32" s="176">
        <v>9.6000000000000002E-2</v>
      </c>
      <c r="M32" s="176">
        <v>0.11600000000000001</v>
      </c>
    </row>
    <row r="33" spans="2:13">
      <c r="B33" s="176" t="s">
        <v>206</v>
      </c>
      <c r="C33" s="176" t="str">
        <f t="shared" si="2"/>
        <v>3</v>
      </c>
      <c r="D33" s="176" t="str">
        <f t="shared" si="0"/>
        <v>6</v>
      </c>
      <c r="E33" s="176" t="str">
        <f t="shared" si="1"/>
        <v>3 x 6 mm²</v>
      </c>
      <c r="F33" s="176">
        <v>18.100000000000001</v>
      </c>
      <c r="G33" s="176">
        <v>605</v>
      </c>
      <c r="H33" s="176">
        <v>3.11</v>
      </c>
      <c r="I33" s="177">
        <f t="shared" si="3"/>
        <v>3.9654027504911591</v>
      </c>
      <c r="J33" s="176">
        <v>47</v>
      </c>
      <c r="K33" s="176">
        <v>0.86</v>
      </c>
      <c r="L33" s="176">
        <v>9.0999999999999998E-2</v>
      </c>
      <c r="M33" s="176">
        <v>0.109</v>
      </c>
    </row>
    <row r="34" spans="2:13">
      <c r="B34" s="176" t="s">
        <v>207</v>
      </c>
      <c r="C34" s="176" t="str">
        <f t="shared" si="2"/>
        <v>3</v>
      </c>
      <c r="D34" s="176" t="str">
        <f t="shared" si="0"/>
        <v>10</v>
      </c>
      <c r="E34" s="176" t="str">
        <f t="shared" si="1"/>
        <v>3 x 10 mm²</v>
      </c>
      <c r="F34" s="176">
        <v>20.3</v>
      </c>
      <c r="G34" s="176">
        <v>795</v>
      </c>
      <c r="H34" s="176">
        <v>1.84</v>
      </c>
      <c r="I34" s="177">
        <f t="shared" si="3"/>
        <v>2.3460903732809433</v>
      </c>
      <c r="J34" s="176">
        <v>65</v>
      </c>
      <c r="K34" s="176">
        <v>1.43</v>
      </c>
      <c r="L34" s="176">
        <v>8.5000000000000006E-2</v>
      </c>
      <c r="M34" s="176">
        <v>0.10199999999999999</v>
      </c>
    </row>
    <row r="35" spans="2:13">
      <c r="B35" s="176" t="s">
        <v>208</v>
      </c>
      <c r="C35" s="176" t="str">
        <f t="shared" si="2"/>
        <v>3</v>
      </c>
      <c r="D35" s="176" t="str">
        <f t="shared" si="0"/>
        <v>16</v>
      </c>
      <c r="E35" s="176" t="str">
        <f t="shared" si="1"/>
        <v>3 x 16 mm²</v>
      </c>
      <c r="F35" s="176">
        <v>22.8</v>
      </c>
      <c r="G35" s="176">
        <v>1125</v>
      </c>
      <c r="H35" s="176">
        <v>1.1599999999999999</v>
      </c>
      <c r="I35" s="177">
        <f t="shared" si="3"/>
        <v>1.4790569744597248</v>
      </c>
      <c r="J35" s="176">
        <v>87</v>
      </c>
      <c r="K35" s="176">
        <v>2.29</v>
      </c>
      <c r="L35" s="176">
        <v>8.1000000000000003E-2</v>
      </c>
      <c r="M35" s="176">
        <v>9.7000000000000003E-2</v>
      </c>
    </row>
    <row r="36" spans="2:13">
      <c r="B36" s="176" t="s">
        <v>209</v>
      </c>
      <c r="C36" s="176" t="str">
        <f t="shared" si="2"/>
        <v>3</v>
      </c>
      <c r="D36" s="176" t="str">
        <f t="shared" si="0"/>
        <v>25</v>
      </c>
      <c r="E36" s="176" t="str">
        <f t="shared" si="1"/>
        <v>3 x 25 mm²</v>
      </c>
      <c r="F36" s="176">
        <v>27.5</v>
      </c>
      <c r="G36" s="176">
        <v>1620</v>
      </c>
      <c r="H36" s="176">
        <v>0.73399999999999999</v>
      </c>
      <c r="I36" s="177">
        <f t="shared" si="3"/>
        <v>0.93588605108055012</v>
      </c>
      <c r="J36" s="176">
        <v>110</v>
      </c>
      <c r="K36" s="176">
        <v>3.58</v>
      </c>
      <c r="L36" s="176">
        <v>0.08</v>
      </c>
      <c r="M36" s="176">
        <v>9.6000000000000002E-2</v>
      </c>
    </row>
    <row r="37" spans="2:13">
      <c r="B37" s="176" t="s">
        <v>210</v>
      </c>
      <c r="C37" s="176" t="str">
        <f t="shared" si="2"/>
        <v>3</v>
      </c>
      <c r="D37" s="176" t="str">
        <f t="shared" si="0"/>
        <v>35</v>
      </c>
      <c r="E37" s="176" t="str">
        <f t="shared" si="1"/>
        <v>3 x 35 mm²</v>
      </c>
      <c r="F37" s="176">
        <v>29.6</v>
      </c>
      <c r="G37" s="176">
        <v>1955</v>
      </c>
      <c r="H37" s="176">
        <v>0.52900000000000003</v>
      </c>
      <c r="I37" s="177">
        <f t="shared" si="3"/>
        <v>0.67450098231827116</v>
      </c>
      <c r="J37" s="176">
        <v>137</v>
      </c>
      <c r="K37" s="176">
        <v>5.01</v>
      </c>
      <c r="L37" s="176">
        <v>7.8E-2</v>
      </c>
      <c r="M37" s="176">
        <v>9.2999999999999999E-2</v>
      </c>
    </row>
    <row r="38" spans="2:13">
      <c r="B38" s="176" t="s">
        <v>211</v>
      </c>
      <c r="C38" s="176" t="str">
        <f t="shared" si="2"/>
        <v>3</v>
      </c>
      <c r="D38" s="176" t="str">
        <f t="shared" si="0"/>
        <v>50</v>
      </c>
      <c r="E38" s="176" t="str">
        <f t="shared" si="1"/>
        <v>3 x 50 mm²</v>
      </c>
      <c r="F38" s="176">
        <v>33.9</v>
      </c>
      <c r="G38" s="176">
        <v>2730</v>
      </c>
      <c r="H38" s="176">
        <v>0.39100000000000001</v>
      </c>
      <c r="I38" s="177">
        <f t="shared" si="3"/>
        <v>0.49854420432220042</v>
      </c>
      <c r="J38" s="176">
        <v>167</v>
      </c>
      <c r="K38" s="176">
        <v>7.15</v>
      </c>
      <c r="L38" s="176">
        <v>7.6999999999999999E-2</v>
      </c>
      <c r="M38" s="176">
        <v>9.2999999999999999E-2</v>
      </c>
    </row>
    <row r="39" spans="2:13">
      <c r="B39" s="176" t="s">
        <v>212</v>
      </c>
      <c r="C39" s="176" t="str">
        <f t="shared" si="2"/>
        <v>3</v>
      </c>
      <c r="D39" s="176" t="str">
        <f t="shared" si="0"/>
        <v>70</v>
      </c>
      <c r="E39" s="176" t="str">
        <f t="shared" si="1"/>
        <v>3 x 70 mm²</v>
      </c>
      <c r="F39" s="176">
        <v>38.4</v>
      </c>
      <c r="G39" s="176">
        <v>3655</v>
      </c>
      <c r="H39" s="176">
        <v>0.27</v>
      </c>
      <c r="I39" s="177">
        <f t="shared" si="3"/>
        <v>0.34426326129666013</v>
      </c>
      <c r="J39" s="176">
        <v>214</v>
      </c>
      <c r="K39" s="176">
        <v>10.01</v>
      </c>
      <c r="L39" s="176">
        <v>7.4999999999999997E-2</v>
      </c>
      <c r="M39" s="176">
        <v>0.09</v>
      </c>
    </row>
    <row r="40" spans="2:13">
      <c r="B40" s="176" t="s">
        <v>213</v>
      </c>
      <c r="C40" s="176" t="str">
        <f t="shared" si="2"/>
        <v>3</v>
      </c>
      <c r="D40" s="176" t="str">
        <f t="shared" si="0"/>
        <v>95</v>
      </c>
      <c r="E40" s="176" t="str">
        <f t="shared" si="1"/>
        <v>3 x 95 mm²</v>
      </c>
      <c r="F40" s="176">
        <v>43.8</v>
      </c>
      <c r="G40" s="176">
        <v>4885</v>
      </c>
      <c r="H40" s="176">
        <v>0.19500000000000001</v>
      </c>
      <c r="I40" s="177">
        <f t="shared" si="3"/>
        <v>0.24863457760314342</v>
      </c>
      <c r="J40" s="176">
        <v>259</v>
      </c>
      <c r="K40" s="176">
        <v>13.59</v>
      </c>
      <c r="L40" s="176">
        <v>7.3999999999999996E-2</v>
      </c>
      <c r="M40" s="176">
        <v>8.8999999999999996E-2</v>
      </c>
    </row>
    <row r="41" spans="2:13">
      <c r="B41" s="176" t="s">
        <v>214</v>
      </c>
      <c r="C41" s="176" t="str">
        <f t="shared" si="2"/>
        <v>3</v>
      </c>
      <c r="D41" s="176" t="str">
        <f t="shared" si="0"/>
        <v>120</v>
      </c>
      <c r="E41" s="176" t="str">
        <f t="shared" si="1"/>
        <v>3 x 120 mm²</v>
      </c>
      <c r="F41" s="176">
        <v>47.6</v>
      </c>
      <c r="G41" s="176">
        <v>6000</v>
      </c>
      <c r="H41" s="176">
        <v>0.154</v>
      </c>
      <c r="I41" s="177">
        <f t="shared" si="3"/>
        <v>0.19635756385068762</v>
      </c>
      <c r="J41" s="176">
        <v>301</v>
      </c>
      <c r="K41" s="176">
        <v>17.16</v>
      </c>
      <c r="L41" s="176">
        <v>7.2999999999999995E-2</v>
      </c>
      <c r="M41" s="176">
        <v>8.6999999999999994E-2</v>
      </c>
    </row>
    <row r="42" spans="2:13">
      <c r="B42" s="176" t="s">
        <v>215</v>
      </c>
      <c r="C42" s="176" t="str">
        <f t="shared" si="2"/>
        <v>3</v>
      </c>
      <c r="D42" s="176" t="str">
        <f t="shared" si="0"/>
        <v>150</v>
      </c>
      <c r="E42" s="176" t="str">
        <f t="shared" si="1"/>
        <v>3 x 150 mm²</v>
      </c>
      <c r="F42" s="176">
        <v>52.4</v>
      </c>
      <c r="G42" s="176">
        <v>7300</v>
      </c>
      <c r="H42" s="176">
        <v>0.126</v>
      </c>
      <c r="I42" s="177">
        <f t="shared" si="3"/>
        <v>0.16065618860510805</v>
      </c>
      <c r="J42" s="176">
        <v>347</v>
      </c>
      <c r="K42" s="176">
        <v>21.45</v>
      </c>
      <c r="L42" s="176">
        <v>7.2999999999999995E-2</v>
      </c>
      <c r="M42" s="176">
        <v>8.6999999999999994E-2</v>
      </c>
    </row>
    <row r="43" spans="2:13">
      <c r="B43" s="176" t="s">
        <v>216</v>
      </c>
      <c r="C43" s="176" t="str">
        <f t="shared" si="2"/>
        <v>3</v>
      </c>
      <c r="D43" s="176" t="str">
        <f t="shared" si="0"/>
        <v>185</v>
      </c>
      <c r="E43" s="176" t="str">
        <f t="shared" si="1"/>
        <v>3 x 185 mm²</v>
      </c>
      <c r="F43" s="176">
        <v>58.6</v>
      </c>
      <c r="G43" s="176">
        <v>8960</v>
      </c>
      <c r="H43" s="176">
        <v>0.1</v>
      </c>
      <c r="I43" s="177">
        <f t="shared" si="3"/>
        <v>0.1275049115913556</v>
      </c>
      <c r="J43" s="176">
        <v>397</v>
      </c>
      <c r="K43" s="176">
        <v>26.46</v>
      </c>
      <c r="L43" s="176">
        <v>7.2999999999999995E-2</v>
      </c>
      <c r="M43" s="176">
        <v>8.6999999999999994E-2</v>
      </c>
    </row>
    <row r="44" spans="2:13">
      <c r="B44" s="176" t="s">
        <v>217</v>
      </c>
      <c r="C44" s="176" t="str">
        <f t="shared" si="2"/>
        <v>3</v>
      </c>
      <c r="D44" s="176" t="str">
        <f t="shared" si="0"/>
        <v>240</v>
      </c>
      <c r="E44" s="176" t="str">
        <f t="shared" si="1"/>
        <v>3 x 240 mm²</v>
      </c>
      <c r="F44" s="176">
        <v>66.099999999999994</v>
      </c>
      <c r="G44" s="176">
        <v>11610</v>
      </c>
      <c r="H44" s="176">
        <v>7.6200000000000004E-2</v>
      </c>
      <c r="I44" s="177">
        <f t="shared" si="3"/>
        <v>9.7158742632612968E-2</v>
      </c>
      <c r="J44" s="176">
        <v>468</v>
      </c>
      <c r="K44" s="176">
        <v>34.32</v>
      </c>
      <c r="L44" s="176">
        <v>7.1999999999999995E-2</v>
      </c>
      <c r="M44" s="176">
        <v>8.6999999999999994E-2</v>
      </c>
    </row>
    <row r="45" spans="2:13">
      <c r="B45" s="176" t="s">
        <v>218</v>
      </c>
      <c r="C45" s="176" t="str">
        <f t="shared" si="2"/>
        <v>4</v>
      </c>
      <c r="D45" s="176" t="str">
        <f t="shared" si="0"/>
        <v>1,5</v>
      </c>
      <c r="E45" s="176" t="str">
        <f t="shared" si="1"/>
        <v>4 x 1,5 mm²</v>
      </c>
      <c r="F45" s="176">
        <v>15.7</v>
      </c>
      <c r="G45" s="176">
        <v>350</v>
      </c>
      <c r="H45" s="176">
        <v>12.2</v>
      </c>
      <c r="I45" s="177">
        <f t="shared" si="3"/>
        <v>15.555599214145381</v>
      </c>
      <c r="J45" s="176">
        <v>20</v>
      </c>
      <c r="K45" s="176">
        <v>0.21</v>
      </c>
      <c r="L45" s="176">
        <v>0.112</v>
      </c>
      <c r="M45" s="176">
        <v>0.13500000000000001</v>
      </c>
    </row>
    <row r="46" spans="2:13">
      <c r="B46" s="176" t="s">
        <v>219</v>
      </c>
      <c r="C46" s="176" t="str">
        <f t="shared" si="2"/>
        <v>4</v>
      </c>
      <c r="D46" s="176" t="str">
        <f t="shared" si="0"/>
        <v>2,5</v>
      </c>
      <c r="E46" s="176" t="str">
        <f t="shared" si="1"/>
        <v>4 x 2,5 mm²</v>
      </c>
      <c r="F46" s="176">
        <v>16.600000000000001</v>
      </c>
      <c r="G46" s="176">
        <v>425</v>
      </c>
      <c r="H46" s="176">
        <v>7.56</v>
      </c>
      <c r="I46" s="177">
        <f t="shared" si="3"/>
        <v>9.639371316306482</v>
      </c>
      <c r="J46" s="176">
        <v>28</v>
      </c>
      <c r="K46" s="176">
        <v>0.36</v>
      </c>
      <c r="L46" s="176">
        <v>0.104</v>
      </c>
      <c r="M46" s="176">
        <v>0.124</v>
      </c>
    </row>
    <row r="47" spans="2:13">
      <c r="B47" s="176" t="s">
        <v>220</v>
      </c>
      <c r="C47" s="176" t="str">
        <f t="shared" si="2"/>
        <v>4</v>
      </c>
      <c r="D47" s="176" t="str">
        <f t="shared" si="0"/>
        <v>4</v>
      </c>
      <c r="E47" s="176" t="str">
        <f t="shared" si="1"/>
        <v>4 x 4 mm²</v>
      </c>
      <c r="F47" s="176">
        <v>18.100000000000001</v>
      </c>
      <c r="G47" s="176">
        <v>590</v>
      </c>
      <c r="H47" s="176">
        <v>4.7</v>
      </c>
      <c r="I47" s="177">
        <f t="shared" si="3"/>
        <v>5.9927308447937131</v>
      </c>
      <c r="J47" s="176">
        <v>37</v>
      </c>
      <c r="K47" s="176">
        <v>0.56999999999999995</v>
      </c>
      <c r="L47" s="176">
        <v>9.6000000000000002E-2</v>
      </c>
      <c r="M47" s="176">
        <v>0.11600000000000001</v>
      </c>
    </row>
    <row r="48" spans="2:13">
      <c r="B48" s="176" t="s">
        <v>221</v>
      </c>
      <c r="C48" s="176" t="str">
        <f t="shared" si="2"/>
        <v>4</v>
      </c>
      <c r="D48" s="176" t="str">
        <f t="shared" si="0"/>
        <v>6</v>
      </c>
      <c r="E48" s="176" t="str">
        <f t="shared" si="1"/>
        <v>4 x 6 mm²</v>
      </c>
      <c r="F48" s="176">
        <v>9.5</v>
      </c>
      <c r="G48" s="176">
        <v>725</v>
      </c>
      <c r="H48" s="176">
        <v>3.11</v>
      </c>
      <c r="I48" s="177">
        <f t="shared" si="3"/>
        <v>3.9654027504911591</v>
      </c>
      <c r="J48" s="176">
        <v>47</v>
      </c>
      <c r="K48" s="176">
        <v>0.86</v>
      </c>
      <c r="L48" s="176">
        <v>9.0999999999999998E-2</v>
      </c>
      <c r="M48" s="176">
        <v>0.109</v>
      </c>
    </row>
    <row r="49" spans="2:13">
      <c r="B49" s="176" t="s">
        <v>222</v>
      </c>
      <c r="C49" s="176" t="str">
        <f t="shared" si="2"/>
        <v>4</v>
      </c>
      <c r="D49" s="176" t="str">
        <f t="shared" si="0"/>
        <v>10</v>
      </c>
      <c r="E49" s="176" t="str">
        <f t="shared" si="1"/>
        <v>4 x 10 mm²</v>
      </c>
      <c r="F49" s="176">
        <v>22.1</v>
      </c>
      <c r="G49" s="176">
        <v>955</v>
      </c>
      <c r="H49" s="176">
        <v>1.84</v>
      </c>
      <c r="I49" s="177">
        <f t="shared" si="3"/>
        <v>2.3460903732809433</v>
      </c>
      <c r="J49" s="176">
        <v>65</v>
      </c>
      <c r="K49" s="176">
        <v>1.43</v>
      </c>
      <c r="L49" s="176">
        <v>8.5000000000000006E-2</v>
      </c>
      <c r="M49" s="176">
        <v>0.10199999999999999</v>
      </c>
    </row>
    <row r="50" spans="2:13">
      <c r="B50" s="176" t="s">
        <v>223</v>
      </c>
      <c r="C50" s="176" t="str">
        <f t="shared" si="2"/>
        <v>4</v>
      </c>
      <c r="D50" s="176" t="str">
        <f t="shared" si="0"/>
        <v>16</v>
      </c>
      <c r="E50" s="176" t="str">
        <f t="shared" si="1"/>
        <v>4 x 16 mm²</v>
      </c>
      <c r="F50" s="176">
        <v>25.2</v>
      </c>
      <c r="G50" s="176">
        <v>1375</v>
      </c>
      <c r="H50" s="176">
        <v>1.1599999999999999</v>
      </c>
      <c r="I50" s="177">
        <f t="shared" si="3"/>
        <v>1.4790569744597248</v>
      </c>
      <c r="J50" s="176">
        <v>87</v>
      </c>
      <c r="K50" s="176">
        <v>2.29</v>
      </c>
      <c r="L50" s="176">
        <v>8.1000000000000003E-2</v>
      </c>
      <c r="M50" s="176">
        <v>9.7000000000000003E-2</v>
      </c>
    </row>
    <row r="51" spans="2:13">
      <c r="B51" s="176" t="s">
        <v>224</v>
      </c>
      <c r="C51" s="176" t="str">
        <f t="shared" si="2"/>
        <v>4</v>
      </c>
      <c r="D51" s="176" t="str">
        <f t="shared" si="0"/>
        <v>25</v>
      </c>
      <c r="E51" s="176" t="str">
        <f t="shared" si="1"/>
        <v>4 x 25 mm²</v>
      </c>
      <c r="F51" s="176">
        <v>30</v>
      </c>
      <c r="G51" s="176">
        <v>1965</v>
      </c>
      <c r="H51" s="176">
        <v>0.73399999999999999</v>
      </c>
      <c r="I51" s="177">
        <f t="shared" si="3"/>
        <v>0.93588605108055012</v>
      </c>
      <c r="J51" s="176">
        <v>110</v>
      </c>
      <c r="K51" s="176">
        <v>3.58</v>
      </c>
      <c r="L51" s="176">
        <v>0.08</v>
      </c>
      <c r="M51" s="176">
        <v>9.6000000000000002E-2</v>
      </c>
    </row>
    <row r="52" spans="2:13">
      <c r="B52" s="176" t="s">
        <v>225</v>
      </c>
      <c r="C52" s="176" t="str">
        <f t="shared" si="2"/>
        <v>4</v>
      </c>
      <c r="D52" s="176" t="str">
        <f t="shared" si="0"/>
        <v>35</v>
      </c>
      <c r="E52" s="176" t="str">
        <f t="shared" si="1"/>
        <v>4 x 35 mm²</v>
      </c>
      <c r="F52" s="176">
        <v>32.4</v>
      </c>
      <c r="G52" s="176">
        <v>2410</v>
      </c>
      <c r="H52" s="176">
        <v>0.52900000000000003</v>
      </c>
      <c r="I52" s="177">
        <f t="shared" si="3"/>
        <v>0.67450098231827116</v>
      </c>
      <c r="J52" s="176">
        <v>137</v>
      </c>
      <c r="K52" s="176">
        <v>5.01</v>
      </c>
      <c r="L52" s="176">
        <v>7.8E-2</v>
      </c>
      <c r="M52" s="176">
        <v>9.2999999999999999E-2</v>
      </c>
    </row>
    <row r="53" spans="2:13">
      <c r="B53" s="176" t="s">
        <v>226</v>
      </c>
      <c r="C53" s="176" t="str">
        <f t="shared" si="2"/>
        <v>4</v>
      </c>
      <c r="D53" s="176" t="str">
        <f t="shared" si="0"/>
        <v>50</v>
      </c>
      <c r="E53" s="176" t="str">
        <f t="shared" si="1"/>
        <v>4 x 50 mm²</v>
      </c>
      <c r="F53" s="176">
        <v>37.299999999999997</v>
      </c>
      <c r="G53" s="176">
        <v>3365</v>
      </c>
      <c r="H53" s="176">
        <v>0.39100000000000001</v>
      </c>
      <c r="I53" s="177">
        <f t="shared" si="3"/>
        <v>0.49854420432220042</v>
      </c>
      <c r="J53" s="176">
        <v>167</v>
      </c>
      <c r="K53" s="176">
        <v>7.15</v>
      </c>
      <c r="L53" s="176">
        <v>7.6999999999999999E-2</v>
      </c>
      <c r="M53" s="176">
        <v>9.2999999999999999E-2</v>
      </c>
    </row>
    <row r="54" spans="2:13">
      <c r="B54" s="176" t="s">
        <v>227</v>
      </c>
      <c r="C54" s="176" t="str">
        <f t="shared" si="2"/>
        <v>4</v>
      </c>
      <c r="D54" s="176" t="str">
        <f t="shared" si="0"/>
        <v>70</v>
      </c>
      <c r="E54" s="176" t="str">
        <f t="shared" si="1"/>
        <v>4 x 70 mm²</v>
      </c>
      <c r="F54" s="176">
        <v>42.1</v>
      </c>
      <c r="G54" s="176">
        <v>4580</v>
      </c>
      <c r="H54" s="176">
        <v>0.27</v>
      </c>
      <c r="I54" s="177">
        <f t="shared" si="3"/>
        <v>0.34426326129666013</v>
      </c>
      <c r="J54" s="176">
        <v>214</v>
      </c>
      <c r="K54" s="176">
        <v>10.01</v>
      </c>
      <c r="L54" s="176">
        <v>7.4999999999999997E-2</v>
      </c>
      <c r="M54" s="176">
        <v>0.09</v>
      </c>
    </row>
    <row r="55" spans="2:13">
      <c r="B55" s="176" t="s">
        <v>228</v>
      </c>
      <c r="C55" s="176" t="str">
        <f t="shared" si="2"/>
        <v>4</v>
      </c>
      <c r="D55" s="176" t="str">
        <f t="shared" si="0"/>
        <v>95</v>
      </c>
      <c r="E55" s="176" t="str">
        <f t="shared" si="1"/>
        <v>4 x 95 mm²</v>
      </c>
      <c r="F55" s="176">
        <v>48.2</v>
      </c>
      <c r="G55" s="176">
        <v>6020</v>
      </c>
      <c r="H55" s="176">
        <v>0.19500000000000001</v>
      </c>
      <c r="I55" s="177">
        <f t="shared" si="3"/>
        <v>0.24863457760314342</v>
      </c>
      <c r="J55" s="176">
        <v>259</v>
      </c>
      <c r="K55" s="176">
        <v>13.59</v>
      </c>
      <c r="L55" s="176">
        <v>7.3999999999999996E-2</v>
      </c>
      <c r="M55" s="176">
        <v>8.8999999999999996E-2</v>
      </c>
    </row>
    <row r="56" spans="2:13">
      <c r="B56" s="176" t="s">
        <v>229</v>
      </c>
      <c r="C56" s="176" t="str">
        <f t="shared" si="2"/>
        <v>4</v>
      </c>
      <c r="D56" s="176" t="str">
        <f t="shared" si="0"/>
        <v>120</v>
      </c>
      <c r="E56" s="176" t="str">
        <f t="shared" si="1"/>
        <v>4 x 120 mm²</v>
      </c>
      <c r="F56" s="176">
        <v>52.7</v>
      </c>
      <c r="G56" s="176">
        <v>7440</v>
      </c>
      <c r="H56" s="176">
        <v>0.154</v>
      </c>
      <c r="I56" s="177">
        <f t="shared" si="3"/>
        <v>0.19635756385068762</v>
      </c>
      <c r="J56" s="176">
        <v>301</v>
      </c>
      <c r="K56" s="176">
        <v>17.16</v>
      </c>
      <c r="L56" s="176">
        <v>7.2999999999999995E-2</v>
      </c>
      <c r="M56" s="176">
        <v>8.6999999999999994E-2</v>
      </c>
    </row>
    <row r="57" spans="2:13">
      <c r="B57" s="176" t="s">
        <v>230</v>
      </c>
      <c r="C57" s="176" t="str">
        <f t="shared" si="2"/>
        <v>5</v>
      </c>
      <c r="D57" s="176" t="str">
        <f t="shared" si="0"/>
        <v>1,5</v>
      </c>
      <c r="E57" s="176" t="str">
        <f t="shared" si="1"/>
        <v>5 x 1,5 mm²</v>
      </c>
      <c r="F57" s="176">
        <v>16.7</v>
      </c>
      <c r="G57" s="176">
        <v>420</v>
      </c>
      <c r="H57" s="176">
        <v>12.2</v>
      </c>
      <c r="I57" s="177">
        <f t="shared" si="3"/>
        <v>15.555599214145381</v>
      </c>
      <c r="J57" s="176">
        <v>12</v>
      </c>
      <c r="K57" s="176">
        <v>0.21</v>
      </c>
      <c r="L57" s="176">
        <v>0.112</v>
      </c>
      <c r="M57" s="176">
        <v>0.13500000000000001</v>
      </c>
    </row>
    <row r="58" spans="2:13">
      <c r="B58" s="176" t="s">
        <v>231</v>
      </c>
      <c r="C58" s="176" t="str">
        <f t="shared" si="2"/>
        <v>7</v>
      </c>
      <c r="D58" s="176" t="str">
        <f t="shared" si="0"/>
        <v>1,5</v>
      </c>
      <c r="E58" s="176" t="str">
        <f t="shared" si="1"/>
        <v>7 x 1,5 mm²</v>
      </c>
      <c r="F58" s="176">
        <v>17.8</v>
      </c>
      <c r="G58" s="176">
        <v>540</v>
      </c>
      <c r="H58" s="176">
        <v>12.2</v>
      </c>
      <c r="I58" s="177">
        <f t="shared" si="3"/>
        <v>15.555599214145381</v>
      </c>
      <c r="J58" s="176">
        <v>11</v>
      </c>
      <c r="K58" s="176">
        <v>0.21</v>
      </c>
      <c r="L58" s="176">
        <v>0.112</v>
      </c>
      <c r="M58" s="176">
        <v>0.13500000000000001</v>
      </c>
    </row>
    <row r="59" spans="2:13">
      <c r="B59" s="176" t="s">
        <v>232</v>
      </c>
      <c r="C59" s="176" t="str">
        <f t="shared" si="2"/>
        <v>12</v>
      </c>
      <c r="D59" s="176" t="str">
        <f t="shared" si="0"/>
        <v>1,5</v>
      </c>
      <c r="E59" s="176" t="str">
        <f t="shared" si="1"/>
        <v>12 x 1,5 mm²</v>
      </c>
      <c r="F59" s="176">
        <v>22.5</v>
      </c>
      <c r="G59" s="176">
        <v>805</v>
      </c>
      <c r="H59" s="176">
        <v>12.2</v>
      </c>
      <c r="I59" s="177">
        <f t="shared" si="3"/>
        <v>15.555599214145381</v>
      </c>
      <c r="J59" s="176">
        <v>9</v>
      </c>
      <c r="K59" s="176">
        <v>0.21</v>
      </c>
      <c r="L59" s="176">
        <v>0.112</v>
      </c>
      <c r="M59" s="176">
        <v>0.13500000000000001</v>
      </c>
    </row>
    <row r="60" spans="2:13">
      <c r="B60" s="176" t="s">
        <v>233</v>
      </c>
      <c r="C60" s="176" t="str">
        <f t="shared" si="2"/>
        <v>19</v>
      </c>
      <c r="D60" s="176" t="str">
        <f t="shared" si="0"/>
        <v>1,5</v>
      </c>
      <c r="E60" s="176" t="str">
        <f t="shared" si="1"/>
        <v>19 x 1,5 mm²</v>
      </c>
      <c r="F60" s="176">
        <v>26</v>
      </c>
      <c r="G60" s="176">
        <v>1100</v>
      </c>
      <c r="H60" s="176">
        <v>12.2</v>
      </c>
      <c r="I60" s="177">
        <f t="shared" si="3"/>
        <v>15.555599214145381</v>
      </c>
      <c r="J60" s="176">
        <v>8</v>
      </c>
      <c r="K60" s="176">
        <v>0.21</v>
      </c>
      <c r="L60" s="176">
        <v>0.112</v>
      </c>
      <c r="M60" s="176">
        <v>0.13500000000000001</v>
      </c>
    </row>
    <row r="61" spans="2:13">
      <c r="B61" s="176" t="s">
        <v>234</v>
      </c>
      <c r="C61" s="176" t="str">
        <f t="shared" si="2"/>
        <v>27</v>
      </c>
      <c r="D61" s="176" t="str">
        <f t="shared" si="0"/>
        <v>1,5</v>
      </c>
      <c r="E61" s="176" t="str">
        <f t="shared" si="1"/>
        <v>27 x 1,5 mm²</v>
      </c>
      <c r="F61" s="176">
        <v>30.6</v>
      </c>
      <c r="G61" s="176">
        <v>1460</v>
      </c>
      <c r="H61" s="176">
        <v>12.2</v>
      </c>
      <c r="I61" s="177">
        <f t="shared" si="3"/>
        <v>15.555599214145381</v>
      </c>
      <c r="J61" s="176">
        <v>7</v>
      </c>
      <c r="K61" s="176">
        <v>0.21</v>
      </c>
      <c r="L61" s="176">
        <v>0.112</v>
      </c>
      <c r="M61" s="176">
        <v>0.13500000000000001</v>
      </c>
    </row>
    <row r="62" spans="2:13">
      <c r="B62" s="176" t="s">
        <v>235</v>
      </c>
      <c r="C62" s="176" t="str">
        <f t="shared" si="2"/>
        <v>37</v>
      </c>
      <c r="D62" s="176" t="str">
        <f t="shared" si="0"/>
        <v>1,5</v>
      </c>
      <c r="E62" s="176" t="str">
        <f t="shared" si="1"/>
        <v>37 x 1,5 mm²</v>
      </c>
      <c r="F62" s="176">
        <v>33.9</v>
      </c>
      <c r="G62" s="176">
        <v>1840</v>
      </c>
      <c r="H62" s="176">
        <v>12.2</v>
      </c>
      <c r="I62" s="177">
        <f t="shared" si="3"/>
        <v>15.555599214145381</v>
      </c>
      <c r="J62" s="176">
        <v>6</v>
      </c>
      <c r="K62" s="176">
        <v>0.21</v>
      </c>
      <c r="L62" s="176">
        <v>0.112</v>
      </c>
      <c r="M62" s="176">
        <v>0.13500000000000001</v>
      </c>
    </row>
    <row r="63" spans="2:13">
      <c r="B63" s="176" t="s">
        <v>236</v>
      </c>
      <c r="C63" s="176" t="str">
        <f t="shared" si="2"/>
        <v>5</v>
      </c>
      <c r="D63" s="176" t="str">
        <f t="shared" si="0"/>
        <v>2,5</v>
      </c>
      <c r="E63" s="176" t="str">
        <f t="shared" si="1"/>
        <v>5 x 2,5 mm²</v>
      </c>
      <c r="F63" s="176">
        <v>18</v>
      </c>
      <c r="G63" s="176">
        <v>555</v>
      </c>
      <c r="H63" s="176">
        <v>7.56</v>
      </c>
      <c r="I63" s="177">
        <f t="shared" si="3"/>
        <v>9.639371316306482</v>
      </c>
      <c r="J63" s="176">
        <v>17</v>
      </c>
      <c r="K63" s="176">
        <v>0.36</v>
      </c>
      <c r="L63" s="176">
        <v>0.104</v>
      </c>
      <c r="M63" s="176">
        <v>0.124</v>
      </c>
    </row>
    <row r="64" spans="2:13">
      <c r="B64" s="176" t="s">
        <v>237</v>
      </c>
      <c r="C64" s="176" t="str">
        <f t="shared" si="2"/>
        <v>7</v>
      </c>
      <c r="D64" s="176" t="str">
        <f t="shared" si="0"/>
        <v>2,5</v>
      </c>
      <c r="E64" s="176" t="str">
        <f t="shared" si="1"/>
        <v>7 x 2,5 mm²</v>
      </c>
      <c r="F64" s="176">
        <v>19.2</v>
      </c>
      <c r="G64" s="176">
        <v>655</v>
      </c>
      <c r="H64" s="176">
        <v>7.56</v>
      </c>
      <c r="I64" s="177">
        <f t="shared" si="3"/>
        <v>9.639371316306482</v>
      </c>
      <c r="J64" s="176">
        <v>15</v>
      </c>
      <c r="K64" s="176">
        <v>0.36</v>
      </c>
      <c r="L64" s="176">
        <v>0.104</v>
      </c>
      <c r="M64" s="176">
        <v>0.124</v>
      </c>
    </row>
    <row r="65" spans="2:13">
      <c r="B65" s="176" t="s">
        <v>238</v>
      </c>
      <c r="C65" s="176" t="str">
        <f t="shared" si="2"/>
        <v>12</v>
      </c>
      <c r="D65" s="176" t="str">
        <f t="shared" si="0"/>
        <v>2,5</v>
      </c>
      <c r="E65" s="176" t="str">
        <f t="shared" si="1"/>
        <v>12 x 2,5 mm²</v>
      </c>
      <c r="F65" s="176">
        <v>24.5</v>
      </c>
      <c r="G65" s="176">
        <v>995</v>
      </c>
      <c r="H65" s="176">
        <v>7.56</v>
      </c>
      <c r="I65" s="177">
        <f t="shared" si="3"/>
        <v>9.639371316306482</v>
      </c>
      <c r="J65" s="176">
        <v>13</v>
      </c>
      <c r="K65" s="176">
        <v>0.36</v>
      </c>
      <c r="L65" s="176">
        <v>0.104</v>
      </c>
      <c r="M65" s="176">
        <v>0.124</v>
      </c>
    </row>
    <row r="66" spans="2:13">
      <c r="B66" s="176" t="s">
        <v>239</v>
      </c>
      <c r="C66" s="176" t="str">
        <f t="shared" si="2"/>
        <v>19</v>
      </c>
      <c r="D66" s="176" t="str">
        <f t="shared" si="0"/>
        <v>2,5</v>
      </c>
      <c r="E66" s="176" t="str">
        <f t="shared" si="1"/>
        <v>19 x 2,5 mm²</v>
      </c>
      <c r="F66" s="176">
        <v>28.2</v>
      </c>
      <c r="G66" s="176">
        <v>1360</v>
      </c>
      <c r="H66" s="176">
        <v>7.56</v>
      </c>
      <c r="I66" s="177">
        <f t="shared" si="3"/>
        <v>9.639371316306482</v>
      </c>
      <c r="J66" s="176">
        <v>11</v>
      </c>
      <c r="K66" s="176">
        <v>0.36</v>
      </c>
      <c r="L66" s="176">
        <v>0.104</v>
      </c>
      <c r="M66" s="176">
        <v>0.124</v>
      </c>
    </row>
    <row r="67" spans="2:13">
      <c r="B67" s="176" t="s">
        <v>240</v>
      </c>
      <c r="C67" s="176" t="str">
        <f t="shared" si="2"/>
        <v>27</v>
      </c>
      <c r="D67" s="176" t="str">
        <f t="shared" si="0"/>
        <v>2,5</v>
      </c>
      <c r="E67" s="176" t="str">
        <f t="shared" si="1"/>
        <v>27 x 2,5 mm²</v>
      </c>
      <c r="F67" s="176">
        <v>33.200000000000003</v>
      </c>
      <c r="G67" s="176">
        <v>1815</v>
      </c>
      <c r="H67" s="176">
        <v>7.56</v>
      </c>
      <c r="I67" s="177">
        <f t="shared" si="3"/>
        <v>9.639371316306482</v>
      </c>
      <c r="J67" s="176">
        <v>10</v>
      </c>
      <c r="K67" s="176">
        <v>0.36</v>
      </c>
      <c r="L67" s="176">
        <v>0.104</v>
      </c>
      <c r="M67" s="176">
        <v>0.124</v>
      </c>
    </row>
    <row r="68" spans="2:13">
      <c r="B68" s="176" t="s">
        <v>241</v>
      </c>
      <c r="C68" s="176" t="str">
        <f t="shared" si="2"/>
        <v>37</v>
      </c>
      <c r="D68" s="176" t="str">
        <f t="shared" si="0"/>
        <v>2,5</v>
      </c>
      <c r="E68" s="176" t="str">
        <f t="shared" si="1"/>
        <v>37 x 2,5 mm²</v>
      </c>
      <c r="F68" s="176">
        <v>37.1</v>
      </c>
      <c r="G68" s="176">
        <v>2320</v>
      </c>
      <c r="H68" s="176">
        <v>7.56</v>
      </c>
      <c r="I68" s="177">
        <f t="shared" si="3"/>
        <v>9.639371316306482</v>
      </c>
      <c r="J68" s="176">
        <v>9</v>
      </c>
      <c r="K68" s="176">
        <v>0.36</v>
      </c>
      <c r="L68" s="176">
        <v>0.104</v>
      </c>
      <c r="M68" s="176">
        <v>0.124</v>
      </c>
    </row>
  </sheetData>
  <autoFilter ref="B5:N68"/>
  <mergeCells count="2">
    <mergeCell ref="B2:M2"/>
    <mergeCell ref="B3:M3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11</vt:i4>
      </vt:variant>
    </vt:vector>
  </HeadingPairs>
  <TitlesOfParts>
    <vt:vector size="18" baseType="lpstr">
      <vt:lpstr>MOTORS CHART IN AIR</vt:lpstr>
      <vt:lpstr>Sheet1</vt:lpstr>
      <vt:lpstr>LV FEEDER CHART IN AIR</vt:lpstr>
      <vt:lpstr>DC FEEDER CHART IN AIR</vt:lpstr>
      <vt:lpstr>ABB MOTOR DATA Ex na</vt:lpstr>
      <vt:lpstr>CIRCUIT PRYSMIAN</vt:lpstr>
      <vt:lpstr>CABLE DATA PRYSMIAN</vt:lpstr>
      <vt:lpstr>MotorRating</vt:lpstr>
      <vt:lpstr>n</vt:lpstr>
      <vt:lpstr>'DC FEEDER CHART IN AIR'!Print_Area</vt:lpstr>
      <vt:lpstr>'LV FEEDER CHART IN AIR'!Print_Area</vt:lpstr>
      <vt:lpstr>'MOTORS CHART IN AIR'!Print_Area</vt:lpstr>
      <vt:lpstr>'DC FEEDER CHART IN AIR'!Vd</vt:lpstr>
      <vt:lpstr>'LV FEEDER CHART IN AIR'!Vd</vt:lpstr>
      <vt:lpstr>Vd</vt:lpstr>
      <vt:lpstr>'DC FEEDER CHART IN AIR'!Vst</vt:lpstr>
      <vt:lpstr>'LV FEEDER CHART IN AIR'!Vst</vt:lpstr>
      <vt:lpstr>Vst</vt:lpstr>
    </vt:vector>
  </TitlesOfParts>
  <Company>Technip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TECHNIP</dc:creator>
  <cp:lastModifiedBy>Technip</cp:lastModifiedBy>
  <cp:lastPrinted>2012-06-22T12:51:57Z</cp:lastPrinted>
  <dcterms:created xsi:type="dcterms:W3CDTF">2012-06-14T13:05:20Z</dcterms:created>
  <dcterms:modified xsi:type="dcterms:W3CDTF">2014-08-18T14:08:30Z</dcterms:modified>
</cp:coreProperties>
</file>