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y AMON\Desktop\"/>
    </mc:Choice>
  </mc:AlternateContent>
  <xr:revisionPtr revIDLastSave="0" documentId="8_{87867F94-1703-465D-9AEF-757983F53B02}" xr6:coauthVersionLast="47" xr6:coauthVersionMax="47" xr10:uidLastSave="{00000000-0000-0000-0000-000000000000}"/>
  <bookViews>
    <workbookView xWindow="-120" yWindow="-120" windowWidth="29040" windowHeight="15720" xr2:uid="{408D62B6-3D68-4B91-B7B8-79938A945D64}"/>
  </bookViews>
  <sheets>
    <sheet name="Chantier 1" sheetId="2" r:id="rId1"/>
    <sheet name="Chantier 2" sheetId="3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3" l="1"/>
  <c r="C22" i="3"/>
  <c r="C20" i="3"/>
  <c r="C19" i="3"/>
  <c r="C18" i="3"/>
  <c r="C17" i="3"/>
  <c r="C16" i="3"/>
  <c r="C15" i="3"/>
  <c r="C14" i="3"/>
  <c r="C13" i="3"/>
  <c r="C12" i="3"/>
  <c r="C11" i="3"/>
  <c r="C9" i="3"/>
  <c r="E8" i="3"/>
  <c r="D8" i="3" s="1"/>
  <c r="C8" i="3"/>
  <c r="C6" i="3"/>
  <c r="I5" i="3"/>
  <c r="H5" i="3" s="1"/>
  <c r="E5" i="3"/>
  <c r="F5" i="3" s="1"/>
  <c r="D5" i="3"/>
  <c r="C5" i="3"/>
  <c r="C25" i="3" s="1"/>
  <c r="F2" i="3"/>
  <c r="H2" i="3" s="1"/>
  <c r="C23" i="2"/>
  <c r="C22" i="2"/>
  <c r="C20" i="2"/>
  <c r="C19" i="2"/>
  <c r="C18" i="2"/>
  <c r="C17" i="2"/>
  <c r="C16" i="2"/>
  <c r="C15" i="2"/>
  <c r="C14" i="2"/>
  <c r="C13" i="2"/>
  <c r="C12" i="2"/>
  <c r="C11" i="2"/>
  <c r="C9" i="2"/>
  <c r="E8" i="2"/>
  <c r="D8" i="2" s="1"/>
  <c r="C8" i="2"/>
  <c r="C6" i="2"/>
  <c r="E5" i="2"/>
  <c r="D25" i="2" s="1"/>
  <c r="E24" i="2" s="1"/>
  <c r="C5" i="2"/>
  <c r="C25" i="2" s="1"/>
  <c r="F2" i="2"/>
  <c r="H2" i="2" s="1"/>
  <c r="C29" i="3" l="1"/>
  <c r="C30" i="3" s="1"/>
  <c r="D25" i="3"/>
  <c r="E24" i="3" s="1"/>
  <c r="E25" i="3" s="1"/>
  <c r="C29" i="2"/>
  <c r="C30" i="2" s="1"/>
  <c r="F5" i="2"/>
  <c r="E25" i="2"/>
  <c r="D5" i="2"/>
  <c r="I5" i="2"/>
  <c r="H5" i="2" s="1"/>
  <c r="E27" i="3" l="1"/>
  <c r="E26" i="3"/>
  <c r="E28" i="3" s="1"/>
  <c r="E27" i="2"/>
  <c r="E26" i="2"/>
  <c r="E28" i="2" s="1"/>
  <c r="E29" i="3" l="1"/>
  <c r="E30" i="3"/>
  <c r="E30" i="2"/>
  <c r="E29" i="2"/>
</calcChain>
</file>

<file path=xl/sharedStrings.xml><?xml version="1.0" encoding="utf-8"?>
<sst xmlns="http://schemas.openxmlformats.org/spreadsheetml/2006/main" count="118" uniqueCount="58">
  <si>
    <t>N° LOTS</t>
  </si>
  <si>
    <t>DESIGNATION DES LOTS</t>
  </si>
  <si>
    <t>MONTANT EN H.T. F CFA</t>
  </si>
  <si>
    <t>IMMEUBLE DE BUREAU JANGO</t>
  </si>
  <si>
    <t>LOT N° 1.0</t>
  </si>
  <si>
    <t xml:space="preserve">FRAIS GENERAUX </t>
  </si>
  <si>
    <t>LOT N° 1.1</t>
  </si>
  <si>
    <t>AMENAGEMENT DES ABORDS</t>
  </si>
  <si>
    <t>LOT N° 1.2</t>
  </si>
  <si>
    <t>DEMOLITION ET DEPOSE</t>
  </si>
  <si>
    <t>LOT N° 2</t>
  </si>
  <si>
    <t>GROS ŒUVRE</t>
  </si>
  <si>
    <t>LOT N° 03</t>
  </si>
  <si>
    <t>ETANCHEITE</t>
  </si>
  <si>
    <t>LOT N° 04</t>
  </si>
  <si>
    <t>MENUISERIE ALUMINIUM / VITRERIE</t>
  </si>
  <si>
    <t>LOT N° 05</t>
  </si>
  <si>
    <t>MENUISERIE BOIS / VITRERIE</t>
  </si>
  <si>
    <t xml:space="preserve">LOT N° 06 </t>
  </si>
  <si>
    <t>LOT N° 07</t>
  </si>
  <si>
    <t>LOT N°08</t>
  </si>
  <si>
    <t>FAUX PLAFOND BA13</t>
  </si>
  <si>
    <t>LOT N°09</t>
  </si>
  <si>
    <t>PLOMBERIE SANITAIRE</t>
  </si>
  <si>
    <t>LOT N° 10</t>
  </si>
  <si>
    <r>
      <rPr>
        <b/>
        <i/>
        <sz val="10"/>
        <rFont val="Candara"/>
        <family val="2"/>
        <charset val="1"/>
      </rPr>
      <t xml:space="preserve">PEINTURE </t>
    </r>
    <r>
      <rPr>
        <b/>
        <i/>
        <sz val="10"/>
        <color rgb="FF3465A4"/>
        <rFont val="Candara"/>
        <family val="2"/>
        <charset val="1"/>
      </rPr>
      <t>(sans peinture dans les bureaux)</t>
    </r>
  </si>
  <si>
    <t>LOT N° 11</t>
  </si>
  <si>
    <t>VMC</t>
  </si>
  <si>
    <t>LOT N° 12</t>
  </si>
  <si>
    <t>GROUPE ELECTROGENE</t>
  </si>
  <si>
    <t>LOT N° 13</t>
  </si>
  <si>
    <t>APPAREIL ELEVATEUR (ASCENSEUR)</t>
  </si>
  <si>
    <t>LOT N° 14</t>
  </si>
  <si>
    <t>SERRURERIE-METALLERIE-FERRONNERIE</t>
  </si>
  <si>
    <t>LOT N° 15</t>
  </si>
  <si>
    <t>ESPACE VERT</t>
  </si>
  <si>
    <t>LOT N° 16</t>
  </si>
  <si>
    <t>COURANT FAIBLE-SECURITE</t>
  </si>
  <si>
    <t>LOT N° 17</t>
  </si>
  <si>
    <t>HABILLAGE BRIQUE DE TERRE</t>
  </si>
  <si>
    <t>Remise commerciale exceptionnelle</t>
  </si>
  <si>
    <t xml:space="preserve"> MONTANT TOTAL H.T  F CFA  </t>
  </si>
  <si>
    <t>TVA 18 %</t>
  </si>
  <si>
    <t xml:space="preserve"> MONTANT TOTAL TTC  FCFA</t>
  </si>
  <si>
    <t>Déduction avance de démarrage</t>
  </si>
  <si>
    <t>Déduction retenue de garantie</t>
  </si>
  <si>
    <t>Montant après déductions</t>
  </si>
  <si>
    <t>CONTRAT</t>
  </si>
  <si>
    <t>Situation des travaux</t>
  </si>
  <si>
    <t>Nº1</t>
  </si>
  <si>
    <t>%</t>
  </si>
  <si>
    <t>Réalisé</t>
  </si>
  <si>
    <t>Dépensé sit 1</t>
  </si>
  <si>
    <t>Marge sit 1</t>
  </si>
  <si>
    <t>CARRELLAGE / REVETEMENT</t>
  </si>
  <si>
    <t>ELECTRICITE</t>
  </si>
  <si>
    <t>Dépensé sit 2</t>
  </si>
  <si>
    <t>Marge sit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</si>
</sst>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\ %"/>
    <numFmt numFmtId="165" formatCode="0.0\ %"/>
    <numFmt numFmtId="166" formatCode="dd/mm/yy"/>
  </numFmts>
  <fonts count="14">
    <font>
      <sz val="11"/>
      <color theme="1"/>
      <name val="Calibri"/>
      <family val="2"/>
      <scheme val="minor"/>
    </font>
    <font>
      <b/>
      <sz val="10"/>
      <name val="Candara"/>
      <family val="2"/>
      <charset val="1"/>
    </font>
    <font>
      <b/>
      <sz val="11"/>
      <name val="Candara"/>
      <family val="2"/>
      <charset val="1"/>
    </font>
    <font>
      <sz val="10"/>
      <name val="Arial Narrow"/>
      <family val="2"/>
      <charset val="1"/>
    </font>
    <font>
      <sz val="10"/>
      <name val="Geneva"/>
      <charset val="1"/>
    </font>
    <font>
      <sz val="10"/>
      <name val="Candara"/>
      <family val="2"/>
      <charset val="1"/>
    </font>
    <font>
      <b/>
      <i/>
      <sz val="10"/>
      <name val="Candara"/>
      <family val="2"/>
      <charset val="1"/>
    </font>
    <font>
      <b/>
      <i/>
      <sz val="10"/>
      <color rgb="FF3465A4"/>
      <name val="Candara"/>
      <family val="2"/>
      <charset val="1"/>
    </font>
    <font>
      <b/>
      <sz val="11"/>
      <color rgb="FF3465A4"/>
      <name val="Candara"/>
      <family val="2"/>
      <charset val="1"/>
    </font>
    <font>
      <sz val="11"/>
      <color rgb="FF000000"/>
      <name val="Calibri"/>
      <family val="2"/>
      <charset val="1"/>
    </font>
    <font>
      <b/>
      <sz val="10"/>
      <color rgb="FF000000"/>
      <name val="Candara"/>
      <family val="2"/>
      <charset val="1"/>
    </font>
    <font>
      <b/>
      <sz val="11"/>
      <color rgb="FF000000"/>
      <name val="Candara"/>
      <family val="2"/>
      <charset val="1"/>
    </font>
    <font>
      <b/>
      <sz val="9"/>
      <color rgb="FF000000"/>
      <name val="Candara"/>
      <family val="2"/>
      <charset val="1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C0C0"/>
        <bgColor rgb="FFBFBFBF"/>
      </patternFill>
    </fill>
    <fill>
      <patternFill patternType="solid">
        <fgColor rgb="FFD9D9D9"/>
        <bgColor rgb="FFE3E3E3"/>
      </patternFill>
    </fill>
    <fill>
      <patternFill patternType="solid">
        <fgColor rgb="FFD7E4BD"/>
        <bgColor rgb="FFDDE8CB"/>
      </patternFill>
    </fill>
    <fill>
      <patternFill patternType="solid">
        <fgColor rgb="FFDCE6F2"/>
        <bgColor rgb="FFE3E3E3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5" fillId="2" borderId="1" xfId="1" applyFont="1" applyFill="1" applyBorder="1" applyAlignment="1">
      <alignment vertical="center"/>
    </xf>
    <xf numFmtId="0" fontId="5" fillId="2" borderId="1" xfId="1" applyFont="1" applyFill="1" applyBorder="1" applyAlignment="1">
      <alignment horizontal="center" vertical="center"/>
    </xf>
    <xf numFmtId="0" fontId="5" fillId="0" borderId="1" xfId="1" applyFont="1" applyBorder="1" applyAlignment="1">
      <alignment vertical="center"/>
    </xf>
    <xf numFmtId="0" fontId="5" fillId="0" borderId="1" xfId="1" applyFont="1" applyBorder="1" applyAlignment="1">
      <alignment horizontal="center" vertical="center"/>
    </xf>
    <xf numFmtId="0" fontId="1" fillId="3" borderId="1" xfId="1" applyFont="1" applyFill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3" fontId="2" fillId="0" borderId="1" xfId="0" applyNumberFormat="1" applyFont="1" applyBorder="1" applyAlignment="1">
      <alignment vertical="center"/>
    </xf>
    <xf numFmtId="3" fontId="2" fillId="3" borderId="1" xfId="0" applyNumberFormat="1" applyFont="1" applyFill="1" applyBorder="1" applyAlignment="1">
      <alignment vertical="center"/>
    </xf>
    <xf numFmtId="3" fontId="2" fillId="0" borderId="1" xfId="0" applyNumberFormat="1" applyFont="1" applyBorder="1" applyAlignment="1">
      <alignment horizontal="right" vertical="center"/>
    </xf>
    <xf numFmtId="0" fontId="7" fillId="0" borderId="1" xfId="0" applyFont="1" applyBorder="1" applyAlignment="1">
      <alignment vertical="center"/>
    </xf>
    <xf numFmtId="3" fontId="8" fillId="0" borderId="1" xfId="0" applyNumberFormat="1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12" fillId="5" borderId="1" xfId="2" applyFont="1" applyFill="1" applyBorder="1" applyAlignment="1">
      <alignment horizontal="right" vertical="center"/>
    </xf>
    <xf numFmtId="3" fontId="11" fillId="5" borderId="1" xfId="2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right" vertical="center"/>
    </xf>
    <xf numFmtId="0" fontId="10" fillId="4" borderId="2" xfId="2" applyFont="1" applyFill="1" applyBorder="1" applyAlignment="1">
      <alignment horizontal="right" vertical="center"/>
    </xf>
    <xf numFmtId="0" fontId="10" fillId="4" borderId="1" xfId="2" applyFont="1" applyFill="1" applyBorder="1" applyAlignment="1">
      <alignment horizontal="right" vertical="center"/>
    </xf>
    <xf numFmtId="3" fontId="11" fillId="4" borderId="2" xfId="2" applyNumberFormat="1" applyFont="1" applyFill="1" applyBorder="1" applyAlignment="1">
      <alignment vertical="center" wrapText="1"/>
    </xf>
    <xf numFmtId="164" fontId="11" fillId="4" borderId="1" xfId="2" applyNumberFormat="1" applyFont="1" applyFill="1" applyBorder="1" applyAlignment="1">
      <alignment vertical="center" wrapText="1"/>
    </xf>
    <xf numFmtId="3" fontId="2" fillId="0" borderId="3" xfId="0" applyNumberFormat="1" applyFont="1" applyBorder="1" applyAlignment="1">
      <alignment horizontal="left" vertical="center"/>
    </xf>
    <xf numFmtId="0" fontId="1" fillId="3" borderId="4" xfId="1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vertical="center"/>
    </xf>
    <xf numFmtId="3" fontId="2" fillId="0" borderId="5" xfId="0" applyNumberFormat="1" applyFont="1" applyBorder="1" applyAlignment="1">
      <alignment horizontal="left" vertical="center"/>
    </xf>
    <xf numFmtId="166" fontId="1" fillId="3" borderId="6" xfId="1" applyNumberFormat="1" applyFont="1" applyFill="1" applyBorder="1" applyAlignment="1">
      <alignment horizontal="center" vertical="center"/>
    </xf>
    <xf numFmtId="3" fontId="2" fillId="0" borderId="6" xfId="0" applyNumberFormat="1" applyFont="1" applyBorder="1" applyAlignment="1">
      <alignment vertical="center"/>
    </xf>
    <xf numFmtId="166" fontId="1" fillId="3" borderId="4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6 2" xfId="2" xr:uid="{D09BFA39-E1A7-4F8E-81DA-88B7CB4A8B06}"/>
    <cellStyle name="Normal_Feuil1" xfId="1" xr:uid="{51DC8AAB-C70D-4454-92A1-5C5C0A4E418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y%20AMON/Dropbox/Comptes%20chantiers/Situation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ECES ECRITES"/>
      <sheetName val="RECAP IMMEUBLE JANGO"/>
      <sheetName val="Situation1"/>
      <sheetName val="LOT 1.0 "/>
      <sheetName val="LOT N°1.0-FRAIS GENERAUX"/>
      <sheetName val="LOT 1.1"/>
      <sheetName val="LOT N°1.1-AMENAGEMENT DES ABORD"/>
      <sheetName val="LOT 1.2"/>
      <sheetName val="LOT N°1.2-DEMOLITION ET DEPOSE"/>
      <sheetName val="LOT 2"/>
      <sheetName val="LOT N°2-GROS OEUVRE"/>
      <sheetName val="LOT N°03"/>
      <sheetName val="LOT N°03 ETANCHEITE "/>
      <sheetName val="LOT N°04 "/>
      <sheetName val="LOT N°04 MENUISERIE ALU "/>
      <sheetName val="LOT N°05"/>
      <sheetName val="LOTN° 05 MENUISERIE BOIS"/>
      <sheetName val="LOT N°06"/>
      <sheetName val="LOT N°6 REVETEMENTS DURS"/>
      <sheetName val="LOT N°07"/>
      <sheetName val="LOT N°7 ELECTRICITE"/>
      <sheetName val="LOT N°08"/>
      <sheetName val="LOT N°08-FAUX PLAFOND"/>
      <sheetName val="LOT N°09"/>
      <sheetName val="LOT N°09-PLOMBERIE SANITAIRE"/>
      <sheetName val="LOT N°10"/>
      <sheetName val="LOT N°10-PEINTURE"/>
      <sheetName val="LOT N°11"/>
      <sheetName val="LOT N° 11 VMC"/>
      <sheetName val="LOT N°12"/>
      <sheetName val="LOT N°12- GROUPE ELECTROGENE"/>
      <sheetName val="LOT N°13"/>
      <sheetName val="LOT N°13- APPAREILS ELEVATEUR"/>
      <sheetName val="LOT N°14"/>
      <sheetName val="LOT N°14- METAL-SERRURERIE-FER"/>
      <sheetName val="LOT N°15"/>
      <sheetName val="LOT N°15- ESPACE VERT"/>
      <sheetName val="LOT N°16"/>
      <sheetName val="LOT N°16-SECURITE-COURANT FAIBL"/>
      <sheetName val="LOT 17"/>
      <sheetName val="LOT N°17-PAREMENT BTC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45169F-35DC-4894-AB98-98D481E2C564}">
  <dimension ref="A1:O30"/>
  <sheetViews>
    <sheetView tabSelected="1" workbookViewId="0">
      <selection activeCell="B37" sqref="B37"/>
    </sheetView>
  </sheetViews>
  <sheetFormatPr baseColWidth="10" defaultRowHeight="15"/>
  <cols>
    <col min="1" max="1" width="10.85546875" customWidth="1"/>
    <col min="2" max="2" width="58.7109375" customWidth="1"/>
    <col min="3" max="3" width="26.42578125" customWidth="1"/>
    <col min="4" max="4" width="8" customWidth="1"/>
    <col min="5" max="5" width="14" customWidth="1"/>
    <col min="6" max="6" width="8.7109375" customWidth="1"/>
  </cols>
  <sheetData>
    <row r="1" spans="1:15">
      <c r="A1" s="1" t="s">
        <v>0</v>
      </c>
      <c r="B1" s="1" t="s">
        <v>1</v>
      </c>
      <c r="C1" s="2" t="s">
        <v>2</v>
      </c>
      <c r="D1" s="23" t="s">
        <v>48</v>
      </c>
      <c r="E1" s="26"/>
      <c r="F1" s="23" t="s">
        <v>52</v>
      </c>
      <c r="G1" s="26"/>
      <c r="H1" s="23" t="s">
        <v>53</v>
      </c>
      <c r="I1" s="26"/>
      <c r="J1" s="23" t="s">
        <v>48</v>
      </c>
      <c r="K1" s="26"/>
      <c r="L1" s="23" t="s">
        <v>56</v>
      </c>
      <c r="M1" s="26"/>
      <c r="N1" s="23" t="s">
        <v>57</v>
      </c>
      <c r="O1" s="26"/>
    </row>
    <row r="2" spans="1:15">
      <c r="A2" s="4"/>
      <c r="B2" s="4"/>
      <c r="C2" s="5"/>
      <c r="D2" s="24" t="s">
        <v>49</v>
      </c>
      <c r="E2" s="27">
        <v>43615</v>
      </c>
      <c r="F2" s="29">
        <f>E2</f>
        <v>43615</v>
      </c>
      <c r="G2" s="27"/>
      <c r="H2" s="29">
        <f>F2</f>
        <v>43615</v>
      </c>
      <c r="I2" s="27"/>
    </row>
    <row r="3" spans="1:15">
      <c r="A3" s="6"/>
      <c r="B3" s="6"/>
      <c r="C3" s="7"/>
      <c r="D3" s="3"/>
      <c r="E3" s="28"/>
      <c r="F3" s="3"/>
      <c r="G3" s="28"/>
      <c r="H3" s="3"/>
      <c r="I3" s="28"/>
    </row>
    <row r="4" spans="1:15">
      <c r="A4" s="8"/>
      <c r="B4" s="8" t="s">
        <v>3</v>
      </c>
      <c r="C4" s="8" t="s">
        <v>47</v>
      </c>
      <c r="D4" s="8" t="s">
        <v>50</v>
      </c>
      <c r="E4" s="2" t="s">
        <v>51</v>
      </c>
      <c r="F4" s="8"/>
      <c r="G4" s="2"/>
      <c r="H4" s="8"/>
      <c r="I4" s="2"/>
    </row>
    <row r="5" spans="1:15">
      <c r="A5" s="1" t="s">
        <v>4</v>
      </c>
      <c r="B5" s="9" t="s">
        <v>5</v>
      </c>
      <c r="C5" s="10">
        <f>SUM('[1]LOT N°1.0-FRAIS GENERAUX'!F36)</f>
        <v>0</v>
      </c>
      <c r="D5" s="25" t="e">
        <f>E5/$C5</f>
        <v>#DIV/0!</v>
      </c>
      <c r="E5" s="10">
        <f>'[1]LOT N°1.0-FRAIS GENERAUX'!H36</f>
        <v>0</v>
      </c>
      <c r="F5" s="25" t="e">
        <f>G5/E5</f>
        <v>#DIV/0!</v>
      </c>
      <c r="G5" s="10">
        <v>1000000</v>
      </c>
      <c r="H5" s="25" t="e">
        <f>I5/E5</f>
        <v>#DIV/0!</v>
      </c>
      <c r="I5" s="10">
        <f>E5-G5</f>
        <v>-1000000</v>
      </c>
    </row>
    <row r="6" spans="1:15">
      <c r="A6" s="1" t="s">
        <v>6</v>
      </c>
      <c r="B6" s="9" t="s">
        <v>7</v>
      </c>
      <c r="C6" s="10">
        <f>'[1]LOT N°1.1-AMENAGEMENT DES ABORD'!F69</f>
        <v>0</v>
      </c>
      <c r="D6" s="10"/>
      <c r="E6" s="10"/>
      <c r="F6" s="10"/>
      <c r="G6" s="10"/>
      <c r="H6" s="10"/>
      <c r="I6" s="10"/>
    </row>
    <row r="7" spans="1:15">
      <c r="A7" s="1" t="s">
        <v>8</v>
      </c>
      <c r="B7" s="9" t="s">
        <v>9</v>
      </c>
      <c r="C7" s="11"/>
      <c r="D7" s="10"/>
      <c r="E7" s="10"/>
      <c r="F7" s="10"/>
      <c r="G7" s="10"/>
      <c r="H7" s="10"/>
      <c r="I7" s="10"/>
    </row>
    <row r="8" spans="1:15">
      <c r="A8" s="1" t="s">
        <v>10</v>
      </c>
      <c r="B8" s="9" t="s">
        <v>11</v>
      </c>
      <c r="C8" s="10">
        <f>'[1]LOT N°2-GROS OEUVRE'!F298</f>
        <v>0</v>
      </c>
      <c r="D8" s="25" t="e">
        <f>E8/$C8</f>
        <v>#DIV/0!</v>
      </c>
      <c r="E8" s="10">
        <f>'[1]LOT N°2-GROS OEUVRE'!H298</f>
        <v>0</v>
      </c>
      <c r="F8" s="25"/>
      <c r="G8" s="10"/>
      <c r="H8" s="25"/>
      <c r="I8" s="10"/>
    </row>
    <row r="9" spans="1:15">
      <c r="A9" s="1" t="s">
        <v>12</v>
      </c>
      <c r="B9" s="9" t="s">
        <v>13</v>
      </c>
      <c r="C9" s="10">
        <f>'[1]LOT N°03 ETANCHEITE '!F114</f>
        <v>0</v>
      </c>
      <c r="D9" s="10"/>
      <c r="E9" s="10"/>
      <c r="F9" s="10"/>
      <c r="G9" s="10"/>
      <c r="H9" s="10"/>
      <c r="I9" s="10"/>
    </row>
    <row r="10" spans="1:15">
      <c r="A10" s="1" t="s">
        <v>14</v>
      </c>
      <c r="B10" s="9" t="s">
        <v>15</v>
      </c>
      <c r="C10" s="11"/>
      <c r="D10" s="10"/>
      <c r="E10" s="10"/>
      <c r="F10" s="10"/>
      <c r="G10" s="10"/>
      <c r="H10" s="10"/>
      <c r="I10" s="10"/>
    </row>
    <row r="11" spans="1:15">
      <c r="A11" s="1" t="s">
        <v>16</v>
      </c>
      <c r="B11" s="9" t="s">
        <v>17</v>
      </c>
      <c r="C11" s="10">
        <f>'[1]LOTN° 05 MENUISERIE BOIS'!F355</f>
        <v>0</v>
      </c>
      <c r="D11" s="10"/>
      <c r="E11" s="10"/>
      <c r="F11" s="10"/>
      <c r="G11" s="10"/>
      <c r="H11" s="10"/>
      <c r="I11" s="10"/>
    </row>
    <row r="12" spans="1:15">
      <c r="A12" s="1" t="s">
        <v>18</v>
      </c>
      <c r="B12" s="9" t="s">
        <v>54</v>
      </c>
      <c r="C12" s="10">
        <f>'[1]LOT N°6 REVETEMENTS DURS'!F200</f>
        <v>0</v>
      </c>
      <c r="D12" s="10"/>
      <c r="E12" s="10"/>
      <c r="F12" s="10"/>
      <c r="G12" s="10"/>
      <c r="H12" s="10"/>
      <c r="I12" s="10"/>
    </row>
    <row r="13" spans="1:15">
      <c r="A13" s="1" t="s">
        <v>19</v>
      </c>
      <c r="B13" s="9" t="s">
        <v>55</v>
      </c>
      <c r="C13" s="10">
        <f>'[1]LOT N°7 ELECTRICITE'!F189</f>
        <v>0</v>
      </c>
      <c r="D13" s="10"/>
      <c r="E13" s="10"/>
      <c r="F13" s="10"/>
      <c r="G13" s="10"/>
      <c r="H13" s="10"/>
      <c r="I13" s="10"/>
    </row>
    <row r="14" spans="1:15">
      <c r="A14" s="1" t="s">
        <v>20</v>
      </c>
      <c r="B14" s="9" t="s">
        <v>21</v>
      </c>
      <c r="C14" s="10">
        <f>'[1]LOT N°08-FAUX PLAFOND'!F56</f>
        <v>0</v>
      </c>
      <c r="D14" s="10"/>
      <c r="E14" s="10"/>
      <c r="F14" s="10"/>
      <c r="G14" s="10"/>
      <c r="H14" s="10"/>
      <c r="I14" s="10"/>
    </row>
    <row r="15" spans="1:15">
      <c r="A15" s="1" t="s">
        <v>22</v>
      </c>
      <c r="B15" s="9" t="s">
        <v>23</v>
      </c>
      <c r="C15" s="10">
        <f>'[1]LOT N°09-PLOMBERIE SANITAIRE'!F264</f>
        <v>0</v>
      </c>
      <c r="D15" s="10"/>
      <c r="E15" s="10"/>
      <c r="F15" s="10"/>
      <c r="G15" s="10"/>
      <c r="H15" s="10"/>
      <c r="I15" s="10"/>
    </row>
    <row r="16" spans="1:15">
      <c r="A16" s="1" t="s">
        <v>24</v>
      </c>
      <c r="B16" s="9" t="s">
        <v>25</v>
      </c>
      <c r="C16" s="10">
        <f>'[1]LOT N°10-PEINTURE'!F197</f>
        <v>0</v>
      </c>
      <c r="D16" s="10"/>
      <c r="E16" s="10"/>
      <c r="F16" s="10"/>
      <c r="G16" s="10"/>
      <c r="H16" s="10"/>
      <c r="I16" s="10"/>
    </row>
    <row r="17" spans="1:9">
      <c r="A17" s="1" t="s">
        <v>26</v>
      </c>
      <c r="B17" s="9" t="s">
        <v>27</v>
      </c>
      <c r="C17" s="12">
        <f>'[1]LOT N° 11 VMC'!F87</f>
        <v>0</v>
      </c>
      <c r="D17" s="10"/>
      <c r="E17" s="10"/>
      <c r="F17" s="10"/>
      <c r="G17" s="10"/>
      <c r="H17" s="10"/>
      <c r="I17" s="10"/>
    </row>
    <row r="18" spans="1:9">
      <c r="A18" s="1" t="s">
        <v>28</v>
      </c>
      <c r="B18" s="9" t="s">
        <v>29</v>
      </c>
      <c r="C18" s="12">
        <f>'[1]LOT N°12- GROUPE ELECTROGENE'!F61</f>
        <v>0</v>
      </c>
      <c r="D18" s="10"/>
      <c r="E18" s="10"/>
      <c r="F18" s="10"/>
      <c r="G18" s="10"/>
      <c r="H18" s="10"/>
      <c r="I18" s="10"/>
    </row>
    <row r="19" spans="1:9">
      <c r="A19" s="1" t="s">
        <v>30</v>
      </c>
      <c r="B19" s="9" t="s">
        <v>31</v>
      </c>
      <c r="C19" s="12">
        <f>'[1]LOT N°13- APPAREILS ELEVATEUR'!F83</f>
        <v>0</v>
      </c>
      <c r="D19" s="10"/>
      <c r="E19" s="10"/>
      <c r="F19" s="10"/>
      <c r="G19" s="10"/>
      <c r="H19" s="10"/>
      <c r="I19" s="10"/>
    </row>
    <row r="20" spans="1:9">
      <c r="A20" s="1" t="s">
        <v>32</v>
      </c>
      <c r="B20" s="9" t="s">
        <v>33</v>
      </c>
      <c r="C20" s="10">
        <f>'[1]LOT N°14- METAL-SERRURERIE-FER'!F240</f>
        <v>0</v>
      </c>
      <c r="D20" s="10"/>
      <c r="E20" s="10"/>
      <c r="F20" s="10"/>
      <c r="G20" s="10"/>
      <c r="H20" s="10"/>
      <c r="I20" s="10"/>
    </row>
    <row r="21" spans="1:9">
      <c r="A21" s="1" t="s">
        <v>34</v>
      </c>
      <c r="B21" s="9" t="s">
        <v>35</v>
      </c>
      <c r="C21" s="11"/>
      <c r="D21" s="10"/>
      <c r="E21" s="10"/>
      <c r="F21" s="10"/>
      <c r="G21" s="10"/>
      <c r="H21" s="10"/>
      <c r="I21" s="10"/>
    </row>
    <row r="22" spans="1:9">
      <c r="A22" s="1" t="s">
        <v>36</v>
      </c>
      <c r="B22" s="9" t="s">
        <v>37</v>
      </c>
      <c r="C22" s="10">
        <f>'[1]LOT N°16-SECURITE-COURANT FAIBL'!F35</f>
        <v>0</v>
      </c>
      <c r="D22" s="10"/>
      <c r="E22" s="10"/>
      <c r="F22" s="10"/>
      <c r="G22" s="10"/>
      <c r="H22" s="10"/>
      <c r="I22" s="10"/>
    </row>
    <row r="23" spans="1:9">
      <c r="A23" s="1" t="s">
        <v>38</v>
      </c>
      <c r="B23" s="9" t="s">
        <v>39</v>
      </c>
      <c r="C23" s="10">
        <f>'[1]LOT N°17-PAREMENT BTCS'!F38</f>
        <v>0</v>
      </c>
      <c r="D23" s="10"/>
      <c r="E23" s="10"/>
      <c r="F23" s="10"/>
      <c r="G23" s="10"/>
      <c r="H23" s="10"/>
      <c r="I23" s="10"/>
    </row>
    <row r="24" spans="1:9">
      <c r="A24" s="1"/>
      <c r="B24" s="13" t="s">
        <v>40</v>
      </c>
      <c r="C24" s="14">
        <v>5768650</v>
      </c>
      <c r="D24" s="10"/>
      <c r="E24" s="10" t="e">
        <f>-$C24*D25</f>
        <v>#DIV/0!</v>
      </c>
      <c r="F24" s="10"/>
      <c r="G24" s="10"/>
      <c r="H24" s="10"/>
      <c r="I24" s="10"/>
    </row>
    <row r="25" spans="1:9">
      <c r="A25" s="15"/>
      <c r="B25" s="19" t="s">
        <v>41</v>
      </c>
      <c r="C25" s="21">
        <f>SUM(C5:C23)-C24</f>
        <v>-5768650</v>
      </c>
      <c r="D25" s="25" t="e">
        <f>SUM(E5:E23)/SUM($C5:$C23)</f>
        <v>#DIV/0!</v>
      </c>
      <c r="E25" s="11" t="e">
        <f>SUM(E5:E24)</f>
        <v>#DIV/0!</v>
      </c>
      <c r="F25" s="25"/>
      <c r="G25" s="11"/>
      <c r="H25" s="25"/>
      <c r="I25" s="11"/>
    </row>
    <row r="26" spans="1:9">
      <c r="A26" s="15"/>
      <c r="B26" s="20" t="s">
        <v>44</v>
      </c>
      <c r="C26" s="22">
        <v>0.2</v>
      </c>
      <c r="D26" s="25"/>
      <c r="E26" s="11" t="e">
        <f>C26*E25+915/1.18</f>
        <v>#DIV/0!</v>
      </c>
      <c r="F26" s="25"/>
      <c r="G26" s="11"/>
      <c r="H26" s="25"/>
      <c r="I26" s="11"/>
    </row>
    <row r="27" spans="1:9">
      <c r="A27" s="15"/>
      <c r="B27" s="20" t="s">
        <v>45</v>
      </c>
      <c r="C27" s="22">
        <v>0.1</v>
      </c>
      <c r="D27" s="25"/>
      <c r="E27" s="11" t="e">
        <f>C27*E25</f>
        <v>#DIV/0!</v>
      </c>
      <c r="F27" s="25"/>
      <c r="G27" s="11"/>
      <c r="H27" s="25"/>
      <c r="I27" s="11"/>
    </row>
    <row r="28" spans="1:9">
      <c r="A28" s="15"/>
      <c r="B28" s="16" t="s">
        <v>46</v>
      </c>
      <c r="C28" s="17"/>
      <c r="D28" s="3"/>
      <c r="E28" s="17" t="e">
        <f>E25-E26-E27</f>
        <v>#DIV/0!</v>
      </c>
      <c r="F28" s="3"/>
      <c r="G28" s="17"/>
      <c r="H28" s="3"/>
      <c r="I28" s="17"/>
    </row>
    <row r="29" spans="1:9">
      <c r="A29" s="15"/>
      <c r="B29" s="16" t="s">
        <v>42</v>
      </c>
      <c r="C29" s="17">
        <f>SUM(C25)*0.18</f>
        <v>-1038357</v>
      </c>
      <c r="D29" s="3"/>
      <c r="E29" s="17" t="e">
        <f>SUM(E28)*0.18</f>
        <v>#DIV/0!</v>
      </c>
      <c r="F29" s="3"/>
      <c r="G29" s="17"/>
      <c r="H29" s="3"/>
      <c r="I29" s="17"/>
    </row>
    <row r="30" spans="1:9">
      <c r="A30" s="15"/>
      <c r="B30" s="18" t="s">
        <v>43</v>
      </c>
      <c r="C30" s="11">
        <f>SUM(C25:C29)</f>
        <v>-6807006.7000000002</v>
      </c>
      <c r="D30" s="11"/>
      <c r="E30" s="11" t="e">
        <f>E28*1.18</f>
        <v>#DIV/0!</v>
      </c>
      <c r="F30" s="11"/>
      <c r="G30" s="11"/>
      <c r="H30" s="11"/>
      <c r="I30" s="11"/>
    </row>
  </sheetData>
  <phoneticPr fontId="1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E49D8-A941-42BA-BB39-A5227A68B8BE}">
  <dimension ref="A1:O30"/>
  <sheetViews>
    <sheetView workbookViewId="0">
      <selection activeCell="C36" sqref="C36"/>
    </sheetView>
  </sheetViews>
  <sheetFormatPr baseColWidth="10" defaultRowHeight="15"/>
  <cols>
    <col min="1" max="1" width="10.85546875" customWidth="1"/>
    <col min="2" max="2" width="58.7109375" customWidth="1"/>
    <col min="3" max="3" width="26.42578125" customWidth="1"/>
    <col min="4" max="4" width="8" customWidth="1"/>
    <col min="5" max="5" width="14" customWidth="1"/>
    <col min="6" max="6" width="8.7109375" customWidth="1"/>
  </cols>
  <sheetData>
    <row r="1" spans="1:15">
      <c r="A1" s="1" t="s">
        <v>0</v>
      </c>
      <c r="B1" s="1" t="s">
        <v>1</v>
      </c>
      <c r="C1" s="2" t="s">
        <v>2</v>
      </c>
      <c r="D1" s="23" t="s">
        <v>48</v>
      </c>
      <c r="E1" s="26"/>
      <c r="F1" s="23" t="s">
        <v>52</v>
      </c>
      <c r="G1" s="26"/>
      <c r="H1" s="23" t="s">
        <v>53</v>
      </c>
      <c r="I1" s="26"/>
      <c r="J1" s="23" t="s">
        <v>48</v>
      </c>
      <c r="K1" s="26"/>
      <c r="L1" s="23" t="s">
        <v>56</v>
      </c>
      <c r="M1" s="26"/>
      <c r="N1" s="23" t="s">
        <v>57</v>
      </c>
      <c r="O1" s="26"/>
    </row>
    <row r="2" spans="1:15">
      <c r="A2" s="4"/>
      <c r="B2" s="4"/>
      <c r="C2" s="5"/>
      <c r="D2" s="24" t="s">
        <v>49</v>
      </c>
      <c r="E2" s="27">
        <v>43615</v>
      </c>
      <c r="F2" s="29">
        <f>E2</f>
        <v>43615</v>
      </c>
      <c r="G2" s="27"/>
      <c r="H2" s="29">
        <f>F2</f>
        <v>43615</v>
      </c>
      <c r="I2" s="27"/>
    </row>
    <row r="3" spans="1:15">
      <c r="A3" s="6"/>
      <c r="B3" s="6"/>
      <c r="C3" s="7"/>
      <c r="D3" s="3"/>
      <c r="E3" s="28"/>
      <c r="F3" s="3"/>
      <c r="G3" s="28"/>
      <c r="H3" s="3"/>
      <c r="I3" s="28"/>
    </row>
    <row r="4" spans="1:15">
      <c r="A4" s="8"/>
      <c r="B4" s="8" t="s">
        <v>3</v>
      </c>
      <c r="C4" s="8" t="s">
        <v>47</v>
      </c>
      <c r="D4" s="8" t="s">
        <v>50</v>
      </c>
      <c r="E4" s="2" t="s">
        <v>51</v>
      </c>
      <c r="F4" s="8"/>
      <c r="G4" s="2"/>
      <c r="H4" s="8"/>
      <c r="I4" s="2"/>
    </row>
    <row r="5" spans="1:15">
      <c r="A5" s="1" t="s">
        <v>4</v>
      </c>
      <c r="B5" s="9" t="s">
        <v>5</v>
      </c>
      <c r="C5" s="10">
        <f>SUM('[1]LOT N°1.0-FRAIS GENERAUX'!F36)</f>
        <v>0</v>
      </c>
      <c r="D5" s="25" t="e">
        <f>E5/$C5</f>
        <v>#DIV/0!</v>
      </c>
      <c r="E5" s="10">
        <f>'[1]LOT N°1.0-FRAIS GENERAUX'!H36</f>
        <v>0</v>
      </c>
      <c r="F5" s="25" t="e">
        <f>G5/E5</f>
        <v>#DIV/0!</v>
      </c>
      <c r="G5" s="10">
        <v>1000000</v>
      </c>
      <c r="H5" s="25" t="e">
        <f>I5/E5</f>
        <v>#DIV/0!</v>
      </c>
      <c r="I5" s="10">
        <f>E5-G5</f>
        <v>-1000000</v>
      </c>
    </row>
    <row r="6" spans="1:15">
      <c r="A6" s="1" t="s">
        <v>6</v>
      </c>
      <c r="B6" s="9" t="s">
        <v>7</v>
      </c>
      <c r="C6" s="10">
        <f>'[1]LOT N°1.1-AMENAGEMENT DES ABORD'!F69</f>
        <v>0</v>
      </c>
      <c r="D6" s="10"/>
      <c r="E6" s="10"/>
      <c r="F6" s="10"/>
      <c r="G6" s="10"/>
      <c r="H6" s="10"/>
      <c r="I6" s="10"/>
    </row>
    <row r="7" spans="1:15">
      <c r="A7" s="1" t="s">
        <v>8</v>
      </c>
      <c r="B7" s="9" t="s">
        <v>9</v>
      </c>
      <c r="C7" s="11"/>
      <c r="D7" s="10"/>
      <c r="E7" s="10"/>
      <c r="F7" s="10"/>
      <c r="G7" s="10"/>
      <c r="H7" s="10"/>
      <c r="I7" s="10"/>
    </row>
    <row r="8" spans="1:15">
      <c r="A8" s="1" t="s">
        <v>10</v>
      </c>
      <c r="B8" s="9" t="s">
        <v>11</v>
      </c>
      <c r="C8" s="10">
        <f>'[1]LOT N°2-GROS OEUVRE'!F298</f>
        <v>0</v>
      </c>
      <c r="D8" s="25" t="e">
        <f>E8/$C8</f>
        <v>#DIV/0!</v>
      </c>
      <c r="E8" s="10">
        <f>'[1]LOT N°2-GROS OEUVRE'!H298</f>
        <v>0</v>
      </c>
      <c r="F8" s="25"/>
      <c r="G8" s="10"/>
      <c r="H8" s="25"/>
      <c r="I8" s="10"/>
    </row>
    <row r="9" spans="1:15">
      <c r="A9" s="1" t="s">
        <v>12</v>
      </c>
      <c r="B9" s="9" t="s">
        <v>13</v>
      </c>
      <c r="C9" s="10">
        <f>'[1]LOT N°03 ETANCHEITE '!F114</f>
        <v>0</v>
      </c>
      <c r="D9" s="10"/>
      <c r="E9" s="10"/>
      <c r="F9" s="10"/>
      <c r="G9" s="10"/>
      <c r="H9" s="10"/>
      <c r="I9" s="10"/>
    </row>
    <row r="10" spans="1:15">
      <c r="A10" s="1" t="s">
        <v>14</v>
      </c>
      <c r="B10" s="9" t="s">
        <v>15</v>
      </c>
      <c r="C10" s="11"/>
      <c r="D10" s="10"/>
      <c r="E10" s="10"/>
      <c r="F10" s="10"/>
      <c r="G10" s="10"/>
      <c r="H10" s="10"/>
      <c r="I10" s="10"/>
    </row>
    <row r="11" spans="1:15">
      <c r="A11" s="1" t="s">
        <v>16</v>
      </c>
      <c r="B11" s="9" t="s">
        <v>17</v>
      </c>
      <c r="C11" s="10">
        <f>'[1]LOTN° 05 MENUISERIE BOIS'!F355</f>
        <v>0</v>
      </c>
      <c r="D11" s="10"/>
      <c r="E11" s="10"/>
      <c r="F11" s="10"/>
      <c r="G11" s="10"/>
      <c r="H11" s="10"/>
      <c r="I11" s="10"/>
    </row>
    <row r="12" spans="1:15">
      <c r="A12" s="1" t="s">
        <v>18</v>
      </c>
      <c r="B12" s="9" t="s">
        <v>54</v>
      </c>
      <c r="C12" s="10">
        <f>'[1]LOT N°6 REVETEMENTS DURS'!F200</f>
        <v>0</v>
      </c>
      <c r="D12" s="10"/>
      <c r="E12" s="10"/>
      <c r="F12" s="10"/>
      <c r="G12" s="10"/>
      <c r="H12" s="10"/>
      <c r="I12" s="10"/>
    </row>
    <row r="13" spans="1:15">
      <c r="A13" s="1" t="s">
        <v>19</v>
      </c>
      <c r="B13" s="9" t="s">
        <v>55</v>
      </c>
      <c r="C13" s="10">
        <f>'[1]LOT N°7 ELECTRICITE'!F189</f>
        <v>0</v>
      </c>
      <c r="D13" s="10"/>
      <c r="E13" s="10"/>
      <c r="F13" s="10"/>
      <c r="G13" s="10"/>
      <c r="H13" s="10"/>
      <c r="I13" s="10"/>
    </row>
    <row r="14" spans="1:15">
      <c r="A14" s="1" t="s">
        <v>20</v>
      </c>
      <c r="B14" s="9" t="s">
        <v>21</v>
      </c>
      <c r="C14" s="10">
        <f>'[1]LOT N°08-FAUX PLAFOND'!F56</f>
        <v>0</v>
      </c>
      <c r="D14" s="10"/>
      <c r="E14" s="10"/>
      <c r="F14" s="10"/>
      <c r="G14" s="10"/>
      <c r="H14" s="10"/>
      <c r="I14" s="10"/>
    </row>
    <row r="15" spans="1:15">
      <c r="A15" s="1" t="s">
        <v>22</v>
      </c>
      <c r="B15" s="9" t="s">
        <v>23</v>
      </c>
      <c r="C15" s="10">
        <f>'[1]LOT N°09-PLOMBERIE SANITAIRE'!F264</f>
        <v>0</v>
      </c>
      <c r="D15" s="10"/>
      <c r="E15" s="10"/>
      <c r="F15" s="10"/>
      <c r="G15" s="10"/>
      <c r="H15" s="10"/>
      <c r="I15" s="10"/>
    </row>
    <row r="16" spans="1:15">
      <c r="A16" s="1" t="s">
        <v>24</v>
      </c>
      <c r="B16" s="9" t="s">
        <v>25</v>
      </c>
      <c r="C16" s="10">
        <f>'[1]LOT N°10-PEINTURE'!F197</f>
        <v>0</v>
      </c>
      <c r="D16" s="10"/>
      <c r="E16" s="10"/>
      <c r="F16" s="10"/>
      <c r="G16" s="10"/>
      <c r="H16" s="10"/>
      <c r="I16" s="10"/>
    </row>
    <row r="17" spans="1:9">
      <c r="A17" s="1" t="s">
        <v>26</v>
      </c>
      <c r="B17" s="9" t="s">
        <v>27</v>
      </c>
      <c r="C17" s="12">
        <f>'[1]LOT N° 11 VMC'!F87</f>
        <v>0</v>
      </c>
      <c r="D17" s="10"/>
      <c r="E17" s="10"/>
      <c r="F17" s="10"/>
      <c r="G17" s="10"/>
      <c r="H17" s="10"/>
      <c r="I17" s="10"/>
    </row>
    <row r="18" spans="1:9">
      <c r="A18" s="1" t="s">
        <v>28</v>
      </c>
      <c r="B18" s="9" t="s">
        <v>29</v>
      </c>
      <c r="C18" s="12">
        <f>'[1]LOT N°12- GROUPE ELECTROGENE'!F61</f>
        <v>0</v>
      </c>
      <c r="D18" s="10"/>
      <c r="E18" s="10"/>
      <c r="F18" s="10"/>
      <c r="G18" s="10"/>
      <c r="H18" s="10"/>
      <c r="I18" s="10"/>
    </row>
    <row r="19" spans="1:9">
      <c r="A19" s="1" t="s">
        <v>30</v>
      </c>
      <c r="B19" s="9" t="s">
        <v>31</v>
      </c>
      <c r="C19" s="12">
        <f>'[1]LOT N°13- APPAREILS ELEVATEUR'!F83</f>
        <v>0</v>
      </c>
      <c r="D19" s="10"/>
      <c r="E19" s="10"/>
      <c r="F19" s="10"/>
      <c r="G19" s="10"/>
      <c r="H19" s="10"/>
      <c r="I19" s="10"/>
    </row>
    <row r="20" spans="1:9">
      <c r="A20" s="1" t="s">
        <v>32</v>
      </c>
      <c r="B20" s="9" t="s">
        <v>33</v>
      </c>
      <c r="C20" s="10">
        <f>'[1]LOT N°14- METAL-SERRURERIE-FER'!F240</f>
        <v>0</v>
      </c>
      <c r="D20" s="10"/>
      <c r="E20" s="10"/>
      <c r="F20" s="10"/>
      <c r="G20" s="10"/>
      <c r="H20" s="10"/>
      <c r="I20" s="10"/>
    </row>
    <row r="21" spans="1:9">
      <c r="A21" s="1" t="s">
        <v>34</v>
      </c>
      <c r="B21" s="9" t="s">
        <v>35</v>
      </c>
      <c r="C21" s="11"/>
      <c r="D21" s="10"/>
      <c r="E21" s="10"/>
      <c r="F21" s="10"/>
      <c r="G21" s="10"/>
      <c r="H21" s="10"/>
      <c r="I21" s="10"/>
    </row>
    <row r="22" spans="1:9">
      <c r="A22" s="1" t="s">
        <v>36</v>
      </c>
      <c r="B22" s="9" t="s">
        <v>37</v>
      </c>
      <c r="C22" s="10">
        <f>'[1]LOT N°16-SECURITE-COURANT FAIBL'!F35</f>
        <v>0</v>
      </c>
      <c r="D22" s="10"/>
      <c r="E22" s="10"/>
      <c r="F22" s="10"/>
      <c r="G22" s="10"/>
      <c r="H22" s="10"/>
      <c r="I22" s="10"/>
    </row>
    <row r="23" spans="1:9">
      <c r="A23" s="1" t="s">
        <v>38</v>
      </c>
      <c r="B23" s="9" t="s">
        <v>39</v>
      </c>
      <c r="C23" s="10">
        <f>'[1]LOT N°17-PAREMENT BTCS'!F38</f>
        <v>0</v>
      </c>
      <c r="D23" s="10"/>
      <c r="E23" s="10"/>
      <c r="F23" s="10"/>
      <c r="G23" s="10"/>
      <c r="H23" s="10"/>
      <c r="I23" s="10"/>
    </row>
    <row r="24" spans="1:9">
      <c r="A24" s="1"/>
      <c r="B24" s="13" t="s">
        <v>40</v>
      </c>
      <c r="C24" s="14">
        <v>5768650</v>
      </c>
      <c r="D24" s="10"/>
      <c r="E24" s="10" t="e">
        <f>-$C24*D25</f>
        <v>#DIV/0!</v>
      </c>
      <c r="F24" s="10"/>
      <c r="G24" s="10"/>
      <c r="H24" s="10"/>
      <c r="I24" s="10"/>
    </row>
    <row r="25" spans="1:9">
      <c r="A25" s="15"/>
      <c r="B25" s="19" t="s">
        <v>41</v>
      </c>
      <c r="C25" s="21">
        <f>SUM(C5:C23)-C24</f>
        <v>-5768650</v>
      </c>
      <c r="D25" s="25" t="e">
        <f>SUM(E5:E23)/SUM($C5:$C23)</f>
        <v>#DIV/0!</v>
      </c>
      <c r="E25" s="11" t="e">
        <f>SUM(E5:E24)</f>
        <v>#DIV/0!</v>
      </c>
      <c r="F25" s="25"/>
      <c r="G25" s="11"/>
      <c r="H25" s="25"/>
      <c r="I25" s="11"/>
    </row>
    <row r="26" spans="1:9">
      <c r="A26" s="15"/>
      <c r="B26" s="20" t="s">
        <v>44</v>
      </c>
      <c r="C26" s="22">
        <v>0.2</v>
      </c>
      <c r="D26" s="25"/>
      <c r="E26" s="11" t="e">
        <f>C26*E25+915/1.18</f>
        <v>#DIV/0!</v>
      </c>
      <c r="F26" s="25"/>
      <c r="G26" s="11"/>
      <c r="H26" s="25"/>
      <c r="I26" s="11"/>
    </row>
    <row r="27" spans="1:9">
      <c r="A27" s="15"/>
      <c r="B27" s="20" t="s">
        <v>45</v>
      </c>
      <c r="C27" s="22">
        <v>0.1</v>
      </c>
      <c r="D27" s="25"/>
      <c r="E27" s="11" t="e">
        <f>C27*E25</f>
        <v>#DIV/0!</v>
      </c>
      <c r="F27" s="25"/>
      <c r="G27" s="11"/>
      <c r="H27" s="25"/>
      <c r="I27" s="11"/>
    </row>
    <row r="28" spans="1:9">
      <c r="A28" s="15"/>
      <c r="B28" s="16" t="s">
        <v>46</v>
      </c>
      <c r="C28" s="17"/>
      <c r="D28" s="3"/>
      <c r="E28" s="17" t="e">
        <f>E25-E26-E27</f>
        <v>#DIV/0!</v>
      </c>
      <c r="F28" s="3"/>
      <c r="G28" s="17"/>
      <c r="H28" s="3"/>
      <c r="I28" s="17"/>
    </row>
    <row r="29" spans="1:9">
      <c r="A29" s="15"/>
      <c r="B29" s="16" t="s">
        <v>42</v>
      </c>
      <c r="C29" s="17">
        <f>SUM(C25)*0.18</f>
        <v>-1038357</v>
      </c>
      <c r="D29" s="3"/>
      <c r="E29" s="17" t="e">
        <f>SUM(E28)*0.18</f>
        <v>#DIV/0!</v>
      </c>
      <c r="F29" s="3"/>
      <c r="G29" s="17"/>
      <c r="H29" s="3"/>
      <c r="I29" s="17"/>
    </row>
    <row r="30" spans="1:9">
      <c r="A30" s="15"/>
      <c r="B30" s="18" t="s">
        <v>43</v>
      </c>
      <c r="C30" s="11">
        <f>SUM(C25:C29)</f>
        <v>-6807006.7000000002</v>
      </c>
      <c r="D30" s="11"/>
      <c r="E30" s="11" t="e">
        <f>E28*1.18</f>
        <v>#DIV/0!</v>
      </c>
      <c r="F30" s="11"/>
      <c r="G30" s="11"/>
      <c r="H30" s="11"/>
      <c r="I30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Chantier 1</vt:lpstr>
      <vt:lpstr>Chantier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Davy AMON</dc:creator>
  <cp:lastModifiedBy>Davy AMON</cp:lastModifiedBy>
  <dcterms:created xsi:type="dcterms:W3CDTF">2023-06-05T17:15:50Z</dcterms:created>
  <dcterms:modified xsi:type="dcterms:W3CDTF">2023-06-05T17:24:05Z</dcterms:modified>
</cp:coreProperties>
</file>