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ERRE GRISON\Desktop\"/>
    </mc:Choice>
  </mc:AlternateContent>
  <bookViews>
    <workbookView xWindow="0" yWindow="0" windowWidth="28800" windowHeight="12210"/>
  </bookViews>
  <sheets>
    <sheet name="3 - Détail" sheetId="3" r:id="rId1"/>
    <sheet name="GL Fournisseurs" sheetId="1" r:id="rId2"/>
  </sheets>
  <definedNames>
    <definedName name="_xlnm._FilterDatabase" localSheetId="1" hidden="1">'GL Fournisseurs'!$B$4:$J$1451</definedName>
  </definedNames>
  <calcPr calcId="171027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5" i="1"/>
</calcChain>
</file>

<file path=xl/sharedStrings.xml><?xml version="1.0" encoding="utf-8"?>
<sst xmlns="http://schemas.openxmlformats.org/spreadsheetml/2006/main" count="31" uniqueCount="20">
  <si>
    <t>Date</t>
  </si>
  <si>
    <t>CJ Fol</t>
  </si>
  <si>
    <t>Libellé</t>
  </si>
  <si>
    <t>Pièce</t>
  </si>
  <si>
    <t>Débit</t>
  </si>
  <si>
    <t>Lt.</t>
  </si>
  <si>
    <t>Crédit</t>
  </si>
  <si>
    <t>Solde</t>
  </si>
  <si>
    <t/>
  </si>
  <si>
    <t>Étiquettes de lignes</t>
  </si>
  <si>
    <t>Total général</t>
  </si>
  <si>
    <t>Somme de Débit</t>
  </si>
  <si>
    <t>Somme de Crédit</t>
  </si>
  <si>
    <t>Compte</t>
  </si>
  <si>
    <t>Banque</t>
  </si>
  <si>
    <t>Solde du compte</t>
  </si>
  <si>
    <t>BIDON</t>
  </si>
  <si>
    <t>51210000             BIDON</t>
  </si>
  <si>
    <t>(vide)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</si>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</sst>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indexed="13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111111"/>
      <name val="Monaco"/>
      <family val="3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52">
    <xf numFmtId="0" fontId="0" fillId="0" borderId="0" xfId="0"/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0" fontId="4" fillId="4" borderId="3" xfId="0" quotePrefix="1" applyFont="1" applyFill="1" applyBorder="1"/>
    <xf numFmtId="0" fontId="4" fillId="4" borderId="4" xfId="0" quotePrefix="1" applyFont="1" applyFill="1" applyBorder="1"/>
    <xf numFmtId="0" fontId="0" fillId="0" borderId="6" xfId="0" quotePrefix="1" applyBorder="1"/>
    <xf numFmtId="0" fontId="0" fillId="0" borderId="8" xfId="0" quotePrefix="1" applyBorder="1"/>
    <xf numFmtId="0" fontId="0" fillId="0" borderId="10" xfId="0" quotePrefix="1" applyBorder="1"/>
    <xf numFmtId="0" fontId="0" fillId="0" borderId="11" xfId="0" quotePrefix="1" applyBorder="1"/>
    <xf numFmtId="2" fontId="0" fillId="0" borderId="11" xfId="0" applyNumberFormat="1" applyBorder="1"/>
    <xf numFmtId="2" fontId="0" fillId="0" borderId="12" xfId="0" applyNumberFormat="1" applyBorder="1"/>
    <xf numFmtId="0" fontId="5" fillId="0" borderId="7" xfId="0" quotePrefix="1" applyFont="1" applyBorder="1"/>
    <xf numFmtId="0" fontId="5" fillId="0" borderId="8" xfId="0" quotePrefix="1" applyFont="1" applyBorder="1"/>
    <xf numFmtId="0" fontId="5" fillId="0" borderId="8" xfId="0" quotePrefix="1" applyFont="1" applyBorder="1" applyAlignment="1">
      <alignment horizontal="right"/>
    </xf>
    <xf numFmtId="1" fontId="5" fillId="0" borderId="8" xfId="0" applyNumberFormat="1" applyFont="1" applyBorder="1"/>
    <xf numFmtId="1" fontId="5" fillId="0" borderId="9" xfId="0" applyNumberFormat="1" applyFont="1" applyBorder="1"/>
    <xf numFmtId="0" fontId="5" fillId="0" borderId="9" xfId="0" quotePrefix="1" applyFont="1" applyBorder="1" applyAlignment="1">
      <alignment horizontal="right"/>
    </xf>
    <xf numFmtId="2" fontId="5" fillId="0" borderId="8" xfId="0" applyNumberFormat="1" applyFont="1" applyBorder="1"/>
    <xf numFmtId="2" fontId="5" fillId="0" borderId="9" xfId="0" applyNumberFormat="1" applyFont="1" applyBorder="1"/>
    <xf numFmtId="0" fontId="6" fillId="5" borderId="7" xfId="0" quotePrefix="1" applyFont="1" applyFill="1" applyBorder="1"/>
    <xf numFmtId="0" fontId="6" fillId="5" borderId="8" xfId="0" quotePrefix="1" applyFont="1" applyFill="1" applyBorder="1"/>
    <xf numFmtId="2" fontId="6" fillId="5" borderId="8" xfId="0" applyNumberFormat="1" applyFont="1" applyFill="1" applyBorder="1"/>
    <xf numFmtId="2" fontId="7" fillId="0" borderId="9" xfId="0" applyNumberFormat="1" applyFont="1" applyBorder="1"/>
    <xf numFmtId="0" fontId="4" fillId="4" borderId="13" xfId="0" quotePrefix="1" applyFont="1" applyFill="1" applyBorder="1"/>
    <xf numFmtId="0" fontId="6" fillId="5" borderId="14" xfId="0" quotePrefix="1" applyFont="1" applyFill="1" applyBorder="1"/>
    <xf numFmtId="0" fontId="0" fillId="0" borderId="15" xfId="0" quotePrefix="1" applyBorder="1"/>
    <xf numFmtId="43" fontId="4" fillId="4" borderId="4" xfId="1" quotePrefix="1" applyFont="1" applyFill="1" applyBorder="1"/>
    <xf numFmtId="43" fontId="5" fillId="0" borderId="8" xfId="1" quotePrefix="1" applyFont="1" applyBorder="1" applyAlignment="1">
      <alignment horizontal="right"/>
    </xf>
    <xf numFmtId="43" fontId="5" fillId="0" borderId="8" xfId="1" applyFont="1" applyBorder="1"/>
    <xf numFmtId="43" fontId="4" fillId="4" borderId="5" xfId="1" quotePrefix="1" applyFont="1" applyFill="1" applyBorder="1"/>
    <xf numFmtId="43" fontId="5" fillId="0" borderId="9" xfId="1" applyFont="1" applyBorder="1"/>
    <xf numFmtId="43" fontId="5" fillId="0" borderId="9" xfId="1" quotePrefix="1" applyFont="1" applyBorder="1" applyAlignment="1">
      <alignment horizontal="right"/>
    </xf>
    <xf numFmtId="43" fontId="0" fillId="0" borderId="0" xfId="0" applyNumberFormat="1"/>
    <xf numFmtId="43" fontId="0" fillId="0" borderId="0" xfId="1" applyFont="1"/>
    <xf numFmtId="0" fontId="0" fillId="7" borderId="0" xfId="0" applyFill="1"/>
    <xf numFmtId="43" fontId="0" fillId="6" borderId="0" xfId="1" applyFont="1" applyFill="1"/>
    <xf numFmtId="43" fontId="0" fillId="8" borderId="0" xfId="1" applyFont="1" applyFill="1"/>
    <xf numFmtId="43" fontId="8" fillId="8" borderId="0" xfId="1" applyFont="1" applyFill="1"/>
    <xf numFmtId="0" fontId="9" fillId="0" borderId="0" xfId="0" applyFont="1"/>
    <xf numFmtId="0" fontId="9" fillId="0" borderId="0" xfId="0" pivotButton="1" applyFont="1"/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43" fontId="0" fillId="9" borderId="0" xfId="1" applyFont="1" applyFill="1"/>
    <xf numFmtId="0" fontId="10" fillId="0" borderId="0" xfId="0" applyFont="1"/>
    <xf numFmtId="14" fontId="5" fillId="0" borderId="7" xfId="0" quotePrefix="1" applyNumberFormat="1" applyFont="1" applyBorder="1"/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3" fillId="7" borderId="0" xfId="3" applyFill="1"/>
    <xf numFmtId="0" fontId="2" fillId="7" borderId="0" xfId="2" applyFill="1"/>
    <xf numFmtId="14" fontId="0" fillId="0" borderId="0" xfId="0" applyNumberFormat="1" applyAlignment="1">
      <alignment horizontal="left" indent="3"/>
    </xf>
  </cellXfs>
  <cellStyles count="4">
    <cellStyle name="Insatisfaisant" xfId="2" builtinId="27"/>
    <cellStyle name="Milliers" xfId="1" builtinId="3"/>
    <cellStyle name="Neutre" xfId="3" builtinId="28"/>
    <cellStyle name="Normal" xfId="0" builtinId="0" customBuiltin="1"/>
  </cellStyles>
  <dxfs count="6487"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ont>
        <sz val="12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ont>
        <color auto="1"/>
        <family val="2"/>
      </font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ill>
        <patternFill patternType="solid"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5"/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408080"/>
      <rgbColor rgb="008040FF"/>
      <rgbColor rgb="00FFFFFF"/>
      <rgbColor rgb="00000000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GRISON" refreshedDate="42585.645012962967" createdVersion="6" refreshedVersion="6" minRefreshableVersion="3" recordCount="1445">
  <cacheSource type="worksheet">
    <worksheetSource ref="B4:J1449" sheet="GL Fournisseurs"/>
  </cacheSource>
  <cacheFields count="9">
    <cacheField name="Date" numFmtId="0">
      <sharedItems containsNonDate="0" containsDate="1" containsString="0" containsBlank="1" minDate="2015-11-12T00:00:00" maxDate="2016-01-01T00:00:00" count="3">
        <d v="2015-12-31T00:00:00"/>
        <d v="2015-11-12T00:00:00"/>
        <m/>
      </sharedItems>
    </cacheField>
    <cacheField name="Compte" numFmtId="0">
      <sharedItems containsBlank="1" count="78">
        <s v="BIDON"/>
        <m/>
        <s v="08FERRAR" u="1"/>
        <s v="08BURLAC" u="1"/>
        <s v="08ESPECE" u="1"/>
        <s v="08YMAGYN" u="1"/>
        <s v="08BOISDE" u="1"/>
        <s v="08CFID" u="1"/>
        <s v="08SMILE" u="1"/>
        <s v="08CB2670" u="1"/>
        <s v="08DOCKS" u="1"/>
        <s v="08SODIAM" u="1"/>
        <s v="08DME" u="1"/>
        <s v="08CHAPES" u="1"/>
        <s v="08TENDAN" u="1"/>
        <s v="08TRADIT" u="1"/>
        <s v="08RENTAL" u="1"/>
        <s v="08STARCO" u="1"/>
        <s v="08MAGCON" u="1"/>
        <s v="08AUTOSP" u="1"/>
        <s v="08DMAZUR" u="1"/>
        <s v="08SFR" u="1"/>
        <s v="08STROY" u="1"/>
        <s v="08TEIXER" u="1"/>
        <s v="08KILOUT" u="1"/>
        <s v="08MANPHI" u="1"/>
        <s v="08PARQUE" u="1"/>
        <s v="08ISA" u="1"/>
        <s v="08DRUPT" u="1"/>
        <s v="08AUSSOU" u="1"/>
        <s v="08LEROYM" u="1"/>
        <s v="08CB6871" u="1"/>
        <s v="08ORVIF" u="1"/>
        <s v="08RUESTO" u="1"/>
        <s v="08MJMREN" u="1"/>
        <s v="08FAUVEL" u="1"/>
        <s v="08NESPRE" u="1"/>
        <s v="08TRENOI" u="1"/>
        <s v="08PLAN" u="1"/>
        <s v="08ROUSSO" u="1"/>
        <s v="08RENAUL" u="1"/>
        <s v="08DECOSU" u="1"/>
        <s v="08ADA" u="1"/>
        <s v="08FNAC" u="1"/>
        <s v="08RABONI" u="1"/>
        <s v="08POSTE" u="1"/>
        <s v="08KDI" u="1"/>
        <s v="08REXEL" u="1"/>
        <s v="08ECOREN" u="1"/>
        <s v="08DAVIDB" u="1"/>
        <s v="08JOSEME" u="1"/>
        <s v="08LAPEYR" u="1"/>
        <s v="08RESTAU" u="1"/>
        <s v="08SUSHIW" u="1"/>
        <s v="08SWGEOB" u="1"/>
        <s v="08MJPEIN" u="1"/>
        <s v="08BCFENT" u="1"/>
        <s v="08EUROCA" u="1"/>
        <s v="08STAL" u="1"/>
        <s v="08POINT" u="1"/>
        <s v="08MOSAIC" u="1"/>
        <s v="08NETOVI" u="1"/>
        <s v="08CB7894" u="1"/>
        <s v="08BOQUIL" u="1"/>
        <s v="08LOCAMA" u="1"/>
        <s v="08DM" u="1"/>
        <s v="08COULEU" u="1"/>
        <s v="08AYBAT" u="1"/>
        <s v="08LAMAIS" u="1"/>
        <s v="08RICHPL" u="1"/>
        <s v="08PLATEF" u="1"/>
        <s v="08EDF" u="1"/>
        <s v="08STAREL" u="1"/>
        <s v="08MACIF" u="1"/>
        <s v="08YOKO" u="1"/>
        <s v="08ADIELE" u="1"/>
        <s v="08DANIEL" u="1"/>
        <s v="08PEINTU" u="1"/>
      </sharedItems>
    </cacheField>
    <cacheField name="CJ Fol" numFmtId="0">
      <sharedItems containsBlank="1" count="88">
        <s v="Banque"/>
        <s v="Achat"/>
        <m/>
        <s v="" u="1"/>
        <s v="08FERRAR" u="1"/>
        <s v="08BURLAC" u="1"/>
        <s v="08ESPECE" u="1"/>
        <s v="08YMAGYN" u="1"/>
        <s v="51  000" u="1"/>
        <s v="08BOISDE" u="1"/>
        <s v="08CFID" u="1"/>
        <s v="08SMILE" u="1"/>
        <s v="ODI 000" u="1"/>
        <s v="08CB2670" u="1"/>
        <s v="08DOCKS" u="1"/>
        <s v="08SODIAM" u="1"/>
        <s v="08DME" u="1"/>
        <s v="08CHAPES" u="1"/>
        <s v="08TENDAN" u="1"/>
        <s v="08TRADIT" u="1"/>
        <s v="08RENTAL" u="1"/>
        <s v="08STARCO" u="1"/>
        <s v="08MAGCON" u="1"/>
        <s v="AN  000" u="1"/>
        <s v="08AUTOSP" u="1"/>
        <s v="08DMAZUR" u="1"/>
        <s v="08SFR" u="1"/>
        <s v="08STROY" u="1"/>
        <s v="08TEIXER" u="1"/>
        <s v="08KILOUT" u="1"/>
        <s v="08MANPHI" u="1"/>
        <s v="08PARQUE" u="1"/>
        <s v="08ISA" u="1"/>
        <s v="08DRUPT" u="1"/>
        <s v="Facture" u="1"/>
        <s v="08AUSSOU" u="1"/>
        <s v="08LEROYM" u="1"/>
        <s v="08CB6871" u="1"/>
        <s v="08ORVIF" u="1"/>
        <s v="08RUESTO" u="1"/>
        <s v="08MJMREN" u="1"/>
        <s v="08FAUVEL" u="1"/>
        <s v="08NESPRE" u="1"/>
        <s v="AC  000" u="1"/>
        <s v="08TRENOI" u="1"/>
        <s v="08PLAN" u="1"/>
        <s v="08ROUSSO" u="1"/>
        <s v="08RENAUL" u="1"/>
        <s v="08DECOSU" u="1"/>
        <s v="08ADA" u="1"/>
        <s v="08FNAC" u="1"/>
        <s v="08RABONI" u="1"/>
        <s v="08POSTE" u="1"/>
        <s v="08KDI" u="1"/>
        <s v="08REXEL" u="1"/>
        <s v="08ECOREN" u="1"/>
        <s v="08DAVIDB" u="1"/>
        <s v="08JOSEME" u="1"/>
        <s v="08LAPEYR" u="1"/>
        <s v="08RESTAU" u="1"/>
        <s v="08SUSHIW" u="1"/>
        <s v="08SWGEOB" u="1"/>
        <s v="08MJPEIN" u="1"/>
        <s v="08BCFENT" u="1"/>
        <s v="08EUROCA" u="1"/>
        <s v="08STAL" u="1"/>
        <s v="08POINT" u="1"/>
        <s v="08MOSAIC" u="1"/>
        <s v="08NETOVI" u="1"/>
        <s v="08CB7894" u="1"/>
        <s v="08BOQUIL" u="1"/>
        <s v="08LOCAMA" u="1"/>
        <s v="OD" u="1"/>
        <s v="08DM" u="1"/>
        <s v="REG 000" u="1"/>
        <s v="08COULEU" u="1"/>
        <s v="08AYBAT" u="1"/>
        <s v="08LAMAIS" u="1"/>
        <s v="08RICHPL" u="1"/>
        <s v="08PLATEF" u="1"/>
        <s v="08EDF" u="1"/>
        <s v="08STAREL" u="1"/>
        <s v="OD  000" u="1"/>
        <s v="08MACIF" u="1"/>
        <s v="08YOKO" u="1"/>
        <s v="08ADIELE" u="1"/>
        <s v="08DANIEL" u="1"/>
        <s v="08PEINTU" u="1"/>
      </sharedItems>
    </cacheField>
    <cacheField name="Libellé" numFmtId="0">
      <sharedItems containsBlank="1" count="847">
        <s v="51210000             BIDON"/>
        <s v="BIDON"/>
        <m/>
        <s v="51210000             CFID" u="1"/>
        <s v="60700000             CB IKEA" u="1"/>
        <s v="51210000             Virt Loyer" u="1"/>
        <s v="51210000             CB LA POSTE" u="1"/>
        <s v="                             PLAN TRAVAIL DIRECT acompte" u="1"/>
        <s v="51210000             CB SOGEDI" u="1"/>
        <s v="                             COULEURS DE TOLLENS - F554" u="1"/>
        <s v="51210000             Apport Debregeas" u="1"/>
        <s v="                             LEROY MERLIN F7762" u="1"/>
        <s v="                             COULEURS DE TOLLENS" u="1"/>
        <s v="51210000             PLATEFORME DU BATIMENT" u="1"/>
        <s v="60700000             Leroy merlin" u="1"/>
        <s v="                             OKI PUTEAUX" u="1"/>
        <s v="                             Reprise AN AC" u="1"/>
        <s v="51210000             BCF ENTREPRISE" u="1"/>
        <s v="51210000             Chq 566  COMPAS" u="1"/>
        <s v="51210000             ADI ELECTRICITE" u="1"/>
        <s v="51210000             PLATEFORME" u="1"/>
        <s v="                             AYBAT  F04-038" u="1"/>
        <s v="51210000             CB BP MOTO BRIDGEW (74.28GBP)" u="1"/>
        <s v="51210000             DM" u="1"/>
        <s v="                             ACOMPTE VERSE CB LAPEYRE" u="1"/>
        <s v="51210000             VIRT FAUVEL" u="1"/>
        <s v="51210000             CB RELAIS ESPACE GERM" u="1"/>
        <s v="                             CB INTERPARKING WAGRAM" u="1"/>
        <s v="51210000             Chq 760" u="1"/>
        <s v="                             Ext paiement chq Aybat" u="1"/>
        <s v="51210000             CB COFIROUTE" u="1"/>
        <s v="                             CB STATION BP" u="1"/>
        <s v="                             CARREFOUR DAC essence" u="1"/>
        <s v="51210000             CHQ 783 SUSHI WALLACE" u="1"/>
        <s v="51210000             CHQ 789 SUSHI WALLACE" u="1"/>
        <s v="51210000             CHQ 792 SUSHI WALLACE" u="1"/>
        <s v="51210000             CHQ 793 SUSHI WALLACE" u="1"/>
        <s v="51210000             CHQ 795 SUSHI WALLACE" u="1"/>
        <s v="                             CB LE GUERSANT" u="1"/>
        <s v="60700000             TRENOIS DECAMPS - F7124330" u="1"/>
        <s v="51210000             CB AIGLE AZURTRANS" u="1"/>
        <s v="                             PARKING ST LAZARE" u="1"/>
        <s v="                             EXT FNP   CB SOCIETE 000437898" u="1"/>
        <s v="                             MACIF Doblo" u="1"/>
        <s v="                             AYBAT F401-05-06" u="1"/>
        <s v="                             ESSO EXPRESS" u="1"/>
        <s v="                             CB AGIP" u="1"/>
        <s v="                             CB LA CENTRALE TCM" u="1"/>
        <s v="51210000             CB BP France" u="1"/>
        <s v="                             ECO RENOV F 069" u="1"/>
        <s v="                             ASF" u="1"/>
        <s v="                             KILOUTOU" u="1"/>
        <s v="                             ADI ELECTRICITE FC2056 Chq 767" u="1"/>
        <s v="51210000             CB DANIEL'S" u="1"/>
        <s v="51210000             CB Resto chez jo" u="1"/>
        <s v="51210000             Gonzagues" u="1"/>
        <s v="51210000             CB SODI OUEST" u="1"/>
        <s v="51210000             CHQ 761" u="1"/>
        <s v="                             CB PIZZA TIME" u="1"/>
        <s v="                             M.J. PEINTURE  - F 160105" u="1"/>
        <s v="60700000             CB CAFE FLERUS" u="1"/>
        <s v="                             FNP  ORVIF" u="1"/>
        <s v="                             BURLAC MARIN 03.09.15" u="1"/>
        <s v="                             C Ferraris" u="1"/>
        <s v="51210000             CB WIX.COM" u="1"/>
        <s v="                             FERRARIS VITRAGE" u="1"/>
        <s v="51210000             CASTO" u="1"/>
        <s v="51210000             CB JMPARK2" u="1"/>
        <s v="                             STAR ELEC FC6709" u="1"/>
        <s v="51210000             CB RELAIS LA COURNEUVE" u="1"/>
        <s v="51210000             CB couleur de tollens" u="1"/>
        <s v="                             CB ESSO ARNOUVILLE" u="1"/>
        <s v="                             EXT FNP  ORVIF" u="1"/>
        <s v="                             BOIS ET DETAIL Chq 765" u="1"/>
        <s v="                             M.J. PEINTURE  F160121" u="1"/>
        <s v="51210000             SFR FIXE" u="1"/>
        <s v="                             cb ohv" u="1"/>
        <s v="                             CB AREA ST QUENTIN" u="1"/>
        <s v="51210000             CHQ 770" u="1"/>
        <s v="                             CFID  F149" u="1"/>
        <s v="                             CB RELAIS DES JONCHETS" u="1"/>
        <s v="51210000             OMNIUM BOIS ET DERIVES" u="1"/>
        <s v="51210000             CB Carrefour" u="1"/>
        <s v="51200000             CB  LEROY MERLIN" u="1"/>
        <s v="51210000             CB ADP ROISSY" u="1"/>
        <s v="51200000             ROUSSOT Chq 753" u="1"/>
        <s v="51210000             demazure gonzague" u="1"/>
        <s v="51210000             LAFON EDITIONS-RUE DU STORE" u="1"/>
        <s v="51210000             PAIEMENT CHEQUE" u="1"/>
        <s v="                             CB CENTRE ELEPHANT BLEU" u="1"/>
        <s v="                             CB LA POSTE" u="1"/>
        <s v="51210000             CB FNAC" u="1"/>
        <s v="                             CB CARBOAT MEDIA" u="1"/>
        <s v="                             CB RELAIS GOUTE DOR" u="1"/>
        <s v="60700000             CB STATION RN 370" u="1"/>
        <s v="51200000             CB La plateforme" u="1"/>
        <s v="                             E.LECLERC" u="1"/>
        <s v="                             Assurance véhiculeS CCA 03.17" u="1"/>
        <s v="51210000             CB BP Aulnay" u="1"/>
        <s v="                             MCM CADEAUX" u="1"/>
        <s v="51210000             CB RENTAL CARS" u="1"/>
        <s v="                             CB INFOGREFFE" u="1"/>
        <s v="51210000             CHQ 755" u="1"/>
        <s v="                             LEVAPARC" u="1"/>
        <s v="51210000             CB KFC" u="1"/>
        <s v="51210000             CB SNCF INTERNET" u="1"/>
        <s v="51210000             GALERIE BSL-RUE DU STORE" u="1"/>
        <s v="51210000             CB la pataterie" u="1"/>
        <s v="                             FNAC F1613880050" u="1"/>
        <s v="                             Reprise AN BQ American Burger" u="1"/>
        <s v="51210000             CB AUTO GOUSSAINVILLE" u="1"/>
        <s v="                             EXT FNP  LOCA MAINE" u="1"/>
        <s v="51210000             CB VIAGOGO EVENT" u="1"/>
        <s v="60700000             CB DECOCERAM" u="1"/>
        <s v="                             CB SARL ADG" u="1"/>
        <s v="51210000             CB ESSO" u="1"/>
        <s v="51210000             CB la parqueterie nouvelle" u="1"/>
        <s v="51210000             CB JURYS INN EXETE (GB)" u="1"/>
        <s v="51210000             CB parking 07.01" u="1"/>
        <s v="51210000             TRENOIS DECAMPS LA SOLUTION QU" u="1"/>
        <s v="                             CB LE MANDARIN" u="1"/>
        <s v="51210000             CB RENAULT" u="1"/>
        <s v="                             FNP KILOUTOU" u="1"/>
        <s v="51210000             PIZZA TIME" u="1"/>
        <s v="51210000             CB La plateforme" u="1"/>
        <s v="                             SMILE CHAMPION" u="1"/>
        <s v="                             CB STATION AVIA" u="1"/>
        <s v="                             EXT FNP JOSEMEUBLE" u="1"/>
        <s v="51210000             HADJAL-JOSE MEUBLE" u="1"/>
        <s v="51210000             Chq 756" u="1"/>
        <s v="                             AA MOTORS" u="1"/>
        <s v="51210000             CB relais croix 05.01" u="1"/>
        <s v="                             Reprise AN écart Rglt" u="1"/>
        <s v="51210000             CB PARC MEDITERRANEE" u="1"/>
        <s v="                             Transavia" u="1"/>
        <s v="                             CB BP LA CERISERAIE" u="1"/>
        <s v="51210000             ROUSSOT" u="1"/>
        <s v="51210000             CB MONOPRIX" u="1"/>
        <s v="51210000             STARCOLOR" u="1"/>
        <s v="                             FNP JOSEMEUBLE" u="1"/>
        <s v="                             EDF" u="1"/>
        <s v="51210000             CB SUSHI SHOP" u="1"/>
        <s v="                             EXT FNP KDI" u="1"/>
        <s v="51210000             CB SLV CLAUDE" u="1"/>
        <s v="                             Tabac de la tour" u="1"/>
        <s v="                             CB BP SOISY" u="1"/>
        <s v="51210000             CB BOIS DETAIL" u="1"/>
        <s v="                             LA PARQUETERIE NOUVELLE AV 269" u="1"/>
        <s v="                             FNP  MOSAIC" u="1"/>
        <s v="51210000             CB EL-G-A-ROY.ES" u="1"/>
        <s v="                             CB PRADIER" u="1"/>
        <s v="                             CB ENI9373 LOCHERES" u="1"/>
        <s v="                             GEDIMAT-DOCKS DE CLAMART" u="1"/>
        <s v="51210000             SNCF INTERNET" u="1"/>
        <s v="60700000             CB DOCKS DE CLAMART" u="1"/>
        <s v="51210000             gedimat  DOCKS DE CLAMART" u="1"/>
        <s v="51210000             F2R" u="1"/>
        <s v="                             CB AD LOCATION" u="1"/>
        <s v="51210000             Chq 757" u="1"/>
        <s v="                             CB SFR ONE SHOT" u="1"/>
        <s v="51210000             CHQ 765" u="1"/>
        <s v="                             ADI ELECTRICITE F2087" u="1"/>
        <s v="51210000             AUBERGE" u="1"/>
        <s v="                             FEU VERT" u="1"/>
        <s v="51210000             CB Matsuri 31.12" u="1"/>
        <s v="                             ANNUL AYBAT 10-017" u="1"/>
        <s v="                             fnp  STARCOLOR" u="1"/>
        <s v="                             fnp SFR" u="1"/>
        <s v="51210000             CB Matsuri 05.01" u="1"/>
        <s v="51210000             CB la cerisaie" u="1"/>
        <s v="                             AV PLATEFORME DU BATIMENT" u="1"/>
        <s v="                             La Plateforme du batiment" u="1"/>
        <s v="                             Assurance Toyota Proace" u="1"/>
        <s v="                             EXT FNP  CB SOCIETE ***9200267" u="1"/>
        <s v="                             NESPRESSO - F101627176" u="1"/>
        <s v="51210000             CB MC DONALDS" u="1"/>
        <s v="51210000             CB DOMINO'S PIZZA" u="1"/>
        <s v="                             CB relais la courneuve" u="1"/>
        <s v="                             CB PARC CENTRE LA DEFENSE" u="1"/>
        <s v="51210000             CB CMS CARBURANT" u="1"/>
        <s v="                             CB AERO DRIVE" u="1"/>
        <s v="                             FNP  CFID" u="1"/>
        <s v="51210000             CB SARL DE L'EUROPE" u="1"/>
        <s v="                             NDF CB 2670 10/2015" u="1"/>
        <s v="                             EXT fnp  STARCOLOR" u="1"/>
        <s v="                             ADG" u="1"/>
        <s v="                             fnp  SODIAM" u="1"/>
        <s v="                             CB EUROTUNELLE" u="1"/>
        <s v="                             SFR" u="1"/>
        <s v="                             CB AUTOBACS" u="1"/>
        <s v="                             ADI ELECTRICITE" u="1"/>
        <s v="51210000             CB PLANETE PUTEAUX" u="1"/>
        <s v="60700000             CB CAFE FLEURUS" u="1"/>
        <s v="                             EXT FNP KILOUTOU" u="1"/>
        <s v="60700000             CB WEBER MATERIAUX" u="1"/>
        <s v="                             U EXPRESS" u="1"/>
        <s v="51210000             CB SANEF 1509-2109" u="1"/>
        <s v="51210000             Gedimat dock clamart" u="1"/>
        <s v="51210000             CARREFOUR" u="1"/>
        <s v="51210000             DAVID B" u="1"/>
        <s v="51210000             CB SOLAM STRASBOURG" u="1"/>
        <s v="                             CB ETS NICOLAS" u="1"/>
        <s v="51210000             CB IDTGV" u="1"/>
        <s v="                             CB L'AUBERGE" u="1"/>
        <s v="51210000             Forum du bâtiment" u="1"/>
        <s v="51200000             ADI ELECTRICITE Chq 767" u="1"/>
        <s v="51210000             CB MATSURI" u="1"/>
        <s v="51210000             CB BEATRIX BOULANGERIE" u="1"/>
        <s v="                             DARTY - Micro onde" u="1"/>
        <s v="                             Matsuri Passy" u="1"/>
        <s v="51210000             AYBAT" u="1"/>
        <s v="60700000             PLATEFORME DU BATIMENT" u="1"/>
        <s v="51210000             CB BOULANGER DE..." u="1"/>
        <s v="51210000             ORVIF" u="1"/>
        <s v="                             FNP DME" u="1"/>
        <s v="                             CB L'ARGUMENT" u="1"/>
        <s v="51210000             ADI ELECTRICITE Chq 561" u="1"/>
        <s v="                             Reprise AN AC Boulang Beatrix" u="1"/>
        <s v="51210000             Loyer" u="1"/>
        <s v="51210000             Chq 571  ADI ELECTRICITE" u="1"/>
        <s v="51210000             AUSSOURD" u="1"/>
        <s v="                             POINT P 30.03.15" u="1"/>
        <s v="                             Indigo" u="1"/>
        <s v="                             CB APRR AUTOROUTE" u="1"/>
        <s v="                             EXT FNP  MANUEL PHILIP" u="1"/>
        <s v="51210000             CB GEDIMAT-DOCKS DE CLAMART" u="1"/>
        <s v="51210000             STAL" u="1"/>
        <s v="51210000             CB BP soisy" u="1"/>
        <s v="                             TABLAPIZZA" u="1"/>
        <s v="51210000             CB MATSURY" u="1"/>
        <s v="                             SW GEOBAT" u="1"/>
        <s v="                             fnp  POINT P" u="1"/>
        <s v="51210000             SW GEOBAT" u="1"/>
        <s v="                             CB AREA" u="1"/>
        <s v="                             EXT FNP  MOSAIC" u="1"/>
        <s v="                             VIAGOGO" u="1"/>
        <s v="                             CB REL.PONT.AVAL" u="1"/>
        <s v="                             Taxi G7" u="1"/>
        <s v="51200000             BP Aulnay" u="1"/>
        <s v="51210000             CB amende" u="1"/>
        <s v="                             EXT fnp  TEIXERA PEINTURE" u="1"/>
        <s v="                             CB Leclerc" u="1"/>
        <s v="51210000             LE CHANT DU PAIN" u="1"/>
        <s v="                             Reprise AN AC Relais" u="1"/>
        <s v="                             LEROY MERLIN DU 03.12.14" u="1"/>
        <s v="51210000             DARBO (R&amp;A)" u="1"/>
        <s v="                             CB SARL ELGA PORT ROYAL" u="1"/>
        <s v="51210000             LA POSTE" u="1"/>
        <s v="51210000             CB PREFOUR FOCH 2" u="1"/>
        <s v="51210000             PELLETIER" u="1"/>
        <s v="                             CB Garaf" u="1"/>
        <s v="                             CB LES PRINCES" u="1"/>
        <s v="51210000             BROSSETTE" u="1"/>
        <s v="51210000             VINCIPARK" u="1"/>
        <s v="51210000             CHANTEREINE" u="1"/>
        <s v="                             Reprise AN BQ Le Yams" u="1"/>
        <s v="51210000             VM FERRARRIS" u="1"/>
        <s v="                             CB REL.CROIX ST BE" u="1"/>
        <s v="                             CB WAGRAM ARC DE T" u="1"/>
        <s v="51210000             AUTOBACS" u="1"/>
        <s v="51210000             La plateforme du bâtiment" u="1"/>
        <s v="51210000             CB YMAGYN" u="1"/>
        <s v="                             Reprise AN BQ Le Paris" u="1"/>
        <s v="                             POINT P 12.05.15" u="1"/>
        <s v="                             EXT FNP  CARLOS PEINTURE" u="1"/>
        <s v="75800000             Différence lettrage" u="1"/>
        <s v="51210000             M.J. PEINTURE Chq 775" u="1"/>
        <s v="51210000             BP Aulnay" u="1"/>
        <s v="                             M.J. PEINTURE" u="1"/>
        <s v="                             AYBAT F3060206" u="1"/>
        <s v="                             CB CMS CARBURANT" u="1"/>
        <s v="                             ADI ELECTRICITE FC2039" u="1"/>
        <s v="51210000             Centralisation CB débit différ" u="1"/>
        <s v="                             Boulangerie" u="1"/>
        <s v="                             POINT P 22.05.15" u="1"/>
        <s v="51210000             Chq MACIF" u="1"/>
        <s v="51210000             CB sfr 04.01" u="1"/>
        <s v="51200000             CB Heulin Color" u="1"/>
        <s v="                             CB ESSO EXPRESS ARNOUVILLES" u="1"/>
        <s v="51210000             CB EDREAMS" u="1"/>
        <s v="51210000             CHQ 751 - Rbst fct 25k" u="1"/>
        <s v="51210000             CB L PLATEFORME" u="1"/>
        <s v="                             CB PSG" u="1"/>
        <s v="51210000             CB AMENDE WEB" u="1"/>
        <s v="51210000             CB AUTOPISTA DE BU ESP" u="1"/>
        <s v="51210000             CB LE PASSY" u="1"/>
        <s v="                             REST ORESTO" u="1"/>
        <s v="51210000             CB VACACIONES EDRE ESP" u="1"/>
        <s v="                             FNP   CB SOCIETE 0004378984" u="1"/>
        <s v="                             ELEPHANT BLEU" u="1"/>
        <s v="                             EXT FNP  CFID" u="1"/>
        <s v="                             BOIS ET DETAIL" u="1"/>
        <s v="51210000             JUAD" u="1"/>
        <s v="                             EXT fnp  SODIAM" u="1"/>
        <s v="                             AYBAT FACTURE 04-020" u="1"/>
        <s v="51210000             STAR ELEC Virt" u="1"/>
        <s v="                             FACTURES EN ESPECES LA CRIEE" u="1"/>
        <s v="51210000             STROY INTEX" u="1"/>
        <s v="                             EXT FNP  CAYLAR" u="1"/>
        <s v="                             CB RENAULT LAVE GLACE" u="1"/>
        <s v="51210000             CB BP LA CERISERAIE" u="1"/>
        <s v="                             AYBAT FACTURE 05-022" u="1"/>
        <s v="60700000             CB LA PARQUETERIE NOUVELLE" u="1"/>
        <s v="                             CB COULEURS DE TOLENS" u="1"/>
        <s v="                             EXT FNP MACIF" u="1"/>
        <s v="51210000             CB AVAST NEXTWAY" u="1"/>
        <s v="51210000             CB EUROTUNNEL" u="1"/>
        <s v="51210000             VIRT DOCKS DE CLAMART" u="1"/>
        <s v="51210000             CB ADP ORLY" u="1"/>
        <s v="                             Autoclean" u="1"/>
        <s v="                             CB SANEF" u="1"/>
        <s v="60700000             CB LA PLATEFORME" u="1"/>
        <s v="51210000             CB RENTAL CARS.COM" u="1"/>
        <s v="                             HEULIN COLOR" u="1"/>
        <s v="51210000             CB SANEF 0610-1210" u="1"/>
        <s v="60400000             AYBAT F 321-03-06 esp" u="1"/>
        <s v="51210000             ADP ROISSY" u="1"/>
        <s v="51200000             MACIF" u="1"/>
        <s v="51210000             CB SFR FIXE WEB" u="1"/>
        <s v="51210000             RENTAL CARS/A. RATON" u="1"/>
        <s v="                             AYBAT Facture 03-014" u="1"/>
        <s v="51210000             KILOUTOU" u="1"/>
        <s v="                             IKEA" u="1"/>
        <s v="                             CB CERISAIE" u="1"/>
        <s v="                             STROY INTEX F16-084" u="1"/>
        <s v="51210000             CB CASTORAMA" u="1"/>
        <s v="                             FERRARIS" u="1"/>
        <s v="                             NESPRESSO" u="1"/>
        <s v="51210000             CB SANEF 2010-2610" u="1"/>
        <s v="60700000             ROUSSOT" u="1"/>
        <s v="                             ADI ELECTRICITE FC2064" u="1"/>
        <s v="51210000             2 situation Carlos faisanderie" u="1"/>
        <s v="                             CORA DAC" u="1"/>
        <s v="                             SUSHI WALLACE - Chq 783" u="1"/>
        <s v="51210000             CAYLAR" u="1"/>
        <s v="                             SANEF" u="1"/>
        <s v="                             CB RELAIS JONCHET" u="1"/>
        <s v="                             Annul doublon" u="1"/>
        <s v="                             AUSSOURD" u="1"/>
        <s v="                             CB EFFIA PARKING" u="1"/>
        <s v="                             CB REST ORESTO" u="1"/>
        <s v="                             CB DES ALPES" u="1"/>
        <s v="51210000             CARREFOUR STATION" u="1"/>
        <s v="51200000             SUSHI WALLACE Chq 759" u="1"/>
        <s v="                             EXT fnp  LA POSTE" u="1"/>
        <s v="                             AYBAT Facture 02-005" u="1"/>
        <s v="                             CB B W A" u="1"/>
        <s v="51210000             Chq 565 Peinture Escarra" u="1"/>
        <s v="51210000             FAVROLLE" u="1"/>
        <s v="51210000             POINT P" u="1"/>
        <s v="51210000             Retrait DAB Orly" u="1"/>
        <s v="51210000             faisanderie peinture" u="1"/>
        <s v="51210000             CB CARREFOUR AUTEUIL" u="1"/>
        <s v="51210000             CB COULEURS DE TOLLENS" u="1"/>
        <s v="51200000             CB  PLATEFORME DU BATIMENT" u="1"/>
        <s v="51210000             MOSAIC" u="1"/>
        <s v="                             fnp  STAR ELEC" u="1"/>
        <s v="51210000             MACIF" u="1"/>
        <s v="51210000             Virt STAL SAS" u="1"/>
        <s v="51210000             TEIXERA PEINTURE" u="1"/>
        <s v="                             Carrefour" u="1"/>
        <s v="51210000             CB FEE SONNETTE" u="1"/>
        <s v="                             ADI ELECTRICITE FC2048 CHQ 768" u="1"/>
        <s v="                             CFID F150" u="1"/>
        <s v="                             CB ESSO" u="1"/>
        <s v="                             Docks de clamart" u="1"/>
        <s v="                             PIED ECHELLE" u="1"/>
        <s v="51210000             CB FORUM DU BATIMENT" u="1"/>
        <s v="                             EXT FNP  CB SOCIETE 000436871" u="1"/>
        <s v="                             STATION RN370" u="1"/>
        <s v="51210000             CB BRICOMAN" u="1"/>
        <s v="                             CB TABLAPIZZA" u="1"/>
        <s v="51210000             CB OVH" u="1"/>
        <s v="                             London court Hotel" u="1"/>
        <s v="                             CB BEATRIX BOULANGE" u="1"/>
        <s v="                             AMENDE" u="1"/>
        <s v="                             CFID F151" u="1"/>
        <s v="                             CFID F171" u="1"/>
        <s v="51210000             CB JAISS" u="1"/>
        <s v="51210000             CB MACIF" u="1"/>
        <s v="51210000             YOKO SUSHIS Chq 556" u="1"/>
        <s v="51210000             M.J. PEINTURE Chq 799" u="1"/>
        <s v="                             RICHELIEU PLOMBERIE F16-01-106" u="1"/>
        <s v="51210000             CB  PLATEFORME DU BATIMENT" u="1"/>
        <s v="                             FACTURES EN ESPECES DECATHLON" u="1"/>
        <s v="                             CB MATSURI" u="1"/>
        <s v="51210000             JAISS" u="1"/>
        <s v="51210000             ¨PLATEFORME" u="1"/>
        <s v="51210000             CB ADG" u="1"/>
        <s v="                             CB COULEUR TOLLENS" u="1"/>
        <s v="51210000             BOIS ET DECO" u="1"/>
        <s v="51210000             DRUPT PHILIP MORRISON" u="1"/>
        <s v="51210000             CB aa motors" u="1"/>
        <s v="                             Reprise AN BQ" u="1"/>
        <s v="60700000             CB LA PLATEFORME DU BATIMENT" u="1"/>
        <s v="60700000             CB STATION RN370" u="1"/>
        <s v="                             fnp  RUE DU STORE" u="1"/>
        <s v="51210000             U EXPRESS" u="1"/>
        <s v="60700000             DAVID B" u="1"/>
        <s v="                             CB DAC INTERMARCHE" u="1"/>
        <s v="51210000             DANIEL'S" u="1"/>
        <s v="51210000             SMILE CHAMPION" u="1"/>
        <s v="                             CB NICOLAS" u="1"/>
        <s v="                             fnp  STROY INTEX" u="1"/>
        <s v="51210000             CAFE FLEURUS" u="1"/>
        <s v="                             ASSIETTE AU BOEUF" u="1"/>
        <s v="51210000             REST ORESTO" u="1"/>
        <s v="                             AUSSOURD Loyer 4T2015" u="1"/>
        <s v="51210000             CB BP" u="1"/>
        <s v="51210000             CB OKI" u="1"/>
        <s v="                             EXT fnp  POINT P" u="1"/>
        <s v="51210000             Prel REXEL" u="1"/>
        <s v="                             CB LEROY MERLIN" u="1"/>
        <s v="                             CB PREMIUM SCOOTER" u="1"/>
        <s v="                             CB Self Bazar" u="1"/>
        <s v="51210000             ada" u="1"/>
        <s v="                             FNP  LEROY MERLIN" u="1"/>
        <s v="51210000             CB SATION AVIA" u="1"/>
        <s v="                             M.J. PEINTURE F160416" u="1"/>
        <s v="51210000             CB REMB.DOCKS CLAMART" u="1"/>
        <s v="                             CFID F164" u="1"/>
        <s v="51210000             LAPEYRE" u="1"/>
        <s v="51210000             CB CORA DAC" u="1"/>
        <s v="                             FERRARIS VITRAGE F16000622" u="1"/>
        <s v="                             CB TOTAL" u="1"/>
        <s v="                             CB ESSO HERBLAY" u="1"/>
        <s v="51210000             CB MARY ARCHES CAR (3.50GBP)" u="1"/>
        <s v="51210000             CB TAXIS G7" u="1"/>
        <s v="51210000             CB DARTY.COM" u="1"/>
        <s v="51210000             TENDANCE D IMAGESD" u="1"/>
        <s v="                             FNP DEMAZURE" u="1"/>
        <s v="                             CB RELAIS CROIX ST BE" u="1"/>
        <s v="                             CLOYS CAB TAXI" u="1"/>
        <s v="                             TENDANCE D IMAGESD" u="1"/>
        <s v="51210000             CB RELAY MONTPARNASSE" u="1"/>
        <s v="                             CB AMENDE" u="1"/>
        <s v="                             CB MCDONALD" u="1"/>
        <s v="51210000             CB QUARTIER DU PAI" u="1"/>
        <s v="51210000             CB AIGLE AZUR TRANS" u="1"/>
        <s v="51210000             BOQUILLON" u="1"/>
        <s v="                             DECOSUR" u="1"/>
        <s v="60700000             AGORA F19295292" u="1"/>
        <s v="                             FNP KDI" u="1"/>
        <s v="51210000             Prlvt" u="1"/>
        <s v="                             FNP  BOIS ET DETAIL" u="1"/>
        <s v="                             EXT fnp SFR" u="1"/>
        <s v="51210000             MANDARIN" u="1"/>
        <s v="                             SUSHI SHOP" u="1"/>
        <s v="                             E.LECLERC tv led" u="1"/>
        <s v="                             CB COFIROUTE" u="1"/>
        <s v="51210000             EUROCANTERBURY (VOLKSWAGEN)" u="1"/>
        <s v="                             CB COULEURS DE TOLLENS" u="1"/>
        <s v="51200000             STAR ELEC" u="1"/>
        <s v="51210000             CB PAREA ARNOU DAC" u="1"/>
        <s v="60700000             BROSSETTE" u="1"/>
        <s v="51210000             PARKING ST LAZARE" u="1"/>
        <s v="                             RICHELIEU PLOMBERIE" u="1"/>
        <s v="51210000             CB BP LA CERISAIE" u="1"/>
        <s v="51210000             CB SFR ONE SHOT" u="1"/>
        <s v="                             CB LE PASSY" u="1"/>
        <s v="51210000             CB LE MANDARIN" u="1"/>
        <s v="                             POINT P" u="1"/>
        <s v="                             CB INDIGO" u="1"/>
        <s v="60700000             FORUM DU BATIMENT" u="1"/>
        <s v="51210000             CB PAUL" u="1"/>
        <s v="51210000             Acpt faisanderie FNP 7500€" u="1"/>
        <s v="51210000             CB PARKING CDG" u="1"/>
        <s v="                             CASTORAMA" u="1"/>
        <s v="51210000             CB CIVETTE" u="1"/>
        <s v="                             fnp  RICHELIEU PLOMBERIE" u="1"/>
        <s v="51200000             CB O Parinor" u="1"/>
        <s v="                             LA PARQUETERIE NOUVELLE F205" u="1"/>
        <s v="                             STAR ELEC FC6710" u="1"/>
        <s v="                             MAG CONSEIL" u="1"/>
        <s v="                             DEMAZURE GONZAGUE" u="1"/>
        <s v="                             CB E.LECLERC" u="1"/>
        <s v="51210000             CB BOULANGERIE BEATRIX" u="1"/>
        <s v="51210000             STAR ELEC" u="1"/>
        <s v="                             LEROY MERLIN F6072" u="1"/>
        <s v="51210000             EDF" u="1"/>
        <s v="                             REXEL" u="1"/>
        <s v="60700000             CB CARREFOUR DAC AULNAY" u="1"/>
        <s v="                             BOIS ET DETAIL - Chq 761" u="1"/>
        <s v="                             CARREFOURDAC STATION" u="1"/>
        <s v="51210000             CB ANGRES" u="1"/>
        <s v="                             CB MACDONALD" u="1"/>
        <s v="51210000             ADG" u="1"/>
        <s v="                             AUTOBACS" u="1"/>
        <s v="                             RESTAU GEORGETTE" u="1"/>
        <s v="51210000             CB PLATEFORME DU BATIMENT" u="1"/>
        <s v="                             SAEMES" u="1"/>
        <s v="                             Annulation Devis" u="1"/>
        <s v="51210000             DARBO MEUBLE" u="1"/>
        <s v="51210000             Retrait DAB" u="1"/>
        <s v="51210000             SFR ONE SHOT" u="1"/>
        <s v="51210000             CB Q PARK ABINGDON (6.50GBP)" u="1"/>
        <s v="51210000             CB AUTOGRILL CATER (5.10GBP)" u="1"/>
        <s v="51210000             Virement" u="1"/>
        <s v="51210000             CB point P" u="1"/>
        <s v="51210000             CB L'argument" u="1"/>
        <s v="                             RIM CAFE" u="1"/>
        <s v="                             EXT fnp  RENTAL CARS" u="1"/>
        <s v="                             CB CARREFOURDAC" u="1"/>
        <s v="51210000             CB STEAK AND SUSHI (88.00GBP)" u="1"/>
        <s v="51210000             TABLAPIZZA" u="1"/>
        <s v="                             LA POSTE" u="1"/>
        <s v="                             CB Relais roissy" u="1"/>
        <s v="                             CB BEATRIX" u="1"/>
        <s v="                             CB TABLAPIZZA GONESSE" u="1"/>
        <s v="                             Reprise AN AC Solde Frais Rest" u="1"/>
        <s v="51210000             TRANSAVIA" u="1"/>
        <s v="                             Reprise AN Facture" u="1"/>
        <s v="51210000             Chq 553  ISA Avocats" u="1"/>
        <s v="51210000             KDI" u="1"/>
        <s v="51210000             Ikea" u="1"/>
        <s v="                             PARQUETERIE NOUVELLE" u="1"/>
        <s v="                             Reprise AN BQ Ristorante anto" u="1"/>
        <s v="                             BCF ENTREPRISE F0035 situation" u="1"/>
        <s v="                             CB JMPARK2" u="1"/>
        <s v="                             SUSHI WALLACE CHQ 759" u="1"/>
        <s v="60700000             CB CASTORAMA" u="1"/>
        <s v="                             cb AUTOBACHS" u="1"/>
        <s v="                             LA PARQUETERIE NOUVELLE" u="1"/>
        <s v="                             FERRARIS VITRAGE F391" u="1"/>
        <s v="                             CB CARREFOUR" u="1"/>
        <s v="51210000             STARCOLOR Peint Richard LENOIR" u="1"/>
        <s v="51210000             Prel MACIF" u="1"/>
        <s v="                             SUSHI WALLACE" u="1"/>
        <s v="                             EXT FNP DME" u="1"/>
        <s v="51210000             Chq 563  SUSHI WALLACE" u="1"/>
        <s v="51210000             Chq 570  SUSHI WALLACE" u="1"/>
        <s v="                             CB RELAIS CROIX ST BENOIT" u="1"/>
        <s v="                             EXT FNP FERRARI" u="1"/>
        <s v="                             CB TABAC DE LA TOU" u="1"/>
        <s v="51210000             CB SIMPLY" u="1"/>
        <s v="51210000             CASTORAMA" u="1"/>
        <s v="60700000             Point P" u="1"/>
        <s v="                             CAFE FLEURUS Parking" u="1"/>
        <s v="                             Annul  DOCKS DE CLAMART AN" u="1"/>
        <s v="60700000             CB COULEURS DE TOLLENS" u="1"/>
        <s v="                             CB APRR" u="1"/>
        <s v="                             CB DOMINOS PIZZA" u="1"/>
        <s v="                             CB STATION TOTAL ACCES" u="1"/>
        <s v="                             FNP  LOCA MAINE" u="1"/>
        <s v="51210000             CB DECORASOL" u="1"/>
        <s v="60700000             Gedimat dock de Clamart" u="1"/>
        <s v="51210000             BURLAC MARIN" u="1"/>
        <s v="                             EXT fnp  STAR ELEC" u="1"/>
        <s v="51210000             SUSHI WALLACE" u="1"/>
        <s v="51210000             CB WEBER METAUX" u="1"/>
        <s v="51210000             RICHELIEU PLOMBERIE" u="1"/>
        <s v="51210000             CB AVIS" u="1"/>
        <s v="51210000             CB TABAC LAMARTINE" u="1"/>
        <s v="                             M.J. PEINTURE F160397" u="1"/>
        <s v="                             MONOPRIX" u="1"/>
        <s v="51210000             CB PREMIUM SCOOTER" u="1"/>
        <s v="                             COULEUR DE TOLLENS F19584649" u="1"/>
        <s v="51210000             REXEL par LCR" u="1"/>
        <s v="60700000             CB FORUM DU BATIMENT" u="1"/>
        <s v="51210000             CB Agora" u="1"/>
        <s v="                             CB AU FORUM DU BATIMENT" u="1"/>
        <s v="                             COFIROUTE" u="1"/>
        <s v="51210000             CB Plateforme" u="1"/>
        <s v="51210000             LA PLATEFORME" u="1"/>
        <s v="                             Angeethi" u="1"/>
        <s v="60700000             CB JAISS" u="1"/>
        <s v="51210000             MANUEL PHILIP" u="1"/>
        <s v="51210000             AUTO SPORT CG toyota" u="1"/>
        <s v="51210000             CB" u="1"/>
        <s v="51210000             CB FARROW AND BALL" u="1"/>
        <s v="51210000             CB STATION AVCI" u="1"/>
        <s v="51210000             ADI ELECTRICITE Chq 546" u="1"/>
        <s v="60700000             JAISS" u="1"/>
        <s v="                             AVOIR LA PLATEFORME" u="1"/>
        <s v="                             CB STATION BP STAINS" u="1"/>
        <s v="                             STAR ELEC" u="1"/>
        <s v="51210000             COMPAS" u="1"/>
        <s v="51210000             WIX COM" u="1"/>
        <s v="                             RICHELIEU PLOMBERIE F16-01-107" u="1"/>
        <s v="51210000             BOIS ET DETAIL Chq 798" u="1"/>
        <s v="                             BP La ceriseraie" u="1"/>
        <s v="51210000             DRUPT" u="1"/>
        <s v="51210000             PREL SFR" u="1"/>
        <s v="51210000             M.J. PEINTURE" u="1"/>
        <s v="                             JAISS" u="1"/>
        <s v="51210000             CB EUROSTAR (360.00GBP)" u="1"/>
        <s v="51210000             CB STATION LA MUETTE" u="1"/>
        <s v="                             FACTURES EN ESPECES BUFFALO" u="1"/>
        <s v="                             CB LA PLATEFORME" u="1"/>
        <s v="51210000             ECO RENOV" u="1"/>
        <s v="51210000             CB BELLA PIZZA" u="1"/>
        <s v="60700000             DANIEL'S" u="1"/>
        <s v="                             CARREFOUR DAC" u="1"/>
        <s v="                             Leo resto" u="1"/>
        <s v="                             CB OCCITANE" u="1"/>
        <s v="51210000             Chq 568 M.J. PEINTURE" u="1"/>
        <s v="                             MACIF assurance Abarth" u="1"/>
        <s v="51210000             peinture faisanderie" u="1"/>
        <s v="                             FNP  CAYLAR" u="1"/>
        <s v="                             CB LAPEYRE" u="1"/>
        <s v="                             CB L'atlantique" u="1"/>
        <s v="51210000             CB SNCF" u="1"/>
        <s v="51210000             CB aero drive" u="1"/>
        <s v="                             Plante Suhis" u="1"/>
        <s v="60700000             CB CARREFOUR AULNAY" u="1"/>
        <s v="51210000             CB HOSTELERIA ESP" u="1"/>
        <s v="                             CB ESSO EXPRESS" u="1"/>
        <s v="                             FNP MACIF" u="1"/>
        <s v="                             MJM RENOV" u="1"/>
        <s v="51210000             CB vinci park" u="1"/>
        <s v="                             FNP  MANUEL PHILIP" u="1"/>
        <s v="                             Reprise AN AC Planet Sushis" u="1"/>
        <s v="60700000             CB LAPEYRE" u="1"/>
        <s v="                             CB HOKI PUTEAU" u="1"/>
        <s v="                             TOTAL" u="1"/>
        <s v="                             CB DIA PUTEAUX" u="1"/>
        <s v="51210000             CB LEROY MERLIN" u="1"/>
        <s v="51210000             CB SELF BAZAR" u="1"/>
        <s v="51200000             ADI ELECTRICITE Chq 768" u="1"/>
        <s v="                             Reprise AN BQ Relais" u="1"/>
        <s v="                             FERRARIS VITRAGE F15004381" u="1"/>
        <s v="                             fnp  TEIXERA PEINTURE" u="1"/>
        <s v="51210000             Chq 564  M.J. PEINTURE" u="1"/>
        <s v="                             PLANET SUSHI" u="1"/>
        <s v="                             RESTAURANTS DIVERS" u="1"/>
        <s v="                             CHAPES SAS EXPERT" u="1"/>
        <s v="                             CB MAGYC PC" u="1"/>
        <s v="                             EXT fnp  RICHELIEU PLOMBERIE" u="1"/>
        <s v="51210000             CB maison capezzon" u="1"/>
        <s v="51210000             CB DIPLOMATE" u="1"/>
        <s v="                             HOTEL ST LOUIS" u="1"/>
        <s v="51210000             CB AUTOBACS" u="1"/>
        <s v="51210000             Virt FERRARIS" u="1"/>
        <s v="51210000             SODIAM" u="1"/>
        <s v="51210000             CB TRANSAVIA" u="1"/>
        <s v="                             EXT fnp  SW GEOBAT" u="1"/>
        <s v="                             Macif Assurance Scooter" u="1"/>
        <s v="                             EXT fnp  RUE DU STORE" u="1"/>
        <s v="51210000             CB SFR CB ONE SHOT" u="1"/>
        <s v="                             Argiauto" u="1"/>
        <s v="51210000             MEUBLE" u="1"/>
        <s v="51210000             CB pradier 4 temps" u="1"/>
        <s v="                             CB TROCADERO" u="1"/>
        <s v="51210000             CB OVH 04.01" u="1"/>
        <s v="51210000             LECLERC" u="1"/>
        <s v="                             RELAIS ESPACE ST GERMAIN" u="1"/>
        <s v="                             CB OKI PUTEAUX" u="1"/>
        <s v="                             CB SNCF" u="1"/>
        <s v="                             COULEURS DE TOLLENS -F19501700" u="1"/>
        <s v="                             CB LA PATATERIE" u="1"/>
        <s v="51210000             CB ikea" u="1"/>
        <s v="51210000             CB SFR FIXE" u="1"/>
        <s v="51210000             CB ACL" u="1"/>
        <s v="51210000             CB SANEF 2903-0404" u="1"/>
        <s v="                             EXT fnp  STROY INTEX" u="1"/>
        <s v="                             CB PARKING" u="1"/>
        <s v="51210000             CB JMPARK 2" u="1"/>
        <s v="                             CB RELAIS PONT AVAL" u="1"/>
        <s v="51210000             LEROY MERLIN" u="1"/>
        <s v="51210000             Virt Trenois" u="1"/>
        <s v="                             Sushis Wallace" u="1"/>
        <s v="                             LE CHANT DU PAIN" u="1"/>
        <s v="                             CB TABAC DE LA TOUR" u="1"/>
        <s v="51210000             CB NESPRESSO" u="1"/>
        <s v="60700000             Station RN370" u="1"/>
        <s v="51210000             CB CECOBIL" u="1"/>
        <s v="                             Saint Macloud" u="1"/>
        <s v="51210000             HOME ST LOUIS" u="1"/>
        <s v="                             CB APRR AUTOROUTES" u="1"/>
        <s v="                             CB LA CERISAIE" u="1"/>
        <s v="                             EXT FNP  ECO RENOV" u="1"/>
        <s v="51210000             CB GARAF EURL" u="1"/>
        <s v="51210000             peinture richard lenoir" u="1"/>
        <s v="51210000             CB EFFIA" u="1"/>
        <s v="                             RELAIS COURNEUVE" u="1"/>
        <s v="                             fnp  LA POSTE" u="1"/>
        <s v="                             ESSO" u="1"/>
        <s v="60700000             Tabac Lamartine" u="1"/>
        <s v="                             CB RESTAU CHEZ JO" u="1"/>
        <s v="                             EXT FNP  LEROY MERLIN" u="1"/>
        <s v="51210000             CB SOUS LE PORCHE" u="1"/>
        <s v="                             TAXIS G7" u="1"/>
        <s v="51210000             CB PLANET PUTREAUX" u="1"/>
        <s v="51210000             SFP" u="1"/>
        <s v="51210000             CB RELAIS ANNE DE BRETAGNE" u="1"/>
        <s v="                             DERRIERE L'EGLISE" u="1"/>
        <s v="                             Beefs Club" u="1"/>
        <s v="51210000             MAG CONSEIL" u="1"/>
        <s v="                             FNP DM" u="1"/>
        <s v="                             EXT FNP  M.J. PEINTURE" u="1"/>
        <s v="                             EXT fnp  MAG CONSEIL" u="1"/>
        <s v="51210000             CB JMPARK" u="1"/>
        <s v="                             M.J. PEINTURE f160148" u="1"/>
        <s v="51210000             CB SPAR DAC" u="1"/>
        <s v="65800000             Différence lettrage" u="1"/>
        <s v="                             CB MONOPRIX" u="1"/>
        <s v="                             CB REL.GOUTTE D'OR" u="1"/>
        <s v="51210000             COFIROUTE" u="1"/>
        <s v="60400000             AYBAT - F365 - ESP 2x300+200" u="1"/>
        <s v="                             CB BP" u="1"/>
        <s v="51210000             MMC" u="1"/>
        <s v="60700000             CB PLATEFORME DU BATIMENT" u="1"/>
        <s v="60700000             La plateforme du batiment" u="1"/>
        <s v="51210000             M.J. PEINTURE Chq 545" u="1"/>
        <s v="51210000             CB RYANAIR" u="1"/>
        <s v="51210000             M.J. PEINTURE Chq 555" u="1"/>
        <s v="                             BRICOMAN" u="1"/>
        <s v="51210000             COMPAS Meuble BOULOGNE" u="1"/>
        <s v="60700000             Forum Batiment" u="1"/>
        <s v="                             REXEL - F975" u="1"/>
        <s v="                             EXT fnp  RABONI" u="1"/>
        <s v="51210000             SFR" u="1"/>
        <s v="51210000             ECHELLE DIRECTE" u="1"/>
        <s v="                             DAVID B" u="1"/>
        <s v="                             DITAC" u="1"/>
        <s v="51210000             CB CARREFOUR DAC" u="1"/>
        <s v="                             EXT FNP  COULEURS DE TOLLENS" u="1"/>
        <s v="51210000             CB BP PUTEAUX" u="1"/>
        <s v="51210000             DME" u="1"/>
        <s v="                             LEROY MERLIN" u="1"/>
        <s v="                             OVH.COM" u="1"/>
        <s v="51210000             CB COULEURS TOLLENS" u="1"/>
        <s v="                             Planet Piuteaux" u="1"/>
        <s v="60700000             PEINTURES DE  PARIS F160201740" u="1"/>
        <s v="                             CB NESPRESSO" u="1"/>
        <s v="                             EXT FNP DM" u="1"/>
        <s v="                             CB FARROW &amp; BALL" u="1"/>
        <s v="51210000             DAVID V" u="1"/>
        <s v="                             Autovision" u="1"/>
        <s v="                             LAPEYRE" u="1"/>
        <s v="                             FNP FERRARI" u="1"/>
        <s v="51210000             DOCKS DE CLAMART" u="1"/>
        <s v="60700000             Ikea" u="1"/>
        <s v="                             CB MC DONALDS" u="1"/>
        <s v="                             EXT FNP  BOIS ET DETAIL" u="1"/>
        <s v="                             CB EL G.A.P.ROY.ES" u="1"/>
        <s v="                             RABONI" u="1"/>
        <s v="51210000             CB PEAGE AUTOROUTE" u="1"/>
        <s v="51210000             acpte rue assa peinture" u="1"/>
        <s v="51210000             CB REST ORESTO" u="1"/>
        <s v="                             REXEL - AV974" u="1"/>
        <s v="51210000             CB REL.CEDRE" u="1"/>
        <s v="                             CB MATSURI PASSY" u="1"/>
        <s v="                             CB AREA VOREPPE.B" u="1"/>
        <s v="                             M.J. PEINTURE F160419" u="1"/>
        <s v="51210000             CB parquet" u="1"/>
        <s v="51210000             CB BALLADINS" u="1"/>
        <s v="51210000             CB COULEUR TOLLENS" u="1"/>
        <s v="                             LA MASON DU BAIN FC5108" u="1"/>
        <s v="51210000             Rbst fixe Adsl" u="1"/>
        <s v="                             BURLAC MARIN" u="1"/>
        <s v="                             CFID" u="1"/>
        <s v="                             AYBAT" u="1"/>
        <s v="60700000             CASTORAMA" u="1"/>
        <s v="                             CFID  F 126" u="1"/>
        <s v="51210000             CB CRH IDF DISTRIB" u="1"/>
        <s v="                             AYBAT Facture 10-017" u="1"/>
        <s v="51210000             CB CONTROLE TECHNIQQUE AUTO" u="1"/>
        <s v="                             LEROY MERLIN CHQ 770" u="1"/>
        <s v="60700000             CB DECORASOL" u="1"/>
        <s v="                             fnp  RENTAL CARS" u="1"/>
        <s v="51210000             CB DOCKS" u="1"/>
        <s v="51210000             CB DECOCERAM" u="1"/>
        <s v="                             Chez Prosper" u="1"/>
        <s v="51210000             LOCA MAINE" u="1"/>
        <s v="51210000             Macif VDSP Production" u="1"/>
        <s v="51210000             NETOVIA" u="1"/>
        <s v="                             MJ PEINTURE F160385" u="1"/>
        <s v="51210000             Chq 540" u="1"/>
        <s v="51210000             MJM RENOV" u="1"/>
        <s v="51210000             CB STATION BP" u="1"/>
        <s v="51210000             Bati centre" u="1"/>
        <s v="                             CB LECLERC DAC" u="1"/>
        <s v="51210000             FERRARIS VITRAGE" u="1"/>
        <s v="51210000             CB ditac" u="1"/>
        <s v="                             MJ PEINTURE F160384" u="1"/>
        <s v="                             BOIS ET DETAIL FV011594" u="1"/>
        <s v="                             PLATEFORME DU BATIMENT" u="1"/>
        <s v="                             FNP  CB SOCIETE ***920026708" u="1"/>
        <s v="51210000             REXEL" u="1"/>
        <s v="                             M.J. PEINTURE F160151" u="1"/>
        <s v="51210000             REST GEORGETTE" u="1"/>
        <s v="51210000             CB les tulipes" u="1"/>
        <s v="                             FERRARS VITRAGE F2209" u="1"/>
        <s v="51210000             CB VIAGOGO" u="1"/>
        <s v="                             SOUS LE PORCHE" u="1"/>
        <s v="                             CB SOLAM STRASBOUR" u="1"/>
        <s v="                             LECLERC" u="1"/>
        <s v="                             Reprise AN AC Le forum" u="1"/>
        <s v="                             EXT FNP DEMAZURE" u="1"/>
        <s v="                             FNP  COULEURS DE TOLLENS" u="1"/>
        <s v="                             RICHELIEU PLOMBERIE F16-01-108" u="1"/>
        <s v="51210000             CB BAG" u="1"/>
        <s v="51210000             CHAPES SAS EXPERT" u="1"/>
        <s v="51210000             CB DOCKS DE CLAMART" u="1"/>
        <s v="51210000             CB RELAIS ST BLIN" u="1"/>
        <s v="51210000             M.J. PEINTURE Chq 549" u="1"/>
        <s v="51210000             CB CREDIT" u="1"/>
        <s v="                             fnp  RABONI" u="1"/>
        <s v="51210000             BOIS ET DETAIL" u="1"/>
        <s v="51210000             M.J. PEINTURE Chq 559" u="1"/>
        <s v="51210000             Prel EDF" u="1"/>
        <s v="                             Reprise AN" u="1"/>
        <s v="51210000             CB ESSO ARNOUVILLE" u="1"/>
        <s v="                             FERRARIS VITRAGE - F650" u="1"/>
        <s v="                             CB CE PUTEAUX" u="1"/>
        <s v="                             Facture non saisie" u="1"/>
        <s v="51210000             CB REL CROIX ST BE" u="1"/>
        <s v="51210000             CB REL.CROIX ST BE" u="1"/>
        <s v="51210000             CB MATSURI PASSY" u="1"/>
        <s v="51210000             CB RESSOURCE MCD" u="1"/>
        <s v="                             ALI PACHA" u="1"/>
        <s v="                             FAUVEL Devis" u="1"/>
        <s v="                             CB TOTAL ACCESS AMINATA" u="1"/>
        <s v="                             FNP  CB SOCIETE 000436871" u="1"/>
        <s v="                             fnp  SW GEOBAT" u="1"/>
        <s v="51210000             Chq 550" u="1"/>
        <s v="51210000             AA MOTORS" u="1"/>
        <s v="51210000             CB SANEF 2508-3108" u="1"/>
        <s v="60700000             CB LEROY MERLIN" u="1"/>
        <s v="                             CB Carrefour dac station" u="1"/>
        <s v="                             STAL" u="1"/>
        <s v="51210000             CB SANEF" u="1"/>
        <s v="                             M.J. PEINTURE - F 358" u="1"/>
        <s v="                             YMAGYN" u="1"/>
        <s v="                             CB ACL" u="1"/>
        <s v="51210000             ESSO" u="1"/>
        <s v="51210000             CB PARC ST EUSTACHE" u="1"/>
        <s v="                             CB ALI PACHA" u="1"/>
        <s v="51200000             ROUSSOT Chq 752" u="1"/>
        <s v="                             COULEURS DE TOLLENS - F246" u="1"/>
        <s v="                             M.J. PEINTURE F160402" u="1"/>
        <s v="60700000             TRENOIS DECAMPS" u="1"/>
        <s v="                             BALLADINS" u="1"/>
        <s v="                             FNP  ECO RENOV" u="1"/>
        <s v="51210000             CB THE COURT HOTEL (69.30 GBP)" u="1"/>
        <s v="51210000             CB TROCADERO-PASSY" u="1"/>
        <s v="51210000             AYBAT Chq 542" u="1"/>
        <s v="51210000             CB Cafe fleurus" u="1"/>
        <s v="                             SPAR DAC" u="1"/>
        <s v="51210000             CHEQUE" u="1"/>
        <s v="                             fnp  MAG CONSEIL" u="1"/>
        <s v="                             CB STATION AVCI" u="1"/>
        <s v="51210000             RABONI" u="1"/>
        <s v="                             Reprise AN AC Bistro Cash" u="1"/>
        <s v="51210000             DANIEL'S Chq 560" u="1"/>
        <s v="51210000             CB le guersant" u="1"/>
      </sharedItems>
    </cacheField>
    <cacheField name="Pièce" numFmtId="0">
      <sharedItems containsString="0" containsBlank="1" containsNumber="1" containsInteger="1" minValue="4" maxValue="4"/>
    </cacheField>
    <cacheField name="Débit" numFmtId="0">
      <sharedItems containsString="0" containsBlank="1" containsNumber="1" containsInteger="1" minValue="200" maxValue="1000"/>
    </cacheField>
    <cacheField name="Lt." numFmtId="0">
      <sharedItems containsBlank="1"/>
    </cacheField>
    <cacheField name="Crédit" numFmtId="0">
      <sharedItems containsBlank="1" containsMixedTypes="1" containsNumber="1" containsInteger="1" minValue="200" maxValue="200"/>
    </cacheField>
    <cacheField name="Sold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5">
  <r>
    <x v="0"/>
    <x v="0"/>
    <x v="0"/>
    <x v="0"/>
    <n v="4"/>
    <n v="200"/>
    <s v=""/>
    <s v=""/>
    <m/>
  </r>
  <r>
    <x v="0"/>
    <x v="0"/>
    <x v="0"/>
    <x v="0"/>
    <m/>
    <n v="1000"/>
    <m/>
    <m/>
    <m/>
  </r>
  <r>
    <x v="1"/>
    <x v="0"/>
    <x v="1"/>
    <x v="1"/>
    <m/>
    <m/>
    <m/>
    <n v="200"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  <r>
    <x v="2"/>
    <x v="1"/>
    <x v="2"/>
    <x v="2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C7:E16" firstHeaderRow="0" firstDataRow="1" firstDataCol="1"/>
  <pivotFields count="9">
    <pivotField axis="axisRow" showAll="0">
      <items count="4">
        <item x="0"/>
        <item x="2"/>
        <item x="1"/>
        <item t="default"/>
      </items>
    </pivotField>
    <pivotField axis="axisRow" showAll="0" defaultSubtotal="0">
      <items count="78">
        <item sd="0" m="1" x="42"/>
        <item sd="0" m="1" x="75"/>
        <item sd="0" m="1" x="29"/>
        <item sd="0" m="1" x="19"/>
        <item sd="0" m="1" x="67"/>
        <item sd="0" m="1" x="56"/>
        <item sd="0" m="1" x="6"/>
        <item sd="0" m="1" x="63"/>
        <item sd="0" m="1" x="3"/>
        <item sd="0" m="1" x="9"/>
        <item sd="0" x="1"/>
        <item sd="0" m="1" x="31"/>
        <item sd="0" m="1" x="62"/>
        <item sd="0" m="1" x="7"/>
        <item sd="0" m="1" x="13"/>
        <item sd="0" m="1" x="66"/>
        <item sd="0" m="1" x="76"/>
        <item sd="0" m="1" x="49"/>
        <item sd="0" m="1" x="41"/>
        <item sd="0" m="1" x="65"/>
        <item sd="0" m="1" x="20"/>
        <item sd="0" m="1" x="12"/>
        <item sd="0" m="1" x="10"/>
        <item sd="0" m="1" x="28"/>
        <item sd="0" m="1" x="48"/>
        <item sd="0" m="1" x="71"/>
        <item sd="0" m="1" x="4"/>
        <item sd="0" m="1" x="57"/>
        <item sd="0" m="1" x="35"/>
        <item sd="0" m="1" x="2"/>
        <item sd="0" m="1" x="43"/>
        <item sd="0" m="1" x="27"/>
        <item sd="0" m="1" x="50"/>
        <item sd="0" m="1" x="46"/>
        <item sd="0" m="1" x="24"/>
        <item sd="0" m="1" x="68"/>
        <item sd="0" m="1" x="51"/>
        <item sd="0" m="1" x="30"/>
        <item sd="0" m="1" x="64"/>
        <item sd="0" m="1" x="73"/>
        <item sd="0" m="1" x="18"/>
        <item sd="0" m="1" x="25"/>
        <item sd="0" m="1" x="34"/>
        <item sd="0" m="1" x="55"/>
        <item sd="0" m="1" x="60"/>
        <item sd="0" m="1" x="36"/>
        <item sd="0" m="1" x="61"/>
        <item sd="0" m="1" x="32"/>
        <item sd="0" m="1" x="26"/>
        <item sd="0" m="1" x="77"/>
        <item sd="0" m="1" x="38"/>
        <item sd="0" m="1" x="70"/>
        <item sd="0" m="1" x="59"/>
        <item sd="0" m="1" x="45"/>
        <item sd="0" m="1" x="44"/>
        <item sd="0" m="1" x="40"/>
        <item sd="0" m="1" x="16"/>
        <item sd="0" m="1" x="52"/>
        <item m="1" x="47"/>
        <item sd="0" m="1" x="69"/>
        <item sd="0" m="1" x="39"/>
        <item sd="0" m="1" x="33"/>
        <item sd="0" m="1" x="21"/>
        <item sd="0" m="1" x="8"/>
        <item sd="0" m="1" x="11"/>
        <item sd="0" m="1" x="58"/>
        <item sd="0" m="1" x="17"/>
        <item sd="0" m="1" x="72"/>
        <item sd="0" m="1" x="22"/>
        <item sd="0" m="1" x="53"/>
        <item sd="0" m="1" x="54"/>
        <item sd="0" m="1" x="23"/>
        <item sd="0" m="1" x="14"/>
        <item sd="0" m="1" x="15"/>
        <item sd="0" m="1" x="37"/>
        <item sd="0" m="1" x="5"/>
        <item sd="0" m="1" x="74"/>
        <item x="0"/>
      </items>
    </pivotField>
    <pivotField axis="axisRow" showAll="0">
      <items count="89">
        <item m="1" x="3"/>
        <item m="1" x="49"/>
        <item m="1" x="85"/>
        <item m="1" x="35"/>
        <item m="1" x="24"/>
        <item m="1" x="76"/>
        <item m="1" x="63"/>
        <item m="1" x="9"/>
        <item m="1" x="70"/>
        <item m="1" x="5"/>
        <item m="1" x="13"/>
        <item m="1" x="8"/>
        <item m="1" x="43"/>
        <item m="1" x="23"/>
        <item m="1" x="82"/>
        <item m="1" x="12"/>
        <item m="1" x="74"/>
        <item m="1" x="37"/>
        <item m="1" x="69"/>
        <item m="1" x="10"/>
        <item m="1" x="17"/>
        <item m="1" x="75"/>
        <item m="1" x="86"/>
        <item m="1" x="56"/>
        <item m="1" x="48"/>
        <item m="1" x="73"/>
        <item m="1" x="25"/>
        <item m="1" x="16"/>
        <item m="1" x="14"/>
        <item m="1" x="33"/>
        <item m="1" x="55"/>
        <item m="1" x="80"/>
        <item m="1" x="6"/>
        <item m="1" x="64"/>
        <item m="1" x="41"/>
        <item m="1" x="4"/>
        <item m="1" x="50"/>
        <item m="1" x="32"/>
        <item m="1" x="57"/>
        <item m="1" x="53"/>
        <item m="1" x="29"/>
        <item m="1" x="77"/>
        <item m="1" x="58"/>
        <item m="1" x="36"/>
        <item m="1" x="71"/>
        <item m="1" x="83"/>
        <item m="1" x="22"/>
        <item m="1" x="30"/>
        <item m="1" x="40"/>
        <item m="1" x="62"/>
        <item m="1" x="67"/>
        <item m="1" x="42"/>
        <item m="1" x="68"/>
        <item m="1" x="38"/>
        <item m="1" x="31"/>
        <item m="1" x="87"/>
        <item m="1" x="45"/>
        <item m="1" x="79"/>
        <item m="1" x="66"/>
        <item m="1" x="52"/>
        <item m="1" x="51"/>
        <item m="1" x="47"/>
        <item m="1" x="20"/>
        <item m="1" x="59"/>
        <item m="1" x="54"/>
        <item m="1" x="78"/>
        <item m="1" x="46"/>
        <item m="1" x="39"/>
        <item m="1" x="26"/>
        <item m="1" x="11"/>
        <item m="1" x="15"/>
        <item m="1" x="65"/>
        <item m="1" x="21"/>
        <item m="1" x="81"/>
        <item m="1" x="27"/>
        <item m="1" x="60"/>
        <item m="1" x="61"/>
        <item m="1" x="28"/>
        <item m="1" x="18"/>
        <item m="1" x="19"/>
        <item m="1" x="44"/>
        <item m="1" x="7"/>
        <item m="1" x="84"/>
        <item x="0"/>
        <item x="1"/>
        <item m="1" x="72"/>
        <item m="1" x="34"/>
        <item x="2"/>
        <item t="default"/>
      </items>
    </pivotField>
    <pivotField axis="axisRow" showAll="0">
      <items count="848">
        <item m="1" x="130"/>
        <item m="1" x="24"/>
        <item m="1" x="185"/>
        <item m="1" x="190"/>
        <item m="1" x="161"/>
        <item m="1" x="271"/>
        <item m="1" x="362"/>
        <item m="1" x="52"/>
        <item m="1" x="330"/>
        <item m="1" x="811"/>
        <item m="1" x="375"/>
        <item m="1" x="564"/>
        <item m="1" x="538"/>
        <item m="1" x="165"/>
        <item m="1" x="337"/>
        <item m="1" x="491"/>
        <item m="1" x="639"/>
        <item m="1" x="50"/>
        <item m="1" x="405"/>
        <item m="1" x="172"/>
        <item m="1" x="97"/>
        <item m="1" x="338"/>
        <item m="1" x="407"/>
        <item m="1" x="487"/>
        <item m="1" x="309"/>
        <item m="1" x="728"/>
        <item m="1" x="170"/>
        <item m="1" x="573"/>
        <item m="1" x="752"/>
        <item m="1" x="21"/>
        <item m="1" x="269"/>
        <item m="1" x="44"/>
        <item m="1" x="345"/>
        <item m="1" x="320"/>
        <item m="1" x="294"/>
        <item m="1" x="301"/>
        <item m="1" x="756"/>
        <item m="1" x="833"/>
        <item m="1" x="517"/>
        <item m="1" x="686"/>
        <item m="1" x="291"/>
        <item m="1" x="482"/>
        <item m="1" x="73"/>
        <item m="1" x="776"/>
        <item m="1" x="273"/>
        <item m="1" x="580"/>
        <item m="1" x="706"/>
        <item m="1" x="750"/>
        <item m="1" x="62"/>
        <item m="1" x="63"/>
        <item m="1" x="537"/>
        <item m="1" x="360"/>
        <item m="1" x="592"/>
        <item m="1" x="32"/>
        <item m="1" x="483"/>
        <item m="1" x="467"/>
        <item m="1" x="825"/>
        <item m="1" x="157"/>
        <item m="1" x="180"/>
        <item m="1" x="46"/>
        <item m="1" x="828"/>
        <item m="1" x="435"/>
        <item m="1" x="540"/>
        <item m="1" x="223"/>
        <item m="1" x="668"/>
        <item m="1" x="233"/>
        <item m="1" x="77"/>
        <item m="1" x="743"/>
        <item m="1" x="560"/>
        <item m="1" x="521"/>
        <item m="1" x="189"/>
        <item m="1" x="346"/>
        <item m="1" x="507"/>
        <item m="1" x="374"/>
        <item m="1" x="699"/>
        <item m="1" x="135"/>
        <item m="1" x="145"/>
        <item m="1" x="92"/>
        <item m="1" x="524"/>
        <item m="1" x="820"/>
        <item m="1" x="502"/>
        <item m="1" x="805"/>
        <item m="1" x="89"/>
        <item m="1" x="323"/>
        <item m="1" x="270"/>
        <item m="1" x="449"/>
        <item m="1" x="389"/>
        <item m="1" x="303"/>
        <item m="1" x="451"/>
        <item m="1" x="399"/>
        <item m="1" x="341"/>
        <item m="1" x="615"/>
        <item m="1" x="541"/>
        <item m="1" x="475"/>
        <item m="1" x="339"/>
        <item m="1" x="735"/>
        <item m="1" x="151"/>
        <item m="1" x="364"/>
        <item m="1" x="71"/>
        <item m="1" x="606"/>
        <item m="1" x="278"/>
        <item m="1" x="425"/>
        <item m="1" x="201"/>
        <item m="1" x="187"/>
        <item m="1" x="726"/>
        <item m="1" x="250"/>
        <item m="1" x="613"/>
        <item m="1" x="462"/>
        <item m="1" x="101"/>
        <item m="1" x="27"/>
        <item m="1" x="518"/>
        <item m="1" x="47"/>
        <item m="1" x="669"/>
        <item m="1" x="649"/>
        <item m="1" x="588"/>
        <item m="1" x="90"/>
        <item m="1" x="599"/>
        <item m="1" x="215"/>
        <item m="1" x="600"/>
        <item m="1" x="203"/>
        <item m="1" x="38"/>
        <item m="1" x="120"/>
        <item m="1" x="459"/>
        <item m="1" x="241"/>
        <item m="1" x="772"/>
        <item m="1" x="412"/>
        <item m="1" x="251"/>
        <item m="1" x="485"/>
        <item m="1" x="626"/>
        <item m="1" x="385"/>
        <item m="1" x="742"/>
        <item m="1" x="733"/>
        <item m="1" x="436"/>
        <item m="1" x="695"/>
        <item m="1" x="724"/>
        <item m="1" x="402"/>
        <item m="1" x="594"/>
        <item m="1" x="76"/>
        <item m="1" x="646"/>
        <item m="1" x="178"/>
        <item m="1" x="655"/>
        <item m="1" x="58"/>
        <item m="1" x="150"/>
        <item m="1" x="413"/>
        <item m="1" x="282"/>
        <item m="1" x="257"/>
        <item m="1" x="696"/>
        <item m="1" x="236"/>
        <item m="1" x="431"/>
        <item m="1" x="531"/>
        <item m="1" x="80"/>
        <item m="1" x="93"/>
        <item m="1" x="336"/>
        <item m="1" x="177"/>
        <item m="1" x="657"/>
        <item m="1" x="506"/>
        <item m="1" x="299"/>
        <item m="1" x="340"/>
        <item m="1" x="678"/>
        <item m="1" x="310"/>
        <item m="1" x="114"/>
        <item m="1" x="246"/>
        <item m="1" x="414"/>
        <item m="1" x="159"/>
        <item m="1" x="647"/>
        <item m="1" x="786"/>
        <item m="1" x="842"/>
        <item m="1" x="126"/>
        <item m="1" x="31"/>
        <item m="1" x="574"/>
        <item m="1" x="542"/>
        <item m="1" x="533"/>
        <item m="1" x="662"/>
        <item m="1" x="371"/>
        <item m="1" x="508"/>
        <item m="1" x="424"/>
        <item m="1" x="813"/>
        <item m="1" x="642"/>
        <item m="1" x="258"/>
        <item m="1" x="751"/>
        <item m="1" x="754"/>
        <item m="1" x="79"/>
        <item m="1" x="363"/>
        <item m="1" x="376"/>
        <item m="1" x="420"/>
        <item m="1" x="377"/>
        <item m="1" x="625"/>
        <item m="1" x="763"/>
        <item m="1" x="432"/>
        <item m="1" x="561"/>
        <item m="1" x="332"/>
        <item m="1" x="556"/>
        <item m="1" x="12"/>
        <item m="1" x="830"/>
        <item m="1" x="9"/>
        <item m="1" x="648"/>
        <item m="1" x="208"/>
        <item m="1" x="713"/>
        <item m="1" x="440"/>
        <item m="1" x="474"/>
        <item m="1" x="685"/>
        <item m="1" x="714"/>
        <item m="1" x="365"/>
        <item m="1" x="96"/>
        <item m="1" x="448"/>
        <item m="1" x="49"/>
        <item m="1" x="140"/>
        <item m="1" x="289"/>
        <item m="1" x="676"/>
        <item m="1" x="45"/>
        <item m="1" x="42"/>
        <item m="1" x="734"/>
        <item m="1" x="264"/>
        <item m="1" x="298"/>
        <item m="1" x="173"/>
        <item m="1" x="368"/>
        <item m="1" x="290"/>
        <item m="1" x="716"/>
        <item m="1" x="670"/>
        <item m="1" x="344"/>
        <item m="1" x="679"/>
        <item m="1" x="111"/>
        <item m="1" x="689"/>
        <item m="1" x="690"/>
        <item m="1" x="224"/>
        <item m="1" x="234"/>
        <item m="1" x="72"/>
        <item m="1" x="410"/>
        <item m="1" x="710"/>
        <item m="1" x="501"/>
        <item m="1" x="627"/>
        <item m="1" x="637"/>
        <item m="1" x="293"/>
        <item m="1" x="547"/>
        <item m="1" x="184"/>
        <item m="1" x="654"/>
        <item m="1" x="635"/>
        <item m="1" x="240"/>
        <item m="1" x="789"/>
        <item m="1" x="725"/>
        <item m="1" x="528"/>
        <item m="1" x="532"/>
        <item m="1" x="127"/>
        <item m="1" x="142"/>
        <item m="1" x="193"/>
        <item m="1" x="304"/>
        <item m="1" x="445"/>
        <item m="1" x="29"/>
        <item m="1" x="806"/>
        <item m="1" x="587"/>
        <item m="1" x="384"/>
        <item m="1" x="296"/>
        <item m="1" x="812"/>
        <item m="1" x="326"/>
        <item m="1" x="65"/>
        <item m="1" x="804"/>
        <item m="1" x="620"/>
        <item m="1" x="423"/>
        <item m="1" x="523"/>
        <item m="1" x="783"/>
        <item m="1" x="163"/>
        <item m="1" x="108"/>
        <item m="1" x="288"/>
        <item m="1" x="444"/>
        <item m="1" x="598"/>
        <item m="1" x="778"/>
        <item m="1" x="814"/>
        <item m="1" x="181"/>
        <item m="1" x="790"/>
        <item m="1" x="834"/>
        <item m="1" x="675"/>
        <item m="1" x="416"/>
        <item m="1" x="543"/>
        <item m="1" x="841"/>
        <item m="1" x="610"/>
        <item m="1" x="148"/>
        <item m="1" x="61"/>
        <item m="1" x="231"/>
        <item m="1" x="798"/>
        <item m="1" x="760"/>
        <item m="1" x="469"/>
        <item m="1" x="396"/>
        <item m="1" x="186"/>
        <item m="1" x="356"/>
        <item m="1" x="166"/>
        <item m="1" x="403"/>
        <item m="1" x="815"/>
        <item m="1" x="621"/>
        <item m="1" x="430"/>
        <item m="1" x="688"/>
        <item m="1" x="214"/>
        <item m="1" x="730"/>
        <item m="1" x="139"/>
        <item m="1" x="442"/>
        <item m="1" x="122"/>
        <item m="1" x="607"/>
        <item m="1" x="167"/>
        <item m="1" x="152"/>
        <item m="1" x="313"/>
        <item m="1" x="630"/>
        <item m="1" x="322"/>
        <item m="1" x="222"/>
        <item m="1" x="584"/>
        <item m="1" x="51"/>
        <item m="1" x="748"/>
        <item m="1" x="522"/>
        <item m="1" x="147"/>
        <item m="1" x="471"/>
        <item m="1" x="171"/>
        <item m="1" x="505"/>
        <item m="1" x="729"/>
        <item m="1" x="661"/>
        <item m="1" x="787"/>
        <item m="1" x="593"/>
        <item m="1" x="719"/>
        <item m="1" x="758"/>
        <item m="1" x="244"/>
        <item m="1" x="478"/>
        <item m="1" x="11"/>
        <item m="1" x="103"/>
        <item m="1" x="373"/>
        <item m="1" x="268"/>
        <item m="1" x="59"/>
        <item m="1" x="823"/>
        <item m="1" x="74"/>
        <item m="1" x="692"/>
        <item m="1" x="780"/>
        <item m="1" x="553"/>
        <item m="1" x="831"/>
        <item m="1" x="418"/>
        <item m="1" x="744"/>
        <item m="1" x="596"/>
        <item m="1" x="636"/>
        <item m="1" x="43"/>
        <item m="1" x="473"/>
        <item m="1" x="209"/>
        <item m="1" x="99"/>
        <item m="1" x="775"/>
        <item m="1" x="767"/>
        <item m="1" x="608"/>
        <item m="1" x="554"/>
        <item m="1" x="183"/>
        <item m="1" x="327"/>
        <item m="1" x="174"/>
        <item m="1" x="15"/>
        <item m="1" x="720"/>
        <item m="1" x="41"/>
        <item m="1" x="515"/>
        <item m="1" x="366"/>
        <item m="1" x="7"/>
        <item m="1" x="722"/>
        <item m="1" x="623"/>
        <item m="1" x="603"/>
        <item m="1" x="777"/>
        <item m="1" x="461"/>
        <item m="1" x="263"/>
        <item m="1" x="274"/>
        <item m="1" x="221"/>
        <item m="1" x="736"/>
        <item m="1" x="674"/>
        <item m="1" x="645"/>
        <item m="1" x="802"/>
        <item m="1" x="16"/>
        <item m="1" x="844"/>
        <item m="1" x="217"/>
        <item m="1" x="788"/>
        <item m="1" x="611"/>
        <item m="1" x="243"/>
        <item m="1" x="509"/>
        <item m="1" x="393"/>
        <item m="1" x="109"/>
        <item m="1" x="262"/>
        <item m="1" x="255"/>
        <item m="1" x="619"/>
        <item m="1" x="516"/>
        <item m="1" x="132"/>
        <item m="1" x="511"/>
        <item m="1" x="286"/>
        <item m="1" x="488"/>
        <item m="1" x="624"/>
        <item m="1" x="480"/>
        <item m="1" x="740"/>
        <item m="1" x="709"/>
        <item m="1" x="456"/>
        <item m="1" x="382"/>
        <item m="1" x="578"/>
        <item m="1" x="791"/>
        <item m="1" x="500"/>
        <item m="1" x="490"/>
        <item m="1" x="666"/>
        <item m="1" x="335"/>
        <item m="1" x="188"/>
        <item m="1" x="125"/>
        <item m="1" x="785"/>
        <item m="1" x="839"/>
        <item m="1" x="821"/>
        <item m="1" x="575"/>
        <item m="1" x="68"/>
        <item m="1" x="472"/>
        <item m="1" x="369"/>
        <item m="1" x="324"/>
        <item m="1" x="447"/>
        <item m="1" x="527"/>
        <item m="1" x="333"/>
        <item m="1" x="519"/>
        <item m="1" x="660"/>
        <item m="1" x="230"/>
        <item m="1" x="144"/>
        <item m="1" x="228"/>
        <item m="1" x="237"/>
        <item m="1" x="681"/>
        <item m="1" x="433"/>
        <item m="1" x="614"/>
        <item m="1" x="134"/>
        <item m="1" x="195"/>
        <item m="1" x="235"/>
        <item m="1" x="824"/>
        <item m="1" x="205"/>
        <item m="1" x="618"/>
        <item m="1" x="238"/>
        <item m="1" x="83"/>
        <item m="1" x="354"/>
        <item m="1" x="277"/>
        <item m="1" x="95"/>
        <item m="1" x="470"/>
        <item m="1" x="317"/>
        <item m="1" x="829"/>
        <item m="1" x="85"/>
        <item m="1" x="452"/>
        <item m="1" x="343"/>
        <item m="1" x="387"/>
        <item m="1" x="331"/>
        <item m="1" x="817"/>
        <item m="1" x="465"/>
        <item m="1" x="738"/>
        <item m="1" x="415"/>
        <item m="1" x="486"/>
        <item m="1" x="19"/>
        <item m="1" x="571"/>
        <item m="1" x="216"/>
        <item m="1" x="316"/>
        <item m="1" x="10"/>
        <item m="1" x="162"/>
        <item m="1" x="220"/>
        <item m="1" x="567"/>
        <item m="1" x="259"/>
        <item m="1" x="210"/>
        <item m="1" x="837"/>
        <item m="1" x="771"/>
        <item m="1" x="17"/>
        <item m="1" x="390"/>
        <item m="1" x="799"/>
        <item m="1" x="579"/>
        <item m="1" x="439"/>
        <item m="1" x="267"/>
        <item m="1" x="252"/>
        <item m="1" x="546"/>
        <item m="1" x="404"/>
        <item m="1" x="198"/>
        <item m="1" x="342"/>
        <item m="1" x="66"/>
        <item m="1" x="535"/>
        <item m="1" x="334"/>
        <item m="1" x="568"/>
        <item m="1" x="383"/>
        <item m="1" x="392"/>
        <item m="1" x="652"/>
        <item m="1" x="388"/>
        <item m="1" x="308"/>
        <item m="1" x="84"/>
        <item m="1" x="602"/>
        <item m="1" x="559"/>
        <item m="1" x="438"/>
        <item m="1" x="40"/>
        <item m="1" x="239"/>
        <item m="1" x="283"/>
        <item m="1" x="484"/>
        <item m="1" x="110"/>
        <item m="1" x="631"/>
        <item m="1" x="496"/>
        <item m="1" x="284"/>
        <item m="1" x="305"/>
        <item m="1" x="551"/>
        <item m="1" x="792"/>
        <item m="1" x="746"/>
        <item m="1" x="207"/>
        <item m="1" x="590"/>
        <item m="1" x="146"/>
        <item m="1" x="212"/>
        <item m="1" x="476"/>
        <item m="1" x="408"/>
        <item m="1" x="98"/>
        <item m="1" x="48"/>
        <item m="1" x="457"/>
        <item m="1" x="300"/>
        <item m="1" x="22"/>
        <item m="1" x="717"/>
        <item m="1" x="227"/>
        <item m="1" x="370"/>
        <item m="1" x="838"/>
        <item m="1" x="82"/>
        <item m="1" x="352"/>
        <item m="1" x="715"/>
        <item m="1" x="325"/>
        <item m="1" x="665"/>
        <item m="1" x="468"/>
        <item m="1" x="179"/>
        <item m="1" x="30"/>
        <item m="1" x="757"/>
        <item m="1" x="422"/>
        <item m="1" x="70"/>
        <item m="1" x="747"/>
        <item m="1" x="353"/>
        <item m="1" x="721"/>
        <item m="1" x="797"/>
        <item m="1" x="755"/>
        <item m="1" x="53"/>
        <item m="1" x="428"/>
        <item m="1" x="762"/>
        <item m="1" x="544"/>
        <item m="1" x="629"/>
        <item m="1" x="774"/>
        <item m="1" x="761"/>
        <item m="1" x="794"/>
        <item m="1" x="176"/>
        <item m="1" x="279"/>
        <item m="1" x="673"/>
        <item m="1" x="149"/>
        <item m="1" x="115"/>
        <item m="1" x="803"/>
        <item m="1" x="585"/>
        <item m="1" x="306"/>
        <item m="1" x="569"/>
        <item m="1" x="361"/>
        <item m="1" x="91"/>
        <item m="1" x="367"/>
        <item m="1" x="671"/>
        <item m="1" x="225"/>
        <item m="1" x="605"/>
        <item m="1" x="202"/>
        <item m="1" x="650"/>
        <item m="1" x="378"/>
        <item m="1" x="691"/>
        <item m="1" x="656"/>
        <item m="1" x="67"/>
        <item m="1" x="117"/>
        <item m="1" x="104"/>
        <item m="1" x="281"/>
        <item m="1" x="169"/>
        <item m="1" x="116"/>
        <item m="1" x="107"/>
        <item m="1" x="124"/>
        <item m="1" x="6"/>
        <item m="1" x="499"/>
        <item m="1" x="846"/>
        <item m="1" x="460"/>
        <item m="1" x="285"/>
        <item m="1" x="616"/>
        <item m="1" x="782"/>
        <item m="1" x="379"/>
        <item m="1" x="628"/>
        <item m="1" x="426"/>
        <item m="1" x="206"/>
        <item m="1" x="168"/>
        <item m="1" x="164"/>
        <item m="1" x="809"/>
        <item m="1" x="229"/>
        <item m="1" x="175"/>
        <item m="1" x="137"/>
        <item m="1" x="663"/>
        <item m="1" x="409"/>
        <item m="1" x="372"/>
        <item m="1" x="643"/>
        <item m="1" x="133"/>
        <item m="1" x="827"/>
        <item m="1" x="453"/>
        <item m="1" x="118"/>
        <item m="1" x="466"/>
        <item m="1" x="745"/>
        <item m="1" x="464"/>
        <item m="1" x="737"/>
        <item m="1" x="682"/>
        <item m="1" x="191"/>
        <item m="1" x="562"/>
        <item m="1" x="489"/>
        <item m="1" x="498"/>
        <item m="1" x="641"/>
        <item m="1" x="248"/>
        <item m="1" x="555"/>
        <item m="1" x="495"/>
        <item m="1" x="437"/>
        <item m="1" x="807"/>
        <item m="1" x="741"/>
        <item m="1" x="808"/>
        <item m="1" x="684"/>
        <item m="1" x="131"/>
        <item m="1" x="26"/>
        <item m="1" x="69"/>
        <item m="1" x="795"/>
        <item m="1" x="434"/>
        <item m="1" x="419"/>
        <item m="1" x="121"/>
        <item m="1" x="100"/>
        <item m="1" x="312"/>
        <item m="1" x="810"/>
        <item m="1" x="739"/>
        <item m="1" x="54"/>
        <item m="1" x="704"/>
        <item m="1" x="822"/>
        <item m="1" x="314"/>
        <item m="1" x="196"/>
        <item m="1" x="328"/>
        <item m="1" x="818"/>
        <item m="1" x="653"/>
        <item m="1" x="182"/>
        <item m="1" x="417"/>
        <item m="1" x="617"/>
        <item m="1" x="276"/>
        <item m="1" x="638"/>
        <item m="1" x="651"/>
        <item m="1" x="318"/>
        <item m="1" x="458"/>
        <item m="1" x="534"/>
        <item m="1" x="143"/>
        <item m="1" x="601"/>
        <item m="1" x="105"/>
        <item m="1" x="56"/>
        <item m="1" x="8"/>
        <item m="1" x="200"/>
        <item m="1" x="680"/>
        <item m="1" x="693"/>
        <item m="1" x="570"/>
        <item m="1" x="770"/>
        <item m="1" x="586"/>
        <item m="1" x="503"/>
        <item m="1" x="141"/>
        <item m="1" x="552"/>
        <item m="1" x="427"/>
        <item m="1" x="835"/>
        <item m="1" x="634"/>
        <item m="1" x="836"/>
        <item m="1" x="287"/>
        <item m="1" x="784"/>
        <item m="1" x="112"/>
        <item m="1" x="609"/>
        <item m="1" x="549"/>
        <item m="1" x="64"/>
        <item m="1" x="261"/>
        <item m="1" x="272"/>
        <item m="1" x="3"/>
        <item m="1" x="254"/>
        <item m="1" x="793"/>
        <item m="1" x="840"/>
        <item m="1" x="768"/>
        <item m="1" x="816"/>
        <item m="1" x="512"/>
        <item m="1" x="529"/>
        <item m="1" x="622"/>
        <item m="1" x="347"/>
        <item m="1" x="18"/>
        <item m="1" x="595"/>
        <item m="1" x="530"/>
        <item m="1" x="219"/>
        <item m="1" x="280"/>
        <item m="1" x="102"/>
        <item m="1" x="129"/>
        <item m="1" x="158"/>
        <item m="1" x="28"/>
        <item m="1" x="57"/>
        <item m="1" x="160"/>
        <item m="1" x="78"/>
        <item m="1" x="33"/>
        <item m="1" x="34"/>
        <item m="1" x="35"/>
        <item m="1" x="36"/>
        <item m="1" x="37"/>
        <item m="1" x="275"/>
        <item m="1" x="697"/>
        <item m="1" x="576"/>
        <item m="1" x="707"/>
        <item m="1" x="400"/>
        <item m="1" x="845"/>
        <item m="1" x="245"/>
        <item m="1" x="492"/>
        <item m="1" x="199"/>
        <item m="1" x="727"/>
        <item m="1" x="86"/>
        <item m="1" x="23"/>
        <item m="1" x="718"/>
        <item m="1" x="731"/>
        <item m="1" x="581"/>
        <item m="1" x="391"/>
        <item m="1" x="712"/>
        <item m="1" x="589"/>
        <item m="1" x="479"/>
        <item m="1" x="826"/>
        <item m="1" x="450"/>
        <item m="1" x="156"/>
        <item m="1" x="351"/>
        <item m="1" x="348"/>
        <item m="1" x="773"/>
        <item m="1" x="204"/>
        <item m="1" x="106"/>
        <item m="1" x="155"/>
        <item m="1" x="197"/>
        <item m="1" x="55"/>
        <item m="1" x="128"/>
        <item m="1" x="667"/>
        <item m="1" x="514"/>
        <item m="1" x="386"/>
        <item m="1" x="292"/>
        <item m="1" x="513"/>
        <item m="1" x="321"/>
        <item m="1" x="563"/>
        <item m="1" x="260"/>
        <item m="1" x="247"/>
        <item m="1" x="87"/>
        <item m="1" x="421"/>
        <item m="1" x="242"/>
        <item m="1" x="644"/>
        <item m="1" x="658"/>
        <item m="1" x="764"/>
        <item m="1" x="218"/>
        <item m="1" x="583"/>
        <item m="1" x="703"/>
        <item m="1" x="796"/>
        <item m="1" x="705"/>
        <item m="1" x="800"/>
        <item m="1" x="266"/>
        <item m="1" x="381"/>
        <item m="1" x="357"/>
        <item m="1" x="765"/>
        <item m="1" x="687"/>
        <item m="1" x="446"/>
        <item m="1" x="566"/>
        <item m="1" x="640"/>
        <item m="1" x="769"/>
        <item m="1" x="700"/>
        <item m="1" x="355"/>
        <item m="1" x="766"/>
        <item m="1" x="81"/>
        <item m="1" x="213"/>
        <item m="1" x="88"/>
        <item m="1" x="455"/>
        <item m="1" x="597"/>
        <item m="1" x="672"/>
        <item m="1" x="249"/>
        <item m="1" x="123"/>
        <item m="1" x="20"/>
        <item m="1" x="13"/>
        <item m="1" x="349"/>
        <item m="1" x="801"/>
        <item m="1" x="526"/>
        <item m="1" x="411"/>
        <item m="1" x="582"/>
        <item m="1" x="443"/>
        <item m="1" x="843"/>
        <item m="1" x="749"/>
        <item m="1" x="319"/>
        <item m="1" x="781"/>
        <item m="1" x="406"/>
        <item m="1" x="493"/>
        <item m="1" x="350"/>
        <item m="1" x="779"/>
        <item m="1" x="557"/>
        <item m="1" x="550"/>
        <item m="1" x="136"/>
        <item m="1" x="683"/>
        <item m="1" x="711"/>
        <item m="1" x="75"/>
        <item m="1" x="494"/>
        <item m="1" x="401"/>
        <item m="1" x="153"/>
        <item m="1" x="633"/>
        <item m="1" x="226"/>
        <item m="1" x="477"/>
        <item m="1" x="295"/>
        <item m="1" x="138"/>
        <item m="1" x="525"/>
        <item m="1" x="297"/>
        <item m="1" x="548"/>
        <item m="1" x="232"/>
        <item m="1" x="504"/>
        <item m="1" x="359"/>
        <item m="1" x="429"/>
        <item m="1" x="510"/>
        <item m="1" x="119"/>
        <item m="1" x="397"/>
        <item m="1" x="253"/>
        <item m="1" x="497"/>
        <item m="1" x="307"/>
        <item m="1" x="25"/>
        <item m="1" x="632"/>
        <item m="1" x="5"/>
        <item m="1" x="358"/>
        <item m="1" x="659"/>
        <item m="1" x="256"/>
        <item m="1" x="577"/>
        <item m="1" x="380"/>
        <item m="1" x="698"/>
        <item m="1" x="315"/>
        <item m="1" x="441"/>
        <item m="1" x="454"/>
        <item m="1" x="753"/>
        <item m="1" x="60"/>
        <item m="1" x="192"/>
        <item m="1" x="604"/>
        <item m="1" x="481"/>
        <item m="1" x="520"/>
        <item m="1" x="539"/>
        <item m="1" x="113"/>
        <item m="1" x="759"/>
        <item m="1" x="154"/>
        <item m="1" x="558"/>
        <item m="1" x="4"/>
        <item m="1" x="565"/>
        <item m="1" x="302"/>
        <item m="1" x="311"/>
        <item m="1" x="394"/>
        <item m="1" x="612"/>
        <item m="1" x="819"/>
        <item m="1" x="701"/>
        <item m="1" x="94"/>
        <item m="1" x="395"/>
        <item m="1" x="194"/>
        <item m="1" x="591"/>
        <item m="1" x="398"/>
        <item m="1" x="708"/>
        <item m="1" x="463"/>
        <item m="1" x="545"/>
        <item m="1" x="732"/>
        <item m="1" x="572"/>
        <item m="1" x="702"/>
        <item m="1" x="14"/>
        <item m="1" x="723"/>
        <item m="1" x="211"/>
        <item m="1" x="536"/>
        <item m="1" x="329"/>
        <item m="1" x="664"/>
        <item m="1" x="677"/>
        <item m="1" x="832"/>
        <item m="1" x="39"/>
        <item m="1" x="694"/>
        <item m="1" x="265"/>
        <item x="0"/>
        <item x="2"/>
        <item x="1"/>
        <item t="default"/>
      </items>
    </pivotField>
    <pivotField compact="0" subtotalTop="0" showAll="0" defaultSubtotal="0"/>
    <pivotField dataField="1" showAll="0"/>
    <pivotField showAll="0"/>
    <pivotField dataField="1" showAll="0"/>
    <pivotField showAll="0"/>
  </pivotFields>
  <rowFields count="4">
    <field x="1"/>
    <field x="2"/>
    <field x="3"/>
    <field x="0"/>
  </rowFields>
  <rowItems count="9">
    <i>
      <x v="10"/>
    </i>
    <i>
      <x v="77"/>
    </i>
    <i r="1">
      <x v="83"/>
    </i>
    <i r="2">
      <x v="844"/>
    </i>
    <i r="3">
      <x/>
    </i>
    <i r="1">
      <x v="84"/>
    </i>
    <i r="2">
      <x v="846"/>
    </i>
    <i r="3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bit" fld="5" baseField="1" baseItem="0"/>
    <dataField name="Somme de Crédit" fld="7" baseField="3" baseItem="765"/>
  </dataFields>
  <formats count="856">
    <format dxfId="5631">
      <pivotArea outline="0" collapsedLevelsAreSubtotals="1" fieldPosition="0"/>
    </format>
    <format dxfId="563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633">
      <pivotArea collapsedLevelsAreSubtotals="1" fieldPosition="0">
        <references count="4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83"/>
          </reference>
          <reference field="3" count="1">
            <x v="439"/>
          </reference>
        </references>
      </pivotArea>
    </format>
    <format dxfId="5634">
      <pivotArea collapsedLevelsAreSubtotals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4"/>
          </reference>
        </references>
      </pivotArea>
    </format>
    <format dxfId="5635">
      <pivotArea dataOnly="0" labelOnly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4"/>
          </reference>
        </references>
      </pivotArea>
    </format>
    <format dxfId="5636">
      <pivotArea collapsedLevelsAreSubtotals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439"/>
          </reference>
        </references>
      </pivotArea>
    </format>
    <format dxfId="5637">
      <pivotArea dataOnly="0" labelOnly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439"/>
          </reference>
        </references>
      </pivotArea>
    </format>
    <format dxfId="5638">
      <pivotArea collapsedLevelsAreSubtotals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8"/>
          </reference>
        </references>
      </pivotArea>
    </format>
    <format dxfId="5639">
      <pivotArea dataOnly="0" labelOnly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8"/>
          </reference>
        </references>
      </pivotArea>
    </format>
    <format dxfId="5640">
      <pivotArea collapsedLevelsAreSubtotals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3"/>
          </reference>
        </references>
      </pivotArea>
    </format>
    <format dxfId="5641">
      <pivotArea dataOnly="0" labelOnly="1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3"/>
          </reference>
        </references>
      </pivotArea>
    </format>
    <format dxfId="5642">
      <pivotArea collapsedLevelsAreSubtotals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437"/>
          </reference>
        </references>
      </pivotArea>
    </format>
    <format dxfId="5643">
      <pivotArea dataOnly="0" labelOnly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437"/>
          </reference>
        </references>
      </pivotArea>
    </format>
    <format dxfId="5644">
      <pivotArea dataOnly="0" fieldPosition="0">
        <references count="2">
          <reference field="0" count="0" defaultSubtotal="1" sumSubtotal="1" countASubtotal="1" avgSubtotal="1" maxSubtotal="1" minSubtotal="1" productSubtotal="1" countSubtotal="1" stdDevSubtotal="1" stdDevPSubtotal="1" varSubtotal="1" varPSubtotal="1"/>
          <reference field="3" count="1">
            <x v="418"/>
          </reference>
        </references>
      </pivotArea>
    </format>
    <format dxfId="5645">
      <pivotArea dataOnly="0" fieldPosition="0">
        <references count="1">
          <reference field="3" count="1">
            <x v="418"/>
          </reference>
        </references>
      </pivotArea>
    </format>
    <format dxfId="5646">
      <pivotArea dataOnly="0" fieldPosition="0">
        <references count="1">
          <reference field="3" count="1">
            <x v="438"/>
          </reference>
        </references>
      </pivotArea>
    </format>
    <format dxfId="5647">
      <pivotArea dataOnly="0" fieldPosition="0">
        <references count="1">
          <reference field="3" count="1">
            <x v="6"/>
          </reference>
        </references>
      </pivotArea>
    </format>
    <format dxfId="5648">
      <pivotArea dataOnly="0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7"/>
          </reference>
        </references>
      </pivotArea>
    </format>
    <format dxfId="5649">
      <pivotArea dataOnly="0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417"/>
          </reference>
        </references>
      </pivotArea>
    </format>
    <format dxfId="5650">
      <pivotArea dataOnly="0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664"/>
          </reference>
        </references>
      </pivotArea>
    </format>
    <format dxfId="5651">
      <pivotArea dataOnly="0" fieldPosition="0">
        <references count="3">
          <reference field="1" count="1" selected="0">
            <x v="1"/>
          </reference>
          <reference field="2" count="1" selected="0">
            <x v="86"/>
          </reference>
          <reference field="3" count="1">
            <x v="5"/>
          </reference>
        </references>
      </pivotArea>
    </format>
    <format dxfId="5652">
      <pivotArea collapsedLevelsAreSubtotals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662"/>
          </reference>
        </references>
      </pivotArea>
    </format>
    <format dxfId="5653">
      <pivotArea dataOnly="0" labelOnly="1" fieldPosition="0">
        <references count="3">
          <reference field="1" count="1" selected="0">
            <x v="1"/>
          </reference>
          <reference field="2" count="1" selected="0">
            <x v="83"/>
          </reference>
          <reference field="3" count="1">
            <x v="662"/>
          </reference>
        </references>
      </pivotArea>
    </format>
    <format dxfId="5654">
      <pivotArea collapsedLevelsAreSubtotals="1" fieldPosition="0">
        <references count="3">
          <reference field="1" count="1" selected="0">
            <x v="0"/>
          </reference>
          <reference field="2" count="1" selected="0">
            <x v="83"/>
          </reference>
          <reference field="3" count="1">
            <x v="435"/>
          </reference>
        </references>
      </pivotArea>
    </format>
    <format dxfId="5655">
      <pivotArea dataOnly="0" labelOnly="1" fieldPosition="0">
        <references count="3">
          <reference field="1" count="1" selected="0">
            <x v="0"/>
          </reference>
          <reference field="2" count="1" selected="0">
            <x v="83"/>
          </reference>
          <reference field="3" count="1">
            <x v="435"/>
          </reference>
        </references>
      </pivotArea>
    </format>
    <format dxfId="5656">
      <pivotArea collapsedLevelsAreSubtotals="1" fieldPosition="0">
        <references count="3">
          <reference field="1" count="1" selected="0">
            <x v="41"/>
          </reference>
          <reference field="2" count="1" selected="0">
            <x v="85"/>
          </reference>
          <reference field="3" count="1">
            <x v="224"/>
          </reference>
        </references>
      </pivotArea>
    </format>
    <format dxfId="5657">
      <pivotArea dataOnly="0" labelOnly="1" fieldPosition="0">
        <references count="3">
          <reference field="1" count="1" selected="0">
            <x v="41"/>
          </reference>
          <reference field="2" count="1" selected="0">
            <x v="85"/>
          </reference>
          <reference field="3" count="1">
            <x v="224"/>
          </reference>
        </references>
      </pivotArea>
    </format>
    <format dxfId="5658">
      <pivotArea collapsedLevelsAreSubtotals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274"/>
          </reference>
        </references>
      </pivotArea>
    </format>
    <format dxfId="5659">
      <pivotArea dataOnly="0" labelOnly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274"/>
          </reference>
        </references>
      </pivotArea>
    </format>
    <format dxfId="5660">
      <pivotArea collapsedLevelsAreSubtotals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1">
            <x v="21"/>
          </reference>
        </references>
      </pivotArea>
    </format>
    <format dxfId="5661">
      <pivotArea collapsedLevelsAreSubtotals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1">
            <x v="443"/>
          </reference>
        </references>
      </pivotArea>
    </format>
    <format dxfId="5662">
      <pivotArea collapsedLevelsAreSubtotals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1">
            <x v="746"/>
          </reference>
        </references>
      </pivotArea>
    </format>
    <format dxfId="5663">
      <pivotArea dataOnly="0" labelOnly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3">
            <x v="21"/>
            <x v="443"/>
            <x v="746"/>
          </reference>
        </references>
      </pivotArea>
    </format>
    <format dxfId="5664">
      <pivotArea collapsedLevelsAreSubtotals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443"/>
          </reference>
        </references>
      </pivotArea>
    </format>
    <format dxfId="5665">
      <pivotArea dataOnly="0" labelOnly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443"/>
          </reference>
        </references>
      </pivotArea>
    </format>
    <format dxfId="5666">
      <pivotArea collapsedLevelsAreSubtotals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746"/>
          </reference>
        </references>
      </pivotArea>
    </format>
    <format dxfId="5667">
      <pivotArea collapsedLevelsAreSubtotals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793"/>
          </reference>
        </references>
      </pivotArea>
    </format>
    <format dxfId="5668">
      <pivotArea dataOnly="0" labelOnly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2">
            <x v="746"/>
            <x v="793"/>
          </reference>
        </references>
      </pivotArea>
    </format>
    <format dxfId="5669">
      <pivotArea collapsedLevelsAreSubtotals="1" fieldPosition="0">
        <references count="3">
          <reference field="1" count="1" selected="0">
            <x v="2"/>
          </reference>
          <reference field="2" count="1" selected="0">
            <x v="86"/>
          </reference>
          <reference field="3" count="1">
            <x v="22"/>
          </reference>
        </references>
      </pivotArea>
    </format>
    <format dxfId="5670">
      <pivotArea dataOnly="0" labelOnly="1" fieldPosition="0">
        <references count="3">
          <reference field="1" count="1" selected="0">
            <x v="2"/>
          </reference>
          <reference field="2" count="1" selected="0">
            <x v="86"/>
          </reference>
          <reference field="3" count="1">
            <x v="22"/>
          </reference>
        </references>
      </pivotArea>
    </format>
    <format dxfId="5671">
      <pivotArea collapsedLevelsAreSubtotals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722"/>
          </reference>
        </references>
      </pivotArea>
    </format>
    <format dxfId="5672">
      <pivotArea dataOnly="0" labelOnly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">
            <x v="722"/>
          </reference>
        </references>
      </pivotArea>
    </format>
    <format dxfId="5673">
      <pivotArea collapsedLevelsAreSubtotals="1" fieldPosition="0">
        <references count="3">
          <reference field="1" count="1" selected="0">
            <x v="3"/>
          </reference>
          <reference field="2" count="1" selected="0">
            <x v="83"/>
          </reference>
          <reference field="3" count="1">
            <x v="444"/>
          </reference>
        </references>
      </pivotArea>
    </format>
    <format dxfId="5674">
      <pivotArea dataOnly="0" labelOnly="1" fieldPosition="0">
        <references count="3">
          <reference field="1" count="1" selected="0">
            <x v="3"/>
          </reference>
          <reference field="2" count="1" selected="0">
            <x v="83"/>
          </reference>
          <reference field="3" count="1">
            <x v="444"/>
          </reference>
        </references>
      </pivotArea>
    </format>
    <format dxfId="5675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5676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5677">
      <pivotArea collapsedLevelsAreSubtotals="1" fieldPosition="0">
        <references count="4">
          <reference field="4294967294" count="1" selected="0">
            <x v="0"/>
          </reference>
          <reference field="1" count="1" selected="0">
            <x v="4"/>
          </reference>
          <reference field="2" count="1" selected="0">
            <x v="16"/>
          </reference>
          <reference field="3" count="1">
            <x v="13"/>
          </reference>
        </references>
      </pivotArea>
    </format>
    <format dxfId="5678">
      <pivotArea dataOnly="0" labelOnly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13"/>
          </reference>
        </references>
      </pivotArea>
    </format>
    <format dxfId="5679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6"/>
          </reference>
        </references>
      </pivotArea>
    </format>
    <format dxfId="5680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6"/>
          </reference>
        </references>
      </pivotArea>
    </format>
    <format dxfId="5681">
      <pivotArea collapsedLevelsAreSubtotals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247"/>
          </reference>
        </references>
      </pivotArea>
    </format>
    <format dxfId="5682">
      <pivotArea dataOnly="0" labelOnly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247"/>
          </reference>
        </references>
      </pivotArea>
    </format>
    <format dxfId="5683">
      <pivotArea collapsedLevelsAreSubtotals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14"/>
          </reference>
        </references>
      </pivotArea>
    </format>
    <format dxfId="5684">
      <pivotArea dataOnly="0" labelOnly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14"/>
          </reference>
        </references>
      </pivotArea>
    </format>
    <format dxfId="5685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686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687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688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689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3"/>
          </reference>
        </references>
      </pivotArea>
    </format>
    <format dxfId="5690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3"/>
          </reference>
        </references>
      </pivotArea>
    </format>
    <format dxfId="5691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4"/>
          </reference>
        </references>
      </pivotArea>
    </format>
    <format dxfId="5692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4"/>
          </reference>
        </references>
      </pivotArea>
    </format>
    <format dxfId="5693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2"/>
          </reference>
        </references>
      </pivotArea>
    </format>
    <format dxfId="5694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2"/>
          </reference>
        </references>
      </pivotArea>
    </format>
    <format dxfId="5695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29"/>
          </reference>
        </references>
      </pivotArea>
    </format>
    <format dxfId="5696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29"/>
          </reference>
        </references>
      </pivotArea>
    </format>
    <format dxfId="5697">
      <pivotArea collapsedLevelsAreSubtotals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15"/>
          </reference>
        </references>
      </pivotArea>
    </format>
    <format dxfId="5698">
      <pivotArea dataOnly="0" labelOnly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15"/>
          </reference>
        </references>
      </pivotArea>
    </format>
    <format dxfId="5699">
      <pivotArea collapsedLevelsAreSubtotals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248"/>
          </reference>
        </references>
      </pivotArea>
    </format>
    <format dxfId="5700">
      <pivotArea dataOnly="0" labelOnly="1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248"/>
          </reference>
        </references>
      </pivotArea>
    </format>
    <format dxfId="5701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446"/>
          </reference>
        </references>
      </pivotArea>
    </format>
    <format dxfId="5702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446"/>
          </reference>
        </references>
      </pivotArea>
    </format>
    <format dxfId="5703">
      <pivotArea collapsedLevelsAreSubtotals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704">
      <pivotArea dataOnly="0" labelOnly="1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35"/>
          </reference>
        </references>
      </pivotArea>
    </format>
    <format dxfId="5705">
      <pivotArea collapsedLevelsAreSubtotals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30"/>
          </reference>
        </references>
      </pivotArea>
    </format>
    <format dxfId="5706">
      <pivotArea collapsedLevelsAreSubtotals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31"/>
          </reference>
        </references>
      </pivotArea>
    </format>
    <format dxfId="5707">
      <pivotArea collapsedLevelsAreSubtotals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799"/>
          </reference>
        </references>
      </pivotArea>
    </format>
    <format dxfId="5708">
      <pivotArea collapsedLevelsAreSubtotals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800"/>
          </reference>
        </references>
      </pivotArea>
    </format>
    <format dxfId="5709">
      <pivotArea dataOnly="0" labelOnly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4">
            <x v="30"/>
            <x v="31"/>
            <x v="799"/>
            <x v="800"/>
          </reference>
        </references>
      </pivotArea>
    </format>
    <format dxfId="5710">
      <pivotArea collapsedLevelsAreSubtotals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761"/>
          </reference>
        </references>
      </pivotArea>
    </format>
    <format dxfId="5711">
      <pivotArea dataOnly="0" labelOnly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761"/>
          </reference>
        </references>
      </pivotArea>
    </format>
    <format dxfId="5712">
      <pivotArea collapsedLevelsAreSubtotals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5713">
      <pivotArea dataOnly="0" labelOnly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5714">
      <pivotArea collapsedLevelsAreSubtotals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447"/>
          </reference>
        </references>
      </pivotArea>
    </format>
    <format dxfId="5715">
      <pivotArea dataOnly="0" labelOnly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447"/>
          </reference>
        </references>
      </pivotArea>
    </format>
    <format dxfId="5716">
      <pivotArea collapsedLevelsAreSubtotals="1" fieldPosition="0">
        <references count="3">
          <reference field="1" count="1" selected="0">
            <x v="4"/>
          </reference>
          <reference field="2" count="1" selected="0">
            <x v="85"/>
          </reference>
          <reference field="3" count="1">
            <x v="843"/>
          </reference>
        </references>
      </pivotArea>
    </format>
    <format dxfId="5717">
      <pivotArea dataOnly="0" labelOnly="1" fieldPosition="0">
        <references count="3">
          <reference field="1" count="1" selected="0">
            <x v="4"/>
          </reference>
          <reference field="2" count="1" selected="0">
            <x v="85"/>
          </reference>
          <reference field="3" count="1">
            <x v="843"/>
          </reference>
        </references>
      </pivotArea>
    </format>
    <format dxfId="5718">
      <pivotArea collapsedLevelsAreSubtotals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446"/>
          </reference>
        </references>
      </pivotArea>
    </format>
    <format dxfId="5719">
      <pivotArea dataOnly="0" labelOnly="1" fieldPosition="0">
        <references count="3">
          <reference field="1" count="1" selected="0">
            <x v="4"/>
          </reference>
          <reference field="2" count="1" selected="0">
            <x v="83"/>
          </reference>
          <reference field="3" count="1">
            <x v="446"/>
          </reference>
        </references>
      </pivotArea>
    </format>
    <format dxfId="5720">
      <pivotArea collapsedLevelsAreSubtotals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28"/>
          </reference>
        </references>
      </pivotArea>
    </format>
    <format dxfId="5721">
      <pivotArea dataOnly="0" labelOnly="1" fieldPosition="0">
        <references count="3">
          <reference field="1" count="1" selected="0">
            <x v="4"/>
          </reference>
          <reference field="2" count="1" selected="0">
            <x v="86"/>
          </reference>
          <reference field="3" count="1">
            <x v="28"/>
          </reference>
        </references>
      </pivotArea>
    </format>
    <format dxfId="5722">
      <pivotArea collapsedLevelsAreSubtotals="1" fieldPosition="0">
        <references count="3">
          <reference field="1" count="1" selected="0">
            <x v="64"/>
          </reference>
          <reference field="2" count="1" selected="0">
            <x v="85"/>
          </reference>
          <reference field="3" count="1">
            <x v="232"/>
          </reference>
        </references>
      </pivotArea>
    </format>
    <format dxfId="5723">
      <pivotArea dataOnly="0" labelOnly="1" fieldPosition="0">
        <references count="3">
          <reference field="1" count="1" selected="0">
            <x v="64"/>
          </reference>
          <reference field="2" count="1" selected="0">
            <x v="85"/>
          </reference>
          <reference field="3" count="1">
            <x v="232"/>
          </reference>
        </references>
      </pivotArea>
    </format>
    <format dxfId="5724">
      <pivotArea collapsedLevelsAreSubtotals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282"/>
          </reference>
        </references>
      </pivotArea>
    </format>
    <format dxfId="5725">
      <pivotArea dataOnly="0" labelOnly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282"/>
          </reference>
        </references>
      </pivotArea>
    </format>
    <format dxfId="5726">
      <pivotArea collapsedLevelsAreSubtotals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362"/>
          </reference>
        </references>
      </pivotArea>
    </format>
    <format dxfId="5727">
      <pivotArea dataOnly="0" labelOnly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362"/>
          </reference>
        </references>
      </pivotArea>
    </format>
    <format dxfId="5728">
      <pivotArea collapsedLevelsAreSubtotals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369"/>
          </reference>
        </references>
      </pivotArea>
    </format>
    <format dxfId="5729">
      <pivotArea dataOnly="0" labelOnly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369"/>
          </reference>
        </references>
      </pivotArea>
    </format>
    <format dxfId="5730">
      <pivotArea collapsedLevelsAreSubtotals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773"/>
          </reference>
        </references>
      </pivotArea>
    </format>
    <format dxfId="5731">
      <pivotArea dataOnly="0" labelOnly="1" fieldPosition="0">
        <references count="3">
          <reference field="1" count="1" selected="0">
            <x v="64"/>
          </reference>
          <reference field="2" count="1" selected="0">
            <x v="13"/>
          </reference>
          <reference field="3" count="1">
            <x v="773"/>
          </reference>
        </references>
      </pivotArea>
    </format>
    <format dxfId="5732">
      <pivotArea collapsedLevelsAreSubtotals="1" fieldPosition="0">
        <references count="3">
          <reference field="1" count="1" selected="0">
            <x v="5"/>
          </reference>
          <reference field="2" count="1" selected="0">
            <x v="13"/>
          </reference>
          <reference field="3" count="1">
            <x v="38"/>
          </reference>
        </references>
      </pivotArea>
    </format>
    <format dxfId="5733">
      <pivotArea collapsedLevelsAreSubtotals="1" fieldPosition="0">
        <references count="3">
          <reference field="1" count="1" selected="0">
            <x v="5"/>
          </reference>
          <reference field="2" count="1" selected="0">
            <x v="13"/>
          </reference>
          <reference field="3" count="1">
            <x v="449"/>
          </reference>
        </references>
      </pivotArea>
    </format>
    <format dxfId="5734">
      <pivotArea dataOnly="0" labelOnly="1" fieldPosition="0">
        <references count="3">
          <reference field="1" count="1" selected="0">
            <x v="5"/>
          </reference>
          <reference field="2" count="1" selected="0">
            <x v="13"/>
          </reference>
          <reference field="3" count="2">
            <x v="38"/>
            <x v="449"/>
          </reference>
        </references>
      </pivotArea>
    </format>
    <format dxfId="5735">
      <pivotArea dataOnly="0" labelOnly="1" fieldPosition="0">
        <references count="1">
          <reference field="1" count="1">
            <x v="12"/>
          </reference>
        </references>
      </pivotArea>
    </format>
    <format dxfId="5736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263"/>
          </reference>
        </references>
      </pivotArea>
    </format>
    <format dxfId="5737">
      <pivotArea dataOnly="0" labelOnly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263"/>
          </reference>
        </references>
      </pivotArea>
    </format>
    <format dxfId="5738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659"/>
          </reference>
        </references>
      </pivotArea>
    </format>
    <format dxfId="5739">
      <pivotArea dataOnly="0" labelOnly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659"/>
          </reference>
        </references>
      </pivotArea>
    </format>
    <format dxfId="5740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78"/>
          </reference>
        </references>
      </pivotArea>
    </format>
    <format dxfId="5741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79"/>
          </reference>
        </references>
      </pivotArea>
    </format>
    <format dxfId="5742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82"/>
          </reference>
        </references>
      </pivotArea>
    </format>
    <format dxfId="5743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83"/>
          </reference>
        </references>
      </pivotArea>
    </format>
    <format dxfId="5744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735"/>
          </reference>
        </references>
      </pivotArea>
    </format>
    <format dxfId="5745">
      <pivotArea dataOnly="0" labelOnly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5">
            <x v="678"/>
            <x v="679"/>
            <x v="682"/>
            <x v="683"/>
            <x v="735"/>
          </reference>
        </references>
      </pivotArea>
    </format>
    <format dxfId="5746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450"/>
          </reference>
        </references>
      </pivotArea>
    </format>
    <format dxfId="5747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451"/>
          </reference>
        </references>
      </pivotArea>
    </format>
    <format dxfId="5748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452"/>
          </reference>
        </references>
      </pivotArea>
    </format>
    <format dxfId="5749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487"/>
          </reference>
        </references>
      </pivotArea>
    </format>
    <format dxfId="5750">
      <pivotArea dataOnly="0" labelOnly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4">
            <x v="450"/>
            <x v="451"/>
            <x v="452"/>
            <x v="487"/>
          </reference>
        </references>
      </pivotArea>
    </format>
    <format dxfId="5751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668"/>
          </reference>
        </references>
      </pivotArea>
    </format>
    <format dxfId="5752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669"/>
          </reference>
        </references>
      </pivotArea>
    </format>
    <format dxfId="5753">
      <pivotArea collapsedLevelsAreSubtotals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5754">
      <pivotArea dataOnly="0" labelOnly="1" fieldPosition="0">
        <references count="3">
          <reference field="1" count="1" selected="0">
            <x v="6"/>
          </reference>
          <reference field="2" count="1" selected="0">
            <x v="83"/>
          </reference>
          <reference field="3" count="3">
            <x v="668"/>
            <x v="669"/>
            <x v="742"/>
          </reference>
        </references>
      </pivotArea>
    </format>
    <format dxfId="5755">
      <pivotArea collapsedLevelsAreSubtotals="1" fieldPosition="0">
        <references count="3">
          <reference field="1" count="1" selected="0">
            <x v="6"/>
          </reference>
          <reference field="2" count="1" selected="0">
            <x v="85"/>
          </reference>
          <reference field="3" count="1">
            <x v="211"/>
          </reference>
        </references>
      </pivotArea>
    </format>
    <format dxfId="5756">
      <pivotArea dataOnly="0" labelOnly="1" fieldPosition="0">
        <references count="3">
          <reference field="1" count="1" selected="0">
            <x v="6"/>
          </reference>
          <reference field="2" count="1" selected="0">
            <x v="85"/>
          </reference>
          <reference field="3" count="1">
            <x v="211"/>
          </reference>
        </references>
      </pivotArea>
    </format>
    <format dxfId="5757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263"/>
          </reference>
        </references>
      </pivotArea>
    </format>
    <format dxfId="5758">
      <pivotArea dataOnly="0" labelOnly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263"/>
          </reference>
        </references>
      </pivotArea>
    </format>
    <format dxfId="5759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78"/>
          </reference>
        </references>
      </pivotArea>
    </format>
    <format dxfId="5760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79"/>
          </reference>
        </references>
      </pivotArea>
    </format>
    <format dxfId="5761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82"/>
          </reference>
        </references>
      </pivotArea>
    </format>
    <format dxfId="5762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683"/>
          </reference>
        </references>
      </pivotArea>
    </format>
    <format dxfId="5763">
      <pivotArea collapsedLevelsAreSubtotals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1">
            <x v="735"/>
          </reference>
        </references>
      </pivotArea>
    </format>
    <format dxfId="5764">
      <pivotArea dataOnly="0" labelOnly="1" fieldPosition="0">
        <references count="3">
          <reference field="1" count="1" selected="0">
            <x v="6"/>
          </reference>
          <reference field="2" count="1" selected="0">
            <x v="13"/>
          </reference>
          <reference field="3" count="5">
            <x v="678"/>
            <x v="679"/>
            <x v="682"/>
            <x v="683"/>
            <x v="735"/>
          </reference>
        </references>
      </pivotArea>
    </format>
    <format dxfId="5765">
      <pivotArea collapsedLevelsAreSubtotals="1" fieldPosition="0">
        <references count="3">
          <reference field="1" count="1" selected="0">
            <x v="6"/>
          </reference>
          <reference field="2" count="1" selected="0">
            <x v="86"/>
          </reference>
          <reference field="3" count="1">
            <x v="40"/>
          </reference>
        </references>
      </pivotArea>
    </format>
    <format dxfId="5766">
      <pivotArea collapsedLevelsAreSubtotals="1" fieldPosition="0">
        <references count="3">
          <reference field="1" count="1" selected="0">
            <x v="6"/>
          </reference>
          <reference field="2" count="1" selected="0">
            <x v="86"/>
          </reference>
          <reference field="3" count="1">
            <x v="41"/>
          </reference>
        </references>
      </pivotArea>
    </format>
    <format dxfId="5767">
      <pivotArea collapsedLevelsAreSubtotals="1" fieldPosition="0">
        <references count="3">
          <reference field="1" count="1" selected="0">
            <x v="6"/>
          </reference>
          <reference field="2" count="1" selected="0">
            <x v="86"/>
          </reference>
          <reference field="3" count="1">
            <x v="42"/>
          </reference>
        </references>
      </pivotArea>
    </format>
    <format dxfId="5768">
      <pivotArea collapsedLevelsAreSubtotals="1" fieldPosition="0">
        <references count="3">
          <reference field="1" count="1" selected="0">
            <x v="6"/>
          </reference>
          <reference field="2" count="1" selected="0">
            <x v="86"/>
          </reference>
          <reference field="3" count="1">
            <x v="43"/>
          </reference>
        </references>
      </pivotArea>
    </format>
    <format dxfId="5769">
      <pivotArea dataOnly="0" labelOnly="1" fieldPosition="0">
        <references count="3">
          <reference field="1" count="1" selected="0">
            <x v="6"/>
          </reference>
          <reference field="2" count="1" selected="0">
            <x v="86"/>
          </reference>
          <reference field="3" count="4">
            <x v="40"/>
            <x v="41"/>
            <x v="42"/>
            <x v="43"/>
          </reference>
        </references>
      </pivotArea>
    </format>
    <format dxfId="5770">
      <pivotArea dataOnly="0" labelOnly="1" fieldPosition="0">
        <references count="1">
          <reference field="1" count="1">
            <x v="12"/>
          </reference>
        </references>
      </pivotArea>
    </format>
    <format dxfId="5771">
      <pivotArea collapsedLevelsAreSubtotals="1" fieldPosition="0">
        <references count="3">
          <reference field="1" count="1" selected="0">
            <x v="13"/>
          </reference>
          <reference field="2" count="1" selected="0">
            <x v="13"/>
          </reference>
          <reference field="3" count="1">
            <x v="267"/>
          </reference>
        </references>
      </pivotArea>
    </format>
    <format dxfId="5772">
      <pivotArea dataOnly="0" labelOnly="1" fieldPosition="0">
        <references count="3">
          <reference field="1" count="1" selected="0">
            <x v="13"/>
          </reference>
          <reference field="2" count="1" selected="0">
            <x v="13"/>
          </reference>
          <reference field="3" count="1">
            <x v="267"/>
          </reference>
        </references>
      </pivotArea>
    </format>
    <format dxfId="5773">
      <pivotArea collapsedLevelsAreSubtotals="1" fieldPosition="0">
        <references count="3">
          <reference field="1" count="1" selected="0">
            <x v="13"/>
          </reference>
          <reference field="2" count="1" selected="0">
            <x v="85"/>
          </reference>
          <reference field="3" count="1">
            <x v="216"/>
          </reference>
        </references>
      </pivotArea>
    </format>
    <format dxfId="5774">
      <pivotArea dataOnly="0" labelOnly="1" fieldPosition="0">
        <references count="3">
          <reference field="1" count="1" selected="0">
            <x v="13"/>
          </reference>
          <reference field="2" count="1" selected="0">
            <x v="85"/>
          </reference>
          <reference field="3" count="1">
            <x v="216"/>
          </reference>
        </references>
      </pivotArea>
    </format>
    <format dxfId="5775">
      <pivotArea collapsedLevelsAreSubtotals="1" fieldPosition="0">
        <references count="3">
          <reference field="1" count="1" selected="0">
            <x v="13"/>
          </reference>
          <reference field="2" count="1" selected="0">
            <x v="13"/>
          </reference>
          <reference field="3" count="1">
            <x v="649"/>
          </reference>
        </references>
      </pivotArea>
    </format>
    <format dxfId="5776">
      <pivotArea dataOnly="0" labelOnly="1" fieldPosition="0">
        <references count="3">
          <reference field="1" count="1" selected="0">
            <x v="13"/>
          </reference>
          <reference field="2" count="1" selected="0">
            <x v="13"/>
          </reference>
          <reference field="3" count="1">
            <x v="649"/>
          </reference>
        </references>
      </pivotArea>
    </format>
    <format dxfId="5777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0"/>
          </reference>
        </references>
      </pivotArea>
    </format>
    <format dxfId="5778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1"/>
          </reference>
        </references>
      </pivotArea>
    </format>
    <format dxfId="5779">
      <pivotArea dataOnly="0" labelOnly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2">
            <x v="180"/>
            <x v="181"/>
          </reference>
        </references>
      </pivotArea>
    </format>
    <format dxfId="5780">
      <pivotArea collapsedLevelsAreSubtotals="1" fieldPosition="0">
        <references count="3">
          <reference field="1" count="1" selected="0">
            <x v="13"/>
          </reference>
          <reference field="2" count="1" selected="0">
            <x v="83"/>
          </reference>
          <reference field="3" count="1">
            <x v="789"/>
          </reference>
        </references>
      </pivotArea>
    </format>
    <format dxfId="5781">
      <pivotArea dataOnly="0" labelOnly="1" fieldPosition="0">
        <references count="3">
          <reference field="1" count="1" selected="0">
            <x v="13"/>
          </reference>
          <reference field="2" count="1" selected="0">
            <x v="83"/>
          </reference>
          <reference field="3" count="1">
            <x v="789"/>
          </reference>
        </references>
      </pivotArea>
    </format>
    <format dxfId="5782">
      <pivotArea collapsedLevelsAreSubtotals="1" fieldPosition="0">
        <references count="3">
          <reference field="1" count="1" selected="0">
            <x v="13"/>
          </reference>
          <reference field="2" count="1" selected="0">
            <x v="83"/>
          </reference>
          <reference field="3" count="1">
            <x v="649"/>
          </reference>
        </references>
      </pivotArea>
    </format>
    <format dxfId="5783">
      <pivotArea dataOnly="0" labelOnly="1" fieldPosition="0">
        <references count="3">
          <reference field="1" count="1" selected="0">
            <x v="13"/>
          </reference>
          <reference field="2" count="1" selected="0">
            <x v="83"/>
          </reference>
          <reference field="3" count="1">
            <x v="649"/>
          </reference>
        </references>
      </pivotArea>
    </format>
    <format dxfId="5784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79"/>
          </reference>
        </references>
      </pivotArea>
    </format>
    <format dxfId="5785">
      <pivotArea dataOnly="0" labelOnly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79"/>
          </reference>
        </references>
      </pivotArea>
    </format>
    <format dxfId="5786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2"/>
          </reference>
        </references>
      </pivotArea>
    </format>
    <format dxfId="5787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3"/>
          </reference>
        </references>
      </pivotArea>
    </format>
    <format dxfId="5788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4"/>
          </reference>
        </references>
      </pivotArea>
    </format>
    <format dxfId="5789">
      <pivotArea collapsedLevelsAreSubtotals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1">
            <x v="185"/>
          </reference>
        </references>
      </pivotArea>
    </format>
    <format dxfId="5790">
      <pivotArea dataOnly="0" labelOnly="1" fieldPosition="0">
        <references count="3">
          <reference field="1" count="1" selected="0">
            <x v="13"/>
          </reference>
          <reference field="2" count="1" selected="0">
            <x v="86"/>
          </reference>
          <reference field="3" count="4">
            <x v="182"/>
            <x v="183"/>
            <x v="184"/>
            <x v="185"/>
          </reference>
        </references>
      </pivotArea>
    </format>
    <format dxfId="5791">
      <pivotArea collapsedLevelsAreSubtotals="1" fieldPosition="0">
        <references count="3">
          <reference field="1" count="1" selected="0">
            <x v="13"/>
          </reference>
          <reference field="2" count="1" selected="0">
            <x v="85"/>
          </reference>
          <reference field="3" count="1">
            <x v="842"/>
          </reference>
        </references>
      </pivotArea>
    </format>
    <format dxfId="5792">
      <pivotArea dataOnly="0" labelOnly="1" fieldPosition="0">
        <references count="3">
          <reference field="1" count="1" selected="0">
            <x v="13"/>
          </reference>
          <reference field="2" count="1" selected="0">
            <x v="85"/>
          </reference>
          <reference field="3" count="1">
            <x v="842"/>
          </reference>
        </references>
      </pivotArea>
    </format>
    <format dxfId="5793">
      <pivotArea collapsedLevelsAreSubtotals="1" fieldPosition="0">
        <references count="3">
          <reference field="1" count="1" selected="0">
            <x v="16"/>
          </reference>
          <reference field="2" count="1" selected="0">
            <x v="86"/>
          </reference>
          <reference field="3" count="1">
            <x v="825"/>
          </reference>
        </references>
      </pivotArea>
    </format>
    <format dxfId="5794">
      <pivotArea dataOnly="0" labelOnly="1" fieldPosition="0">
        <references count="3">
          <reference field="1" count="1" selected="0">
            <x v="16"/>
          </reference>
          <reference field="2" count="1" selected="0">
            <x v="86"/>
          </reference>
          <reference field="3" count="1">
            <x v="825"/>
          </reference>
        </references>
      </pivotArea>
    </format>
    <format dxfId="5795">
      <pivotArea collapsedLevelsAreSubtotals="1" fieldPosition="0">
        <references count="3">
          <reference field="1" count="1" selected="0">
            <x v="16"/>
          </reference>
          <reference field="2" count="1" selected="0">
            <x v="83"/>
          </reference>
          <reference field="3" count="1">
            <x v="680"/>
          </reference>
        </references>
      </pivotArea>
    </format>
    <format dxfId="5796">
      <pivotArea dataOnly="0" labelOnly="1" fieldPosition="0">
        <references count="3">
          <reference field="1" count="1" selected="0">
            <x v="16"/>
          </reference>
          <reference field="2" count="1" selected="0">
            <x v="83"/>
          </reference>
          <reference field="3" count="1">
            <x v="680"/>
          </reference>
        </references>
      </pivotArea>
    </format>
    <format dxfId="5797">
      <pivotArea collapsedLevelsAreSubtotals="1" fieldPosition="0">
        <references count="3">
          <reference field="1" count="1" selected="0">
            <x v="16"/>
          </reference>
          <reference field="2" count="1" selected="0">
            <x v="83"/>
          </reference>
          <reference field="3" count="1">
            <x v="681"/>
          </reference>
        </references>
      </pivotArea>
    </format>
    <format dxfId="5798">
      <pivotArea dataOnly="0" labelOnly="1" fieldPosition="0">
        <references count="3">
          <reference field="1" count="1" selected="0">
            <x v="16"/>
          </reference>
          <reference field="2" count="1" selected="0">
            <x v="83"/>
          </reference>
          <reference field="3" count="1">
            <x v="681"/>
          </reference>
        </references>
      </pivotArea>
    </format>
    <format dxfId="5799">
      <pivotArea collapsedLevelsAreSubtotals="1" fieldPosition="0">
        <references count="3">
          <reference field="1" count="1" selected="0">
            <x v="19"/>
          </reference>
          <reference field="2" count="1" selected="0">
            <x v="85"/>
          </reference>
          <reference field="3" count="1">
            <x v="239"/>
          </reference>
        </references>
      </pivotArea>
    </format>
    <format dxfId="5800">
      <pivotArea dataOnly="0" labelOnly="1" fieldPosition="0">
        <references count="3">
          <reference field="1" count="1" selected="0">
            <x v="19"/>
          </reference>
          <reference field="2" count="1" selected="0">
            <x v="85"/>
          </reference>
          <reference field="3" count="1">
            <x v="239"/>
          </reference>
        </references>
      </pivotArea>
    </format>
    <format dxfId="5801">
      <pivotArea collapsedLevelsAreSubtotals="1" fieldPosition="0">
        <references count="3">
          <reference field="1" count="1" selected="0">
            <x v="19"/>
          </reference>
          <reference field="2" count="1" selected="0">
            <x v="13"/>
          </reference>
          <reference field="3" count="1">
            <x v="289"/>
          </reference>
        </references>
      </pivotArea>
    </format>
    <format dxfId="5802">
      <pivotArea dataOnly="0" labelOnly="1" fieldPosition="0">
        <references count="3">
          <reference field="1" count="1" selected="0">
            <x v="19"/>
          </reference>
          <reference field="2" count="1" selected="0">
            <x v="13"/>
          </reference>
          <reference field="3" count="1">
            <x v="289"/>
          </reference>
        </references>
      </pivotArea>
    </format>
    <format dxfId="5803">
      <pivotArea collapsedLevelsAreSubtotals="1" fieldPosition="0">
        <references count="3">
          <reference field="1" count="1" selected="0">
            <x v="19"/>
          </reference>
          <reference field="2" count="1" selected="0">
            <x v="13"/>
          </reference>
          <reference field="3" count="1">
            <x v="687"/>
          </reference>
        </references>
      </pivotArea>
    </format>
    <format dxfId="5804">
      <pivotArea dataOnly="0" labelOnly="1" fieldPosition="0">
        <references count="3">
          <reference field="1" count="1" selected="0">
            <x v="19"/>
          </reference>
          <reference field="2" count="1" selected="0">
            <x v="13"/>
          </reference>
          <reference field="3" count="1">
            <x v="687"/>
          </reference>
        </references>
      </pivotArea>
    </format>
    <format dxfId="5805">
      <pivotArea collapsedLevelsAreSubtotals="1" fieldPosition="0">
        <references count="3">
          <reference field="1" count="1" selected="0">
            <x v="63"/>
          </reference>
          <reference field="2" count="1" selected="0">
            <x v="86"/>
          </reference>
          <reference field="3" count="1">
            <x v="392"/>
          </reference>
        </references>
      </pivotArea>
    </format>
    <format dxfId="5806">
      <pivotArea dataOnly="0" labelOnly="1" fieldPosition="0">
        <references count="3">
          <reference field="1" count="1" selected="0">
            <x v="63"/>
          </reference>
          <reference field="2" count="1" selected="0">
            <x v="86"/>
          </reference>
          <reference field="3" count="1">
            <x v="392"/>
          </reference>
        </references>
      </pivotArea>
    </format>
    <format dxfId="5807">
      <pivotArea collapsedLevelsAreSubtotals="1" fieldPosition="0">
        <references count="3">
          <reference field="1" count="1" selected="0">
            <x v="63"/>
          </reference>
          <reference field="2" count="1" selected="0">
            <x v="83"/>
          </reference>
          <reference field="3" count="1">
            <x v="441"/>
          </reference>
        </references>
      </pivotArea>
    </format>
    <format dxfId="5808">
      <pivotArea dataOnly="0" labelOnly="1" fieldPosition="0">
        <references count="3">
          <reference field="1" count="1" selected="0">
            <x v="63"/>
          </reference>
          <reference field="2" count="1" selected="0">
            <x v="83"/>
          </reference>
          <reference field="3" count="1">
            <x v="441"/>
          </reference>
        </references>
      </pivotArea>
    </format>
    <format dxfId="5809">
      <pivotArea collapsedLevelsAreSubtotals="1" fieldPosition="0">
        <references count="3">
          <reference field="1" count="1" selected="0">
            <x v="63"/>
          </reference>
          <reference field="2" count="1" selected="0">
            <x v="83"/>
          </reference>
          <reference field="3" count="1">
            <x v="771"/>
          </reference>
        </references>
      </pivotArea>
    </format>
    <format dxfId="5810">
      <pivotArea dataOnly="0" labelOnly="1" fieldPosition="0">
        <references count="3">
          <reference field="1" count="1" selected="0">
            <x v="63"/>
          </reference>
          <reference field="2" count="1" selected="0">
            <x v="83"/>
          </reference>
          <reference field="3" count="1">
            <x v="771"/>
          </reference>
        </references>
      </pivotArea>
    </format>
    <format dxfId="5811">
      <pivotArea collapsedLevelsAreSubtotals="1" fieldPosition="0">
        <references count="3">
          <reference field="1" count="1" selected="0">
            <x v="68"/>
          </reference>
          <reference field="2" count="1" selected="0">
            <x v="13"/>
          </reference>
          <reference field="3" count="1">
            <x v="285"/>
          </reference>
        </references>
      </pivotArea>
    </format>
    <format dxfId="5812">
      <pivotArea dataOnly="0" labelOnly="1" fieldPosition="0">
        <references count="3">
          <reference field="1" count="1" selected="0">
            <x v="68"/>
          </reference>
          <reference field="2" count="1" selected="0">
            <x v="13"/>
          </reference>
          <reference field="3" count="1">
            <x v="285"/>
          </reference>
        </references>
      </pivotArea>
    </format>
    <format dxfId="5813">
      <pivotArea collapsedLevelsAreSubtotals="1" fieldPosition="0">
        <references count="3">
          <reference field="1" count="1" selected="0">
            <x v="68"/>
          </reference>
          <reference field="2" count="1" selected="0">
            <x v="85"/>
          </reference>
          <reference field="3" count="1">
            <x v="235"/>
          </reference>
        </references>
      </pivotArea>
    </format>
    <format dxfId="5814">
      <pivotArea dataOnly="0" labelOnly="1" fieldPosition="0">
        <references count="3">
          <reference field="1" count="1" selected="0">
            <x v="68"/>
          </reference>
          <reference field="2" count="1" selected="0">
            <x v="85"/>
          </reference>
          <reference field="3" count="1">
            <x v="235"/>
          </reference>
        </references>
      </pivotArea>
    </format>
    <format dxfId="5815">
      <pivotArea collapsedLevelsAreSubtotals="1" fieldPosition="0">
        <references count="3">
          <reference field="1" count="1" selected="0">
            <x v="68"/>
          </reference>
          <reference field="2" count="1" selected="0">
            <x v="13"/>
          </reference>
          <reference field="3" count="1">
            <x v="779"/>
          </reference>
        </references>
      </pivotArea>
    </format>
    <format dxfId="5816">
      <pivotArea dataOnly="0" labelOnly="1" fieldPosition="0">
        <references count="3">
          <reference field="1" count="1" selected="0">
            <x v="68"/>
          </reference>
          <reference field="2" count="1" selected="0">
            <x v="13"/>
          </reference>
          <reference field="3" count="1">
            <x v="779"/>
          </reference>
        </references>
      </pivotArea>
    </format>
    <format dxfId="5817">
      <pivotArea collapsedLevelsAreSubtotals="1" fieldPosition="0">
        <references count="3">
          <reference field="1" count="1" selected="0">
            <x v="68"/>
          </reference>
          <reference field="2" count="1" selected="0">
            <x v="86"/>
          </reference>
          <reference field="3" count="1">
            <x v="400"/>
          </reference>
        </references>
      </pivotArea>
    </format>
    <format dxfId="5818">
      <pivotArea dataOnly="0" labelOnly="1" fieldPosition="0">
        <references count="3">
          <reference field="1" count="1" selected="0">
            <x v="68"/>
          </reference>
          <reference field="2" count="1" selected="0">
            <x v="86"/>
          </reference>
          <reference field="3" count="1">
            <x v="400"/>
          </reference>
        </references>
      </pivotArea>
    </format>
    <format dxfId="5819">
      <pivotArea collapsedLevelsAreSubtotals="1" fieldPosition="0">
        <references count="3">
          <reference field="1" count="1" selected="0">
            <x v="68"/>
          </reference>
          <reference field="2" count="1" selected="0">
            <x v="83"/>
          </reference>
          <reference field="3" count="1">
            <x v="779"/>
          </reference>
        </references>
      </pivotArea>
    </format>
    <format dxfId="5820">
      <pivotArea dataOnly="0" labelOnly="1" fieldPosition="0">
        <references count="3">
          <reference field="1" count="1" selected="0">
            <x v="68"/>
          </reference>
          <reference field="2" count="1" selected="0">
            <x v="83"/>
          </reference>
          <reference field="3" count="1">
            <x v="779"/>
          </reference>
        </references>
      </pivotArea>
    </format>
    <format dxfId="5821">
      <pivotArea collapsedLevelsAreSubtotals="1" fieldPosition="0">
        <references count="3">
          <reference field="1" count="1" selected="0">
            <x v="66"/>
          </reference>
          <reference field="2" count="1" selected="0">
            <x v="13"/>
          </reference>
          <reference field="3" count="1">
            <x v="284"/>
          </reference>
        </references>
      </pivotArea>
    </format>
    <format dxfId="5822">
      <pivotArea dataOnly="0" labelOnly="1" fieldPosition="0">
        <references count="3">
          <reference field="1" count="1" selected="0">
            <x v="66"/>
          </reference>
          <reference field="2" count="1" selected="0">
            <x v="13"/>
          </reference>
          <reference field="3" count="1">
            <x v="284"/>
          </reference>
        </references>
      </pivotArea>
    </format>
    <format dxfId="5823">
      <pivotArea collapsedLevelsAreSubtotals="1" fieldPosition="0">
        <references count="3">
          <reference field="1" count="1" selected="0">
            <x v="66"/>
          </reference>
          <reference field="2" count="1" selected="0">
            <x v="85"/>
          </reference>
          <reference field="3" count="1">
            <x v="234"/>
          </reference>
        </references>
      </pivotArea>
    </format>
    <format dxfId="5824">
      <pivotArea dataOnly="0" labelOnly="1" fieldPosition="0">
        <references count="3">
          <reference field="1" count="1" selected="0">
            <x v="66"/>
          </reference>
          <reference field="2" count="1" selected="0">
            <x v="85"/>
          </reference>
          <reference field="3" count="1">
            <x v="234"/>
          </reference>
        </references>
      </pivotArea>
    </format>
    <format dxfId="5825">
      <pivotArea collapsedLevelsAreSubtotals="1" fieldPosition="0">
        <references count="3">
          <reference field="1" count="1" selected="0">
            <x v="66"/>
          </reference>
          <reference field="2" count="1" selected="0">
            <x v="13"/>
          </reference>
          <reference field="3" count="1">
            <x v="777"/>
          </reference>
        </references>
      </pivotArea>
    </format>
    <format dxfId="5826">
      <pivotArea collapsedLevelsAreSubtotals="1" fieldPosition="0">
        <references count="3">
          <reference field="1" count="1" selected="0">
            <x v="66"/>
          </reference>
          <reference field="2" count="1" selected="0">
            <x v="13"/>
          </reference>
          <reference field="3" count="1">
            <x v="778"/>
          </reference>
        </references>
      </pivotArea>
    </format>
    <format dxfId="5827">
      <pivotArea dataOnly="0" labelOnly="1" fieldPosition="0">
        <references count="3">
          <reference field="1" count="1" selected="0">
            <x v="66"/>
          </reference>
          <reference field="2" count="1" selected="0">
            <x v="13"/>
          </reference>
          <reference field="3" count="2">
            <x v="777"/>
            <x v="778"/>
          </reference>
        </references>
      </pivotArea>
    </format>
    <format dxfId="5828">
      <pivotArea collapsedLevelsAreSubtotals="1" fieldPosition="0">
        <references count="3">
          <reference field="1" count="1" selected="0">
            <x v="24"/>
          </reference>
          <reference field="2" count="1" selected="0">
            <x v="85"/>
          </reference>
          <reference field="3" count="1">
            <x v="218"/>
          </reference>
        </references>
      </pivotArea>
    </format>
    <format dxfId="5829">
      <pivotArea dataOnly="0" labelOnly="1" fieldPosition="0">
        <references count="3">
          <reference field="1" count="1" selected="0">
            <x v="24"/>
          </reference>
          <reference field="2" count="1" selected="0">
            <x v="85"/>
          </reference>
          <reference field="3" count="1">
            <x v="218"/>
          </reference>
        </references>
      </pivotArea>
    </format>
    <format dxfId="5830">
      <pivotArea collapsedLevelsAreSubtotals="1" fieldPosition="0">
        <references count="3">
          <reference field="1" count="1" selected="0">
            <x v="24"/>
          </reference>
          <reference field="2" count="1" selected="0">
            <x v="13"/>
          </reference>
          <reference field="3" count="1">
            <x v="269"/>
          </reference>
        </references>
      </pivotArea>
    </format>
    <format dxfId="5831">
      <pivotArea dataOnly="0" labelOnly="1" fieldPosition="0">
        <references count="3">
          <reference field="1" count="1" selected="0">
            <x v="24"/>
          </reference>
          <reference field="2" count="1" selected="0">
            <x v="13"/>
          </reference>
          <reference field="3" count="1">
            <x v="269"/>
          </reference>
        </references>
      </pivotArea>
    </format>
    <format dxfId="5832">
      <pivotArea collapsedLevelsAreSubtotals="1" fieldPosition="0">
        <references count="3">
          <reference field="1" count="1" selected="0">
            <x v="24"/>
          </reference>
          <reference field="2" count="1" selected="0">
            <x v="13"/>
          </reference>
          <reference field="3" count="1">
            <x v="693"/>
          </reference>
        </references>
      </pivotArea>
    </format>
    <format dxfId="5833">
      <pivotArea dataOnly="0" labelOnly="1" fieldPosition="0">
        <references count="3">
          <reference field="1" count="1" selected="0">
            <x v="24"/>
          </reference>
          <reference field="2" count="1" selected="0">
            <x v="13"/>
          </reference>
          <reference field="3" count="1">
            <x v="693"/>
          </reference>
        </references>
      </pivotArea>
    </format>
    <format dxfId="5834">
      <pivotArea collapsedLevelsAreSubtotals="1" fieldPosition="0">
        <references count="3">
          <reference field="1" count="1" selected="0">
            <x v="24"/>
          </reference>
          <reference field="2" count="1" selected="0">
            <x v="86"/>
          </reference>
          <reference field="3" count="1">
            <x v="205"/>
          </reference>
        </references>
      </pivotArea>
    </format>
    <format dxfId="5835">
      <pivotArea dataOnly="0" labelOnly="1" fieldPosition="0">
        <references count="3">
          <reference field="1" count="1" selected="0">
            <x v="24"/>
          </reference>
          <reference field="2" count="1" selected="0">
            <x v="86"/>
          </reference>
          <reference field="3" count="1">
            <x v="205"/>
          </reference>
        </references>
      </pivotArea>
    </format>
    <format dxfId="5836">
      <pivotArea field="1" type="button" dataOnly="0" labelOnly="1" outline="0" axis="axisRow" fieldPosition="0"/>
    </format>
    <format dxfId="5837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5838">
      <pivotArea dataOnly="0" labelOnly="1" fieldPosition="0">
        <references count="1">
          <reference field="1" count="26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</reference>
        </references>
      </pivotArea>
    </format>
    <format dxfId="5839">
      <pivotArea dataOnly="0" labelOnly="1" grandRow="1" outline="0" fieldPosition="0"/>
    </format>
    <format dxfId="5840">
      <pivotArea field="1" type="button" dataOnly="0" labelOnly="1" outline="0" axis="axisRow" fieldPosition="0"/>
    </format>
    <format dxfId="5841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5842">
      <pivotArea dataOnly="0" labelOnly="1" fieldPosition="0">
        <references count="1">
          <reference field="1" count="26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</reference>
        </references>
      </pivotArea>
    </format>
    <format dxfId="5843">
      <pivotArea dataOnly="0" labelOnly="1" grandRow="1" outline="0" fieldPosition="0"/>
    </format>
    <format dxfId="5844">
      <pivotArea collapsedLevelsAreSubtotals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691"/>
          </reference>
        </references>
      </pivotArea>
    </format>
    <format dxfId="5845">
      <pivotArea dataOnly="0" labelOnly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691"/>
          </reference>
        </references>
      </pivotArea>
    </format>
    <format dxfId="5846">
      <pivotArea collapsedLevelsAreSubtotals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734"/>
          </reference>
        </references>
      </pivotArea>
    </format>
    <format dxfId="5847">
      <pivotArea dataOnly="0" labelOnly="1" fieldPosition="0">
        <references count="3">
          <reference field="1" count="1" selected="0">
            <x v="41"/>
          </reference>
          <reference field="2" count="1" selected="0">
            <x v="13"/>
          </reference>
          <reference field="3" count="1">
            <x v="734"/>
          </reference>
        </references>
      </pivotArea>
    </format>
    <format dxfId="5848">
      <pivotArea collapsedLevelsAreSubtotals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13"/>
          </reference>
        </references>
      </pivotArea>
    </format>
    <format dxfId="5849">
      <pivotArea dataOnly="0" labelOnly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13"/>
          </reference>
        </references>
      </pivotArea>
    </format>
    <format dxfId="5850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264"/>
          </reference>
        </references>
      </pivotArea>
    </format>
    <format dxfId="5851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264"/>
          </reference>
        </references>
      </pivotArea>
    </format>
    <format dxfId="5852">
      <pivotArea collapsedLevelsAreSubtotals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22"/>
          </reference>
        </references>
      </pivotArea>
    </format>
    <format dxfId="5853">
      <pivotArea dataOnly="0" labelOnly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22"/>
          </reference>
        </references>
      </pivotArea>
    </format>
    <format dxfId="5854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744"/>
          </reference>
        </references>
      </pivotArea>
    </format>
    <format dxfId="5855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744"/>
          </reference>
        </references>
      </pivotArea>
    </format>
    <format dxfId="5856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31"/>
          </reference>
        </references>
      </pivotArea>
    </format>
    <format dxfId="5857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31"/>
          </reference>
        </references>
      </pivotArea>
    </format>
    <format dxfId="5858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698"/>
          </reference>
        </references>
      </pivotArea>
    </format>
    <format dxfId="5859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698"/>
          </reference>
        </references>
      </pivotArea>
    </format>
    <format dxfId="5860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33"/>
          </reference>
        </references>
      </pivotArea>
    </format>
    <format dxfId="5861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33"/>
          </reference>
        </references>
      </pivotArea>
    </format>
    <format dxfId="5862">
      <pivotArea collapsedLevelsAreSubtotals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62"/>
          </reference>
        </references>
      </pivotArea>
    </format>
    <format dxfId="5863">
      <pivotArea dataOnly="0" labelOnly="1" fieldPosition="0">
        <references count="3">
          <reference field="1" count="1" selected="0">
            <x v="43"/>
          </reference>
          <reference field="2" count="1" selected="0">
            <x v="13"/>
          </reference>
          <reference field="3" count="1">
            <x v="462"/>
          </reference>
        </references>
      </pivotArea>
    </format>
    <format dxfId="5864">
      <pivotArea collapsedLevelsAreSubtotals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12"/>
          </reference>
        </references>
      </pivotArea>
    </format>
    <format dxfId="5865">
      <pivotArea dataOnly="0" labelOnly="1" fieldPosition="0">
        <references count="3">
          <reference field="1" count="1" selected="0">
            <x v="43"/>
          </reference>
          <reference field="2" count="1" selected="0">
            <x v="85"/>
          </reference>
          <reference field="3" count="1">
            <x v="212"/>
          </reference>
        </references>
      </pivotArea>
    </format>
    <format dxfId="5866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867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868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7"/>
          </reference>
        </references>
      </pivotArea>
    </format>
    <format dxfId="5869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7"/>
          </reference>
        </references>
      </pivotArea>
    </format>
    <format dxfId="5870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7"/>
          </reference>
        </references>
      </pivotArea>
    </format>
    <format dxfId="5871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7"/>
          </reference>
        </references>
      </pivotArea>
    </format>
    <format dxfId="5872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8"/>
          </reference>
        </references>
      </pivotArea>
    </format>
    <format dxfId="5873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9"/>
          </reference>
        </references>
      </pivotArea>
    </format>
    <format dxfId="5874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2">
            <x v="328"/>
            <x v="329"/>
          </reference>
        </references>
      </pivotArea>
    </format>
    <format dxfId="5875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0"/>
          </reference>
        </references>
      </pivotArea>
    </format>
    <format dxfId="5876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0"/>
          </reference>
        </references>
      </pivotArea>
    </format>
    <format dxfId="5877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1"/>
          </reference>
        </references>
      </pivotArea>
    </format>
    <format dxfId="5878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2"/>
          </reference>
        </references>
      </pivotArea>
    </format>
    <format dxfId="5879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3"/>
          </reference>
        </references>
      </pivotArea>
    </format>
    <format dxfId="5880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4"/>
          </reference>
        </references>
      </pivotArea>
    </format>
    <format dxfId="5881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5"/>
          </reference>
        </references>
      </pivotArea>
    </format>
    <format dxfId="5882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6"/>
          </reference>
        </references>
      </pivotArea>
    </format>
    <format dxfId="5883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6">
            <x v="321"/>
            <x v="322"/>
            <x v="323"/>
            <x v="324"/>
            <x v="325"/>
            <x v="326"/>
          </reference>
        </references>
      </pivotArea>
    </format>
    <format dxfId="5884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60"/>
          </reference>
        </references>
      </pivotArea>
    </format>
    <format dxfId="5885">
      <pivotArea dataOnly="0" labelOnly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60"/>
          </reference>
        </references>
      </pivotArea>
    </format>
    <format dxfId="5886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53"/>
          </reference>
        </references>
      </pivotArea>
    </format>
    <format dxfId="5887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57"/>
          </reference>
        </references>
      </pivotArea>
    </format>
    <format dxfId="5888">
      <pivotArea dataOnly="0" labelOnly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2">
            <x v="653"/>
            <x v="657"/>
          </reference>
        </references>
      </pivotArea>
    </format>
    <format dxfId="5889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65"/>
          </reference>
        </references>
      </pivotArea>
    </format>
    <format dxfId="5890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66"/>
          </reference>
        </references>
      </pivotArea>
    </format>
    <format dxfId="5891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667"/>
          </reference>
        </references>
      </pivotArea>
    </format>
    <format dxfId="5892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3"/>
          </reference>
        </references>
      </pivotArea>
    </format>
    <format dxfId="5893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4"/>
          </reference>
        </references>
      </pivotArea>
    </format>
    <format dxfId="5894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5"/>
          </reference>
        </references>
      </pivotArea>
    </format>
    <format dxfId="5895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6"/>
          </reference>
        </references>
      </pivotArea>
    </format>
    <format dxfId="5896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7"/>
          </reference>
        </references>
      </pivotArea>
    </format>
    <format dxfId="5897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8"/>
          </reference>
        </references>
      </pivotArea>
    </format>
    <format dxfId="5898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29"/>
          </reference>
        </references>
      </pivotArea>
    </format>
    <format dxfId="5899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44"/>
          </reference>
        </references>
      </pivotArea>
    </format>
    <format dxfId="5900">
      <pivotArea collapsedLevelsAreSubtotals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">
            <x v="762"/>
          </reference>
        </references>
      </pivotArea>
    </format>
    <format dxfId="5901">
      <pivotArea dataOnly="0" labelOnly="1" fieldPosition="0">
        <references count="3">
          <reference field="1" count="1" selected="0">
            <x v="43"/>
          </reference>
          <reference field="2" count="1" selected="0">
            <x v="83"/>
          </reference>
          <reference field="3" count="12">
            <x v="665"/>
            <x v="666"/>
            <x v="667"/>
            <x v="723"/>
            <x v="724"/>
            <x v="725"/>
            <x v="726"/>
            <x v="727"/>
            <x v="728"/>
            <x v="729"/>
            <x v="744"/>
            <x v="762"/>
          </reference>
        </references>
      </pivotArea>
    </format>
    <format dxfId="5902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903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904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7"/>
          </reference>
        </references>
      </pivotArea>
    </format>
    <format dxfId="5905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8"/>
          </reference>
        </references>
      </pivotArea>
    </format>
    <format dxfId="5906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9"/>
          </reference>
        </references>
      </pivotArea>
    </format>
    <format dxfId="5907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0"/>
          </reference>
        </references>
      </pivotArea>
    </format>
    <format dxfId="5908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4">
            <x v="327"/>
            <x v="328"/>
            <x v="329"/>
            <x v="330"/>
          </reference>
        </references>
      </pivotArea>
    </format>
    <format dxfId="5909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7"/>
          </reference>
        </references>
      </pivotArea>
    </format>
    <format dxfId="5910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8"/>
          </reference>
        </references>
      </pivotArea>
    </format>
    <format dxfId="5911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29"/>
          </reference>
        </references>
      </pivotArea>
    </format>
    <format dxfId="5912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0"/>
          </reference>
        </references>
      </pivotArea>
    </format>
    <format dxfId="5913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4">
            <x v="327"/>
            <x v="328"/>
            <x v="329"/>
            <x v="330"/>
          </reference>
        </references>
      </pivotArea>
    </format>
    <format dxfId="5914">
      <pivotArea collapsedLevelsAreSubtotals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915">
      <pivotArea dataOnly="0" labelOnly="1" fieldPosition="0">
        <references count="3">
          <reference field="1" count="1" selected="0">
            <x v="43"/>
          </reference>
          <reference field="2" count="1" selected="0">
            <x v="86"/>
          </reference>
          <reference field="3" count="1">
            <x v="338"/>
          </reference>
        </references>
      </pivotArea>
    </format>
    <format dxfId="5916">
      <pivotArea collapsedLevelsAreSubtotals="1" fieldPosition="0">
        <references count="3">
          <reference field="1" count="1" selected="0">
            <x v="44"/>
          </reference>
          <reference field="2" count="1" selected="0">
            <x v="85"/>
          </reference>
          <reference field="3" count="1">
            <x v="225"/>
          </reference>
        </references>
      </pivotArea>
    </format>
    <format dxfId="5917">
      <pivotArea dataOnly="0" labelOnly="1" fieldPosition="0">
        <references count="3">
          <reference field="1" count="1" selected="0">
            <x v="44"/>
          </reference>
          <reference field="2" count="1" selected="0">
            <x v="85"/>
          </reference>
          <reference field="3" count="1">
            <x v="225"/>
          </reference>
        </references>
      </pivotArea>
    </format>
    <format dxfId="5918">
      <pivotArea collapsedLevelsAreSubtotals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275"/>
          </reference>
        </references>
      </pivotArea>
    </format>
    <format dxfId="5919">
      <pivotArea dataOnly="0" labelOnly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275"/>
          </reference>
        </references>
      </pivotArea>
    </format>
    <format dxfId="5920">
      <pivotArea collapsedLevelsAreSubtotals="1" fieldPosition="0">
        <references count="3">
          <reference field="1" count="1" selected="0">
            <x v="44"/>
          </reference>
          <reference field="2" count="1" selected="0">
            <x v="85"/>
          </reference>
          <reference field="3" count="1">
            <x v="225"/>
          </reference>
        </references>
      </pivotArea>
    </format>
    <format dxfId="5921">
      <pivotArea dataOnly="0" labelOnly="1" fieldPosition="0">
        <references count="3">
          <reference field="1" count="1" selected="0">
            <x v="44"/>
          </reference>
          <reference field="2" count="1" selected="0">
            <x v="85"/>
          </reference>
          <reference field="3" count="1">
            <x v="225"/>
          </reference>
        </references>
      </pivotArea>
    </format>
    <format dxfId="5922">
      <pivotArea collapsedLevelsAreSubtotals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275"/>
          </reference>
        </references>
      </pivotArea>
    </format>
    <format dxfId="5923">
      <pivotArea dataOnly="0" labelOnly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275"/>
          </reference>
        </references>
      </pivotArea>
    </format>
    <format dxfId="5924">
      <pivotArea collapsedLevelsAreSubtotals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738"/>
          </reference>
        </references>
      </pivotArea>
    </format>
    <format dxfId="5925">
      <pivotArea dataOnly="0" labelOnly="1" fieldPosition="0">
        <references count="3">
          <reference field="1" count="1" selected="0">
            <x v="44"/>
          </reference>
          <reference field="2" count="1" selected="0">
            <x v="13"/>
          </reference>
          <reference field="3" count="1">
            <x v="738"/>
          </reference>
        </references>
      </pivotArea>
    </format>
    <format dxfId="5926">
      <pivotArea collapsedLevelsAreSubtotals="1" fieldPosition="0">
        <references count="3">
          <reference field="1" count="1" selected="0">
            <x v="71"/>
          </reference>
          <reference field="2" count="1" selected="0">
            <x v="85"/>
          </reference>
          <reference field="3" count="1">
            <x v="237"/>
          </reference>
        </references>
      </pivotArea>
    </format>
    <format dxfId="5927">
      <pivotArea dataOnly="0" labelOnly="1" fieldPosition="0">
        <references count="3">
          <reference field="1" count="1" selected="0">
            <x v="71"/>
          </reference>
          <reference field="2" count="1" selected="0">
            <x v="85"/>
          </reference>
          <reference field="3" count="1">
            <x v="237"/>
          </reference>
        </references>
      </pivotArea>
    </format>
    <format dxfId="5928">
      <pivotArea collapsedLevelsAreSubtotals="1" fieldPosition="0">
        <references count="3">
          <reference field="1" count="1" selected="0">
            <x v="71"/>
          </reference>
          <reference field="2" count="1" selected="0">
            <x v="13"/>
          </reference>
          <reference field="3" count="1">
            <x v="287"/>
          </reference>
        </references>
      </pivotArea>
    </format>
    <format dxfId="5929">
      <pivotArea dataOnly="0" labelOnly="1" fieldPosition="0">
        <references count="3">
          <reference field="1" count="1" selected="0">
            <x v="71"/>
          </reference>
          <reference field="2" count="1" selected="0">
            <x v="13"/>
          </reference>
          <reference field="3" count="1">
            <x v="287"/>
          </reference>
        </references>
      </pivotArea>
    </format>
    <format dxfId="5930">
      <pivotArea collapsedLevelsAreSubtotals="1" fieldPosition="0">
        <references count="3">
          <reference field="1" count="1" selected="0">
            <x v="71"/>
          </reference>
          <reference field="2" count="1" selected="0">
            <x v="13"/>
          </reference>
          <reference field="3" count="1">
            <x v="783"/>
          </reference>
        </references>
      </pivotArea>
    </format>
    <format dxfId="5931">
      <pivotArea dataOnly="0" labelOnly="1" fieldPosition="0">
        <references count="3">
          <reference field="1" count="1" selected="0">
            <x v="71"/>
          </reference>
          <reference field="2" count="1" selected="0">
            <x v="13"/>
          </reference>
          <reference field="3" count="1">
            <x v="783"/>
          </reference>
        </references>
      </pivotArea>
    </format>
    <format dxfId="5932">
      <pivotArea collapsedLevelsAreSubtotals="1" fieldPosition="0">
        <references count="3">
          <reference field="1" count="1" selected="0">
            <x v="70"/>
          </reference>
          <reference field="2" count="1" selected="0">
            <x v="85"/>
          </reference>
          <reference field="3" count="1">
            <x v="236"/>
          </reference>
        </references>
      </pivotArea>
    </format>
    <format dxfId="5933">
      <pivotArea dataOnly="0" labelOnly="1" fieldPosition="0">
        <references count="3">
          <reference field="1" count="1" selected="0">
            <x v="70"/>
          </reference>
          <reference field="2" count="1" selected="0">
            <x v="85"/>
          </reference>
          <reference field="3" count="1">
            <x v="236"/>
          </reference>
        </references>
      </pivotArea>
    </format>
    <format dxfId="5934">
      <pivotArea collapsedLevelsAreSubtotals="1" fieldPosition="0">
        <references count="3">
          <reference field="1" count="1" selected="0">
            <x v="70"/>
          </reference>
          <reference field="2" count="1" selected="0">
            <x v="13"/>
          </reference>
          <reference field="3" count="1">
            <x v="286"/>
          </reference>
        </references>
      </pivotArea>
    </format>
    <format dxfId="5935">
      <pivotArea dataOnly="0" labelOnly="1" fieldPosition="0">
        <references count="3">
          <reference field="1" count="1" selected="0">
            <x v="70"/>
          </reference>
          <reference field="2" count="1" selected="0">
            <x v="13"/>
          </reference>
          <reference field="3" count="1">
            <x v="286"/>
          </reference>
        </references>
      </pivotArea>
    </format>
    <format dxfId="5936">
      <pivotArea collapsedLevelsAreSubtotals="1" fieldPosition="0">
        <references count="3">
          <reference field="1" count="1" selected="0">
            <x v="70"/>
          </reference>
          <reference field="2" count="1" selected="0">
            <x v="13"/>
          </reference>
          <reference field="3" count="1">
            <x v="406"/>
          </reference>
        </references>
      </pivotArea>
    </format>
    <format dxfId="5937">
      <pivotArea collapsedLevelsAreSubtotals="1" fieldPosition="0">
        <references count="3">
          <reference field="1" count="1" selected="0">
            <x v="70"/>
          </reference>
          <reference field="2" count="1" selected="0">
            <x v="13"/>
          </reference>
          <reference field="3" count="1">
            <x v="781"/>
          </reference>
        </references>
      </pivotArea>
    </format>
    <format dxfId="5938">
      <pivotArea dataOnly="0" labelOnly="1" fieldPosition="0">
        <references count="3">
          <reference field="1" count="1" selected="0">
            <x v="70"/>
          </reference>
          <reference field="2" count="1" selected="0">
            <x v="13"/>
          </reference>
          <reference field="3" count="2">
            <x v="406"/>
            <x v="781"/>
          </reference>
        </references>
      </pivotArea>
    </format>
    <format dxfId="5939">
      <pivotArea collapsedLevelsAreSubtotals="1" fieldPosition="0">
        <references count="3">
          <reference field="1" count="1" selected="0">
            <x v="67"/>
          </reference>
          <reference field="2" count="1" selected="0">
            <x v="85"/>
          </reference>
          <reference field="3" count="1">
            <x v="233"/>
          </reference>
        </references>
      </pivotArea>
    </format>
    <format dxfId="5940">
      <pivotArea dataOnly="0" labelOnly="1" fieldPosition="0">
        <references count="3">
          <reference field="1" count="1" selected="0">
            <x v="67"/>
          </reference>
          <reference field="2" count="1" selected="0">
            <x v="85"/>
          </reference>
          <reference field="3" count="1">
            <x v="233"/>
          </reference>
        </references>
      </pivotArea>
    </format>
    <format dxfId="5941">
      <pivotArea collapsedLevelsAreSubtotals="1" fieldPosition="0">
        <references count="3">
          <reference field="1" count="1" selected="0">
            <x v="67"/>
          </reference>
          <reference field="2" count="1" selected="0">
            <x v="13"/>
          </reference>
          <reference field="3" count="1">
            <x v="283"/>
          </reference>
        </references>
      </pivotArea>
    </format>
    <format dxfId="5942">
      <pivotArea dataOnly="0" labelOnly="1" fieldPosition="0">
        <references count="3">
          <reference field="1" count="1" selected="0">
            <x v="67"/>
          </reference>
          <reference field="2" count="1" selected="0">
            <x v="13"/>
          </reference>
          <reference field="3" count="1">
            <x v="283"/>
          </reference>
        </references>
      </pivotArea>
    </format>
    <format dxfId="5943">
      <pivotArea collapsedLevelsAreSubtotals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8"/>
          </reference>
        </references>
      </pivotArea>
    </format>
    <format dxfId="5944">
      <pivotArea dataOnly="0" labelOnly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8"/>
          </reference>
        </references>
      </pivotArea>
    </format>
    <format dxfId="5945">
      <pivotArea collapsedLevelsAreSubtotals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428"/>
          </reference>
        </references>
      </pivotArea>
    </format>
    <format dxfId="5946">
      <pivotArea dataOnly="0" labelOnly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428"/>
          </reference>
        </references>
      </pivotArea>
    </format>
    <format dxfId="5947">
      <pivotArea collapsedLevelsAreSubtotals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7"/>
          </reference>
        </references>
      </pivotArea>
    </format>
    <format dxfId="5948">
      <pivotArea dataOnly="0" labelOnly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7"/>
          </reference>
        </references>
      </pivotArea>
    </format>
    <format dxfId="5949">
      <pivotArea collapsedLevelsAreSubtotals="1" fieldPosition="0">
        <references count="3">
          <reference field="1" count="1" selected="0">
            <x v="67"/>
          </reference>
          <reference field="2" count="1" selected="0">
            <x v="13"/>
          </reference>
          <reference field="3" count="1">
            <x v="775"/>
          </reference>
        </references>
      </pivotArea>
    </format>
    <format dxfId="5950">
      <pivotArea dataOnly="0" labelOnly="1" fieldPosition="0">
        <references count="3">
          <reference field="1" count="1" selected="0">
            <x v="67"/>
          </reference>
          <reference field="2" count="1" selected="0">
            <x v="13"/>
          </reference>
          <reference field="3" count="1">
            <x v="775"/>
          </reference>
        </references>
      </pivotArea>
    </format>
    <format dxfId="5951">
      <pivotArea collapsedLevelsAreSubtotals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6"/>
          </reference>
        </references>
      </pivotArea>
    </format>
    <format dxfId="5952">
      <pivotArea dataOnly="0" labelOnly="1" fieldPosition="0">
        <references count="3">
          <reference field="1" count="1" selected="0">
            <x v="67"/>
          </reference>
          <reference field="2" count="1" selected="0">
            <x v="86"/>
          </reference>
          <reference field="3" count="1">
            <x v="396"/>
          </reference>
        </references>
      </pivotArea>
    </format>
    <format dxfId="5953">
      <pivotArea collapsedLevelsAreSubtotals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775"/>
          </reference>
        </references>
      </pivotArea>
    </format>
    <format dxfId="5954">
      <pivotArea dataOnly="0" labelOnly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775"/>
          </reference>
        </references>
      </pivotArea>
    </format>
    <format dxfId="5955">
      <pivotArea collapsedLevelsAreSubtotals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776"/>
          </reference>
        </references>
      </pivotArea>
    </format>
    <format dxfId="5956">
      <pivotArea dataOnly="0" labelOnly="1" fieldPosition="0">
        <references count="3">
          <reference field="1" count="1" selected="0">
            <x v="67"/>
          </reference>
          <reference field="2" count="1" selected="0">
            <x v="83"/>
          </reference>
          <reference field="3" count="1">
            <x v="776"/>
          </reference>
        </references>
      </pivotArea>
    </format>
    <format dxfId="5957">
      <pivotArea collapsedLevelsAreSubtotals="1" fieldPosition="0">
        <references count="3">
          <reference field="1" count="1" selected="0">
            <x v="65"/>
          </reference>
          <reference field="2" count="1" selected="0">
            <x v="13"/>
          </reference>
          <reference field="3" count="1">
            <x v="395"/>
          </reference>
        </references>
      </pivotArea>
    </format>
    <format dxfId="5958">
      <pivotArea dataOnly="0" labelOnly="1" fieldPosition="0">
        <references count="3">
          <reference field="1" count="1" selected="0">
            <x v="65"/>
          </reference>
          <reference field="2" count="1" selected="0">
            <x v="13"/>
          </reference>
          <reference field="3" count="1">
            <x v="395"/>
          </reference>
        </references>
      </pivotArea>
    </format>
    <format dxfId="5959">
      <pivotArea collapsedLevelsAreSubtotals="1" fieldPosition="0">
        <references count="3">
          <reference field="1" count="1" selected="0">
            <x v="65"/>
          </reference>
          <reference field="2" count="1" selected="0">
            <x v="86"/>
          </reference>
          <reference field="3" count="1">
            <x v="395"/>
          </reference>
        </references>
      </pivotArea>
    </format>
    <format dxfId="5960">
      <pivotArea dataOnly="0" labelOnly="1" fieldPosition="0">
        <references count="3">
          <reference field="1" count="1" selected="0">
            <x v="65"/>
          </reference>
          <reference field="2" count="1" selected="0">
            <x v="86"/>
          </reference>
          <reference field="3" count="1">
            <x v="395"/>
          </reference>
        </references>
      </pivotArea>
    </format>
    <format dxfId="5961">
      <pivotArea collapsedLevelsAreSubtotals="1" fieldPosition="0">
        <references count="3">
          <reference field="1" count="1" selected="0">
            <x v="65"/>
          </reference>
          <reference field="2" count="1" selected="0">
            <x v="83"/>
          </reference>
          <reference field="3" count="1">
            <x v="794"/>
          </reference>
        </references>
      </pivotArea>
    </format>
    <format dxfId="5962">
      <pivotArea dataOnly="0" labelOnly="1" fieldPosition="0">
        <references count="3">
          <reference field="1" count="1" selected="0">
            <x v="65"/>
          </reference>
          <reference field="2" count="1" selected="0">
            <x v="83"/>
          </reference>
          <reference field="3" count="1">
            <x v="794"/>
          </reference>
        </references>
      </pivotArea>
    </format>
    <format dxfId="5963">
      <pivotArea collapsedLevelsAreSubtotals="1" fieldPosition="0">
        <references count="3">
          <reference field="1" count="1" selected="0">
            <x v="65"/>
          </reference>
          <reference field="2" count="1" selected="0">
            <x v="83"/>
          </reference>
          <reference field="3" count="1">
            <x v="774"/>
          </reference>
        </references>
      </pivotArea>
    </format>
    <format dxfId="5964">
      <pivotArea dataOnly="0" labelOnly="1" fieldPosition="0">
        <references count="3">
          <reference field="1" count="1" selected="0">
            <x v="65"/>
          </reference>
          <reference field="2" count="1" selected="0">
            <x v="83"/>
          </reference>
          <reference field="3" count="1">
            <x v="774"/>
          </reference>
        </references>
      </pivotArea>
    </format>
    <format dxfId="5965">
      <pivotArea collapsedLevelsAreSubtotals="1" fieldPosition="0">
        <references count="3">
          <reference field="1" count="1" selected="0">
            <x v="7"/>
          </reference>
          <reference field="2" count="1" selected="0">
            <x v="83"/>
          </reference>
          <reference field="3" count="1">
            <x v="453"/>
          </reference>
        </references>
      </pivotArea>
    </format>
    <format dxfId="5966">
      <pivotArea dataOnly="0" labelOnly="1" fieldPosition="0">
        <references count="3">
          <reference field="1" count="1" selected="0">
            <x v="7"/>
          </reference>
          <reference field="2" count="1" selected="0">
            <x v="83"/>
          </reference>
          <reference field="3" count="1">
            <x v="453"/>
          </reference>
        </references>
      </pivotArea>
    </format>
    <format dxfId="5967">
      <pivotArea collapsedLevelsAreSubtotals="1" fieldPosition="0">
        <references count="3">
          <reference field="1" count="1" selected="0">
            <x v="14"/>
          </reference>
          <reference field="2" count="1" selected="0">
            <x v="13"/>
          </reference>
          <reference field="3" count="1">
            <x v="186"/>
          </reference>
        </references>
      </pivotArea>
    </format>
    <format dxfId="5968">
      <pivotArea collapsedLevelsAreSubtotals="1" fieldPosition="0">
        <references count="3">
          <reference field="1" count="1" selected="0">
            <x v="14"/>
          </reference>
          <reference field="2" count="1" selected="0">
            <x v="13"/>
          </reference>
          <reference field="3" count="1">
            <x v="651"/>
          </reference>
        </references>
      </pivotArea>
    </format>
    <format dxfId="5969">
      <pivotArea dataOnly="0" labelOnly="1" fieldPosition="0">
        <references count="3">
          <reference field="1" count="1" selected="0">
            <x v="14"/>
          </reference>
          <reference field="2" count="1" selected="0">
            <x v="13"/>
          </reference>
          <reference field="3" count="2">
            <x v="186"/>
            <x v="651"/>
          </reference>
        </references>
      </pivotArea>
    </format>
    <format dxfId="5970">
      <pivotArea collapsedLevelsAreSubtotals="1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3" count="1">
            <x v="268"/>
          </reference>
        </references>
      </pivotArea>
    </format>
    <format dxfId="5971">
      <pivotArea dataOnly="0" labelOnly="1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3" count="1">
            <x v="268"/>
          </reference>
        </references>
      </pivotArea>
    </format>
    <format dxfId="5972">
      <pivotArea collapsedLevelsAreSubtotals="1" fieldPosition="0">
        <references count="3">
          <reference field="1" count="1" selected="0">
            <x v="15"/>
          </reference>
          <reference field="2" count="1" selected="0">
            <x v="85"/>
          </reference>
          <reference field="3" count="1">
            <x v="217"/>
          </reference>
        </references>
      </pivotArea>
    </format>
    <format dxfId="5973">
      <pivotArea dataOnly="0" labelOnly="1" fieldPosition="0">
        <references count="3">
          <reference field="1" count="1" selected="0">
            <x v="15"/>
          </reference>
          <reference field="2" count="1" selected="0">
            <x v="85"/>
          </reference>
          <reference field="3" count="1">
            <x v="217"/>
          </reference>
        </references>
      </pivotArea>
    </format>
    <format dxfId="5974">
      <pivotArea collapsedLevelsAreSubtotals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511"/>
          </reference>
        </references>
      </pivotArea>
    </format>
    <format dxfId="5975">
      <pivotArea dataOnly="0" labelOnly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511"/>
          </reference>
        </references>
      </pivotArea>
    </format>
    <format dxfId="5976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3"/>
          </reference>
        </references>
      </pivotArea>
    </format>
    <format dxfId="5977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3"/>
          </reference>
        </references>
      </pivotArea>
    </format>
    <format dxfId="5978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2"/>
          </reference>
        </references>
      </pivotArea>
    </format>
    <format dxfId="5979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2"/>
          </reference>
        </references>
      </pivotArea>
    </format>
    <format dxfId="5980">
      <pivotArea collapsedLevelsAreSubtotals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5981">
      <pivotArea dataOnly="0" labelOnly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5982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4"/>
          </reference>
        </references>
      </pivotArea>
    </format>
    <format dxfId="5983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4"/>
          </reference>
        </references>
      </pivotArea>
    </format>
    <format dxfId="5984">
      <pivotArea collapsedLevelsAreSubtotals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513"/>
          </reference>
        </references>
      </pivotArea>
    </format>
    <format dxfId="5985">
      <pivotArea dataOnly="0" labelOnly="1" fieldPosition="0">
        <references count="3">
          <reference field="1" count="1" selected="0">
            <x v="15"/>
          </reference>
          <reference field="2" count="1" selected="0">
            <x v="83"/>
          </reference>
          <reference field="3" count="1">
            <x v="513"/>
          </reference>
        </references>
      </pivotArea>
    </format>
    <format dxfId="5986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88"/>
          </reference>
        </references>
      </pivotArea>
    </format>
    <format dxfId="5987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88"/>
          </reference>
        </references>
      </pivotArea>
    </format>
    <format dxfId="5988">
      <pivotArea collapsedLevelsAreSubtotals="1" fieldPosition="0">
        <references count="3">
          <reference field="1" count="1" selected="0">
            <x v="15"/>
          </reference>
          <reference field="2" count="1" selected="0">
            <x v="85"/>
          </reference>
          <reference field="3" count="1">
            <x v="86"/>
          </reference>
        </references>
      </pivotArea>
    </format>
    <format dxfId="5989">
      <pivotArea dataOnly="0" labelOnly="1" fieldPosition="0">
        <references count="3">
          <reference field="1" count="1" selected="0">
            <x v="15"/>
          </reference>
          <reference field="2" count="1" selected="0">
            <x v="85"/>
          </reference>
          <reference field="3" count="1">
            <x v="86"/>
          </reference>
        </references>
      </pivotArea>
    </format>
    <format dxfId="5990">
      <pivotArea collapsedLevelsAreSubtotals="1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3" count="1">
            <x v="512"/>
          </reference>
        </references>
      </pivotArea>
    </format>
    <format dxfId="5991">
      <pivotArea dataOnly="0" labelOnly="1" fieldPosition="0">
        <references count="3">
          <reference field="1" count="1" selected="0">
            <x v="15"/>
          </reference>
          <reference field="2" count="1" selected="0">
            <x v="13"/>
          </reference>
          <reference field="3" count="1">
            <x v="512"/>
          </reference>
        </references>
      </pivotArea>
    </format>
    <format dxfId="5992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1"/>
          </reference>
        </references>
      </pivotArea>
    </format>
    <format dxfId="5993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1"/>
          </reference>
        </references>
      </pivotArea>
    </format>
    <format dxfId="5994">
      <pivotArea collapsedLevelsAreSubtotals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5"/>
          </reference>
        </references>
      </pivotArea>
    </format>
    <format dxfId="5995">
      <pivotArea dataOnly="0" labelOnly="1" fieldPosition="0">
        <references count="3">
          <reference field="1" count="1" selected="0">
            <x v="15"/>
          </reference>
          <reference field="2" count="1" selected="0">
            <x v="86"/>
          </reference>
          <reference field="3" count="1">
            <x v="195"/>
          </reference>
        </references>
      </pivotArea>
    </format>
    <format dxfId="5996">
      <pivotArea collapsedLevelsAreSubtotals="1" fieldPosition="0">
        <references count="3">
          <reference field="1" count="1" selected="0">
            <x v="17"/>
          </reference>
          <reference field="2" count="1" selected="0">
            <x v="83"/>
          </reference>
          <reference field="3" count="1">
            <x v="684"/>
          </reference>
        </references>
      </pivotArea>
    </format>
    <format dxfId="5997">
      <pivotArea dataOnly="0" labelOnly="1" fieldPosition="0">
        <references count="3">
          <reference field="1" count="1" selected="0">
            <x v="17"/>
          </reference>
          <reference field="2" count="1" selected="0">
            <x v="83"/>
          </reference>
          <reference field="3" count="1">
            <x v="684"/>
          </reference>
        </references>
      </pivotArea>
    </format>
    <format dxfId="5998">
      <pivotArea collapsedLevelsAreSubtotals="1" fieldPosition="0">
        <references count="3">
          <reference field="1" count="1" selected="0">
            <x v="17"/>
          </reference>
          <reference field="2" count="1" selected="0">
            <x v="86"/>
          </reference>
          <reference field="3" count="1">
            <x v="197"/>
          </reference>
        </references>
      </pivotArea>
    </format>
    <format dxfId="5999">
      <pivotArea collapsedLevelsAreSubtotals="1" fieldPosition="0">
        <references count="3">
          <reference field="1" count="1" selected="0">
            <x v="17"/>
          </reference>
          <reference field="2" count="1" selected="0">
            <x v="86"/>
          </reference>
          <reference field="3" count="1">
            <x v="826"/>
          </reference>
        </references>
      </pivotArea>
    </format>
    <format dxfId="6000">
      <pivotArea dataOnly="0" labelOnly="1" fieldPosition="0">
        <references count="3">
          <reference field="1" count="1" selected="0">
            <x v="17"/>
          </reference>
          <reference field="2" count="1" selected="0">
            <x v="86"/>
          </reference>
          <reference field="3" count="2">
            <x v="197"/>
            <x v="826"/>
          </reference>
        </references>
      </pivotArea>
    </format>
    <format dxfId="6001">
      <pivotArea collapsedLevelsAreSubtotals="1" fieldPosition="0">
        <references count="3">
          <reference field="1" count="1" selected="0">
            <x v="18"/>
          </reference>
          <reference field="2" count="1" selected="0">
            <x v="13"/>
          </reference>
          <reference field="3" count="1">
            <x v="198"/>
          </reference>
        </references>
      </pivotArea>
    </format>
    <format dxfId="6002">
      <pivotArea dataOnly="0" labelOnly="1" fieldPosition="0">
        <references count="3">
          <reference field="1" count="1" selected="0">
            <x v="18"/>
          </reference>
          <reference field="2" count="1" selected="0">
            <x v="13"/>
          </reference>
          <reference field="3" count="1">
            <x v="198"/>
          </reference>
        </references>
      </pivotArea>
    </format>
    <format dxfId="6003">
      <pivotArea collapsedLevelsAreSubtotals="1" fieldPosition="0">
        <references count="3">
          <reference field="1" count="1" selected="0">
            <x v="20"/>
          </reference>
          <reference field="2" count="1" selected="0">
            <x v="13"/>
          </reference>
          <reference field="3" count="1">
            <x v="288"/>
          </reference>
        </references>
      </pivotArea>
    </format>
    <format dxfId="6004">
      <pivotArea dataOnly="0" labelOnly="1" fieldPosition="0">
        <references count="3">
          <reference field="1" count="1" selected="0">
            <x v="20"/>
          </reference>
          <reference field="2" count="1" selected="0">
            <x v="13"/>
          </reference>
          <reference field="3" count="1">
            <x v="288"/>
          </reference>
        </references>
      </pivotArea>
    </format>
    <format dxfId="6005">
      <pivotArea collapsedLevelsAreSubtotals="1" fieldPosition="0">
        <references count="3">
          <reference field="1" count="1" selected="0">
            <x v="20"/>
          </reference>
          <reference field="2" count="1" selected="0">
            <x v="85"/>
          </reference>
          <reference field="3" count="1">
            <x v="238"/>
          </reference>
        </references>
      </pivotArea>
    </format>
    <format dxfId="6006">
      <pivotArea dataOnly="0" labelOnly="1" fieldPosition="0">
        <references count="3">
          <reference field="1" count="1" selected="0">
            <x v="20"/>
          </reference>
          <reference field="2" count="1" selected="0">
            <x v="85"/>
          </reference>
          <reference field="3" count="1">
            <x v="238"/>
          </reference>
        </references>
      </pivotArea>
    </format>
    <format dxfId="6007">
      <pivotArea collapsedLevelsAreSubtotals="1" fieldPosition="0">
        <references count="3">
          <reference field="1" count="1" selected="0">
            <x v="21"/>
          </reference>
          <reference field="2" count="1" selected="0">
            <x v="85"/>
          </reference>
          <reference field="3" count="1">
            <x v="240"/>
          </reference>
        </references>
      </pivotArea>
    </format>
    <format dxfId="6008">
      <pivotArea dataOnly="0" labelOnly="1" fieldPosition="0">
        <references count="3">
          <reference field="1" count="1" selected="0">
            <x v="21"/>
          </reference>
          <reference field="2" count="1" selected="0">
            <x v="85"/>
          </reference>
          <reference field="3" count="1">
            <x v="240"/>
          </reference>
        </references>
      </pivotArea>
    </format>
    <format dxfId="6009">
      <pivotArea collapsedLevelsAreSubtotals="1" fieldPosition="0">
        <references count="3">
          <reference field="1" count="1" selected="0">
            <x v="21"/>
          </reference>
          <reference field="2" count="1" selected="0">
            <x v="13"/>
          </reference>
          <reference field="3" count="1">
            <x v="290"/>
          </reference>
        </references>
      </pivotArea>
    </format>
    <format dxfId="6010">
      <pivotArea dataOnly="0" labelOnly="1" fieldPosition="0">
        <references count="3">
          <reference field="1" count="1" selected="0">
            <x v="21"/>
          </reference>
          <reference field="2" count="1" selected="0">
            <x v="13"/>
          </reference>
          <reference field="3" count="1">
            <x v="290"/>
          </reference>
        </references>
      </pivotArea>
    </format>
    <format dxfId="6011">
      <pivotArea collapsedLevelsAreSubtotals="1" fieldPosition="0">
        <references count="3">
          <reference field="1" count="1" selected="0">
            <x v="21"/>
          </reference>
          <reference field="2" count="1" selected="0">
            <x v="13"/>
          </reference>
          <reference field="3" count="1">
            <x v="688"/>
          </reference>
        </references>
      </pivotArea>
    </format>
    <format dxfId="6012">
      <pivotArea dataOnly="0" labelOnly="1" fieldPosition="0">
        <references count="3">
          <reference field="1" count="1" selected="0">
            <x v="21"/>
          </reference>
          <reference field="2" count="1" selected="0">
            <x v="13"/>
          </reference>
          <reference field="3" count="1">
            <x v="688"/>
          </reference>
        </references>
      </pivotArea>
    </format>
    <format dxfId="6013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014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015">
      <pivotArea collapsedLevelsAreSubtotals="1" fieldPosition="0">
        <references count="3">
          <reference field="1" count="1" selected="0">
            <x v="22"/>
          </reference>
          <reference field="2" count="1" selected="0">
            <x v="16"/>
          </reference>
          <reference field="3" count="1">
            <x v="12"/>
          </reference>
        </references>
      </pivotArea>
    </format>
    <format dxfId="6016">
      <pivotArea dataOnly="0" labelOnly="1" fieldPosition="0">
        <references count="3">
          <reference field="1" count="1" selected="0">
            <x v="22"/>
          </reference>
          <reference field="2" count="1" selected="0">
            <x v="16"/>
          </reference>
          <reference field="3" count="1">
            <x v="12"/>
          </reference>
        </references>
      </pivotArea>
    </format>
    <format dxfId="6017">
      <pivotArea collapsedLevelsAreSubtotals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790"/>
          </reference>
        </references>
      </pivotArea>
    </format>
    <format dxfId="6018">
      <pivotArea dataOnly="0" labelOnly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790"/>
          </reference>
        </references>
      </pivotArea>
    </format>
    <format dxfId="6019">
      <pivotArea collapsedLevelsAreSubtotals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600"/>
          </reference>
        </references>
      </pivotArea>
    </format>
    <format dxfId="6020">
      <pivotArea dataOnly="0" labelOnly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600"/>
          </reference>
        </references>
      </pivotArea>
    </format>
    <format dxfId="6021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522"/>
          </reference>
        </references>
      </pivotArea>
    </format>
    <format dxfId="6022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537"/>
          </reference>
        </references>
      </pivotArea>
    </format>
    <format dxfId="6023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2">
            <x v="522"/>
            <x v="537"/>
          </reference>
        </references>
      </pivotArea>
    </format>
    <format dxfId="6024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25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26">
      <pivotArea collapsedLevelsAreSubtotals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523"/>
          </reference>
        </references>
      </pivotArea>
    </format>
    <format dxfId="6027">
      <pivotArea dataOnly="0" labelOnly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523"/>
          </reference>
        </references>
      </pivotArea>
    </format>
    <format dxfId="6028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29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30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31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689"/>
          </reference>
        </references>
      </pivotArea>
    </format>
    <format dxfId="6032">
      <pivotArea collapsedLevelsAreSubtotals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703"/>
          </reference>
        </references>
      </pivotArea>
    </format>
    <format dxfId="6033">
      <pivotArea dataOnly="0" labelOnly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703"/>
          </reference>
        </references>
      </pivotArea>
    </format>
    <format dxfId="6034">
      <pivotArea collapsedLevelsAreSubtotals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689"/>
          </reference>
        </references>
      </pivotArea>
    </format>
    <format dxfId="6035">
      <pivotArea dataOnly="0" labelOnly="1" fieldPosition="0">
        <references count="3">
          <reference field="1" count="1" selected="0">
            <x v="22"/>
          </reference>
          <reference field="2" count="1" selected="0">
            <x v="83"/>
          </reference>
          <reference field="3" count="1">
            <x v="689"/>
          </reference>
        </references>
      </pivotArea>
    </format>
    <format dxfId="6036">
      <pivotArea collapsedLevelsAreSubtotals="1" fieldPosition="0">
        <references count="3">
          <reference field="1" count="1" selected="0">
            <x v="22"/>
          </reference>
          <reference field="2" count="1" selected="0">
            <x v="86"/>
          </reference>
          <reference field="3" count="1">
            <x v="202"/>
          </reference>
        </references>
      </pivotArea>
    </format>
    <format dxfId="6037">
      <pivotArea dataOnly="0" labelOnly="1" fieldPosition="0">
        <references count="3">
          <reference field="1" count="1" selected="0">
            <x v="22"/>
          </reference>
          <reference field="2" count="1" selected="0">
            <x v="86"/>
          </reference>
          <reference field="3" count="1">
            <x v="202"/>
          </reference>
        </references>
      </pivotArea>
    </format>
    <format dxfId="6038">
      <pivotArea collapsedLevelsAreSubtotals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297"/>
          </reference>
        </references>
      </pivotArea>
    </format>
    <format dxfId="6039">
      <pivotArea dataOnly="0" labelOnly="1" fieldPosition="0">
        <references count="3">
          <reference field="1" count="1" selected="0">
            <x v="22"/>
          </reference>
          <reference field="2" count="1" selected="0">
            <x v="13"/>
          </reference>
          <reference field="3" count="1">
            <x v="297"/>
          </reference>
        </references>
      </pivotArea>
    </format>
    <format dxfId="6040">
      <pivotArea collapsedLevelsAreSubtotals="1" fieldPosition="0">
        <references count="3">
          <reference field="1" count="1" selected="0">
            <x v="23"/>
          </reference>
          <reference field="2" count="1" selected="0">
            <x v="83"/>
          </reference>
          <reference field="3" count="1">
            <x v="690"/>
          </reference>
        </references>
      </pivotArea>
    </format>
    <format dxfId="6041">
      <pivotArea dataOnly="0" labelOnly="1" fieldPosition="0">
        <references count="3">
          <reference field="1" count="1" selected="0">
            <x v="23"/>
          </reference>
          <reference field="2" count="1" selected="0">
            <x v="83"/>
          </reference>
          <reference field="3" count="1">
            <x v="690"/>
          </reference>
        </references>
      </pivotArea>
    </format>
    <format dxfId="6042">
      <pivotArea collapsedLevelsAreSubtotals="1" fieldPosition="0">
        <references count="3">
          <reference field="1" count="1" selected="0">
            <x v="62"/>
          </reference>
          <reference field="2" count="1" selected="0">
            <x v="85"/>
          </reference>
          <reference field="3" count="1">
            <x v="246"/>
          </reference>
        </references>
      </pivotArea>
    </format>
    <format dxfId="6043">
      <pivotArea dataOnly="0" labelOnly="1" fieldPosition="0">
        <references count="3">
          <reference field="1" count="1" selected="0">
            <x v="62"/>
          </reference>
          <reference field="2" count="1" selected="0">
            <x v="85"/>
          </reference>
          <reference field="3" count="1">
            <x v="246"/>
          </reference>
        </references>
      </pivotArea>
    </format>
    <format dxfId="6044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296"/>
          </reference>
        </references>
      </pivotArea>
    </format>
    <format dxfId="6045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296"/>
          </reference>
        </references>
      </pivotArea>
    </format>
    <format dxfId="6046">
      <pivotArea collapsedLevelsAreSubtotals="1" fieldPosition="0">
        <references count="3">
          <reference field="1" count="1" selected="0">
            <x v="62"/>
          </reference>
          <reference field="2" count="1" selected="0">
            <x v="86"/>
          </reference>
          <reference field="3" count="1">
            <x v="391"/>
          </reference>
        </references>
      </pivotArea>
    </format>
    <format dxfId="6047">
      <pivotArea dataOnly="0" labelOnly="1" fieldPosition="0">
        <references count="3">
          <reference field="1" count="1" selected="0">
            <x v="62"/>
          </reference>
          <reference field="2" count="1" selected="0">
            <x v="86"/>
          </reference>
          <reference field="3" count="1">
            <x v="391"/>
          </reference>
        </references>
      </pivotArea>
    </format>
    <format dxfId="6048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54"/>
          </reference>
        </references>
      </pivotArea>
    </format>
    <format dxfId="6049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55"/>
          </reference>
        </references>
      </pivotArea>
    </format>
    <format dxfId="6050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2">
            <x v="754"/>
            <x v="755"/>
          </reference>
        </references>
      </pivotArea>
    </format>
    <format dxfId="6051">
      <pivotArea collapsedLevelsAreSubtotals="1" fieldPosition="0">
        <references count="3">
          <reference field="1" count="1" selected="0">
            <x v="62"/>
          </reference>
          <reference field="2" count="1" selected="0">
            <x v="85"/>
          </reference>
          <reference field="3" count="1">
            <x v="163"/>
          </reference>
        </references>
      </pivotArea>
    </format>
    <format dxfId="6052">
      <pivotArea dataOnly="0" labelOnly="1" fieldPosition="0">
        <references count="3">
          <reference field="1" count="1" selected="0">
            <x v="62"/>
          </reference>
          <reference field="2" count="1" selected="0">
            <x v="85"/>
          </reference>
          <reference field="3" count="1">
            <x v="163"/>
          </reference>
        </references>
      </pivotArea>
    </format>
    <format dxfId="6053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70"/>
          </reference>
        </references>
      </pivotArea>
    </format>
    <format dxfId="6054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70"/>
          </reference>
        </references>
      </pivotArea>
    </format>
    <format dxfId="6055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9"/>
          </reference>
        </references>
      </pivotArea>
    </format>
    <format dxfId="6056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9"/>
          </reference>
        </references>
      </pivotArea>
    </format>
    <format dxfId="6057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8"/>
          </reference>
        </references>
      </pivotArea>
    </format>
    <format dxfId="6058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8"/>
          </reference>
        </references>
      </pivotArea>
    </format>
    <format dxfId="6059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7"/>
          </reference>
        </references>
      </pivotArea>
    </format>
    <format dxfId="6060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67"/>
          </reference>
        </references>
      </pivotArea>
    </format>
    <format dxfId="6061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57"/>
          </reference>
        </references>
      </pivotArea>
    </format>
    <format dxfId="6062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757"/>
          </reference>
        </references>
      </pivotArea>
    </format>
    <format dxfId="6063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21"/>
          </reference>
        </references>
      </pivotArea>
    </format>
    <format dxfId="6064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21"/>
          </reference>
        </references>
      </pivotArea>
    </format>
    <format dxfId="6065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18"/>
          </reference>
        </references>
      </pivotArea>
    </format>
    <format dxfId="6066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18"/>
          </reference>
        </references>
      </pivotArea>
    </format>
    <format dxfId="6067">
      <pivotArea collapsedLevelsAreSubtotals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17"/>
          </reference>
        </references>
      </pivotArea>
    </format>
    <format dxfId="6068">
      <pivotArea dataOnly="0" labelOnly="1" fieldPosition="0">
        <references count="3">
          <reference field="1" count="1" selected="0">
            <x v="62"/>
          </reference>
          <reference field="2" count="1" selected="0">
            <x v="83"/>
          </reference>
          <reference field="3" count="1">
            <x v="617"/>
          </reference>
        </references>
      </pivotArea>
    </format>
    <format dxfId="6069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768"/>
          </reference>
        </references>
      </pivotArea>
    </format>
    <format dxfId="6070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768"/>
          </reference>
        </references>
      </pivotArea>
    </format>
    <format dxfId="6071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21"/>
          </reference>
        </references>
      </pivotArea>
    </format>
    <format dxfId="6072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21"/>
          </reference>
        </references>
      </pivotArea>
    </format>
    <format dxfId="6073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20"/>
          </reference>
        </references>
      </pivotArea>
    </format>
    <format dxfId="6074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20"/>
          </reference>
        </references>
      </pivotArea>
    </format>
    <format dxfId="6075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19"/>
          </reference>
        </references>
      </pivotArea>
    </format>
    <format dxfId="6076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19"/>
          </reference>
        </references>
      </pivotArea>
    </format>
    <format dxfId="6077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18"/>
          </reference>
        </references>
      </pivotArea>
    </format>
    <format dxfId="6078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618"/>
          </reference>
        </references>
      </pivotArea>
    </format>
    <format dxfId="6079">
      <pivotArea collapsedLevelsAreSubtotals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391"/>
          </reference>
        </references>
      </pivotArea>
    </format>
    <format dxfId="6080">
      <pivotArea dataOnly="0" labelOnly="1" fieldPosition="0">
        <references count="3">
          <reference field="1" count="1" selected="0">
            <x v="62"/>
          </reference>
          <reference field="2" count="1" selected="0">
            <x v="13"/>
          </reference>
          <reference field="3" count="1">
            <x v="391"/>
          </reference>
        </references>
      </pivotArea>
    </format>
    <format dxfId="6081">
      <pivotArea collapsedLevelsAreSubtotals="1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3" count="1">
            <x v="292"/>
          </reference>
        </references>
      </pivotArea>
    </format>
    <format dxfId="6082">
      <pivotArea dataOnly="0" labelOnly="1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3" count="1">
            <x v="292"/>
          </reference>
        </references>
      </pivotArea>
    </format>
    <format dxfId="6083">
      <pivotArea collapsedLevelsAreSubtotals="1" fieldPosition="0">
        <references count="3">
          <reference field="1" count="1" selected="0">
            <x v="32"/>
          </reference>
          <reference field="2" count="1" selected="0">
            <x v="85"/>
          </reference>
          <reference field="3" count="1">
            <x v="242"/>
          </reference>
        </references>
      </pivotArea>
    </format>
    <format dxfId="6084">
      <pivotArea dataOnly="0" labelOnly="1" fieldPosition="0">
        <references count="3">
          <reference field="1" count="1" selected="0">
            <x v="32"/>
          </reference>
          <reference field="2" count="1" selected="0">
            <x v="85"/>
          </reference>
          <reference field="3" count="1">
            <x v="242"/>
          </reference>
        </references>
      </pivotArea>
    </format>
    <format dxfId="6085">
      <pivotArea collapsedLevelsAreSubtotals="1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3" count="1">
            <x v="706"/>
          </reference>
        </references>
      </pivotArea>
    </format>
    <format dxfId="6086">
      <pivotArea dataOnly="0" labelOnly="1" fieldPosition="0">
        <references count="3">
          <reference field="1" count="1" selected="0">
            <x v="32"/>
          </reference>
          <reference field="2" count="1" selected="0">
            <x v="13"/>
          </reference>
          <reference field="3" count="1">
            <x v="706"/>
          </reference>
        </references>
      </pivotArea>
    </format>
    <format dxfId="6087">
      <pivotArea collapsedLevelsAreSubtotals="1" fieldPosition="0">
        <references count="3">
          <reference field="1" count="1" selected="0">
            <x v="40"/>
          </reference>
          <reference field="2" count="1" selected="0">
            <x v="85"/>
          </reference>
          <reference field="3" count="1">
            <x v="223"/>
          </reference>
        </references>
      </pivotArea>
    </format>
    <format dxfId="6088">
      <pivotArea dataOnly="0" labelOnly="1" fieldPosition="0">
        <references count="3">
          <reference field="1" count="1" selected="0">
            <x v="40"/>
          </reference>
          <reference field="2" count="1" selected="0">
            <x v="85"/>
          </reference>
          <reference field="3" count="1">
            <x v="223"/>
          </reference>
        </references>
      </pivotArea>
    </format>
    <format dxfId="6089">
      <pivotArea collapsedLevelsAreSubtotals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273"/>
          </reference>
        </references>
      </pivotArea>
    </format>
    <format dxfId="6090">
      <pivotArea dataOnly="0" labelOnly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273"/>
          </reference>
        </references>
      </pivotArea>
    </format>
    <format dxfId="6091">
      <pivotArea collapsedLevelsAreSubtotals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732"/>
          </reference>
        </references>
      </pivotArea>
    </format>
    <format dxfId="6092">
      <pivotArea dataOnly="0" labelOnly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732"/>
          </reference>
        </references>
      </pivotArea>
    </format>
    <format dxfId="6093">
      <pivotArea collapsedLevelsAreSubtotals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375"/>
          </reference>
        </references>
      </pivotArea>
    </format>
    <format dxfId="6094">
      <pivotArea dataOnly="0" labelOnly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375"/>
          </reference>
        </references>
      </pivotArea>
    </format>
    <format dxfId="6095">
      <pivotArea collapsedLevelsAreSubtotals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334"/>
          </reference>
        </references>
      </pivotArea>
    </format>
    <format dxfId="6096">
      <pivotArea dataOnly="0" labelOnly="1" fieldPosition="0">
        <references count="3">
          <reference field="1" count="1" selected="0">
            <x v="40"/>
          </reference>
          <reference field="2" count="1" selected="0">
            <x v="13"/>
          </reference>
          <reference field="3" count="1">
            <x v="334"/>
          </reference>
        </references>
      </pivotArea>
    </format>
    <format dxfId="6097">
      <pivotArea collapsedLevelsAreSubtotals="1" fieldPosition="0">
        <references count="3">
          <reference field="1" count="1" selected="0">
            <x v="42"/>
          </reference>
          <reference field="2" count="1" selected="0">
            <x v="13"/>
          </reference>
          <reference field="3" count="1">
            <x v="339"/>
          </reference>
        </references>
      </pivotArea>
    </format>
    <format dxfId="6098">
      <pivotArea dataOnly="0" labelOnly="1" fieldPosition="0">
        <references count="3">
          <reference field="1" count="1" selected="0">
            <x v="42"/>
          </reference>
          <reference field="2" count="1" selected="0">
            <x v="13"/>
          </reference>
          <reference field="3" count="1">
            <x v="339"/>
          </reference>
        </references>
      </pivotArea>
    </format>
    <format dxfId="6099">
      <pivotArea collapsedLevelsAreSubtotals="1" fieldPosition="0">
        <references count="3">
          <reference field="1" count="1" selected="0">
            <x v="42"/>
          </reference>
          <reference field="2" count="1" selected="0">
            <x v="13"/>
          </reference>
          <reference field="3" count="1">
            <x v="745"/>
          </reference>
        </references>
      </pivotArea>
    </format>
    <format dxfId="6100">
      <pivotArea dataOnly="0" labelOnly="1" fieldPosition="0">
        <references count="3">
          <reference field="1" count="1" selected="0">
            <x v="42"/>
          </reference>
          <reference field="2" count="1" selected="0">
            <x v="13"/>
          </reference>
          <reference field="3" count="1">
            <x v="745"/>
          </reference>
        </references>
      </pivotArea>
    </format>
    <format dxfId="6101">
      <pivotArea collapsedLevelsAreSubtotals="1" fieldPosition="0">
        <references count="3">
          <reference field="1" count="1" selected="0">
            <x v="42"/>
          </reference>
          <reference field="2" count="1" selected="0">
            <x v="83"/>
          </reference>
          <reference field="3" count="1">
            <x v="434"/>
          </reference>
        </references>
      </pivotArea>
    </format>
    <format dxfId="6102">
      <pivotArea dataOnly="0" labelOnly="1" fieldPosition="0">
        <references count="3">
          <reference field="1" count="1" selected="0">
            <x v="42"/>
          </reference>
          <reference field="2" count="1" selected="0">
            <x v="83"/>
          </reference>
          <reference field="3" count="1">
            <x v="434"/>
          </reference>
        </references>
      </pivotArea>
    </format>
    <format dxfId="6103">
      <pivotArea collapsedLevelsAreSubtotals="1" fieldPosition="0">
        <references count="3">
          <reference field="1" count="1" selected="0">
            <x v="42"/>
          </reference>
          <reference field="2" count="1" selected="0">
            <x v="83"/>
          </reference>
          <reference field="3" count="1">
            <x v="736"/>
          </reference>
        </references>
      </pivotArea>
    </format>
    <format dxfId="6104">
      <pivotArea dataOnly="0" labelOnly="1" fieldPosition="0">
        <references count="3">
          <reference field="1" count="1" selected="0">
            <x v="42"/>
          </reference>
          <reference field="2" count="1" selected="0">
            <x v="83"/>
          </reference>
          <reference field="3" count="1">
            <x v="736"/>
          </reference>
        </references>
      </pivotArea>
    </format>
    <format dxfId="6105">
      <pivotArea collapsedLevelsAreSubtotals="1" fieldPosition="0">
        <references count="3">
          <reference field="1" count="1" selected="0">
            <x v="38"/>
          </reference>
          <reference field="2" count="1" selected="0">
            <x v="13"/>
          </reference>
          <reference field="3" count="1">
            <x v="272"/>
          </reference>
        </references>
      </pivotArea>
    </format>
    <format dxfId="6106">
      <pivotArea dataOnly="0" labelOnly="1" fieldPosition="0">
        <references count="3">
          <reference field="1" count="1" selected="0">
            <x v="38"/>
          </reference>
          <reference field="2" count="1" selected="0">
            <x v="13"/>
          </reference>
          <reference field="3" count="1">
            <x v="272"/>
          </reference>
        </references>
      </pivotArea>
    </format>
    <format dxfId="6107">
      <pivotArea collapsedLevelsAreSubtotals="1" fieldPosition="0">
        <references count="3">
          <reference field="1" count="1" selected="0">
            <x v="38"/>
          </reference>
          <reference field="2" count="1" selected="0">
            <x v="85"/>
          </reference>
          <reference field="3" count="1">
            <x v="221"/>
          </reference>
        </references>
      </pivotArea>
    </format>
    <format dxfId="6108">
      <pivotArea dataOnly="0" labelOnly="1" fieldPosition="0">
        <references count="3">
          <reference field="1" count="1" selected="0">
            <x v="38"/>
          </reference>
          <reference field="2" count="1" selected="0">
            <x v="85"/>
          </reference>
          <reference field="3" count="1">
            <x v="221"/>
          </reference>
        </references>
      </pivotArea>
    </format>
    <format dxfId="6109">
      <pivotArea collapsedLevelsAreSubtotals="1" fieldPosition="0">
        <references count="3">
          <reference field="1" count="1" selected="0">
            <x v="38"/>
          </reference>
          <reference field="2" count="1" selected="0">
            <x v="13"/>
          </reference>
          <reference field="3" count="1">
            <x v="721"/>
          </reference>
        </references>
      </pivotArea>
    </format>
    <format dxfId="6110">
      <pivotArea dataOnly="0" labelOnly="1" fieldPosition="0">
        <references count="3">
          <reference field="1" count="1" selected="0">
            <x v="38"/>
          </reference>
          <reference field="2" count="1" selected="0">
            <x v="13"/>
          </reference>
          <reference field="3" count="1">
            <x v="721"/>
          </reference>
        </references>
      </pivotArea>
    </format>
    <format dxfId="6111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295"/>
          </reference>
        </references>
      </pivotArea>
    </format>
    <format dxfId="6112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295"/>
          </reference>
        </references>
      </pivotArea>
    </format>
    <format dxfId="6113">
      <pivotArea collapsedLevelsAreSubtotals="1" fieldPosition="0">
        <references count="3">
          <reference field="1" count="1" selected="0">
            <x v="39"/>
          </reference>
          <reference field="2" count="1" selected="0">
            <x v="85"/>
          </reference>
          <reference field="3" count="1">
            <x v="245"/>
          </reference>
        </references>
      </pivotArea>
    </format>
    <format dxfId="6114">
      <pivotArea dataOnly="0" labelOnly="1" fieldPosition="0">
        <references count="3">
          <reference field="1" count="1" selected="0">
            <x v="39"/>
          </reference>
          <reference field="2" count="1" selected="0">
            <x v="85"/>
          </reference>
          <reference field="3" count="1">
            <x v="245"/>
          </reference>
        </references>
      </pivotArea>
    </format>
    <format dxfId="6115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559"/>
          </reference>
        </references>
      </pivotArea>
    </format>
    <format dxfId="6116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676"/>
          </reference>
        </references>
      </pivotArea>
    </format>
    <format dxfId="6117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730"/>
          </reference>
        </references>
      </pivotArea>
    </format>
    <format dxfId="6118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3">
            <x v="559"/>
            <x v="676"/>
            <x v="730"/>
          </reference>
        </references>
      </pivotArea>
    </format>
    <format dxfId="6119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425"/>
          </reference>
        </references>
      </pivotArea>
    </format>
    <format dxfId="6120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0"/>
          </reference>
        </references>
      </pivotArea>
    </format>
    <format dxfId="6121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1"/>
          </reference>
        </references>
      </pivotArea>
    </format>
    <format dxfId="6122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52"/>
          </reference>
        </references>
      </pivotArea>
    </format>
    <format dxfId="6123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4">
            <x v="425"/>
            <x v="730"/>
            <x v="731"/>
            <x v="752"/>
          </reference>
        </references>
      </pivotArea>
    </format>
    <format dxfId="6124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19"/>
          </reference>
        </references>
      </pivotArea>
    </format>
    <format dxfId="6125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20"/>
          </reference>
        </references>
      </pivotArea>
    </format>
    <format dxfId="6126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1"/>
          </reference>
        </references>
      </pivotArea>
    </format>
    <format dxfId="6127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2"/>
          </reference>
        </references>
      </pivotArea>
    </format>
    <format dxfId="6128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3"/>
          </reference>
        </references>
      </pivotArea>
    </format>
    <format dxfId="6129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5">
            <x v="19"/>
            <x v="20"/>
            <x v="331"/>
            <x v="332"/>
            <x v="333"/>
          </reference>
        </references>
      </pivotArea>
    </format>
    <format dxfId="6130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3"/>
          </reference>
        </references>
      </pivotArea>
    </format>
    <format dxfId="6131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3"/>
          </reference>
        </references>
      </pivotArea>
    </format>
    <format dxfId="6132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2"/>
          </reference>
        </references>
      </pivotArea>
    </format>
    <format dxfId="6133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2"/>
          </reference>
        </references>
      </pivotArea>
    </format>
    <format dxfId="6134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1"/>
          </reference>
        </references>
      </pivotArea>
    </format>
    <format dxfId="6135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1"/>
          </reference>
        </references>
      </pivotArea>
    </format>
    <format dxfId="6136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20"/>
          </reference>
        </references>
      </pivotArea>
    </format>
    <format dxfId="6137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20"/>
          </reference>
        </references>
      </pivotArea>
    </format>
    <format dxfId="6138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19"/>
          </reference>
        </references>
      </pivotArea>
    </format>
    <format dxfId="6139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19"/>
          </reference>
        </references>
      </pivotArea>
    </format>
    <format dxfId="6140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52"/>
          </reference>
        </references>
      </pivotArea>
    </format>
    <format dxfId="6141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52"/>
          </reference>
        </references>
      </pivotArea>
    </format>
    <format dxfId="6142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1"/>
          </reference>
        </references>
      </pivotArea>
    </format>
    <format dxfId="6143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1"/>
          </reference>
        </references>
      </pivotArea>
    </format>
    <format dxfId="6144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0"/>
          </reference>
        </references>
      </pivotArea>
    </format>
    <format dxfId="6145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0"/>
          </reference>
        </references>
      </pivotArea>
    </format>
    <format dxfId="6146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425"/>
          </reference>
        </references>
      </pivotArea>
    </format>
    <format dxfId="6147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425"/>
          </reference>
        </references>
      </pivotArea>
    </format>
    <format dxfId="6148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730"/>
          </reference>
        </references>
      </pivotArea>
    </format>
    <format dxfId="6149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730"/>
          </reference>
        </references>
      </pivotArea>
    </format>
    <format dxfId="6150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676"/>
          </reference>
        </references>
      </pivotArea>
    </format>
    <format dxfId="6151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676"/>
          </reference>
        </references>
      </pivotArea>
    </format>
    <format dxfId="6152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559"/>
          </reference>
        </references>
      </pivotArea>
    </format>
    <format dxfId="6153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559"/>
          </reference>
        </references>
      </pivotArea>
    </format>
    <format dxfId="6154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3"/>
          </reference>
        </references>
      </pivotArea>
    </format>
    <format dxfId="6155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3"/>
          </reference>
        </references>
      </pivotArea>
    </format>
    <format dxfId="6156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2"/>
          </reference>
        </references>
      </pivotArea>
    </format>
    <format dxfId="6157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2"/>
          </reference>
        </references>
      </pivotArea>
    </format>
    <format dxfId="6158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1"/>
          </reference>
        </references>
      </pivotArea>
    </format>
    <format dxfId="6159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331"/>
          </reference>
        </references>
      </pivotArea>
    </format>
    <format dxfId="6160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20"/>
          </reference>
        </references>
      </pivotArea>
    </format>
    <format dxfId="6161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20"/>
          </reference>
        </references>
      </pivotArea>
    </format>
    <format dxfId="6162">
      <pivotArea collapsedLevelsAreSubtotals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19"/>
          </reference>
        </references>
      </pivotArea>
    </format>
    <format dxfId="6163">
      <pivotArea dataOnly="0" labelOnly="1" fieldPosition="0">
        <references count="3">
          <reference field="1" count="1" selected="0">
            <x v="39"/>
          </reference>
          <reference field="2" count="1" selected="0">
            <x v="86"/>
          </reference>
          <reference field="3" count="1">
            <x v="19"/>
          </reference>
        </references>
      </pivotArea>
    </format>
    <format dxfId="6164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52"/>
          </reference>
        </references>
      </pivotArea>
    </format>
    <format dxfId="6165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52"/>
          </reference>
        </references>
      </pivotArea>
    </format>
    <format dxfId="6166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1"/>
          </reference>
        </references>
      </pivotArea>
    </format>
    <format dxfId="6167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1"/>
          </reference>
        </references>
      </pivotArea>
    </format>
    <format dxfId="6168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0"/>
          </reference>
        </references>
      </pivotArea>
    </format>
    <format dxfId="6169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730"/>
          </reference>
        </references>
      </pivotArea>
    </format>
    <format dxfId="6170">
      <pivotArea collapsedLevelsAreSubtotals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425"/>
          </reference>
        </references>
      </pivotArea>
    </format>
    <format dxfId="6171">
      <pivotArea dataOnly="0" labelOnly="1" fieldPosition="0">
        <references count="3">
          <reference field="1" count="1" selected="0">
            <x v="39"/>
          </reference>
          <reference field="2" count="1" selected="0">
            <x v="83"/>
          </reference>
          <reference field="3" count="1">
            <x v="425"/>
          </reference>
        </references>
      </pivotArea>
    </format>
    <format dxfId="6172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730"/>
          </reference>
        </references>
      </pivotArea>
    </format>
    <format dxfId="6173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730"/>
          </reference>
        </references>
      </pivotArea>
    </format>
    <format dxfId="6174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676"/>
          </reference>
        </references>
      </pivotArea>
    </format>
    <format dxfId="6175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676"/>
          </reference>
        </references>
      </pivotArea>
    </format>
    <format dxfId="6176">
      <pivotArea collapsedLevelsAreSubtotals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559"/>
          </reference>
        </references>
      </pivotArea>
    </format>
    <format dxfId="6177">
      <pivotArea dataOnly="0" labelOnly="1" fieldPosition="0">
        <references count="3">
          <reference field="1" count="1" selected="0">
            <x v="39"/>
          </reference>
          <reference field="2" count="1" selected="0">
            <x v="13"/>
          </reference>
          <reference field="3" count="1">
            <x v="559"/>
          </reference>
        </references>
      </pivotArea>
    </format>
    <format dxfId="6178">
      <pivotArea collapsedLevelsAreSubtotals="1" fieldPosition="0">
        <references count="3">
          <reference field="1" count="1" selected="0">
            <x v="25"/>
          </reference>
          <reference field="2" count="1" selected="0">
            <x v="83"/>
          </reference>
          <reference field="3" count="1">
            <x v="751"/>
          </reference>
        </references>
      </pivotArea>
    </format>
    <format dxfId="6179">
      <pivotArea dataOnly="0" labelOnly="1" fieldPosition="0">
        <references count="3">
          <reference field="1" count="1" selected="0">
            <x v="25"/>
          </reference>
          <reference field="2" count="1" selected="0">
            <x v="83"/>
          </reference>
          <reference field="3" count="1">
            <x v="751"/>
          </reference>
        </references>
      </pivotArea>
    </format>
    <format dxfId="6180">
      <pivotArea collapsedLevelsAreSubtotals="1" fieldPosition="0">
        <references count="3">
          <reference field="1" count="1" selected="0">
            <x v="25"/>
          </reference>
          <reference field="2" count="1" selected="0">
            <x v="83"/>
          </reference>
          <reference field="3" count="1">
            <x v="694"/>
          </reference>
        </references>
      </pivotArea>
    </format>
    <format dxfId="6181">
      <pivotArea dataOnly="0" labelOnly="1" fieldPosition="0">
        <references count="3">
          <reference field="1" count="1" selected="0">
            <x v="25"/>
          </reference>
          <reference field="2" count="1" selected="0">
            <x v="83"/>
          </reference>
          <reference field="3" count="1">
            <x v="694"/>
          </reference>
        </references>
      </pivotArea>
    </format>
    <format dxfId="6182">
      <pivotArea collapsedLevelsAreSubtotals="1" fieldPosition="0">
        <references count="3">
          <reference field="1" count="1" selected="0">
            <x v="25"/>
          </reference>
          <reference field="2" count="1" selected="0">
            <x v="86"/>
          </reference>
          <reference field="3" count="1">
            <x v="206"/>
          </reference>
        </references>
      </pivotArea>
    </format>
    <format dxfId="6183">
      <pivotArea dataOnly="0" labelOnly="1" fieldPosition="0">
        <references count="3">
          <reference field="1" count="1" selected="0">
            <x v="25"/>
          </reference>
          <reference field="2" count="1" selected="0">
            <x v="86"/>
          </reference>
          <reference field="3" count="1">
            <x v="206"/>
          </reference>
        </references>
      </pivotArea>
    </format>
    <format dxfId="6184">
      <pivotArea collapsedLevelsAreSubtotals="1" fieldPosition="0">
        <references count="3">
          <reference field="1" count="1" selected="0">
            <x v="25"/>
          </reference>
          <reference field="2" count="1" selected="0">
            <x v="13"/>
          </reference>
          <reference field="3" count="1">
            <x v="694"/>
          </reference>
        </references>
      </pivotArea>
    </format>
    <format dxfId="6185">
      <pivotArea dataOnly="0" labelOnly="1" fieldPosition="0">
        <references count="3">
          <reference field="1" count="1" selected="0">
            <x v="25"/>
          </reference>
          <reference field="2" count="1" selected="0">
            <x v="13"/>
          </reference>
          <reference field="3" count="1">
            <x v="694"/>
          </reference>
        </references>
      </pivotArea>
    </format>
    <format dxfId="6186">
      <pivotArea collapsedLevelsAreSubtotals="1" fieldPosition="0">
        <references count="3">
          <reference field="1" count="1" selected="0">
            <x v="46"/>
          </reference>
          <reference field="2" count="1" selected="0">
            <x v="83"/>
          </reference>
          <reference field="3" count="1">
            <x v="739"/>
          </reference>
        </references>
      </pivotArea>
    </format>
    <format dxfId="6187">
      <pivotArea dataOnly="0" labelOnly="1" fieldPosition="0">
        <references count="3">
          <reference field="1" count="1" selected="0">
            <x v="46"/>
          </reference>
          <reference field="2" count="1" selected="0">
            <x v="83"/>
          </reference>
          <reference field="3" count="1">
            <x v="739"/>
          </reference>
        </references>
      </pivotArea>
    </format>
    <format dxfId="6188">
      <pivotArea collapsedLevelsAreSubtotals="1" fieldPosition="0">
        <references count="3">
          <reference field="1" count="1" selected="0">
            <x v="47"/>
          </reference>
          <reference field="2" count="1" selected="0">
            <x v="13"/>
          </reference>
          <reference field="3" count="1">
            <x v="741"/>
          </reference>
        </references>
      </pivotArea>
    </format>
    <format dxfId="6189">
      <pivotArea dataOnly="0" labelOnly="1" fieldPosition="0">
        <references count="3">
          <reference field="1" count="1" selected="0">
            <x v="47"/>
          </reference>
          <reference field="2" count="1" selected="0">
            <x v="13"/>
          </reference>
          <reference field="3" count="1">
            <x v="741"/>
          </reference>
        </references>
      </pivotArea>
    </format>
    <format dxfId="6190">
      <pivotArea collapsedLevelsAreSubtotals="1" fieldPosition="0">
        <references count="3">
          <reference field="1" count="1" selected="0">
            <x v="47"/>
          </reference>
          <reference field="2" count="1" selected="0">
            <x v="13"/>
          </reference>
          <reference field="3" count="1">
            <x v="276"/>
          </reference>
        </references>
      </pivotArea>
    </format>
    <format dxfId="6191">
      <pivotArea dataOnly="0" labelOnly="1" fieldPosition="0">
        <references count="3">
          <reference field="1" count="1" selected="0">
            <x v="47"/>
          </reference>
          <reference field="2" count="1" selected="0">
            <x v="13"/>
          </reference>
          <reference field="3" count="1">
            <x v="276"/>
          </reference>
        </references>
      </pivotArea>
    </format>
    <format dxfId="6192">
      <pivotArea collapsedLevelsAreSubtotals="1" fieldPosition="0">
        <references count="3">
          <reference field="1" count="1" selected="0">
            <x v="47"/>
          </reference>
          <reference field="2" count="1" selected="0">
            <x v="85"/>
          </reference>
          <reference field="3" count="1">
            <x v="226"/>
          </reference>
        </references>
      </pivotArea>
    </format>
    <format dxfId="6193">
      <pivotArea dataOnly="0" labelOnly="1" fieldPosition="0">
        <references count="3">
          <reference field="1" count="1" selected="0">
            <x v="47"/>
          </reference>
          <reference field="2" count="1" selected="0">
            <x v="85"/>
          </reference>
          <reference field="3" count="1">
            <x v="226"/>
          </reference>
        </references>
      </pivotArea>
    </format>
    <format dxfId="6194">
      <pivotArea collapsedLevelsAreSubtotals="1" fieldPosition="0">
        <references count="3">
          <reference field="1" count="1" selected="0">
            <x v="45"/>
          </reference>
          <reference field="2" count="1" selected="0">
            <x v="83"/>
          </reference>
          <reference field="3" count="1">
            <x v="569"/>
          </reference>
        </references>
      </pivotArea>
    </format>
    <format dxfId="6195">
      <pivotArea dataOnly="0" labelOnly="1" fieldPosition="0">
        <references count="3">
          <reference field="1" count="1" selected="0">
            <x v="45"/>
          </reference>
          <reference field="2" count="1" selected="0">
            <x v="83"/>
          </reference>
          <reference field="3" count="1">
            <x v="569"/>
          </reference>
        </references>
      </pivotArea>
    </format>
    <format dxfId="6196">
      <pivotArea collapsedLevelsAreSubtotals="1" fieldPosition="0">
        <references count="3">
          <reference field="1" count="1" selected="0">
            <x v="45"/>
          </reference>
          <reference field="2" count="1" selected="0">
            <x v="13"/>
          </reference>
          <reference field="3" count="1">
            <x v="342"/>
          </reference>
        </references>
      </pivotArea>
    </format>
    <format dxfId="6197">
      <pivotArea dataOnly="0" labelOnly="1" fieldPosition="0">
        <references count="3">
          <reference field="1" count="1" selected="0">
            <x v="45"/>
          </reference>
          <reference field="2" count="1" selected="0">
            <x v="13"/>
          </reference>
          <reference field="3" count="1">
            <x v="342"/>
          </reference>
        </references>
      </pivotArea>
    </format>
    <format dxfId="6198">
      <pivotArea collapsedLevelsAreSubtotals="1" fieldPosition="0">
        <references count="3">
          <reference field="1" count="1" selected="0">
            <x v="45"/>
          </reference>
          <reference field="2" count="1" selected="0">
            <x v="86"/>
          </reference>
          <reference field="3" count="1">
            <x v="343"/>
          </reference>
        </references>
      </pivotArea>
    </format>
    <format dxfId="6199">
      <pivotArea dataOnly="0" labelOnly="1" fieldPosition="0">
        <references count="3">
          <reference field="1" count="1" selected="0">
            <x v="45"/>
          </reference>
          <reference field="2" count="1" selected="0">
            <x v="86"/>
          </reference>
          <reference field="3" count="1">
            <x v="343"/>
          </reference>
        </references>
      </pivotArea>
    </format>
    <format dxfId="6200">
      <pivotArea collapsedLevelsAreSubtotals="1" fieldPosition="0">
        <references count="3">
          <reference field="1" count="1" selected="0">
            <x v="45"/>
          </reference>
          <reference field="2" count="1" selected="0">
            <x v="86"/>
          </reference>
          <reference field="3" count="1">
            <x v="342"/>
          </reference>
        </references>
      </pivotArea>
    </format>
    <format dxfId="6201">
      <pivotArea dataOnly="0" labelOnly="1" fieldPosition="0">
        <references count="3">
          <reference field="1" count="1" selected="0">
            <x v="45"/>
          </reference>
          <reference field="2" count="1" selected="0">
            <x v="86"/>
          </reference>
          <reference field="3" count="1">
            <x v="342"/>
          </reference>
        </references>
      </pivotArea>
    </format>
    <format dxfId="6202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27"/>
          </reference>
        </references>
      </pivotArea>
    </format>
    <format dxfId="6203">
      <pivotArea dataOnly="0" labelOnly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27"/>
          </reference>
        </references>
      </pivotArea>
    </format>
    <format dxfId="6204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713"/>
          </reference>
        </references>
      </pivotArea>
    </format>
    <format dxfId="6205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713"/>
          </reference>
        </references>
      </pivotArea>
    </format>
    <format dxfId="6206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749"/>
          </reference>
        </references>
      </pivotArea>
    </format>
    <format dxfId="6207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749"/>
          </reference>
        </references>
      </pivotArea>
    </format>
    <format dxfId="6208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4"/>
          </reference>
        </references>
      </pivotArea>
    </format>
    <format dxfId="6209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4"/>
          </reference>
        </references>
      </pivotArea>
    </format>
    <format dxfId="6210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3"/>
          </reference>
        </references>
      </pivotArea>
    </format>
    <format dxfId="6211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3"/>
          </reference>
        </references>
      </pivotArea>
    </format>
    <format dxfId="6212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51"/>
          </reference>
        </references>
      </pivotArea>
    </format>
    <format dxfId="6213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51"/>
          </reference>
        </references>
      </pivotArea>
    </format>
    <format dxfId="6214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64"/>
          </reference>
        </references>
      </pivotArea>
    </format>
    <format dxfId="6215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64"/>
          </reference>
        </references>
      </pivotArea>
    </format>
    <format dxfId="6216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23"/>
          </reference>
        </references>
      </pivotArea>
    </format>
    <format dxfId="6217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23"/>
          </reference>
        </references>
      </pivotArea>
    </format>
    <format dxfId="6218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21"/>
          </reference>
        </references>
      </pivotArea>
    </format>
    <format dxfId="6219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21"/>
          </reference>
        </references>
      </pivotArea>
    </format>
    <format dxfId="6220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4"/>
          </reference>
        </references>
      </pivotArea>
    </format>
    <format dxfId="6221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84"/>
          </reference>
        </references>
      </pivotArea>
    </format>
    <format dxfId="6222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23"/>
          </reference>
        </references>
      </pivotArea>
    </format>
    <format dxfId="6223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464"/>
          </reference>
        </references>
      </pivotArea>
    </format>
    <format dxfId="6224">
      <pivotArea collapsedLevelsAreSubtotals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1">
            <x v="551"/>
          </reference>
        </references>
      </pivotArea>
    </format>
    <format dxfId="6225">
      <pivotArea dataOnly="0" labelOnly="1" fieldPosition="0">
        <references count="3">
          <reference field="1" count="1" selected="0">
            <x v="51"/>
          </reference>
          <reference field="2" count="1" selected="0">
            <x v="83"/>
          </reference>
          <reference field="3" count="3">
            <x v="423"/>
            <x v="464"/>
            <x v="551"/>
          </reference>
        </references>
      </pivotArea>
    </format>
    <format dxfId="6226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26"/>
          </reference>
        </references>
      </pivotArea>
    </format>
    <format dxfId="6227">
      <pivotArea dataOnly="0" labelOnly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26"/>
          </reference>
        </references>
      </pivotArea>
    </format>
    <format dxfId="6228">
      <pivotArea collapsedLevelsAreSubtotals="1" fieldPosition="0">
        <references count="2">
          <reference field="1" count="1" selected="0">
            <x v="51"/>
          </reference>
          <reference field="2" count="1">
            <x v="86"/>
          </reference>
        </references>
      </pivotArea>
    </format>
    <format dxfId="6229">
      <pivotArea dataOnly="0" labelOnly="1" fieldPosition="0">
        <references count="2">
          <reference field="1" count="1" selected="0">
            <x v="51"/>
          </reference>
          <reference field="2" count="1">
            <x v="86"/>
          </reference>
        </references>
      </pivotArea>
    </format>
    <format dxfId="6230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308"/>
          </reference>
        </references>
      </pivotArea>
    </format>
    <format dxfId="6231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353"/>
          </reference>
        </references>
      </pivotArea>
    </format>
    <format dxfId="6232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817"/>
          </reference>
        </references>
      </pivotArea>
    </format>
    <format dxfId="6233">
      <pivotArea collapsedLevelsAreSubtotals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1">
            <x v="818"/>
          </reference>
        </references>
      </pivotArea>
    </format>
    <format dxfId="6234">
      <pivotArea dataOnly="0" labelOnly="1" fieldPosition="0">
        <references count="3">
          <reference field="1" count="1" selected="0">
            <x v="51"/>
          </reference>
          <reference field="2" count="1" selected="0">
            <x v="86"/>
          </reference>
          <reference field="3" count="4">
            <x v="308"/>
            <x v="353"/>
            <x v="817"/>
            <x v="818"/>
          </reference>
        </references>
      </pivotArea>
    </format>
    <format dxfId="6235">
      <pivotArea collapsedLevelsAreSubtotals="1" fieldPosition="0">
        <references count="2">
          <reference field="1" count="1" selected="0">
            <x v="51"/>
          </reference>
          <reference field="2" count="1">
            <x v="86"/>
          </reference>
        </references>
      </pivotArea>
    </format>
    <format dxfId="6236">
      <pivotArea dataOnly="0" labelOnly="1" fieldPosition="0">
        <references count="2">
          <reference field="1" count="1" selected="0">
            <x v="51"/>
          </reference>
          <reference field="2" count="1">
            <x v="86"/>
          </reference>
        </references>
      </pivotArea>
    </format>
    <format dxfId="6237">
      <pivotArea collapsedLevelsAreSubtotals="1" fieldPosition="0">
        <references count="3">
          <reference field="1" count="1" selected="0">
            <x v="69"/>
          </reference>
          <reference field="2" count="1" selected="0">
            <x v="13"/>
          </reference>
          <reference field="3" count="1">
            <x v="402"/>
          </reference>
        </references>
      </pivotArea>
    </format>
    <format dxfId="6238">
      <pivotArea dataOnly="0" labelOnly="1" fieldPosition="0">
        <references count="3">
          <reference field="1" count="1" selected="0">
            <x v="69"/>
          </reference>
          <reference field="2" count="1" selected="0">
            <x v="13"/>
          </reference>
          <reference field="3" count="1">
            <x v="402"/>
          </reference>
        </references>
      </pivotArea>
    </format>
    <format dxfId="6239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429"/>
          </reference>
        </references>
      </pivotArea>
    </format>
    <format dxfId="6240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56"/>
          </reference>
        </references>
      </pivotArea>
    </format>
    <format dxfId="6241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61"/>
          </reference>
        </references>
      </pivotArea>
    </format>
    <format dxfId="6242">
      <pivotArea dataOnly="0" labelOnly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3">
            <x v="429"/>
            <x v="656"/>
            <x v="661"/>
          </reference>
        </references>
      </pivotArea>
    </format>
    <format dxfId="6243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71"/>
          </reference>
        </references>
      </pivotArea>
    </format>
    <format dxfId="6244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72"/>
          </reference>
        </references>
      </pivotArea>
    </format>
    <format dxfId="6245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73"/>
          </reference>
        </references>
      </pivotArea>
    </format>
    <format dxfId="6246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74"/>
          </reference>
        </references>
      </pivotArea>
    </format>
    <format dxfId="6247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675"/>
          </reference>
        </references>
      </pivotArea>
    </format>
    <format dxfId="6248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6249">
      <pivotArea collapsedLevelsAreSubtotals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1">
            <x v="780"/>
          </reference>
        </references>
      </pivotArea>
    </format>
    <format dxfId="6250">
      <pivotArea dataOnly="0" labelOnly="1" fieldPosition="0">
        <references count="3">
          <reference field="1" count="1" selected="0">
            <x v="69"/>
          </reference>
          <reference field="2" count="1" selected="0">
            <x v="83"/>
          </reference>
          <reference field="3" count="7">
            <x v="671"/>
            <x v="672"/>
            <x v="673"/>
            <x v="674"/>
            <x v="675"/>
            <x v="742"/>
            <x v="780"/>
          </reference>
        </references>
      </pivotArea>
    </format>
    <format dxfId="6251">
      <pivotArea collapsedLevelsAreSubtotals="1" fieldPosition="0">
        <references count="3">
          <reference field="1" count="1" selected="0">
            <x v="69"/>
          </reference>
          <reference field="2" count="1" selected="0">
            <x v="86"/>
          </reference>
          <reference field="3" count="1">
            <x v="402"/>
          </reference>
        </references>
      </pivotArea>
    </format>
    <format dxfId="6252">
      <pivotArea dataOnly="0" labelOnly="1" fieldPosition="0">
        <references count="3">
          <reference field="1" count="1" selected="0">
            <x v="69"/>
          </reference>
          <reference field="2" count="1" selected="0">
            <x v="86"/>
          </reference>
          <reference field="3" count="1">
            <x v="402"/>
          </reference>
        </references>
      </pivotArea>
    </format>
    <format dxfId="6253">
      <pivotArea collapsedLevelsAreSubtotals="1" fieldPosition="0">
        <references count="3">
          <reference field="1" count="1" selected="0">
            <x v="69"/>
          </reference>
          <reference field="2" count="1" selected="0">
            <x v="86"/>
          </reference>
          <reference field="3" count="1">
            <x v="403"/>
          </reference>
        </references>
      </pivotArea>
    </format>
    <format dxfId="6254">
      <pivotArea collapsedLevelsAreSubtotals="1" fieldPosition="0">
        <references count="3">
          <reference field="1" count="1" selected="0">
            <x v="69"/>
          </reference>
          <reference field="2" count="1" selected="0">
            <x v="86"/>
          </reference>
          <reference field="3" count="1">
            <x v="404"/>
          </reference>
        </references>
      </pivotArea>
    </format>
    <format dxfId="6255">
      <pivotArea dataOnly="0" labelOnly="1" fieldPosition="0">
        <references count="3">
          <reference field="1" count="1" selected="0">
            <x v="69"/>
          </reference>
          <reference field="2" count="1" selected="0">
            <x v="86"/>
          </reference>
          <reference field="3" count="2">
            <x v="403"/>
            <x v="404"/>
          </reference>
        </references>
      </pivotArea>
    </format>
    <format dxfId="6256">
      <pivotArea collapsedLevelsAreSubtotals="1" fieldPosition="0">
        <references count="3">
          <reference field="1" count="1" selected="0">
            <x v="76"/>
          </reference>
          <reference field="2" count="1" selected="0">
            <x v="83"/>
          </reference>
          <reference field="3" count="1">
            <x v="798"/>
          </reference>
        </references>
      </pivotArea>
    </format>
    <format dxfId="6257">
      <pivotArea dataOnly="0" labelOnly="1" fieldPosition="0">
        <references count="3">
          <reference field="1" count="1" selected="0">
            <x v="76"/>
          </reference>
          <reference field="2" count="1" selected="0">
            <x v="83"/>
          </reference>
          <reference field="3" count="1">
            <x v="798"/>
          </reference>
        </references>
      </pivotArea>
    </format>
    <format dxfId="6258">
      <pivotArea collapsedLevelsAreSubtotals="1" fieldPosition="0">
        <references count="3">
          <reference field="1" count="1" selected="0">
            <x v="61"/>
          </reference>
          <reference field="2" count="1" selected="0">
            <x v="85"/>
          </reference>
          <reference field="3" count="1">
            <x v="231"/>
          </reference>
        </references>
      </pivotArea>
    </format>
    <format dxfId="6259">
      <pivotArea dataOnly="0" labelOnly="1" fieldPosition="0">
        <references count="3">
          <reference field="1" count="1" selected="0">
            <x v="61"/>
          </reference>
          <reference field="2" count="1" selected="0">
            <x v="85"/>
          </reference>
          <reference field="3" count="1">
            <x v="231"/>
          </reference>
        </references>
      </pivotArea>
    </format>
    <format dxfId="6260">
      <pivotArea collapsedLevelsAreSubtotals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281"/>
          </reference>
        </references>
      </pivotArea>
    </format>
    <format dxfId="6261">
      <pivotArea dataOnly="0" labelOnly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281"/>
          </reference>
        </references>
      </pivotArea>
    </format>
    <format dxfId="6262">
      <pivotArea collapsedLevelsAreSubtotals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702"/>
          </reference>
        </references>
      </pivotArea>
    </format>
    <format dxfId="6263">
      <pivotArea dataOnly="0" labelOnly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702"/>
          </reference>
        </references>
      </pivotArea>
    </format>
    <format dxfId="6264">
      <pivotArea collapsedLevelsAreSubtotals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716"/>
          </reference>
        </references>
      </pivotArea>
    </format>
    <format dxfId="6265">
      <pivotArea dataOnly="0" labelOnly="1" fieldPosition="0">
        <references count="3">
          <reference field="1" count="1" selected="0">
            <x v="61"/>
          </reference>
          <reference field="2" count="1" selected="0">
            <x v="13"/>
          </reference>
          <reference field="3" count="1">
            <x v="716"/>
          </reference>
        </references>
      </pivotArea>
    </format>
    <format dxfId="6266">
      <pivotArea collapsedLevelsAreSubtotals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279"/>
          </reference>
        </references>
      </pivotArea>
    </format>
    <format dxfId="6267">
      <pivotArea dataOnly="0" labelOnly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279"/>
          </reference>
        </references>
      </pivotArea>
    </format>
    <format dxfId="6268">
      <pivotArea collapsedLevelsAreSubtotals="1" fieldPosition="0">
        <references count="3">
          <reference field="1" count="1" selected="0">
            <x v="56"/>
          </reference>
          <reference field="2" count="1" selected="0">
            <x v="85"/>
          </reference>
          <reference field="3" count="1">
            <x v="229"/>
          </reference>
        </references>
      </pivotArea>
    </format>
    <format dxfId="6269">
      <pivotArea dataOnly="0" labelOnly="1" fieldPosition="0">
        <references count="3">
          <reference field="1" count="1" selected="0">
            <x v="56"/>
          </reference>
          <reference field="2" count="1" selected="0">
            <x v="85"/>
          </reference>
          <reference field="3" count="1">
            <x v="229"/>
          </reference>
        </references>
      </pivotArea>
    </format>
    <format dxfId="6270">
      <pivotArea collapsedLevelsAreSubtotals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603"/>
          </reference>
        </references>
      </pivotArea>
    </format>
    <format dxfId="6271">
      <pivotArea dataOnly="0" labelOnly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603"/>
          </reference>
        </references>
      </pivotArea>
    </format>
    <format dxfId="6272">
      <pivotArea collapsedLevelsAreSubtotals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602"/>
          </reference>
        </references>
      </pivotArea>
    </format>
    <format dxfId="6273">
      <pivotArea dataOnly="0" labelOnly="1" fieldPosition="0">
        <references count="3">
          <reference field="1" count="1" selected="0">
            <x v="56"/>
          </reference>
          <reference field="2" count="1" selected="0">
            <x v="13"/>
          </reference>
          <reference field="3" count="1">
            <x v="602"/>
          </reference>
        </references>
      </pivotArea>
    </format>
    <format dxfId="6274">
      <pivotArea collapsedLevelsAreSubtotals="1" fieldPosition="0">
        <references count="3">
          <reference field="1" count="1" selected="0">
            <x v="56"/>
          </reference>
          <reference field="2" count="1" selected="0">
            <x v="83"/>
          </reference>
          <reference field="3" count="1">
            <x v="758"/>
          </reference>
        </references>
      </pivotArea>
    </format>
    <format dxfId="6275">
      <pivotArea dataOnly="0" labelOnly="1" fieldPosition="0">
        <references count="3">
          <reference field="1" count="1" selected="0">
            <x v="56"/>
          </reference>
          <reference field="2" count="1" selected="0">
            <x v="83"/>
          </reference>
          <reference field="3" count="1">
            <x v="758"/>
          </reference>
        </references>
      </pivotArea>
    </format>
    <format dxfId="6276">
      <pivotArea collapsedLevelsAreSubtotals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278"/>
          </reference>
        </references>
      </pivotArea>
    </format>
    <format dxfId="6277">
      <pivotArea dataOnly="0" labelOnly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278"/>
          </reference>
        </references>
      </pivotArea>
    </format>
    <format dxfId="6278">
      <pivotArea collapsedLevelsAreSubtotals="1" fieldPosition="0">
        <references count="3">
          <reference field="1" count="1" selected="0">
            <x v="54"/>
          </reference>
          <reference field="2" count="1" selected="0">
            <x v="85"/>
          </reference>
          <reference field="3" count="1">
            <x v="228"/>
          </reference>
        </references>
      </pivotArea>
    </format>
    <format dxfId="6279">
      <pivotArea dataOnly="0" labelOnly="1" fieldPosition="0">
        <references count="3">
          <reference field="1" count="1" selected="0">
            <x v="54"/>
          </reference>
          <reference field="2" count="1" selected="0">
            <x v="85"/>
          </reference>
          <reference field="3" count="1">
            <x v="228"/>
          </reference>
        </references>
      </pivotArea>
    </format>
    <format dxfId="6280">
      <pivotArea collapsedLevelsAreSubtotals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756"/>
          </reference>
        </references>
      </pivotArea>
    </format>
    <format dxfId="6281">
      <pivotArea dataOnly="0" labelOnly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756"/>
          </reference>
        </references>
      </pivotArea>
    </format>
    <format dxfId="6282">
      <pivotArea collapsedLevelsAreSubtotals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358"/>
          </reference>
        </references>
      </pivotArea>
    </format>
    <format dxfId="6283">
      <pivotArea dataOnly="0" labelOnly="1" fieldPosition="0">
        <references count="3">
          <reference field="1" count="1" selected="0">
            <x v="54"/>
          </reference>
          <reference field="2" count="1" selected="0">
            <x v="13"/>
          </reference>
          <reference field="3" count="1">
            <x v="358"/>
          </reference>
        </references>
      </pivotArea>
    </format>
    <format dxfId="6284">
      <pivotArea collapsedLevelsAreSubtotals="1" fieldPosition="0">
        <references count="3">
          <reference field="1" count="1" selected="0">
            <x v="52"/>
          </reference>
          <reference field="2" count="1" selected="0">
            <x v="85"/>
          </reference>
          <reference field="3" count="1">
            <x v="227"/>
          </reference>
        </references>
      </pivotArea>
    </format>
    <format dxfId="6285">
      <pivotArea dataOnly="0" labelOnly="1" fieldPosition="0">
        <references count="3">
          <reference field="1" count="1" selected="0">
            <x v="52"/>
          </reference>
          <reference field="2" count="1" selected="0">
            <x v="85"/>
          </reference>
          <reference field="3" count="1">
            <x v="227"/>
          </reference>
        </references>
      </pivotArea>
    </format>
    <format dxfId="6286">
      <pivotArea collapsedLevelsAreSubtotals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277"/>
          </reference>
        </references>
      </pivotArea>
    </format>
    <format dxfId="6287">
      <pivotArea dataOnly="0" labelOnly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277"/>
          </reference>
        </references>
      </pivotArea>
    </format>
    <format dxfId="6288">
      <pivotArea collapsedLevelsAreSubtotals="1" fieldPosition="0">
        <references count="3">
          <reference field="1" count="1" selected="0">
            <x v="52"/>
          </reference>
          <reference field="2" count="1" selected="0">
            <x v="16"/>
          </reference>
          <reference field="3" count="1">
            <x v="355"/>
          </reference>
        </references>
      </pivotArea>
    </format>
    <format dxfId="6289">
      <pivotArea dataOnly="0" labelOnly="1" fieldPosition="0">
        <references count="3">
          <reference field="1" count="1" selected="0">
            <x v="52"/>
          </reference>
          <reference field="2" count="1" selected="0">
            <x v="16"/>
          </reference>
          <reference field="3" count="1">
            <x v="355"/>
          </reference>
        </references>
      </pivotArea>
    </format>
    <format dxfId="6290">
      <pivotArea collapsedLevelsAreSubtotals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354"/>
          </reference>
        </references>
      </pivotArea>
    </format>
    <format dxfId="6291">
      <pivotArea dataOnly="0" labelOnly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354"/>
          </reference>
        </references>
      </pivotArea>
    </format>
    <format dxfId="6292">
      <pivotArea collapsedLevelsAreSubtotals="1" fieldPosition="0">
        <references count="3">
          <reference field="1" count="1" selected="0">
            <x v="52"/>
          </reference>
          <reference field="2" count="1" selected="0">
            <x v="16"/>
          </reference>
          <reference field="3" count="1">
            <x v="356"/>
          </reference>
        </references>
      </pivotArea>
    </format>
    <format dxfId="6293">
      <pivotArea collapsedLevelsAreSubtotals="1" fieldPosition="0">
        <references count="3">
          <reference field="1" count="1" selected="0">
            <x v="52"/>
          </reference>
          <reference field="2" count="1" selected="0">
            <x v="16"/>
          </reference>
          <reference field="3" count="1">
            <x v="357"/>
          </reference>
        </references>
      </pivotArea>
    </format>
    <format dxfId="6294">
      <pivotArea dataOnly="0" labelOnly="1" fieldPosition="0">
        <references count="3">
          <reference field="1" count="1" selected="0">
            <x v="52"/>
          </reference>
          <reference field="2" count="1" selected="0">
            <x v="16"/>
          </reference>
          <reference field="3" count="2">
            <x v="356"/>
            <x v="357"/>
          </reference>
        </references>
      </pivotArea>
    </format>
    <format dxfId="6295">
      <pivotArea collapsedLevelsAreSubtotals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585"/>
          </reference>
        </references>
      </pivotArea>
    </format>
    <format dxfId="6296">
      <pivotArea dataOnly="0" labelOnly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585"/>
          </reference>
        </references>
      </pivotArea>
    </format>
    <format dxfId="6297">
      <pivotArea collapsedLevelsAreSubtotals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750"/>
          </reference>
        </references>
      </pivotArea>
    </format>
    <format dxfId="6298">
      <pivotArea dataOnly="0" labelOnly="1" fieldPosition="0">
        <references count="3">
          <reference field="1" count="1" selected="0">
            <x v="52"/>
          </reference>
          <reference field="2" count="1" selected="0">
            <x v="13"/>
          </reference>
          <reference field="3" count="1">
            <x v="750"/>
          </reference>
        </references>
      </pivotArea>
    </format>
    <format dxfId="6299">
      <pivotArea collapsedLevelsAreSubtotals="1" fieldPosition="0">
        <references count="3">
          <reference field="1" count="1" selected="0">
            <x v="52"/>
          </reference>
          <reference field="2" count="1" selected="0">
            <x v="83"/>
          </reference>
          <reference field="3" count="1">
            <x v="585"/>
          </reference>
        </references>
      </pivotArea>
    </format>
    <format dxfId="6300">
      <pivotArea dataOnly="0" labelOnly="1" fieldPosition="0">
        <references count="3">
          <reference field="1" count="1" selected="0">
            <x v="52"/>
          </reference>
          <reference field="2" count="1" selected="0">
            <x v="83"/>
          </reference>
          <reference field="3" count="1">
            <x v="585"/>
          </reference>
        </references>
      </pivotArea>
    </format>
    <format dxfId="6301">
      <pivotArea collapsedLevelsAreSubtotals="1" fieldPosition="0">
        <references count="3">
          <reference field="1" count="1" selected="0">
            <x v="53"/>
          </reference>
          <reference field="2" count="1" selected="0">
            <x v="85"/>
          </reference>
          <reference field="3" count="1">
            <x v="115"/>
          </reference>
        </references>
      </pivotArea>
    </format>
    <format dxfId="6302">
      <pivotArea collapsedLevelsAreSubtotals="1" fieldPosition="0">
        <references count="3">
          <reference field="1" count="1" selected="0">
            <x v="53"/>
          </reference>
          <reference field="2" count="1" selected="0">
            <x v="85"/>
          </reference>
          <reference field="3" count="1">
            <x v="219"/>
          </reference>
        </references>
      </pivotArea>
    </format>
    <format dxfId="6303">
      <pivotArea dataOnly="0" labelOnly="1" fieldPosition="0">
        <references count="3">
          <reference field="1" count="1" selected="0">
            <x v="53"/>
          </reference>
          <reference field="2" count="1" selected="0">
            <x v="85"/>
          </reference>
          <reference field="3" count="2">
            <x v="115"/>
            <x v="219"/>
          </reference>
        </references>
      </pivotArea>
    </format>
    <format dxfId="6304">
      <pivotArea collapsedLevelsAreSubtotals="1" fieldPosition="0">
        <references count="3">
          <reference field="1" count="1" selected="0">
            <x v="53"/>
          </reference>
          <reference field="2" count="1" selected="0">
            <x v="86"/>
          </reference>
          <reference field="3" count="1">
            <x v="115"/>
          </reference>
        </references>
      </pivotArea>
    </format>
    <format dxfId="6305">
      <pivotArea dataOnly="0" labelOnly="1" fieldPosition="0">
        <references count="3">
          <reference field="1" count="1" selected="0">
            <x v="53"/>
          </reference>
          <reference field="2" count="1" selected="0">
            <x v="86"/>
          </reference>
          <reference field="3" count="1">
            <x v="115"/>
          </reference>
        </references>
      </pivotArea>
    </format>
    <format dxfId="6306">
      <pivotArea collapsedLevelsAreSubtotals="1" fieldPosition="0">
        <references count="3">
          <reference field="1" count="1" selected="0">
            <x v="53"/>
          </reference>
          <reference field="2" count="1" selected="0">
            <x v="13"/>
          </reference>
          <reference field="3" count="1">
            <x v="270"/>
          </reference>
        </references>
      </pivotArea>
    </format>
    <format dxfId="6307">
      <pivotArea dataOnly="0" labelOnly="1" fieldPosition="0">
        <references count="3">
          <reference field="1" count="1" selected="0">
            <x v="53"/>
          </reference>
          <reference field="2" count="1" selected="0">
            <x v="13"/>
          </reference>
          <reference field="3" count="1">
            <x v="270"/>
          </reference>
        </references>
      </pivotArea>
    </format>
    <format dxfId="6308">
      <pivotArea collapsedLevelsAreSubtotals="1" fieldPosition="0">
        <references count="3">
          <reference field="1" count="1" selected="0">
            <x v="53"/>
          </reference>
          <reference field="2" count="1" selected="0">
            <x v="13"/>
          </reference>
          <reference field="3" count="1">
            <x v="715"/>
          </reference>
        </references>
      </pivotArea>
    </format>
    <format dxfId="6309">
      <pivotArea dataOnly="0" labelOnly="1" fieldPosition="0">
        <references count="3">
          <reference field="1" count="1" selected="0">
            <x v="53"/>
          </reference>
          <reference field="2" count="1" selected="0">
            <x v="13"/>
          </reference>
          <reference field="3" count="1">
            <x v="715"/>
          </reference>
        </references>
      </pivotArea>
    </format>
    <format dxfId="6310">
      <pivotArea collapsedLevelsAreSubtotals="1" fieldPosition="0">
        <references count="3">
          <reference field="1" count="1" selected="0">
            <x v="49"/>
          </reference>
          <reference field="2" count="1" selected="0">
            <x v="86"/>
          </reference>
          <reference field="3" count="1">
            <x v="834"/>
          </reference>
        </references>
      </pivotArea>
    </format>
    <format dxfId="6311">
      <pivotArea dataOnly="0" labelOnly="1" fieldPosition="0">
        <references count="3">
          <reference field="1" count="1" selected="0">
            <x v="49"/>
          </reference>
          <reference field="2" count="1" selected="0">
            <x v="86"/>
          </reference>
          <reference field="3" count="1">
            <x v="834"/>
          </reference>
        </references>
      </pivotArea>
    </format>
    <format dxfId="6312">
      <pivotArea collapsedLevelsAreSubtotals="1" fieldPosition="0">
        <references count="3">
          <reference field="1" count="1" selected="0">
            <x v="49"/>
          </reference>
          <reference field="2" count="1" selected="0">
            <x v="83"/>
          </reference>
          <reference field="3" count="1">
            <x v="654"/>
          </reference>
        </references>
      </pivotArea>
    </format>
    <format dxfId="6313">
      <pivotArea dataOnly="0" labelOnly="1" fieldPosition="0">
        <references count="3">
          <reference field="1" count="1" selected="0">
            <x v="49"/>
          </reference>
          <reference field="2" count="1" selected="0">
            <x v="83"/>
          </reference>
          <reference field="3" count="1">
            <x v="654"/>
          </reference>
        </references>
      </pivotArea>
    </format>
    <format dxfId="6314">
      <pivotArea collapsedLevelsAreSubtotals="1" fieldPosition="0">
        <references count="3">
          <reference field="1" count="1" selected="0">
            <x v="49"/>
          </reference>
          <reference field="2" count="1" selected="0">
            <x v="83"/>
          </reference>
          <reference field="3" count="1">
            <x v="658"/>
          </reference>
        </references>
      </pivotArea>
    </format>
    <format dxfId="6315">
      <pivotArea dataOnly="0" labelOnly="1" fieldPosition="0">
        <references count="3">
          <reference field="1" count="1" selected="0">
            <x v="49"/>
          </reference>
          <reference field="2" count="1" selected="0">
            <x v="83"/>
          </reference>
          <reference field="3" count="1">
            <x v="658"/>
          </reference>
        </references>
      </pivotArea>
    </format>
    <format dxfId="6316">
      <pivotArea collapsedLevelsAreSubtotals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294"/>
          </reference>
        </references>
      </pivotArea>
    </format>
    <format dxfId="6317">
      <pivotArea dataOnly="0" labelOnly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294"/>
          </reference>
        </references>
      </pivotArea>
    </format>
    <format dxfId="6318">
      <pivotArea collapsedLevelsAreSubtotals="1" fieldPosition="0">
        <references count="3">
          <reference field="1" count="1" selected="0">
            <x v="34"/>
          </reference>
          <reference field="2" count="1" selected="0">
            <x v="85"/>
          </reference>
          <reference field="3" count="1">
            <x v="244"/>
          </reference>
        </references>
      </pivotArea>
    </format>
    <format dxfId="6319">
      <pivotArea dataOnly="0" labelOnly="1" fieldPosition="0">
        <references count="3">
          <reference field="1" count="1" selected="0">
            <x v="34"/>
          </reference>
          <reference field="2" count="1" selected="0">
            <x v="85"/>
          </reference>
          <reference field="3" count="1">
            <x v="244"/>
          </reference>
        </references>
      </pivotArea>
    </format>
    <format dxfId="6320">
      <pivotArea collapsedLevelsAreSubtotals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712"/>
          </reference>
        </references>
      </pivotArea>
    </format>
    <format dxfId="6321">
      <pivotArea dataOnly="0" labelOnly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712"/>
          </reference>
        </references>
      </pivotArea>
    </format>
    <format dxfId="6322">
      <pivotArea collapsedLevelsAreSubtotals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303"/>
          </reference>
        </references>
      </pivotArea>
    </format>
    <format dxfId="6323">
      <pivotArea dataOnly="0" labelOnly="1" fieldPosition="0">
        <references count="3">
          <reference field="1" count="1" selected="0">
            <x v="34"/>
          </reference>
          <reference field="2" count="1" selected="0">
            <x v="13"/>
          </reference>
          <reference field="3" count="1">
            <x v="303"/>
          </reference>
        </references>
      </pivotArea>
    </format>
    <format dxfId="6324">
      <pivotArea collapsedLevelsAreSubtotals="1" fieldPosition="0">
        <references count="3">
          <reference field="1" count="1" selected="0">
            <x v="33"/>
          </reference>
          <reference field="2" count="1" selected="0">
            <x v="85"/>
          </reference>
          <reference field="3" count="1">
            <x v="243"/>
          </reference>
        </references>
      </pivotArea>
    </format>
    <format dxfId="6325">
      <pivotArea dataOnly="0" labelOnly="1" fieldPosition="0">
        <references count="3">
          <reference field="1" count="1" selected="0">
            <x v="33"/>
          </reference>
          <reference field="2" count="1" selected="0">
            <x v="85"/>
          </reference>
          <reference field="3" count="1">
            <x v="243"/>
          </reference>
        </references>
      </pivotArea>
    </format>
    <format dxfId="6326">
      <pivotArea collapsedLevelsAreSubtotals="1" fieldPosition="0">
        <references count="3">
          <reference field="1" count="1" selected="0">
            <x v="33"/>
          </reference>
          <reference field="2" count="1" selected="0">
            <x v="13"/>
          </reference>
          <reference field="3" count="1">
            <x v="293"/>
          </reference>
        </references>
      </pivotArea>
    </format>
    <format dxfId="6327">
      <pivotArea collapsedLevelsAreSubtotals="1" fieldPosition="0">
        <references count="3">
          <reference field="1" count="1" selected="0">
            <x v="33"/>
          </reference>
          <reference field="2" count="1" selected="0">
            <x v="13"/>
          </reference>
          <reference field="3" count="1">
            <x v="711"/>
          </reference>
        </references>
      </pivotArea>
    </format>
    <format dxfId="6328">
      <pivotArea dataOnly="0" labelOnly="1" fieldPosition="0">
        <references count="3">
          <reference field="1" count="1" selected="0">
            <x v="33"/>
          </reference>
          <reference field="2" count="1" selected="0">
            <x v="13"/>
          </reference>
          <reference field="3" count="2">
            <x v="293"/>
            <x v="711"/>
          </reference>
        </references>
      </pivotArea>
    </format>
    <format dxfId="6329">
      <pivotArea collapsedLevelsAreSubtotals="1" fieldPosition="0">
        <references count="3">
          <reference field="1" count="1" selected="0">
            <x v="31"/>
          </reference>
          <reference field="2" count="1" selected="0">
            <x v="83"/>
          </reference>
          <reference field="3" count="1">
            <x v="655"/>
          </reference>
        </references>
      </pivotArea>
    </format>
    <format dxfId="6330">
      <pivotArea dataOnly="0" labelOnly="1" fieldPosition="0">
        <references count="3">
          <reference field="1" count="1" selected="0">
            <x v="31"/>
          </reference>
          <reference field="2" count="1" selected="0">
            <x v="83"/>
          </reference>
          <reference field="3" count="1">
            <x v="655"/>
          </reference>
        </references>
      </pivotArea>
    </format>
    <format dxfId="6331">
      <pivotArea collapsedLevelsAreSubtotals="1" fieldPosition="0">
        <references count="3">
          <reference field="1" count="1" selected="0">
            <x v="27"/>
          </reference>
          <reference field="2" count="1" selected="0">
            <x v="83"/>
          </reference>
          <reference field="3" count="1">
            <x v="696"/>
          </reference>
        </references>
      </pivotArea>
    </format>
    <format dxfId="6332">
      <pivotArea dataOnly="0" labelOnly="1" fieldPosition="0">
        <references count="3">
          <reference field="1" count="1" selected="0">
            <x v="27"/>
          </reference>
          <reference field="2" count="1" selected="0">
            <x v="83"/>
          </reference>
          <reference field="3" count="1">
            <x v="696"/>
          </reference>
        </references>
      </pivotArea>
    </format>
    <format dxfId="6333">
      <pivotArea collapsedLevelsAreSubtotals="1" fieldPosition="0">
        <references count="3">
          <reference field="1" count="1" selected="0">
            <x v="29"/>
          </reference>
          <reference field="2" count="1" selected="0">
            <x v="13"/>
          </reference>
          <reference field="3" count="1">
            <x v="291"/>
          </reference>
        </references>
      </pivotArea>
    </format>
    <format dxfId="6334">
      <pivotArea dataOnly="0" labelOnly="1" fieldPosition="0">
        <references count="3">
          <reference field="1" count="1" selected="0">
            <x v="29"/>
          </reference>
          <reference field="2" count="1" selected="0">
            <x v="13"/>
          </reference>
          <reference field="3" count="1">
            <x v="291"/>
          </reference>
        </references>
      </pivotArea>
    </format>
    <format dxfId="6335">
      <pivotArea collapsedLevelsAreSubtotals="1" fieldPosition="0">
        <references count="3">
          <reference field="1" count="1" selected="0">
            <x v="29"/>
          </reference>
          <reference field="2" count="1" selected="0">
            <x v="85"/>
          </reference>
          <reference field="3" count="1">
            <x v="241"/>
          </reference>
        </references>
      </pivotArea>
    </format>
    <format dxfId="6336">
      <pivotArea dataOnly="0" labelOnly="1" fieldPosition="0">
        <references count="3">
          <reference field="1" count="1" selected="0">
            <x v="29"/>
          </reference>
          <reference field="2" count="1" selected="0">
            <x v="85"/>
          </reference>
          <reference field="3" count="1">
            <x v="241"/>
          </reference>
        </references>
      </pivotArea>
    </format>
    <format dxfId="6337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4"/>
          </reference>
        </references>
      </pivotArea>
    </format>
    <format dxfId="6338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4"/>
          </reference>
        </references>
      </pivotArea>
    </format>
    <format dxfId="6339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5"/>
          </reference>
        </references>
      </pivotArea>
    </format>
    <format dxfId="6340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5"/>
          </reference>
        </references>
      </pivotArea>
    </format>
    <format dxfId="6341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7"/>
          </reference>
        </references>
      </pivotArea>
    </format>
    <format dxfId="6342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7"/>
          </reference>
        </references>
      </pivotArea>
    </format>
    <format dxfId="6343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8"/>
          </reference>
        </references>
      </pivotArea>
    </format>
    <format dxfId="6344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8"/>
          </reference>
        </references>
      </pivotArea>
    </format>
    <format dxfId="6345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9"/>
          </reference>
        </references>
      </pivotArea>
    </format>
    <format dxfId="6346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9"/>
          </reference>
        </references>
      </pivotArea>
    </format>
    <format dxfId="6347">
      <pivotArea collapsedLevelsAreSubtotals="1" fieldPosition="0">
        <references count="3">
          <reference field="1" count="1" selected="0">
            <x v="29"/>
          </reference>
          <reference field="2" count="1" selected="0">
            <x v="83"/>
          </reference>
          <reference field="3" count="1">
            <x v="792"/>
          </reference>
        </references>
      </pivotArea>
    </format>
    <format dxfId="6348">
      <pivotArea dataOnly="0" labelOnly="1" fieldPosition="0">
        <references count="3">
          <reference field="1" count="1" selected="0">
            <x v="29"/>
          </reference>
          <reference field="2" count="1" selected="0">
            <x v="83"/>
          </reference>
          <reference field="3" count="1">
            <x v="792"/>
          </reference>
        </references>
      </pivotArea>
    </format>
    <format dxfId="6349">
      <pivotArea collapsedLevelsAreSubtotals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6"/>
          </reference>
        </references>
      </pivotArea>
    </format>
    <format dxfId="6350">
      <pivotArea dataOnly="0" labelOnly="1" fieldPosition="0">
        <references count="3">
          <reference field="1" count="1" selected="0">
            <x v="29"/>
          </reference>
          <reference field="2" count="1" selected="0">
            <x v="86"/>
          </reference>
          <reference field="3" count="1">
            <x v="256"/>
          </reference>
        </references>
      </pivotArea>
    </format>
    <format dxfId="6351">
      <pivotArea collapsedLevelsAreSubtotals="1" fieldPosition="0">
        <references count="3">
          <reference field="1" count="1" selected="0">
            <x v="29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352">
      <pivotArea dataOnly="0" labelOnly="1" fieldPosition="0">
        <references count="3">
          <reference field="1" count="1" selected="0">
            <x v="29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353">
      <pivotArea collapsedLevelsAreSubtotals="1" fieldPosition="0">
        <references count="3">
          <reference field="1" count="1" selected="0">
            <x v="29"/>
          </reference>
          <reference field="2" count="1" selected="0">
            <x v="83"/>
          </reference>
          <reference field="3" count="1">
            <x v="700"/>
          </reference>
        </references>
      </pivotArea>
    </format>
    <format dxfId="6354">
      <pivotArea dataOnly="0" labelOnly="1" fieldPosition="0">
        <references count="3">
          <reference field="1" count="1" selected="0">
            <x v="29"/>
          </reference>
          <reference field="2" count="1" selected="0">
            <x v="83"/>
          </reference>
          <reference field="3" count="1">
            <x v="700"/>
          </reference>
        </references>
      </pivotArea>
    </format>
    <format dxfId="6355">
      <pivotArea collapsedLevelsAreSubtotals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784"/>
          </reference>
        </references>
      </pivotArea>
    </format>
    <format dxfId="6356">
      <pivotArea dataOnly="0" labelOnly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784"/>
          </reference>
        </references>
      </pivotArea>
    </format>
    <format dxfId="6357">
      <pivotArea collapsedLevelsAreSubtotals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699"/>
          </reference>
        </references>
      </pivotArea>
    </format>
    <format dxfId="6358">
      <pivotArea dataOnly="0" labelOnly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699"/>
          </reference>
        </references>
      </pivotArea>
    </format>
    <format dxfId="6359">
      <pivotArea collapsedLevelsAreSubtotals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411"/>
          </reference>
        </references>
      </pivotArea>
    </format>
    <format dxfId="6360">
      <pivotArea dataOnly="0" labelOnly="1" fieldPosition="0">
        <references count="3">
          <reference field="1" count="1" selected="0">
            <x v="72"/>
          </reference>
          <reference field="2" count="1" selected="0">
            <x v="13"/>
          </reference>
          <reference field="3" count="1">
            <x v="411"/>
          </reference>
        </references>
      </pivotArea>
    </format>
    <format dxfId="6361">
      <pivotArea collapsedLevelsAreSubtotals="1" fieldPosition="0">
        <references count="3">
          <reference field="1" count="1" selected="0">
            <x v="73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362">
      <pivotArea dataOnly="0" labelOnly="1" fieldPosition="0">
        <references count="3">
          <reference field="1" count="1" selected="0">
            <x v="73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363">
      <pivotArea collapsedLevelsAreSubtotals="1" fieldPosition="0">
        <references count="3">
          <reference field="1" count="1" selected="0">
            <x v="60"/>
          </reference>
          <reference field="2" count="1" selected="0">
            <x v="86"/>
          </reference>
          <reference field="3" count="1">
            <x v="837"/>
          </reference>
        </references>
      </pivotArea>
    </format>
    <format dxfId="6364">
      <pivotArea dataOnly="0" labelOnly="1" fieldPosition="0">
        <references count="3">
          <reference field="1" count="1" selected="0">
            <x v="60"/>
          </reference>
          <reference field="2" count="1" selected="0">
            <x v="86"/>
          </reference>
          <reference field="3" count="1">
            <x v="837"/>
          </reference>
        </references>
      </pivotArea>
    </format>
    <format dxfId="6365">
      <pivotArea collapsedLevelsAreSubtotals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766"/>
          </reference>
        </references>
      </pivotArea>
    </format>
    <format dxfId="6366">
      <pivotArea dataOnly="0" labelOnly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766"/>
          </reference>
        </references>
      </pivotArea>
    </format>
    <format dxfId="6367">
      <pivotArea collapsedLevelsAreSubtotals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663"/>
          </reference>
        </references>
      </pivotArea>
    </format>
    <format dxfId="6368">
      <pivotArea dataOnly="0" labelOnly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663"/>
          </reference>
        </references>
      </pivotArea>
    </format>
    <format dxfId="6369">
      <pivotArea collapsedLevelsAreSubtotals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652"/>
          </reference>
        </references>
      </pivotArea>
    </format>
    <format dxfId="6370">
      <pivotArea dataOnly="0" labelOnly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652"/>
          </reference>
        </references>
      </pivotArea>
    </format>
    <format dxfId="6371">
      <pivotArea collapsedLevelsAreSubtotals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427"/>
          </reference>
        </references>
      </pivotArea>
    </format>
    <format dxfId="6372">
      <pivotArea dataOnly="0" labelOnly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427"/>
          </reference>
        </references>
      </pivotArea>
    </format>
    <format dxfId="6373">
      <pivotArea collapsedLevelsAreSubtotals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426"/>
          </reference>
        </references>
      </pivotArea>
    </format>
    <format dxfId="6374">
      <pivotArea dataOnly="0" labelOnly="1" fieldPosition="0">
        <references count="3">
          <reference field="1" count="1" selected="0">
            <x v="60"/>
          </reference>
          <reference field="2" count="1" selected="0">
            <x v="83"/>
          </reference>
          <reference field="3" count="1">
            <x v="426"/>
          </reference>
        </references>
      </pivotArea>
    </format>
    <format dxfId="6375">
      <pivotArea collapsedLevelsAreSubtotals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280"/>
          </reference>
        </references>
      </pivotArea>
    </format>
    <format dxfId="6376">
      <pivotArea dataOnly="0" labelOnly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280"/>
          </reference>
        </references>
      </pivotArea>
    </format>
    <format dxfId="6377">
      <pivotArea collapsedLevelsAreSubtotals="1" fieldPosition="0">
        <references count="3">
          <reference field="1" count="1" selected="0">
            <x v="59"/>
          </reference>
          <reference field="2" count="1" selected="0">
            <x v="85"/>
          </reference>
          <reference field="3" count="1">
            <x v="230"/>
          </reference>
        </references>
      </pivotArea>
    </format>
    <format dxfId="6378">
      <pivotArea dataOnly="0" labelOnly="1" fieldPosition="0">
        <references count="3">
          <reference field="1" count="1" selected="0">
            <x v="59"/>
          </reference>
          <reference field="2" count="1" selected="0">
            <x v="85"/>
          </reference>
          <reference field="3" count="1">
            <x v="230"/>
          </reference>
        </references>
      </pivotArea>
    </format>
    <format dxfId="6379">
      <pivotArea collapsedLevelsAreSubtotals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383"/>
          </reference>
        </references>
      </pivotArea>
    </format>
    <format dxfId="6380">
      <pivotArea dataOnly="0" labelOnly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383"/>
          </reference>
        </references>
      </pivotArea>
    </format>
    <format dxfId="6381">
      <pivotArea collapsedLevelsAreSubtotals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3"/>
          </reference>
        </references>
      </pivotArea>
    </format>
    <format dxfId="6382">
      <pivotArea dataOnly="0" labelOnly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3"/>
          </reference>
        </references>
      </pivotArea>
    </format>
    <format dxfId="6383">
      <pivotArea collapsedLevelsAreSubtotals="1" fieldPosition="0">
        <references count="3">
          <reference field="1" count="1" selected="0">
            <x v="59"/>
          </reference>
          <reference field="2" count="1" selected="0">
            <x v="83"/>
          </reference>
          <reference field="3" count="1">
            <x v="765"/>
          </reference>
        </references>
      </pivotArea>
    </format>
    <format dxfId="6384">
      <pivotArea dataOnly="0" labelOnly="1" fieldPosition="0">
        <references count="3">
          <reference field="1" count="1" selected="0">
            <x v="59"/>
          </reference>
          <reference field="2" count="1" selected="0">
            <x v="83"/>
          </reference>
          <reference field="3" count="1">
            <x v="765"/>
          </reference>
        </references>
      </pivotArea>
    </format>
    <format dxfId="6385">
      <pivotArea collapsedLevelsAreSubtotals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765"/>
          </reference>
        </references>
      </pivotArea>
    </format>
    <format dxfId="6386">
      <pivotArea dataOnly="0" labelOnly="1" fieldPosition="0">
        <references count="3">
          <reference field="1" count="1" selected="0">
            <x v="59"/>
          </reference>
          <reference field="2" count="1" selected="0">
            <x v="13"/>
          </reference>
          <reference field="3" count="1">
            <x v="765"/>
          </reference>
        </references>
      </pivotArea>
    </format>
    <format dxfId="6387">
      <pivotArea collapsedLevelsAreSubtotals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4"/>
          </reference>
        </references>
      </pivotArea>
    </format>
    <format dxfId="6388">
      <pivotArea dataOnly="0" labelOnly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4"/>
          </reference>
        </references>
      </pivotArea>
    </format>
    <format dxfId="6389">
      <pivotArea collapsedLevelsAreSubtotals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5"/>
          </reference>
        </references>
      </pivotArea>
    </format>
    <format dxfId="6390">
      <pivotArea dataOnly="0" labelOnly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5"/>
          </reference>
        </references>
      </pivotArea>
    </format>
    <format dxfId="6391">
      <pivotArea collapsedLevelsAreSubtotals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6"/>
          </reference>
        </references>
      </pivotArea>
    </format>
    <format dxfId="6392">
      <pivotArea dataOnly="0" labelOnly="1" fieldPosition="0">
        <references count="3">
          <reference field="1" count="1" selected="0">
            <x v="59"/>
          </reference>
          <reference field="2" count="1" selected="0">
            <x v="86"/>
          </reference>
          <reference field="3" count="1">
            <x v="386"/>
          </reference>
        </references>
      </pivotArea>
    </format>
    <format dxfId="6393">
      <pivotArea collapsedLevelsAreSubtotals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1"/>
          </reference>
        </references>
      </pivotArea>
    </format>
    <format dxfId="6394">
      <pivotArea dataOnly="0" labelOnly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1"/>
          </reference>
        </references>
      </pivotArea>
    </format>
    <format dxfId="6395">
      <pivotArea collapsedLevelsAreSubtotals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2"/>
          </reference>
        </references>
      </pivotArea>
    </format>
    <format dxfId="6396">
      <pivotArea dataOnly="0" labelOnly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2"/>
          </reference>
        </references>
      </pivotArea>
    </format>
    <format dxfId="6397">
      <pivotArea collapsedLevelsAreSubtotals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64"/>
          </reference>
        </references>
      </pivotArea>
    </format>
    <format dxfId="6398">
      <pivotArea dataOnly="0" labelOnly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64"/>
          </reference>
        </references>
      </pivotArea>
    </format>
    <format dxfId="6399">
      <pivotArea collapsedLevelsAreSubtotals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63"/>
          </reference>
        </references>
      </pivotArea>
    </format>
    <format dxfId="6400">
      <pivotArea dataOnly="0" labelOnly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63"/>
          </reference>
        </references>
      </pivotArea>
    </format>
    <format dxfId="6401">
      <pivotArea collapsedLevelsAreSubtotals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53"/>
          </reference>
        </references>
      </pivotArea>
    </format>
    <format dxfId="6402">
      <pivotArea dataOnly="0" labelOnly="1" fieldPosition="0">
        <references count="3">
          <reference field="1" count="1" selected="0">
            <x v="58"/>
          </reference>
          <reference field="2" count="1" selected="0">
            <x v="83"/>
          </reference>
          <reference field="3" count="1">
            <x v="753"/>
          </reference>
        </references>
      </pivotArea>
    </format>
    <format dxfId="6403">
      <pivotArea collapsedLevelsAreSubtotals="1" fieldPosition="0">
        <references count="3">
          <reference field="1" count="1" selected="0">
            <x v="58"/>
          </reference>
          <reference field="2" count="1" selected="0">
            <x v="13"/>
          </reference>
          <reference field="3" count="1">
            <x v="380"/>
          </reference>
        </references>
      </pivotArea>
    </format>
    <format dxfId="6404">
      <pivotArea dataOnly="0" labelOnly="1" fieldPosition="0">
        <references count="3">
          <reference field="1" count="1" selected="0">
            <x v="58"/>
          </reference>
          <reference field="2" count="1" selected="0">
            <x v="13"/>
          </reference>
          <reference field="3" count="1">
            <x v="380"/>
          </reference>
        </references>
      </pivotArea>
    </format>
    <format dxfId="6405">
      <pivotArea collapsedLevelsAreSubtotals="1" fieldPosition="0">
        <references count="3">
          <reference field="1" count="1" selected="0">
            <x v="58"/>
          </reference>
          <reference field="2" count="1" selected="0">
            <x v="13"/>
          </reference>
          <reference field="3" count="1">
            <x v="376"/>
          </reference>
        </references>
      </pivotArea>
    </format>
    <format dxfId="6406">
      <pivotArea dataOnly="0" labelOnly="1" fieldPosition="0">
        <references count="3">
          <reference field="1" count="1" selected="0">
            <x v="58"/>
          </reference>
          <reference field="2" count="1" selected="0">
            <x v="13"/>
          </reference>
          <reference field="3" count="1">
            <x v="376"/>
          </reference>
        </references>
      </pivotArea>
    </format>
    <format dxfId="6407">
      <pivotArea collapsedLevelsAreSubtotals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0"/>
          </reference>
        </references>
      </pivotArea>
    </format>
    <format dxfId="6408">
      <pivotArea dataOnly="0" labelOnly="1" fieldPosition="0">
        <references count="3">
          <reference field="1" count="1" selected="0">
            <x v="58"/>
          </reference>
          <reference field="2" count="1" selected="0">
            <x v="86"/>
          </reference>
          <reference field="3" count="1">
            <x v="380"/>
          </reference>
        </references>
      </pivotArea>
    </format>
    <format dxfId="6409">
      <pivotArea collapsedLevelsAreSubtotals="1" fieldPosition="0">
        <references count="3">
          <reference field="1" count="1" selected="0">
            <x v="50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6410">
      <pivotArea dataOnly="0" labelOnly="1" fieldPosition="0">
        <references count="3">
          <reference field="1" count="1" selected="0">
            <x v="50"/>
          </reference>
          <reference field="2" count="1" selected="0">
            <x v="83"/>
          </reference>
          <reference field="3" count="1">
            <x v="742"/>
          </reference>
        </references>
      </pivotArea>
    </format>
    <format dxfId="6411">
      <pivotArea collapsedLevelsAreSubtotals="1" fieldPosition="0">
        <references count="3">
          <reference field="1" count="1" selected="0">
            <x v="50"/>
          </reference>
          <reference field="2" count="1" selected="0">
            <x v="86"/>
          </reference>
          <reference field="3" count="1">
            <x v="349"/>
          </reference>
        </references>
      </pivotArea>
    </format>
    <format dxfId="6412">
      <pivotArea dataOnly="0" labelOnly="1" fieldPosition="0">
        <references count="3">
          <reference field="1" count="1" selected="0">
            <x v="50"/>
          </reference>
          <reference field="2" count="1" selected="0">
            <x v="86"/>
          </reference>
          <reference field="3" count="1">
            <x v="349"/>
          </reference>
        </references>
      </pivotArea>
    </format>
    <format dxfId="6413">
      <pivotArea collapsedLevelsAreSubtotals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5"/>
          </reference>
        </references>
      </pivotArea>
    </format>
    <format dxfId="6414">
      <pivotArea dataOnly="0" labelOnly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5"/>
          </reference>
        </references>
      </pivotArea>
    </format>
    <format dxfId="6415">
      <pivotArea collapsedLevelsAreSubtotals="1" fieldPosition="0">
        <references count="3">
          <reference field="1" count="1" selected="0">
            <x v="48"/>
          </reference>
          <reference field="2" count="1" selected="0">
            <x v="83"/>
          </reference>
          <reference field="3" count="1">
            <x v="740"/>
          </reference>
        </references>
      </pivotArea>
    </format>
    <format dxfId="6416">
      <pivotArea dataOnly="0" labelOnly="1" fieldPosition="0">
        <references count="3">
          <reference field="1" count="1" selected="0">
            <x v="48"/>
          </reference>
          <reference field="2" count="1" selected="0">
            <x v="83"/>
          </reference>
          <reference field="3" count="1">
            <x v="740"/>
          </reference>
        </references>
      </pivotArea>
    </format>
    <format dxfId="6417">
      <pivotArea collapsedLevelsAreSubtotals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7"/>
          </reference>
        </references>
      </pivotArea>
    </format>
    <format dxfId="6418">
      <pivotArea dataOnly="0" labelOnly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7"/>
          </reference>
        </references>
      </pivotArea>
    </format>
    <format dxfId="6419">
      <pivotArea collapsedLevelsAreSubtotals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6"/>
          </reference>
        </references>
      </pivotArea>
    </format>
    <format dxfId="6420">
      <pivotArea dataOnly="0" labelOnly="1" fieldPosition="0">
        <references count="3">
          <reference field="1" count="1" selected="0">
            <x v="48"/>
          </reference>
          <reference field="2" count="1" selected="0">
            <x v="86"/>
          </reference>
          <reference field="3" count="1">
            <x v="306"/>
          </reference>
        </references>
      </pivotArea>
    </format>
    <format dxfId="6421">
      <pivotArea collapsedLevelsAreSubtotals="1" fieldPosition="0">
        <references count="3">
          <reference field="1" count="1" selected="0">
            <x v="55"/>
          </reference>
          <reference field="2" count="1" selected="0">
            <x v="13"/>
          </reference>
          <reference field="3" count="1">
            <x v="601"/>
          </reference>
        </references>
      </pivotArea>
    </format>
    <format dxfId="6422">
      <pivotArea dataOnly="0" labelOnly="1" fieldPosition="0">
        <references count="3">
          <reference field="1" count="1" selected="0">
            <x v="55"/>
          </reference>
          <reference field="2" count="1" selected="0">
            <x v="13"/>
          </reference>
          <reference field="3" count="1">
            <x v="601"/>
          </reference>
        </references>
      </pivotArea>
    </format>
    <format dxfId="6423">
      <pivotArea collapsedLevelsAreSubtotals="1" fieldPosition="0">
        <references count="3">
          <reference field="1" count="1" selected="0">
            <x v="55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424">
      <pivotArea dataOnly="0" labelOnly="1" fieldPosition="0">
        <references count="3">
          <reference field="1" count="1" selected="0">
            <x v="55"/>
          </reference>
          <reference field="2" count="1" selected="0">
            <x v="13"/>
          </reference>
          <reference field="3" count="1">
            <x v="361"/>
          </reference>
        </references>
      </pivotArea>
    </format>
    <format dxfId="6425">
      <pivotArea collapsedLevelsAreSubtotals="1" fieldPosition="0">
        <references count="3">
          <reference field="1" count="1" selected="0">
            <x v="28"/>
          </reference>
          <reference field="2" count="1" selected="0">
            <x v="83"/>
          </reference>
          <reference field="3" count="1">
            <x v="791"/>
          </reference>
        </references>
      </pivotArea>
    </format>
    <format dxfId="6426">
      <pivotArea dataOnly="0" labelOnly="1" fieldPosition="0">
        <references count="3">
          <reference field="1" count="1" selected="0">
            <x v="28"/>
          </reference>
          <reference field="2" count="1" selected="0">
            <x v="83"/>
          </reference>
          <reference field="3" count="1">
            <x v="791"/>
          </reference>
        </references>
      </pivotArea>
    </format>
    <format dxfId="6427">
      <pivotArea collapsedLevelsAreSubtotals="1" fieldPosition="0">
        <references count="3">
          <reference field="1" count="1" selected="0">
            <x v="28"/>
          </reference>
          <reference field="2" count="1" selected="0">
            <x v="86"/>
          </reference>
          <reference field="3" count="1">
            <x v="252"/>
          </reference>
        </references>
      </pivotArea>
    </format>
    <format dxfId="6428">
      <pivotArea dataOnly="0" labelOnly="1" fieldPosition="0">
        <references count="3">
          <reference field="1" count="1" selected="0">
            <x v="28"/>
          </reference>
          <reference field="2" count="1" selected="0">
            <x v="86"/>
          </reference>
          <reference field="3" count="1">
            <x v="252"/>
          </reference>
        </references>
      </pivotArea>
    </format>
    <format dxfId="6429">
      <pivotArea collapsedLevelsAreSubtotals="1" fieldPosition="0">
        <references count="3">
          <reference field="1" count="1" selected="0">
            <x v="35"/>
          </reference>
          <reference field="2" count="1" selected="0">
            <x v="86"/>
          </reference>
          <reference field="3" count="1">
            <x v="304"/>
          </reference>
        </references>
      </pivotArea>
    </format>
    <format dxfId="6430">
      <pivotArea dataOnly="0" labelOnly="1" fieldPosition="0">
        <references count="3">
          <reference field="1" count="1" selected="0">
            <x v="35"/>
          </reference>
          <reference field="2" count="1" selected="0">
            <x v="86"/>
          </reference>
          <reference field="3" count="1">
            <x v="304"/>
          </reference>
        </references>
      </pivotArea>
    </format>
    <format dxfId="6431">
      <pivotArea collapsedLevelsAreSubtotals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271"/>
          </reference>
        </references>
      </pivotArea>
    </format>
    <format dxfId="6432">
      <pivotArea dataOnly="0" labelOnly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271"/>
          </reference>
        </references>
      </pivotArea>
    </format>
    <format dxfId="6433">
      <pivotArea collapsedLevelsAreSubtotals="1" fieldPosition="0">
        <references count="3">
          <reference field="1" count="1" selected="0">
            <x v="37"/>
          </reference>
          <reference field="2" count="1" selected="0">
            <x v="85"/>
          </reference>
          <reference field="3" count="1">
            <x v="220"/>
          </reference>
        </references>
      </pivotArea>
    </format>
    <format dxfId="6434">
      <pivotArea dataOnly="0" labelOnly="1" fieldPosition="0">
        <references count="3">
          <reference field="1" count="1" selected="0">
            <x v="37"/>
          </reference>
          <reference field="2" count="1" selected="0">
            <x v="85"/>
          </reference>
          <reference field="3" count="1">
            <x v="220"/>
          </reference>
        </references>
      </pivotArea>
    </format>
    <format dxfId="6435">
      <pivotArea collapsedLevelsAreSubtotals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420"/>
          </reference>
        </references>
      </pivotArea>
    </format>
    <format dxfId="6436">
      <pivotArea dataOnly="0" labelOnly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420"/>
          </reference>
        </references>
      </pivotArea>
    </format>
    <format dxfId="6437">
      <pivotArea collapsedLevelsAreSubtotals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670"/>
          </reference>
        </references>
      </pivotArea>
    </format>
    <format dxfId="6438">
      <pivotArea dataOnly="0" labelOnly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670"/>
          </reference>
        </references>
      </pivotArea>
    </format>
    <format dxfId="6439">
      <pivotArea collapsedLevelsAreSubtotals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5"/>
          </reference>
        </references>
      </pivotArea>
    </format>
    <format dxfId="6440">
      <pivotArea dataOnly="0" labelOnly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5"/>
          </reference>
        </references>
      </pivotArea>
    </format>
    <format dxfId="6441">
      <pivotArea collapsedLevelsAreSubtotals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720"/>
          </reference>
        </references>
      </pivotArea>
    </format>
    <format dxfId="6442">
      <pivotArea dataOnly="0" labelOnly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720"/>
          </reference>
        </references>
      </pivotArea>
    </format>
    <format dxfId="6443">
      <pivotArea collapsedLevelsAreSubtotals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125"/>
          </reference>
        </references>
      </pivotArea>
    </format>
    <format dxfId="6444">
      <pivotArea dataOnly="0" labelOnly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125"/>
          </reference>
        </references>
      </pivotArea>
    </format>
    <format dxfId="6445">
      <pivotArea collapsedLevelsAreSubtotals="1" fieldPosition="0">
        <references count="3">
          <reference field="1" count="1" selected="0">
            <x v="37"/>
          </reference>
          <reference field="2" count="1" selected="0">
            <x v="85"/>
          </reference>
          <reference field="3" count="1">
            <x v="125"/>
          </reference>
        </references>
      </pivotArea>
    </format>
    <format dxfId="6446">
      <pivotArea dataOnly="0" labelOnly="1" fieldPosition="0">
        <references count="3">
          <reference field="1" count="1" selected="0">
            <x v="37"/>
          </reference>
          <reference field="2" count="1" selected="0">
            <x v="85"/>
          </reference>
          <reference field="3" count="1">
            <x v="125"/>
          </reference>
        </references>
      </pivotArea>
    </format>
    <format dxfId="6447">
      <pivotArea collapsedLevelsAreSubtotals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7"/>
          </reference>
        </references>
      </pivotArea>
    </format>
    <format dxfId="6448">
      <pivotArea dataOnly="0" labelOnly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7"/>
          </reference>
        </references>
      </pivotArea>
    </format>
    <format dxfId="6449">
      <pivotArea collapsedLevelsAreSubtotals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4"/>
          </reference>
        </references>
      </pivotArea>
    </format>
    <format dxfId="6450">
      <pivotArea dataOnly="0" labelOnly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4"/>
          </reference>
        </references>
      </pivotArea>
    </format>
    <format dxfId="6451">
      <pivotArea collapsedLevelsAreSubtotals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557"/>
          </reference>
        </references>
      </pivotArea>
    </format>
    <format dxfId="6452">
      <pivotArea dataOnly="0" labelOnly="1" fieldPosition="0">
        <references count="3">
          <reference field="1" count="1" selected="0">
            <x v="37"/>
          </reference>
          <reference field="2" count="1" selected="0">
            <x v="83"/>
          </reference>
          <reference field="3" count="1">
            <x v="557"/>
          </reference>
        </references>
      </pivotArea>
    </format>
    <format dxfId="6453">
      <pivotArea collapsedLevelsAreSubtotals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720"/>
          </reference>
        </references>
      </pivotArea>
    </format>
    <format dxfId="6454">
      <pivotArea dataOnly="0" labelOnly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720"/>
          </reference>
        </references>
      </pivotArea>
    </format>
    <format dxfId="6455">
      <pivotArea collapsedLevelsAreSubtotals="1" fieldPosition="0">
        <references count="3">
          <reference field="1" count="1" selected="0">
            <x v="37"/>
          </reference>
          <reference field="2" count="1" selected="0">
            <x v="16"/>
          </reference>
          <reference field="3" count="1">
            <x v="316"/>
          </reference>
        </references>
      </pivotArea>
    </format>
    <format dxfId="6456">
      <pivotArea dataOnly="0" labelOnly="1" fieldPosition="0">
        <references count="3">
          <reference field="1" count="1" selected="0">
            <x v="37"/>
          </reference>
          <reference field="2" count="1" selected="0">
            <x v="16"/>
          </reference>
          <reference field="3" count="1">
            <x v="316"/>
          </reference>
        </references>
      </pivotArea>
    </format>
    <format dxfId="6457">
      <pivotArea collapsedLevelsAreSubtotals="1" fieldPosition="0">
        <references count="3">
          <reference field="1" count="1" selected="0">
            <x v="37"/>
          </reference>
          <reference field="2" count="1" selected="0">
            <x v="16"/>
          </reference>
          <reference field="3" count="1">
            <x v="314"/>
          </reference>
        </references>
      </pivotArea>
    </format>
    <format dxfId="6458">
      <pivotArea dataOnly="0" labelOnly="1" fieldPosition="0">
        <references count="3">
          <reference field="1" count="1" selected="0">
            <x v="37"/>
          </reference>
          <reference field="2" count="1" selected="0">
            <x v="16"/>
          </reference>
          <reference field="3" count="1">
            <x v="314"/>
          </reference>
        </references>
      </pivotArea>
    </format>
    <format dxfId="6459">
      <pivotArea collapsedLevelsAreSubtotals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557"/>
          </reference>
        </references>
      </pivotArea>
    </format>
    <format dxfId="6460">
      <pivotArea dataOnly="0" labelOnly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557"/>
          </reference>
        </references>
      </pivotArea>
    </format>
    <format dxfId="6461">
      <pivotArea collapsedLevelsAreSubtotals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314"/>
          </reference>
        </references>
      </pivotArea>
    </format>
    <format dxfId="6462">
      <pivotArea dataOnly="0" labelOnly="1" fieldPosition="0">
        <references count="3">
          <reference field="1" count="1" selected="0">
            <x v="37"/>
          </reference>
          <reference field="2" count="1" selected="0">
            <x v="13"/>
          </reference>
          <reference field="3" count="1">
            <x v="314"/>
          </reference>
        </references>
      </pivotArea>
    </format>
    <format dxfId="6463">
      <pivotArea collapsedLevelsAreSubtotals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8"/>
          </reference>
        </references>
      </pivotArea>
    </format>
    <format dxfId="6464">
      <pivotArea dataOnly="0" labelOnly="1" fieldPosition="0">
        <references count="3">
          <reference field="1" count="1" selected="0">
            <x v="37"/>
          </reference>
          <reference field="2" count="1" selected="0">
            <x v="86"/>
          </reference>
          <reference field="3" count="1">
            <x v="318"/>
          </reference>
        </references>
      </pivotArea>
    </format>
    <format dxfId="6465">
      <pivotArea collapsedLevelsAreSubtotals="1" fieldPosition="0">
        <references count="3">
          <reference field="1" count="1" selected="0">
            <x v="30"/>
          </reference>
          <reference field="2" count="1" selected="0">
            <x v="86"/>
          </reference>
          <reference field="3" count="1">
            <x v="261"/>
          </reference>
        </references>
      </pivotArea>
    </format>
    <format dxfId="6466">
      <pivotArea dataOnly="0" labelOnly="1" fieldPosition="0">
        <references count="3">
          <reference field="1" count="1" selected="0">
            <x v="30"/>
          </reference>
          <reference field="2" count="1" selected="0">
            <x v="86"/>
          </reference>
          <reference field="3" count="1">
            <x v="261"/>
          </reference>
        </references>
      </pivotArea>
    </format>
    <format dxfId="6467">
      <pivotArea collapsedLevelsAreSubtotals="1" fieldPosition="0">
        <references count="3">
          <reference field="1" count="1" selected="0">
            <x v="36"/>
          </reference>
          <reference field="2" count="1" selected="0">
            <x v="86"/>
          </reference>
          <reference field="3" count="1">
            <x v="819"/>
          </reference>
        </references>
      </pivotArea>
    </format>
    <format dxfId="6468">
      <pivotArea dataOnly="0" labelOnly="1" fieldPosition="0">
        <references count="3">
          <reference field="1" count="1" selected="0">
            <x v="36"/>
          </reference>
          <reference field="2" count="1" selected="0">
            <x v="86"/>
          </reference>
          <reference field="3" count="1">
            <x v="819"/>
          </reference>
        </references>
      </pivotArea>
    </format>
    <format dxfId="6469">
      <pivotArea collapsedLevelsAreSubtotals="1" fieldPosition="0">
        <references count="3">
          <reference field="1" count="1" selected="0">
            <x v="36"/>
          </reference>
          <reference field="2" count="1" selected="0">
            <x v="85"/>
          </reference>
          <reference field="3" count="1">
            <x v="116"/>
          </reference>
        </references>
      </pivotArea>
    </format>
    <format dxfId="6470">
      <pivotArea dataOnly="0" labelOnly="1" fieldPosition="0">
        <references count="3">
          <reference field="1" count="1" selected="0">
            <x v="36"/>
          </reference>
          <reference field="2" count="1" selected="0">
            <x v="85"/>
          </reference>
          <reference field="3" count="1">
            <x v="116"/>
          </reference>
        </references>
      </pivotArea>
    </format>
    <format dxfId="6471">
      <pivotArea collapsedLevelsAreSubtotals="1" fieldPosition="0">
        <references count="3">
          <reference field="1" count="1" selected="0">
            <x v="36"/>
          </reference>
          <reference field="2" count="1" selected="0">
            <x v="13"/>
          </reference>
          <reference field="3" count="1">
            <x v="310"/>
          </reference>
        </references>
      </pivotArea>
    </format>
    <format dxfId="6472">
      <pivotArea dataOnly="0" labelOnly="1" fieldPosition="0">
        <references count="3">
          <reference field="1" count="1" selected="0">
            <x v="36"/>
          </reference>
          <reference field="2" count="1" selected="0">
            <x v="13"/>
          </reference>
          <reference field="3" count="1">
            <x v="310"/>
          </reference>
        </references>
      </pivotArea>
    </format>
    <format dxfId="6473">
      <pivotArea collapsedLevelsAreSubtotals="1" fieldPosition="0">
        <references count="3">
          <reference field="1" count="1" selected="0">
            <x v="75"/>
          </reference>
          <reference field="2" count="1" selected="0">
            <x v="86"/>
          </reference>
          <reference field="3" count="1">
            <x v="416"/>
          </reference>
        </references>
      </pivotArea>
    </format>
    <format dxfId="6474">
      <pivotArea dataOnly="0" labelOnly="1" fieldPosition="0">
        <references count="3">
          <reference field="1" count="1" selected="0">
            <x v="75"/>
          </reference>
          <reference field="2" count="1" selected="0">
            <x v="86"/>
          </reference>
          <reference field="3" count="1">
            <x v="416"/>
          </reference>
        </references>
      </pivotArea>
    </format>
    <format dxfId="6475">
      <pivotArea collapsedLevelsAreSubtotals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95"/>
          </reference>
        </references>
      </pivotArea>
    </format>
    <format dxfId="6476">
      <pivotArea dataOnly="0" labelOnly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95"/>
          </reference>
        </references>
      </pivotArea>
    </format>
    <format dxfId="6477">
      <pivotArea collapsedLevelsAreSubtotals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0"/>
          </reference>
        </references>
      </pivotArea>
    </format>
    <format dxfId="6478">
      <pivotArea dataOnly="0" labelOnly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0"/>
          </reference>
        </references>
      </pivotArea>
    </format>
    <format dxfId="6479">
      <pivotArea collapsedLevelsAreSubtotals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1"/>
          </reference>
        </references>
      </pivotArea>
    </format>
    <format dxfId="6480">
      <pivotArea dataOnly="0" labelOnly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1"/>
          </reference>
        </references>
      </pivotArea>
    </format>
    <format dxfId="6481">
      <pivotArea collapsedLevelsAreSubtotals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86"/>
          </reference>
        </references>
      </pivotArea>
    </format>
    <format dxfId="6482">
      <pivotArea dataOnly="0" labelOnly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86"/>
          </reference>
        </references>
      </pivotArea>
    </format>
    <format dxfId="6483">
      <pivotArea collapsedLevelsAreSubtotals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1"/>
          </reference>
        </references>
      </pivotArea>
    </format>
    <format dxfId="6484">
      <pivotArea dataOnly="0" labelOnly="1" fieldPosition="0">
        <references count="3">
          <reference field="1" count="1" selected="0">
            <x v="74"/>
          </reference>
          <reference field="2" count="1" selected="0">
            <x v="86"/>
          </reference>
          <reference field="3" count="1">
            <x v="841"/>
          </reference>
        </references>
      </pivotArea>
    </format>
    <format dxfId="6485">
      <pivotArea collapsedLevelsAreSubtotals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86"/>
          </reference>
        </references>
      </pivotArea>
    </format>
    <format dxfId="6486">
      <pivotArea dataOnly="0" labelOnly="1" fieldPosition="0">
        <references count="3">
          <reference field="1" count="1" selected="0">
            <x v="74"/>
          </reference>
          <reference field="2" count="1" selected="0">
            <x v="83"/>
          </reference>
          <reference field="3" count="1">
            <x v="786"/>
          </reference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98"/>
  <sheetViews>
    <sheetView tabSelected="1" zoomScaleNormal="100" workbookViewId="0">
      <pane xSplit="2" ySplit="6" topLeftCell="C7" activePane="bottomRight" state="frozenSplit"/>
      <selection pane="topRight" activeCell="B3" sqref="B3"/>
      <selection pane="bottomLeft" activeCell="A2" sqref="A2"/>
      <selection pane="bottomRight" activeCell="D15" sqref="D15"/>
    </sheetView>
  </sheetViews>
  <sheetFormatPr baseColWidth="10" defaultRowHeight="15.75" x14ac:dyDescent="0.25"/>
  <cols>
    <col min="2" max="2" width="13" bestFit="1" customWidth="1"/>
    <col min="3" max="3" width="26.28515625" style="38" customWidth="1"/>
    <col min="4" max="4" width="17.28515625" customWidth="1"/>
    <col min="5" max="5" width="16.42578125" customWidth="1"/>
    <col min="6" max="6" width="17.42578125" style="33" hidden="1" customWidth="1"/>
    <col min="7" max="7" width="17.42578125" customWidth="1"/>
    <col min="8" max="8" width="17.42578125" bestFit="1" customWidth="1"/>
  </cols>
  <sheetData>
    <row r="1" spans="1:6" ht="16.5" thickBot="1" x14ac:dyDescent="0.3">
      <c r="A1" s="47"/>
      <c r="B1" s="48"/>
    </row>
    <row r="2" spans="1:6" x14ac:dyDescent="0.25">
      <c r="A2" s="34"/>
      <c r="B2" s="34"/>
    </row>
    <row r="3" spans="1:6" x14ac:dyDescent="0.25">
      <c r="A3" s="34"/>
      <c r="B3" s="34"/>
    </row>
    <row r="4" spans="1:6" x14ac:dyDescent="0.25">
      <c r="A4" s="49"/>
      <c r="B4" s="34"/>
    </row>
    <row r="5" spans="1:6" x14ac:dyDescent="0.25">
      <c r="A5" s="50"/>
      <c r="B5" s="34"/>
    </row>
    <row r="7" spans="1:6" x14ac:dyDescent="0.25">
      <c r="C7" s="39" t="s">
        <v>9</v>
      </c>
      <c r="D7" s="32" t="s">
        <v>11</v>
      </c>
      <c r="E7" t="s">
        <v>12</v>
      </c>
      <c r="F7" s="33" t="s">
        <v>15</v>
      </c>
    </row>
    <row r="8" spans="1:6" ht="15" x14ac:dyDescent="0.25">
      <c r="C8" s="41" t="s">
        <v>18</v>
      </c>
      <c r="D8" s="32"/>
      <c r="E8" s="32"/>
      <c r="F8" s="36" t="e">
        <f>GETPIVOTDATA("Somme de Débit",$C$7,"Compte","08ADA")-GETPIVOTDATA("Somme de Crédit",$C$7,"Compte","08ADA")</f>
        <v>#REF!</v>
      </c>
    </row>
    <row r="9" spans="1:6" ht="15" x14ac:dyDescent="0.25">
      <c r="C9" s="41" t="s">
        <v>16</v>
      </c>
      <c r="D9" s="32"/>
      <c r="E9" s="32"/>
      <c r="F9" s="36" t="e">
        <f>GETPIVOTDATA("Somme de Débit",$C$7,"Compte","08ADIELE")-GETPIVOTDATA("Somme de Crédit",$C$7,"Compte","08ADIELE")</f>
        <v>#REF!</v>
      </c>
    </row>
    <row r="10" spans="1:6" ht="15" x14ac:dyDescent="0.25">
      <c r="C10" s="42" t="s">
        <v>14</v>
      </c>
      <c r="D10" s="32">
        <v>1200</v>
      </c>
      <c r="E10" s="32">
        <v>0</v>
      </c>
      <c r="F10" s="36" t="e">
        <f>GETPIVOTDATA("Somme de Débit",$C$7,"Compte","08AUSSOU")-GETPIVOTDATA("Somme de Crédit",$C$7,"Compte","08AUSSOU")</f>
        <v>#REF!</v>
      </c>
    </row>
    <row r="11" spans="1:6" ht="15" x14ac:dyDescent="0.25">
      <c r="C11" s="43" t="s">
        <v>17</v>
      </c>
      <c r="D11" s="32">
        <v>1200</v>
      </c>
      <c r="E11" s="32">
        <v>0</v>
      </c>
      <c r="F11" s="36" t="e">
        <f>GETPIVOTDATA("Somme de Débit",$C$7,"Compte","08AUTOSP")-GETPIVOTDATA("Somme de Crédit",$C$7,"Compte","08AUTOSP")</f>
        <v>#REF!</v>
      </c>
    </row>
    <row r="12" spans="1:6" ht="15" x14ac:dyDescent="0.25">
      <c r="C12" s="51">
        <v>42369</v>
      </c>
      <c r="D12" s="32">
        <v>1200</v>
      </c>
      <c r="E12" s="32">
        <v>0</v>
      </c>
      <c r="F12" s="36" t="e">
        <f>GETPIVOTDATA("Somme de Débit",$C$7,"Compte","08AYBAT")-GETPIVOTDATA("Somme de Crédit",$C$7,"Compte","08AYBAT")</f>
        <v>#REF!</v>
      </c>
    </row>
    <row r="13" spans="1:6" ht="15" x14ac:dyDescent="0.25">
      <c r="C13" s="42" t="s">
        <v>19</v>
      </c>
      <c r="D13" s="32"/>
      <c r="E13" s="32">
        <v>200</v>
      </c>
      <c r="F13" s="36" t="e">
        <f>GETPIVOTDATA("Somme de Débit",$C$7,"Compte","08BCFENT")-GETPIVOTDATA("Somme de Crédit",$C$7,"Compte","08BCFENT")</f>
        <v>#REF!</v>
      </c>
    </row>
    <row r="14" spans="1:6" ht="15" x14ac:dyDescent="0.25">
      <c r="C14" s="43" t="s">
        <v>16</v>
      </c>
      <c r="D14" s="32"/>
      <c r="E14" s="32">
        <v>200</v>
      </c>
      <c r="F14" s="36" t="e">
        <f>GETPIVOTDATA("Somme de Débit",$C$7,"Compte","08BOISDE")-GETPIVOTDATA("Somme de Crédit",$C$7,"Compte","08BOISDE")</f>
        <v>#REF!</v>
      </c>
    </row>
    <row r="15" spans="1:6" ht="15" x14ac:dyDescent="0.25">
      <c r="C15" s="51">
        <v>42320</v>
      </c>
      <c r="D15" s="32"/>
      <c r="E15" s="32">
        <v>200</v>
      </c>
      <c r="F15" s="36" t="e">
        <f>GETPIVOTDATA("Somme de Débit",$C$7,"Compte","08BOQUIL")-GETPIVOTDATA("Somme de Crédit",$C$7,"Compte","08BOQUIL")</f>
        <v>#REF!</v>
      </c>
    </row>
    <row r="16" spans="1:6" hidden="1" x14ac:dyDescent="0.25">
      <c r="C16" s="40" t="s">
        <v>10</v>
      </c>
      <c r="D16" s="32">
        <v>1200</v>
      </c>
      <c r="E16" s="32">
        <v>200</v>
      </c>
      <c r="F16" s="33" t="e">
        <f>GETPIVOTDATA("Somme de Débit",$C$7,"Compte","08BURLAC")-GETPIVOTDATA("Somme de Crédit",$C$7,"Compte","08BURLAC")</f>
        <v>#REF!</v>
      </c>
    </row>
    <row r="17" spans="3:6" ht="15" x14ac:dyDescent="0.25">
      <c r="C17"/>
      <c r="F17" s="44" t="e">
        <f>GETPIVOTDATA("Somme de Débit",$C$7,"Compte","08CB2670")-GETPIVOTDATA("Somme de Crédit",$C$7,"Compte","08CB2670")</f>
        <v>#REF!</v>
      </c>
    </row>
    <row r="18" spans="3:6" ht="15" x14ac:dyDescent="0.25">
      <c r="C18"/>
      <c r="F18" s="44" t="e">
        <f>GETPIVOTDATA("Somme de Débit",$C$7,"Compte","08CB6871")-GETPIVOTDATA("Somme de Crédit",$C$7,"Compte","08CB6871")</f>
        <v>#REF!</v>
      </c>
    </row>
    <row r="19" spans="3:6" x14ac:dyDescent="0.25">
      <c r="C19"/>
      <c r="F19" s="44" t="e">
        <f>GETPIVOTDATA("Somme de Débit",$C$7,"Compte","08CB7894")-GETPIVOTDATA("Somme de Crédit",$C$7,"Compte","08CB7894")</f>
        <v>#REF!</v>
      </c>
    </row>
    <row r="20" spans="3:6" x14ac:dyDescent="0.25">
      <c r="C20"/>
      <c r="F20" s="36" t="e">
        <f>GETPIVOTDATA("Somme de Débit",$C$7,"Compte","08CFID")-GETPIVOTDATA("Somme de Crédit",$C$7,"Compte","08CFID")</f>
        <v>#REF!</v>
      </c>
    </row>
    <row r="21" spans="3:6" x14ac:dyDescent="0.25">
      <c r="C21"/>
      <c r="F21" s="36" t="e">
        <f>GETPIVOTDATA("Somme de Débit",$C$7,"Compte","08CHAPES")-GETPIVOTDATA("Somme de Crédit",$C$7,"Compte","08CHAPES")</f>
        <v>#REF!</v>
      </c>
    </row>
    <row r="22" spans="3:6" x14ac:dyDescent="0.25">
      <c r="C22"/>
      <c r="F22" s="36" t="e">
        <f>GETPIVOTDATA("Somme de Débit",$C$7,"Compte","08COULEU")-GETPIVOTDATA("Somme de Crédit",$C$7,"Compte","08COULEU")</f>
        <v>#REF!</v>
      </c>
    </row>
    <row r="23" spans="3:6" x14ac:dyDescent="0.25">
      <c r="C23"/>
      <c r="F23" s="36" t="e">
        <f>GETPIVOTDATA("Somme de Débit",$C$7,"Compte","08DANIEL")-GETPIVOTDATA("Somme de Crédit",$C$7,"Compte","08DANIEL")</f>
        <v>#REF!</v>
      </c>
    </row>
    <row r="24" spans="3:6" x14ac:dyDescent="0.25">
      <c r="C24"/>
      <c r="F24" s="36" t="e">
        <f>GETPIVOTDATA("Somme de Débit",$C$7,"Compte","08DAVIDB")-GETPIVOTDATA("Somme de Crédit",$C$7,"Compte","08DAVIDB")</f>
        <v>#REF!</v>
      </c>
    </row>
    <row r="25" spans="3:6" x14ac:dyDescent="0.25">
      <c r="C25"/>
      <c r="F25" s="36" t="e">
        <f>GETPIVOTDATA("Somme de Débit",$C$7,"Compte","08DECOSU")-GETPIVOTDATA("Somme de Crédit",$C$7,"Compte","08DECOSU")</f>
        <v>#REF!</v>
      </c>
    </row>
    <row r="26" spans="3:6" x14ac:dyDescent="0.25">
      <c r="C26"/>
      <c r="F26" s="36" t="e">
        <f>GETPIVOTDATA("Somme de Débit",$C$7,"Compte","08DM")-GETPIVOTDATA("Somme de Crédit",$C$7,"Compte","08DM")</f>
        <v>#REF!</v>
      </c>
    </row>
    <row r="27" spans="3:6" x14ac:dyDescent="0.25">
      <c r="C27"/>
      <c r="F27" s="36" t="e">
        <f>GETPIVOTDATA("Somme de Débit",$C$7,"Compte","08DMAZUR")-GETPIVOTDATA("Somme de Crédit",$C$7,"Compte","08DMAZUR")</f>
        <v>#REF!</v>
      </c>
    </row>
    <row r="28" spans="3:6" x14ac:dyDescent="0.25">
      <c r="C28"/>
      <c r="F28" s="36" t="e">
        <f>GETPIVOTDATA("Somme de Débit",$C$7,"Compte","08DME")-GETPIVOTDATA("Somme de Crédit",$C$7,"Compte","08DME")</f>
        <v>#REF!</v>
      </c>
    </row>
    <row r="29" spans="3:6" x14ac:dyDescent="0.25">
      <c r="C29"/>
      <c r="F29" s="36" t="e">
        <f>GETPIVOTDATA("Somme de Débit",$C$7,"Compte","08DOCKS")-GETPIVOTDATA("Somme de Crédit",$C$7,"Compte","08DOCKS")</f>
        <v>#REF!</v>
      </c>
    </row>
    <row r="30" spans="3:6" x14ac:dyDescent="0.25">
      <c r="C30"/>
      <c r="F30" s="36" t="e">
        <f>GETPIVOTDATA("Somme de Débit",$C$7,"Compte","08DRUPT")-GETPIVOTDATA("Somme de Crédit",$C$7,"Compte","08DRUPT")</f>
        <v>#REF!</v>
      </c>
    </row>
    <row r="31" spans="3:6" x14ac:dyDescent="0.25">
      <c r="C31"/>
      <c r="F31" s="36" t="e">
        <f>GETPIVOTDATA("Somme de Débit",$C$7,"Compte","08ECOREN")-GETPIVOTDATA("Somme de Crédit",$C$7,"Compte","08ECOREN")</f>
        <v>#REF!</v>
      </c>
    </row>
    <row r="32" spans="3:6" x14ac:dyDescent="0.25">
      <c r="C32"/>
      <c r="F32" s="36" t="e">
        <f>GETPIVOTDATA("Somme de Débit",$C$7,"Compte","08EDF")-GETPIVOTDATA("Somme de Crédit",$C$7,"Compte","08EDF")</f>
        <v>#REF!</v>
      </c>
    </row>
    <row r="33" spans="3:6" x14ac:dyDescent="0.25">
      <c r="C33"/>
      <c r="F33" s="44" t="e">
        <f>GETPIVOTDATA("Somme de Débit",$C$7,"Compte","08ESPECE")-GETPIVOTDATA("Somme de Crédit",$C$7,"Compte","08ESPECE")</f>
        <v>#REF!</v>
      </c>
    </row>
    <row r="34" spans="3:6" x14ac:dyDescent="0.25">
      <c r="C34"/>
      <c r="F34" s="36" t="e">
        <f>GETPIVOTDATA("Somme de Débit",$C$7,"Compte","08EUROCA")-GETPIVOTDATA("Somme de Crédit",$C$7,"Compte","08EUROCA")</f>
        <v>#REF!</v>
      </c>
    </row>
    <row r="35" spans="3:6" x14ac:dyDescent="0.25">
      <c r="C35"/>
      <c r="F35" s="36" t="e">
        <f>GETPIVOTDATA("Somme de Débit",$C$7,"Compte","08FAUVEL")-GETPIVOTDATA("Somme de Crédit",$C$7,"Compte","08FAUVEL")</f>
        <v>#REF!</v>
      </c>
    </row>
    <row r="36" spans="3:6" x14ac:dyDescent="0.25">
      <c r="C36"/>
      <c r="F36" s="36" t="e">
        <f>GETPIVOTDATA("Somme de Débit",$C$7,"Compte","08FERRAR")-GETPIVOTDATA("Somme de Crédit",$C$7,"Compte","08FERRAR")</f>
        <v>#REF!</v>
      </c>
    </row>
    <row r="37" spans="3:6" x14ac:dyDescent="0.25">
      <c r="C37"/>
      <c r="F37" s="36" t="e">
        <f>GETPIVOTDATA("Somme de Débit",$C$7,"Compte","08FNAC")-GETPIVOTDATA("Somme de Crédit",$C$7,"Compte","08FNAC")</f>
        <v>#REF!</v>
      </c>
    </row>
    <row r="38" spans="3:6" x14ac:dyDescent="0.25">
      <c r="C38"/>
      <c r="F38" s="36" t="e">
        <f>GETPIVOTDATA("Somme de Débit",$C$7,"Compte","08ISA")-GETPIVOTDATA("Somme de Crédit",$C$7,"Compte","08ISA")</f>
        <v>#REF!</v>
      </c>
    </row>
    <row r="39" spans="3:6" x14ac:dyDescent="0.25">
      <c r="C39"/>
      <c r="F39" s="36" t="e">
        <f>GETPIVOTDATA("Somme de Débit",$C$7,"Compte","08JOSEME")-GETPIVOTDATA("Somme de Crédit",$C$7,"Compte","08JOSEME")</f>
        <v>#REF!</v>
      </c>
    </row>
    <row r="40" spans="3:6" x14ac:dyDescent="0.25">
      <c r="C40"/>
      <c r="F40" s="36" t="e">
        <f>GETPIVOTDATA("Somme de Débit",$C$7,"Compte","08KDI")-GETPIVOTDATA("Somme de Crédit",$C$7,"Compte","08KDI")</f>
        <v>#REF!</v>
      </c>
    </row>
    <row r="41" spans="3:6" x14ac:dyDescent="0.25">
      <c r="C41"/>
      <c r="F41" s="36" t="e">
        <f>GETPIVOTDATA("Somme de Débit",$C$7,"Compte","08KILOUT")-GETPIVOTDATA("Somme de Crédit",$C$7,"Compte","08KILOUT")</f>
        <v>#REF!</v>
      </c>
    </row>
    <row r="42" spans="3:6" x14ac:dyDescent="0.25">
      <c r="C42"/>
      <c r="F42" s="36" t="e">
        <f>GETPIVOTDATA("Somme de Débit",$C$7,"Compte","08LAMAIS")-GETPIVOTDATA("Somme de Crédit",$C$7,"Compte","08LAMAIS")</f>
        <v>#REF!</v>
      </c>
    </row>
    <row r="43" spans="3:6" x14ac:dyDescent="0.25">
      <c r="C43"/>
      <c r="F43" s="36" t="e">
        <f>GETPIVOTDATA("Somme de Débit",$C$7,"Compte","08LAPEYR")-GETPIVOTDATA("Somme de Crédit",$C$7,"Compte","08LAPEYR")</f>
        <v>#REF!</v>
      </c>
    </row>
    <row r="44" spans="3:6" x14ac:dyDescent="0.25">
      <c r="C44"/>
      <c r="F44" s="36" t="e">
        <f>GETPIVOTDATA("Somme de Débit",$C$7,"Compte","08LEROYM")-GETPIVOTDATA("Somme de Crédit",$C$7,"Compte","08LEROYM")</f>
        <v>#REF!</v>
      </c>
    </row>
    <row r="45" spans="3:6" x14ac:dyDescent="0.25">
      <c r="C45"/>
      <c r="F45" s="36" t="e">
        <f>GETPIVOTDATA("Somme de Débit",$C$7,"Compte","08LOCAMA")-GETPIVOTDATA("Somme de Crédit",$C$7,"Compte","08LOCAMA")</f>
        <v>#REF!</v>
      </c>
    </row>
    <row r="46" spans="3:6" x14ac:dyDescent="0.25">
      <c r="C46"/>
      <c r="F46" s="36" t="e">
        <f>GETPIVOTDATA("Somme de Débit",$C$7,"Compte","08MACIF")-GETPIVOTDATA("Somme de Crédit",$C$7,"Compte","08MACIF")</f>
        <v>#REF!</v>
      </c>
    </row>
    <row r="47" spans="3:6" x14ac:dyDescent="0.25">
      <c r="C47"/>
      <c r="F47" s="36" t="e">
        <f>GETPIVOTDATA("Somme de Débit",$C$7,"Compte","08MAGCON")-GETPIVOTDATA("Somme de Crédit",$C$7,"Compte","08MAGCON")</f>
        <v>#REF!</v>
      </c>
    </row>
    <row r="48" spans="3:6" x14ac:dyDescent="0.25">
      <c r="C48"/>
      <c r="F48" s="37" t="e">
        <f>GETPIVOTDATA("Somme de Débit",$C$7,"Compte","08MANPHI")-GETPIVOTDATA("Somme de Crédit",$C$7,"Compte","08MANPHI")</f>
        <v>#REF!</v>
      </c>
    </row>
    <row r="49" spans="3:6" x14ac:dyDescent="0.25">
      <c r="C49"/>
      <c r="F49" s="36" t="e">
        <f>GETPIVOTDATA("Somme de Débit",$C$7,"Compte","08MJMREN")-GETPIVOTDATA("Somme de Crédit",$C$7,"Compte","08MJMREN")</f>
        <v>#REF!</v>
      </c>
    </row>
    <row r="50" spans="3:6" x14ac:dyDescent="0.25">
      <c r="C50"/>
      <c r="F50" s="36" t="e">
        <f>GETPIVOTDATA("Somme de Débit",$C$7,"Compte","08MJPEIN")-GETPIVOTDATA("Somme de Crédit",$C$7,"Compte","08MJPEIN")</f>
        <v>#REF!</v>
      </c>
    </row>
    <row r="51" spans="3:6" x14ac:dyDescent="0.25">
      <c r="C51"/>
      <c r="F51" s="36" t="e">
        <f>GETPIVOTDATA("Somme de Débit",$C$7,"Compte","08MOSAIC")-GETPIVOTDATA("Somme de Crédit",$C$7,"Compte","08MOSAIC")</f>
        <v>#REF!</v>
      </c>
    </row>
    <row r="52" spans="3:6" x14ac:dyDescent="0.25">
      <c r="C52"/>
      <c r="F52" s="36" t="e">
        <f>GETPIVOTDATA("Somme de Débit",$C$7,"Compte","08NESPRE")-GETPIVOTDATA("Somme de Crédit",$C$7,"Compte","08NESPRE")</f>
        <v>#REF!</v>
      </c>
    </row>
    <row r="53" spans="3:6" x14ac:dyDescent="0.25">
      <c r="C53"/>
      <c r="F53" s="36" t="e">
        <f>GETPIVOTDATA("Somme de Débit",$C$7,"Compte","08NETOVI")-GETPIVOTDATA("Somme de Crédit",$C$7,"Compte","08NETOVI")</f>
        <v>#REF!</v>
      </c>
    </row>
    <row r="54" spans="3:6" x14ac:dyDescent="0.25">
      <c r="C54"/>
      <c r="F54" s="36" t="e">
        <f>GETPIVOTDATA("Somme de Débit",$C$7,"Compte","08ORVIF")-GETPIVOTDATA("Somme de Crédit",$C$7,"Compte","08ORVIF")</f>
        <v>#REF!</v>
      </c>
    </row>
    <row r="55" spans="3:6" x14ac:dyDescent="0.25">
      <c r="C55"/>
      <c r="F55" s="36" t="e">
        <f>GETPIVOTDATA("Somme de Débit",$C$7,"Compte","08PARQUE")-GETPIVOTDATA("Somme de Crédit",$C$7,"Compte","08PARQUE")</f>
        <v>#REF!</v>
      </c>
    </row>
    <row r="56" spans="3:6" x14ac:dyDescent="0.25">
      <c r="C56"/>
      <c r="F56" s="36" t="e">
        <f>GETPIVOTDATA("Somme de Débit",$C$7,"Compte","08PEINTU")-GETPIVOTDATA("Somme de Crédit",$C$7,"Compte","08PEINTU")</f>
        <v>#REF!</v>
      </c>
    </row>
    <row r="57" spans="3:6" x14ac:dyDescent="0.25">
      <c r="C57"/>
      <c r="F57" s="36" t="e">
        <f>GETPIVOTDATA("Somme de Débit",$C$7,"Compte","08PLAN")-GETPIVOTDATA("Somme de Crédit",$C$7,"Compte","08PLAN")</f>
        <v>#REF!</v>
      </c>
    </row>
    <row r="58" spans="3:6" x14ac:dyDescent="0.25">
      <c r="C58"/>
      <c r="F58" s="35" t="e">
        <f>GETPIVOTDATA("Somme de Débit",$C$7,"Compte","08PLATEF")-GETPIVOTDATA("Somme de Crédit",$C$7,"Compte","08PLATEF")</f>
        <v>#REF!</v>
      </c>
    </row>
    <row r="59" spans="3:6" x14ac:dyDescent="0.25">
      <c r="C59"/>
      <c r="F59" s="36" t="e">
        <f>GETPIVOTDATA("Somme de Débit",$C$7,"Compte","08POINT")-GETPIVOTDATA("Somme de Crédit",$C$7,"Compte","08POINT")</f>
        <v>#REF!</v>
      </c>
    </row>
    <row r="60" spans="3:6" x14ac:dyDescent="0.25">
      <c r="C60"/>
      <c r="F60" s="36" t="e">
        <f>GETPIVOTDATA("Somme de Débit",$C$7,"Compte","08POSTE")-GETPIVOTDATA("Somme de Crédit",$C$7,"Compte","08POSTE")</f>
        <v>#REF!</v>
      </c>
    </row>
    <row r="61" spans="3:6" x14ac:dyDescent="0.25">
      <c r="C61"/>
      <c r="F61" s="36" t="e">
        <f>GETPIVOTDATA("Somme de Débit",$C$7,"Compte","08RABONI")-GETPIVOTDATA("Somme de Crédit",$C$7,"Compte","08RABONI")</f>
        <v>#REF!</v>
      </c>
    </row>
    <row r="62" spans="3:6" x14ac:dyDescent="0.25">
      <c r="C62"/>
      <c r="F62" s="36" t="e">
        <f>GETPIVOTDATA("Somme de Débit",$C$7,"Compte","08RENAUL")-GETPIVOTDATA("Somme de Crédit",$C$7,"Compte","08RENAUL")</f>
        <v>#REF!</v>
      </c>
    </row>
    <row r="63" spans="3:6" x14ac:dyDescent="0.25">
      <c r="C63"/>
      <c r="F63" s="36" t="e">
        <f>GETPIVOTDATA("Somme de Débit",$C$7,"Compte","08RENTAL")-GETPIVOTDATA("Somme de Crédit",$C$7,"Compte","08RENTAL")</f>
        <v>#REF!</v>
      </c>
    </row>
    <row r="64" spans="3:6" x14ac:dyDescent="0.25">
      <c r="C64"/>
      <c r="F64" s="44" t="e">
        <f>GETPIVOTDATA("Somme de Débit",$C$7,"Compte","08RESTAU")-GETPIVOTDATA("Somme de Crédit",$C$7,"Compte","08RESTAU")</f>
        <v>#REF!</v>
      </c>
    </row>
    <row r="65" spans="3:6" x14ac:dyDescent="0.25">
      <c r="C65"/>
      <c r="F65" s="35" t="e">
        <f>GETPIVOTDATA("Somme de Débit",$C$7,"Compte","08REXEL")-GETPIVOTDATA("Somme de Crédit",$C$7,"Compte","08REXEL")</f>
        <v>#REF!</v>
      </c>
    </row>
    <row r="66" spans="3:6" ht="15" x14ac:dyDescent="0.25">
      <c r="C66"/>
      <c r="F66" s="35" t="e">
        <f>GETPIVOTDATA("Somme de Débit",$C$7,"Compte","08RICHPL")-GETPIVOTDATA("Somme de Crédit",$C$7,"Compte","08RICHPL")</f>
        <v>#REF!</v>
      </c>
    </row>
    <row r="67" spans="3:6" ht="15" x14ac:dyDescent="0.25">
      <c r="C67"/>
      <c r="F67" s="36" t="e">
        <f>GETPIVOTDATA("Somme de Débit",$C$7,"Compte","08ROUSSO")-GETPIVOTDATA("Somme de Crédit",$C$7,"Compte","08ROUSSO")</f>
        <v>#REF!</v>
      </c>
    </row>
    <row r="68" spans="3:6" ht="15" x14ac:dyDescent="0.25">
      <c r="C68"/>
      <c r="F68" s="36" t="e">
        <f>GETPIVOTDATA("Somme de Débit",$C$7,"Compte","08RUESTO")-GETPIVOTDATA("Somme de Crédit",$C$7,"Compte","08RUESTO")</f>
        <v>#REF!</v>
      </c>
    </row>
    <row r="69" spans="3:6" ht="15" x14ac:dyDescent="0.25">
      <c r="C69"/>
      <c r="F69" s="36" t="e">
        <f>GETPIVOTDATA("Somme de Débit",$C$7,"Compte","08SFR")-GETPIVOTDATA("Somme de Crédit",$C$7,"Compte","08SFR")</f>
        <v>#REF!</v>
      </c>
    </row>
    <row r="70" spans="3:6" ht="15" x14ac:dyDescent="0.25">
      <c r="C70"/>
      <c r="F70" s="36" t="e">
        <f>GETPIVOTDATA("Somme de Débit",$C$7,"Compte","08SMILE")-GETPIVOTDATA("Somme de Crédit",$C$7,"Compte","08SMILE")</f>
        <v>#REF!</v>
      </c>
    </row>
    <row r="71" spans="3:6" ht="15" x14ac:dyDescent="0.25">
      <c r="C71"/>
      <c r="F71" s="36" t="e">
        <f>GETPIVOTDATA("Somme de Débit",$C$7,"Compte","08SODIAM")-GETPIVOTDATA("Somme de Crédit",$C$7,"Compte","08SODIAM")</f>
        <v>#REF!</v>
      </c>
    </row>
    <row r="72" spans="3:6" ht="15" x14ac:dyDescent="0.25">
      <c r="C72"/>
      <c r="F72" s="36" t="e">
        <f>GETPIVOTDATA("Somme de Débit",$C$7,"Compte","08STAL")-GETPIVOTDATA("Somme de Crédit",$C$7,"Compte","08STAL")</f>
        <v>#REF!</v>
      </c>
    </row>
    <row r="73" spans="3:6" ht="15" x14ac:dyDescent="0.25">
      <c r="C73"/>
      <c r="F73" s="36" t="e">
        <f>GETPIVOTDATA("Somme de Débit",$C$7,"Compte","08STARCO")-GETPIVOTDATA("Somme de Crédit",$C$7,"Compte","08STARCO")</f>
        <v>#REF!</v>
      </c>
    </row>
    <row r="74" spans="3:6" ht="15" x14ac:dyDescent="0.25">
      <c r="C74"/>
      <c r="F74" s="36" t="e">
        <f>GETPIVOTDATA("Somme de Débit",$C$7,"Compte","08STAREL")-GETPIVOTDATA("Somme de Crédit",$C$7,"Compte","08STAREL")</f>
        <v>#REF!</v>
      </c>
    </row>
    <row r="75" spans="3:6" ht="15" x14ac:dyDescent="0.25">
      <c r="C75"/>
      <c r="F75" s="36" t="e">
        <f>GETPIVOTDATA("Somme de Débit",$C$7,"Compte","08STROY")-GETPIVOTDATA("Somme de Crédit",$C$7,"Compte","08STROY")</f>
        <v>#REF!</v>
      </c>
    </row>
    <row r="76" spans="3:6" ht="15" x14ac:dyDescent="0.25">
      <c r="C76"/>
      <c r="F76" s="36" t="e">
        <f>GETPIVOTDATA("Somme de Débit",$C$7,"Compte","08SUSHIW")-GETPIVOTDATA("Somme de Crédit",$C$7,"Compte","08SUSHIW")</f>
        <v>#REF!</v>
      </c>
    </row>
    <row r="77" spans="3:6" ht="15" x14ac:dyDescent="0.25">
      <c r="C77"/>
      <c r="F77" s="36" t="e">
        <f>GETPIVOTDATA("Somme de Débit",$C$7,"Compte","08SWGEOB")-GETPIVOTDATA("Somme de Crédit",$C$7,"Compte","08SWGEOB")</f>
        <v>#REF!</v>
      </c>
    </row>
    <row r="78" spans="3:6" ht="15" x14ac:dyDescent="0.25">
      <c r="C78"/>
      <c r="F78" s="36" t="e">
        <f>GETPIVOTDATA("Somme de Débit",$C$7,"Compte","08TEIXER")-GETPIVOTDATA("Somme de Crédit",$C$7,"Compte","08TEIXER")</f>
        <v>#REF!</v>
      </c>
    </row>
    <row r="79" spans="3:6" ht="15" x14ac:dyDescent="0.25">
      <c r="C79"/>
      <c r="F79" s="36" t="e">
        <f>GETPIVOTDATA("Somme de Débit",$C$7,"Compte","08TENDAN")-GETPIVOTDATA("Somme de Crédit",$C$7,"Compte","08TENDAN")</f>
        <v>#REF!</v>
      </c>
    </row>
    <row r="80" spans="3:6" ht="15" x14ac:dyDescent="0.25">
      <c r="C80"/>
      <c r="F80" s="36" t="e">
        <f>GETPIVOTDATA("Somme de Débit",$C$7,"Compte","08TRADIT")-GETPIVOTDATA("Somme de Crédit",$C$7,"Compte","08TRADIT")</f>
        <v>#REF!</v>
      </c>
    </row>
    <row r="81" spans="3:6" ht="15" x14ac:dyDescent="0.25">
      <c r="C81"/>
      <c r="F81" s="36" t="e">
        <f>GETPIVOTDATA("Somme de Débit",$C$7,"Compte","08TRENOI")-GETPIVOTDATA("Somme de Crédit",$C$7,"Compte","08TRENOI")</f>
        <v>#REF!</v>
      </c>
    </row>
    <row r="82" spans="3:6" ht="15" x14ac:dyDescent="0.25">
      <c r="C82"/>
      <c r="F82" s="36" t="e">
        <f>GETPIVOTDATA("Somme de Débit",$C$7,"Compte","08YMAGYN")-GETPIVOTDATA("Somme de Crédit",$C$7,"Compte","08YMAGYN")</f>
        <v>#REF!</v>
      </c>
    </row>
    <row r="83" spans="3:6" ht="15" x14ac:dyDescent="0.25">
      <c r="C83"/>
      <c r="F83" s="36" t="e">
        <f>GETPIVOTDATA("Somme de Débit",$C$7,"Compte","08YOKO")-GETPIVOTDATA("Somme de Crédit",$C$7,"Compte","08YOKO")</f>
        <v>#REF!</v>
      </c>
    </row>
    <row r="84" spans="3:6" ht="15" x14ac:dyDescent="0.25">
      <c r="C84"/>
    </row>
    <row r="85" spans="3:6" ht="15" x14ac:dyDescent="0.25">
      <c r="C85"/>
    </row>
    <row r="86" spans="3:6" ht="15" x14ac:dyDescent="0.25">
      <c r="C86"/>
    </row>
    <row r="87" spans="3:6" ht="15" x14ac:dyDescent="0.25">
      <c r="C87"/>
    </row>
    <row r="88" spans="3:6" ht="15" x14ac:dyDescent="0.25">
      <c r="C88"/>
    </row>
    <row r="89" spans="3:6" ht="15" x14ac:dyDescent="0.25">
      <c r="C89"/>
    </row>
    <row r="90" spans="3:6" ht="15" x14ac:dyDescent="0.25">
      <c r="C90"/>
    </row>
    <row r="91" spans="3:6" x14ac:dyDescent="0.25">
      <c r="C91"/>
    </row>
    <row r="92" spans="3:6" ht="15" x14ac:dyDescent="0.25">
      <c r="C92"/>
    </row>
    <row r="93" spans="3:6" x14ac:dyDescent="0.25">
      <c r="C93"/>
    </row>
    <row r="94" spans="3:6" ht="15" x14ac:dyDescent="0.25">
      <c r="C94"/>
    </row>
    <row r="95" spans="3:6" x14ac:dyDescent="0.25">
      <c r="C95"/>
    </row>
    <row r="96" spans="3:6" ht="15" x14ac:dyDescent="0.25">
      <c r="C96"/>
    </row>
    <row r="97" spans="3:3" ht="15" x14ac:dyDescent="0.25">
      <c r="C97"/>
    </row>
    <row r="98" spans="3:3" ht="15" x14ac:dyDescent="0.25">
      <c r="C98"/>
    </row>
    <row r="99" spans="3:3" ht="15" x14ac:dyDescent="0.25">
      <c r="C99"/>
    </row>
    <row r="100" spans="3:3" x14ac:dyDescent="0.25">
      <c r="C100"/>
    </row>
    <row r="101" spans="3:3" ht="15" x14ac:dyDescent="0.25">
      <c r="C101"/>
    </row>
    <row r="102" spans="3:3" ht="15" x14ac:dyDescent="0.25">
      <c r="C102"/>
    </row>
    <row r="103" spans="3:3" x14ac:dyDescent="0.25">
      <c r="C103"/>
    </row>
    <row r="104" spans="3:3" ht="15" x14ac:dyDescent="0.25">
      <c r="C104"/>
    </row>
    <row r="105" spans="3:3" ht="15" x14ac:dyDescent="0.25">
      <c r="C105"/>
    </row>
    <row r="106" spans="3:3" x14ac:dyDescent="0.25">
      <c r="C106"/>
    </row>
    <row r="107" spans="3:3" x14ac:dyDescent="0.25">
      <c r="C107"/>
    </row>
    <row r="108" spans="3:3" ht="15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ht="15" x14ac:dyDescent="0.25">
      <c r="C137"/>
    </row>
    <row r="138" spans="3:3" ht="15" x14ac:dyDescent="0.25">
      <c r="C138"/>
    </row>
    <row r="139" spans="3:3" ht="15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ht="15" x14ac:dyDescent="0.25">
      <c r="C152"/>
    </row>
    <row r="153" spans="3:3" x14ac:dyDescent="0.25">
      <c r="C153"/>
    </row>
    <row r="154" spans="3:3" ht="15" x14ac:dyDescent="0.25">
      <c r="C154"/>
    </row>
    <row r="155" spans="3:3" x14ac:dyDescent="0.25">
      <c r="C155"/>
    </row>
    <row r="156" spans="3:3" ht="15" x14ac:dyDescent="0.25">
      <c r="C156"/>
    </row>
    <row r="157" spans="3:3" x14ac:dyDescent="0.25">
      <c r="C157"/>
    </row>
    <row r="158" spans="3:3" ht="15" x14ac:dyDescent="0.25">
      <c r="C158"/>
    </row>
    <row r="159" spans="3:3" x14ac:dyDescent="0.25">
      <c r="C159"/>
    </row>
    <row r="160" spans="3:3" ht="15" x14ac:dyDescent="0.25">
      <c r="C160"/>
    </row>
    <row r="161" spans="3:3" x14ac:dyDescent="0.25">
      <c r="C161"/>
    </row>
    <row r="162" spans="3:3" ht="15" x14ac:dyDescent="0.25">
      <c r="C162"/>
    </row>
    <row r="163" spans="3:3" x14ac:dyDescent="0.25">
      <c r="C163"/>
    </row>
    <row r="164" spans="3:3" ht="15" x14ac:dyDescent="0.25">
      <c r="C164"/>
    </row>
    <row r="165" spans="3:3" x14ac:dyDescent="0.25">
      <c r="C165"/>
    </row>
    <row r="166" spans="3:3" ht="15" x14ac:dyDescent="0.25">
      <c r="C166"/>
    </row>
    <row r="167" spans="3:3" x14ac:dyDescent="0.25">
      <c r="C167"/>
    </row>
    <row r="168" spans="3:3" ht="15" x14ac:dyDescent="0.25">
      <c r="C168"/>
    </row>
    <row r="169" spans="3:3" x14ac:dyDescent="0.25">
      <c r="C169"/>
    </row>
    <row r="170" spans="3:3" ht="15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ht="15" x14ac:dyDescent="0.25">
      <c r="C198"/>
    </row>
    <row r="199" spans="3:3" x14ac:dyDescent="0.25">
      <c r="C199"/>
    </row>
    <row r="200" spans="3:3" ht="15" x14ac:dyDescent="0.25">
      <c r="C200"/>
    </row>
    <row r="201" spans="3:3" x14ac:dyDescent="0.25">
      <c r="C201"/>
    </row>
    <row r="202" spans="3:3" ht="15" x14ac:dyDescent="0.25">
      <c r="C202"/>
    </row>
    <row r="203" spans="3:3" x14ac:dyDescent="0.25">
      <c r="C203"/>
    </row>
    <row r="204" spans="3:3" ht="15" x14ac:dyDescent="0.25">
      <c r="C204"/>
    </row>
    <row r="205" spans="3:3" x14ac:dyDescent="0.25">
      <c r="C205"/>
    </row>
    <row r="206" spans="3:3" ht="15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ht="15" x14ac:dyDescent="0.25">
      <c r="C210"/>
    </row>
    <row r="211" spans="3:3" x14ac:dyDescent="0.25">
      <c r="C211"/>
    </row>
    <row r="212" spans="3:3" ht="15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ht="15" x14ac:dyDescent="0.25">
      <c r="C216"/>
    </row>
    <row r="217" spans="3:3" x14ac:dyDescent="0.25">
      <c r="C217"/>
    </row>
    <row r="218" spans="3:3" ht="15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ht="15" x14ac:dyDescent="0.25">
      <c r="C222"/>
    </row>
    <row r="223" spans="3:3" x14ac:dyDescent="0.25">
      <c r="C223"/>
    </row>
    <row r="224" spans="3:3" ht="15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ht="15" x14ac:dyDescent="0.25">
      <c r="C228"/>
    </row>
    <row r="229" spans="3:3" x14ac:dyDescent="0.25">
      <c r="C229"/>
    </row>
    <row r="230" spans="3:3" ht="15" x14ac:dyDescent="0.25">
      <c r="C230"/>
    </row>
    <row r="231" spans="3:3" x14ac:dyDescent="0.25">
      <c r="C231"/>
    </row>
    <row r="232" spans="3:3" ht="15" x14ac:dyDescent="0.25">
      <c r="C232"/>
    </row>
    <row r="233" spans="3:3" x14ac:dyDescent="0.25">
      <c r="C233"/>
    </row>
    <row r="234" spans="3:3" ht="15" x14ac:dyDescent="0.25">
      <c r="C234"/>
    </row>
    <row r="235" spans="3:3" x14ac:dyDescent="0.25">
      <c r="C235"/>
    </row>
    <row r="236" spans="3:3" ht="15" x14ac:dyDescent="0.25">
      <c r="C236"/>
    </row>
    <row r="237" spans="3:3" x14ac:dyDescent="0.25">
      <c r="C237"/>
    </row>
    <row r="238" spans="3:3" ht="15" x14ac:dyDescent="0.25">
      <c r="C238"/>
    </row>
    <row r="239" spans="3:3" x14ac:dyDescent="0.25">
      <c r="C239"/>
    </row>
    <row r="240" spans="3:3" ht="15" x14ac:dyDescent="0.25">
      <c r="C240"/>
    </row>
    <row r="241" spans="3:3" x14ac:dyDescent="0.25">
      <c r="C241"/>
    </row>
    <row r="242" spans="3:3" ht="15" x14ac:dyDescent="0.25">
      <c r="C242"/>
    </row>
    <row r="243" spans="3:3" x14ac:dyDescent="0.25">
      <c r="C243"/>
    </row>
    <row r="244" spans="3:3" ht="15" x14ac:dyDescent="0.25">
      <c r="C244"/>
    </row>
    <row r="245" spans="3:3" x14ac:dyDescent="0.25">
      <c r="C245"/>
    </row>
    <row r="246" spans="3:3" ht="15" x14ac:dyDescent="0.25">
      <c r="C246"/>
    </row>
    <row r="247" spans="3:3" x14ac:dyDescent="0.25">
      <c r="C247"/>
    </row>
    <row r="248" spans="3:3" ht="15" x14ac:dyDescent="0.25">
      <c r="C248"/>
    </row>
    <row r="249" spans="3:3" x14ac:dyDescent="0.25">
      <c r="C249"/>
    </row>
    <row r="250" spans="3:3" ht="15" x14ac:dyDescent="0.25">
      <c r="C250"/>
    </row>
    <row r="251" spans="3:3" x14ac:dyDescent="0.25">
      <c r="C251"/>
    </row>
    <row r="252" spans="3:3" ht="15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ht="15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ht="15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ht="15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ht="15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ht="15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ht="15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ht="15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ht="15" x14ac:dyDescent="0.25">
      <c r="C300"/>
    </row>
    <row r="301" spans="3:3" x14ac:dyDescent="0.25">
      <c r="C301"/>
    </row>
    <row r="302" spans="3:3" ht="15" x14ac:dyDescent="0.25">
      <c r="C302"/>
    </row>
    <row r="303" spans="3:3" x14ac:dyDescent="0.25">
      <c r="C303"/>
    </row>
    <row r="304" spans="3:3" ht="15" x14ac:dyDescent="0.25">
      <c r="C304"/>
    </row>
    <row r="305" spans="3:3" x14ac:dyDescent="0.25">
      <c r="C305"/>
    </row>
    <row r="306" spans="3:3" ht="15" x14ac:dyDescent="0.25">
      <c r="C306"/>
    </row>
    <row r="307" spans="3:3" x14ac:dyDescent="0.25">
      <c r="C307"/>
    </row>
    <row r="308" spans="3:3" ht="15" x14ac:dyDescent="0.25">
      <c r="C308"/>
    </row>
    <row r="309" spans="3:3" x14ac:dyDescent="0.25">
      <c r="C309"/>
    </row>
    <row r="310" spans="3:3" ht="15" x14ac:dyDescent="0.25">
      <c r="C310"/>
    </row>
    <row r="311" spans="3:3" x14ac:dyDescent="0.25">
      <c r="C311"/>
    </row>
    <row r="312" spans="3:3" ht="15" x14ac:dyDescent="0.25">
      <c r="C312"/>
    </row>
    <row r="313" spans="3:3" x14ac:dyDescent="0.25">
      <c r="C313"/>
    </row>
    <row r="314" spans="3:3" ht="15" x14ac:dyDescent="0.25">
      <c r="C314"/>
    </row>
    <row r="315" spans="3:3" x14ac:dyDescent="0.25">
      <c r="C315"/>
    </row>
    <row r="316" spans="3:3" ht="15" x14ac:dyDescent="0.25">
      <c r="C316"/>
    </row>
    <row r="317" spans="3:3" x14ac:dyDescent="0.25">
      <c r="C317"/>
    </row>
    <row r="318" spans="3:3" ht="15" x14ac:dyDescent="0.25">
      <c r="C318"/>
    </row>
    <row r="319" spans="3:3" x14ac:dyDescent="0.25">
      <c r="C319"/>
    </row>
    <row r="320" spans="3:3" ht="15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ht="15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ht="15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ht="15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ht="15" x14ac:dyDescent="0.25">
      <c r="C344"/>
    </row>
    <row r="345" spans="3:3" x14ac:dyDescent="0.25">
      <c r="C345"/>
    </row>
    <row r="346" spans="3:3" ht="15" x14ac:dyDescent="0.25">
      <c r="C346"/>
    </row>
    <row r="347" spans="3:3" x14ac:dyDescent="0.25">
      <c r="C347"/>
    </row>
    <row r="348" spans="3:3" ht="15" x14ac:dyDescent="0.25">
      <c r="C348"/>
    </row>
    <row r="349" spans="3:3" x14ac:dyDescent="0.25">
      <c r="C349"/>
    </row>
    <row r="350" spans="3:3" ht="15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ht="15" x14ac:dyDescent="0.25">
      <c r="C370"/>
    </row>
    <row r="371" spans="3:3" x14ac:dyDescent="0.25">
      <c r="C371"/>
    </row>
    <row r="372" spans="3:3" ht="15" x14ac:dyDescent="0.25">
      <c r="C372"/>
    </row>
    <row r="373" spans="3:3" x14ac:dyDescent="0.25">
      <c r="C373"/>
    </row>
    <row r="374" spans="3:3" ht="15" x14ac:dyDescent="0.25">
      <c r="C374"/>
    </row>
    <row r="375" spans="3:3" x14ac:dyDescent="0.25">
      <c r="C375"/>
    </row>
    <row r="376" spans="3:3" ht="15" x14ac:dyDescent="0.25">
      <c r="C376"/>
    </row>
    <row r="377" spans="3:3" x14ac:dyDescent="0.25">
      <c r="C377"/>
    </row>
    <row r="378" spans="3:3" ht="15" x14ac:dyDescent="0.25">
      <c r="C378"/>
    </row>
    <row r="379" spans="3:3" x14ac:dyDescent="0.25">
      <c r="C379"/>
    </row>
    <row r="380" spans="3:3" ht="15" x14ac:dyDescent="0.25">
      <c r="C380"/>
    </row>
    <row r="381" spans="3:3" x14ac:dyDescent="0.25">
      <c r="C381"/>
    </row>
    <row r="382" spans="3:3" ht="15" x14ac:dyDescent="0.25">
      <c r="C382"/>
    </row>
    <row r="383" spans="3:3" x14ac:dyDescent="0.25">
      <c r="C383"/>
    </row>
    <row r="384" spans="3:3" ht="15" x14ac:dyDescent="0.25">
      <c r="C384"/>
    </row>
    <row r="385" spans="3:3" x14ac:dyDescent="0.25">
      <c r="C385"/>
    </row>
    <row r="386" spans="3:3" ht="15" x14ac:dyDescent="0.25">
      <c r="C386"/>
    </row>
    <row r="387" spans="3:3" x14ac:dyDescent="0.25">
      <c r="C387"/>
    </row>
    <row r="388" spans="3:3" ht="15" x14ac:dyDescent="0.25">
      <c r="C388"/>
    </row>
    <row r="389" spans="3:3" x14ac:dyDescent="0.25">
      <c r="C389"/>
    </row>
    <row r="390" spans="3:3" ht="15" x14ac:dyDescent="0.25">
      <c r="C390"/>
    </row>
    <row r="391" spans="3:3" x14ac:dyDescent="0.25">
      <c r="C391"/>
    </row>
    <row r="392" spans="3:3" ht="15" x14ac:dyDescent="0.25">
      <c r="C392"/>
    </row>
    <row r="393" spans="3:3" x14ac:dyDescent="0.25">
      <c r="C393"/>
    </row>
    <row r="394" spans="3:3" ht="15" x14ac:dyDescent="0.25">
      <c r="C394"/>
    </row>
    <row r="395" spans="3:3" x14ac:dyDescent="0.25">
      <c r="C395"/>
    </row>
    <row r="396" spans="3:3" ht="15" x14ac:dyDescent="0.25">
      <c r="C396"/>
    </row>
    <row r="397" spans="3:3" x14ac:dyDescent="0.25">
      <c r="C397"/>
    </row>
    <row r="398" spans="3:3" ht="15" x14ac:dyDescent="0.25">
      <c r="C398"/>
    </row>
    <row r="399" spans="3:3" x14ac:dyDescent="0.25">
      <c r="C399"/>
    </row>
    <row r="400" spans="3:3" ht="15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ht="15" x14ac:dyDescent="0.25">
      <c r="C404"/>
    </row>
    <row r="405" spans="3:3" x14ac:dyDescent="0.25">
      <c r="C405"/>
    </row>
    <row r="406" spans="3:3" ht="15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ht="15" x14ac:dyDescent="0.25">
      <c r="C410"/>
    </row>
    <row r="411" spans="3:3" x14ac:dyDescent="0.25">
      <c r="C411"/>
    </row>
    <row r="412" spans="3:3" ht="15" x14ac:dyDescent="0.25">
      <c r="C412"/>
    </row>
    <row r="413" spans="3:3" x14ac:dyDescent="0.25">
      <c r="C413"/>
    </row>
    <row r="414" spans="3:3" ht="15" x14ac:dyDescent="0.25">
      <c r="C414"/>
    </row>
    <row r="415" spans="3:3" x14ac:dyDescent="0.25">
      <c r="C415"/>
    </row>
    <row r="416" spans="3:3" ht="15" x14ac:dyDescent="0.25">
      <c r="C416"/>
    </row>
    <row r="417" spans="3:3" x14ac:dyDescent="0.25">
      <c r="C417"/>
    </row>
    <row r="418" spans="3:3" ht="15" x14ac:dyDescent="0.25">
      <c r="C418"/>
    </row>
    <row r="419" spans="3:3" x14ac:dyDescent="0.25">
      <c r="C419"/>
    </row>
    <row r="420" spans="3:3" ht="15" x14ac:dyDescent="0.25">
      <c r="C420"/>
    </row>
    <row r="421" spans="3:3" x14ac:dyDescent="0.25">
      <c r="C421"/>
    </row>
    <row r="422" spans="3:3" ht="15" x14ac:dyDescent="0.25">
      <c r="C422"/>
    </row>
    <row r="423" spans="3:3" x14ac:dyDescent="0.25">
      <c r="C423"/>
    </row>
    <row r="424" spans="3:3" ht="15" x14ac:dyDescent="0.25">
      <c r="C424"/>
    </row>
    <row r="425" spans="3:3" x14ac:dyDescent="0.25">
      <c r="C425"/>
    </row>
    <row r="426" spans="3:3" ht="15" x14ac:dyDescent="0.25">
      <c r="C426"/>
    </row>
    <row r="427" spans="3:3" x14ac:dyDescent="0.25">
      <c r="C427"/>
    </row>
    <row r="428" spans="3:3" ht="15" x14ac:dyDescent="0.25">
      <c r="C428"/>
    </row>
    <row r="429" spans="3:3" x14ac:dyDescent="0.25">
      <c r="C429"/>
    </row>
    <row r="430" spans="3:3" ht="15" x14ac:dyDescent="0.25">
      <c r="C430"/>
    </row>
    <row r="431" spans="3:3" x14ac:dyDescent="0.25">
      <c r="C431"/>
    </row>
    <row r="432" spans="3:3" ht="15" x14ac:dyDescent="0.25">
      <c r="C432"/>
    </row>
    <row r="433" spans="3:3" x14ac:dyDescent="0.25">
      <c r="C433"/>
    </row>
    <row r="434" spans="3:3" ht="15" x14ac:dyDescent="0.25">
      <c r="C434"/>
    </row>
    <row r="435" spans="3:3" x14ac:dyDescent="0.25">
      <c r="C435"/>
    </row>
    <row r="436" spans="3:3" ht="15" x14ac:dyDescent="0.25">
      <c r="C436"/>
    </row>
    <row r="437" spans="3:3" x14ac:dyDescent="0.25">
      <c r="C437"/>
    </row>
    <row r="438" spans="3:3" ht="15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ht="15" x14ac:dyDescent="0.25">
      <c r="C442"/>
    </row>
    <row r="443" spans="3:3" x14ac:dyDescent="0.25">
      <c r="C443"/>
    </row>
    <row r="444" spans="3:3" ht="15" x14ac:dyDescent="0.25">
      <c r="C444"/>
    </row>
    <row r="445" spans="3:3" x14ac:dyDescent="0.25">
      <c r="C445"/>
    </row>
    <row r="446" spans="3:3" ht="15" x14ac:dyDescent="0.25">
      <c r="C446"/>
    </row>
    <row r="447" spans="3:3" x14ac:dyDescent="0.25">
      <c r="C447"/>
    </row>
    <row r="448" spans="3:3" ht="15" x14ac:dyDescent="0.25">
      <c r="C448"/>
    </row>
    <row r="449" spans="3:3" x14ac:dyDescent="0.25">
      <c r="C449"/>
    </row>
    <row r="450" spans="3:3" ht="15" x14ac:dyDescent="0.25">
      <c r="C450"/>
    </row>
    <row r="451" spans="3:3" x14ac:dyDescent="0.25">
      <c r="C451"/>
    </row>
    <row r="452" spans="3:3" ht="15" x14ac:dyDescent="0.25">
      <c r="C452"/>
    </row>
    <row r="453" spans="3:3" x14ac:dyDescent="0.25">
      <c r="C453"/>
    </row>
    <row r="454" spans="3:3" ht="15" x14ac:dyDescent="0.25">
      <c r="C454"/>
    </row>
    <row r="455" spans="3:3" x14ac:dyDescent="0.25">
      <c r="C455"/>
    </row>
    <row r="456" spans="3:3" ht="15" x14ac:dyDescent="0.25">
      <c r="C456"/>
    </row>
    <row r="457" spans="3:3" x14ac:dyDescent="0.25">
      <c r="C457"/>
    </row>
    <row r="458" spans="3:3" ht="15" x14ac:dyDescent="0.25">
      <c r="C458"/>
    </row>
    <row r="459" spans="3:3" x14ac:dyDescent="0.25">
      <c r="C459"/>
    </row>
    <row r="460" spans="3:3" ht="15" x14ac:dyDescent="0.25">
      <c r="C460"/>
    </row>
    <row r="461" spans="3:3" x14ac:dyDescent="0.25">
      <c r="C461"/>
    </row>
    <row r="462" spans="3:3" ht="15" x14ac:dyDescent="0.25">
      <c r="C462"/>
    </row>
    <row r="463" spans="3:3" x14ac:dyDescent="0.25">
      <c r="C463"/>
    </row>
    <row r="464" spans="3:3" ht="15" x14ac:dyDescent="0.25">
      <c r="C464"/>
    </row>
    <row r="465" spans="3:3" x14ac:dyDescent="0.25">
      <c r="C465"/>
    </row>
    <row r="466" spans="3:3" ht="15" x14ac:dyDescent="0.25">
      <c r="C466"/>
    </row>
    <row r="467" spans="3:3" x14ac:dyDescent="0.25">
      <c r="C467"/>
    </row>
    <row r="468" spans="3:3" ht="15" x14ac:dyDescent="0.25">
      <c r="C468"/>
    </row>
    <row r="469" spans="3:3" x14ac:dyDescent="0.25">
      <c r="C469"/>
    </row>
    <row r="470" spans="3:3" ht="15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ht="15" x14ac:dyDescent="0.25">
      <c r="C474"/>
    </row>
    <row r="475" spans="3:3" x14ac:dyDescent="0.25">
      <c r="C475"/>
    </row>
    <row r="476" spans="3:3" ht="15" x14ac:dyDescent="0.25">
      <c r="C476"/>
    </row>
    <row r="477" spans="3:3" x14ac:dyDescent="0.25">
      <c r="C477"/>
    </row>
    <row r="478" spans="3:3" ht="15" x14ac:dyDescent="0.25">
      <c r="C478"/>
    </row>
    <row r="479" spans="3:3" x14ac:dyDescent="0.25">
      <c r="C479"/>
    </row>
    <row r="480" spans="3:3" ht="15" x14ac:dyDescent="0.25">
      <c r="C480"/>
    </row>
    <row r="481" spans="3:3" x14ac:dyDescent="0.25">
      <c r="C481"/>
    </row>
    <row r="482" spans="3:3" ht="15" x14ac:dyDescent="0.25">
      <c r="C482"/>
    </row>
    <row r="483" spans="3:3" x14ac:dyDescent="0.25">
      <c r="C483"/>
    </row>
    <row r="484" spans="3:3" ht="15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ht="15" x14ac:dyDescent="0.25">
      <c r="C524"/>
    </row>
    <row r="525" spans="3:3" x14ac:dyDescent="0.25">
      <c r="C525"/>
    </row>
    <row r="526" spans="3:3" ht="15" x14ac:dyDescent="0.25">
      <c r="C526"/>
    </row>
    <row r="527" spans="3:3" x14ac:dyDescent="0.25">
      <c r="C527"/>
    </row>
    <row r="528" spans="3:3" ht="15" x14ac:dyDescent="0.25">
      <c r="C528"/>
    </row>
    <row r="529" spans="3:3" x14ac:dyDescent="0.25">
      <c r="C529"/>
    </row>
    <row r="530" spans="3:3" ht="15" x14ac:dyDescent="0.25">
      <c r="C530"/>
    </row>
    <row r="531" spans="3:3" x14ac:dyDescent="0.25">
      <c r="C531"/>
    </row>
    <row r="532" spans="3:3" ht="15" x14ac:dyDescent="0.25">
      <c r="C532"/>
    </row>
    <row r="533" spans="3:3" x14ac:dyDescent="0.25">
      <c r="C533"/>
    </row>
    <row r="534" spans="3:3" ht="15" x14ac:dyDescent="0.25">
      <c r="C534"/>
    </row>
    <row r="535" spans="3:3" x14ac:dyDescent="0.25">
      <c r="C535"/>
    </row>
    <row r="536" spans="3:3" ht="15" x14ac:dyDescent="0.25">
      <c r="C536"/>
    </row>
    <row r="537" spans="3:3" x14ac:dyDescent="0.25">
      <c r="C537"/>
    </row>
    <row r="538" spans="3:3" ht="15" x14ac:dyDescent="0.25">
      <c r="C538"/>
    </row>
    <row r="539" spans="3:3" x14ac:dyDescent="0.25">
      <c r="C539"/>
    </row>
    <row r="540" spans="3:3" ht="15" x14ac:dyDescent="0.25">
      <c r="C540"/>
    </row>
    <row r="541" spans="3:3" x14ac:dyDescent="0.25">
      <c r="C541"/>
    </row>
    <row r="542" spans="3:3" ht="15" x14ac:dyDescent="0.25">
      <c r="C542"/>
    </row>
    <row r="543" spans="3:3" x14ac:dyDescent="0.25">
      <c r="C543"/>
    </row>
    <row r="544" spans="3:3" ht="15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ht="15" x14ac:dyDescent="0.25">
      <c r="C576"/>
    </row>
    <row r="577" spans="3:3" x14ac:dyDescent="0.25">
      <c r="C577"/>
    </row>
    <row r="578" spans="3:3" ht="15" x14ac:dyDescent="0.25">
      <c r="C578"/>
    </row>
    <row r="579" spans="3:3" x14ac:dyDescent="0.25">
      <c r="C579"/>
    </row>
    <row r="580" spans="3:3" ht="15" x14ac:dyDescent="0.25">
      <c r="C580"/>
    </row>
    <row r="581" spans="3:3" x14ac:dyDescent="0.25">
      <c r="C581"/>
    </row>
    <row r="582" spans="3:3" ht="15" x14ac:dyDescent="0.25">
      <c r="C582"/>
    </row>
    <row r="583" spans="3:3" x14ac:dyDescent="0.25">
      <c r="C583"/>
    </row>
    <row r="584" spans="3:3" ht="15" x14ac:dyDescent="0.25">
      <c r="C584"/>
    </row>
    <row r="585" spans="3:3" x14ac:dyDescent="0.25">
      <c r="C585"/>
    </row>
    <row r="586" spans="3:3" ht="15" x14ac:dyDescent="0.25">
      <c r="C586"/>
    </row>
    <row r="587" spans="3:3" x14ac:dyDescent="0.25">
      <c r="C587"/>
    </row>
    <row r="588" spans="3:3" ht="15" x14ac:dyDescent="0.25">
      <c r="C588"/>
    </row>
    <row r="589" spans="3:3" x14ac:dyDescent="0.25">
      <c r="C589"/>
    </row>
    <row r="590" spans="3:3" ht="15" x14ac:dyDescent="0.25">
      <c r="C590"/>
    </row>
    <row r="591" spans="3:3" x14ac:dyDescent="0.25">
      <c r="C591"/>
    </row>
    <row r="592" spans="3:3" ht="15" x14ac:dyDescent="0.25">
      <c r="C592"/>
    </row>
    <row r="593" spans="3:3" x14ac:dyDescent="0.25">
      <c r="C593"/>
    </row>
    <row r="594" spans="3:3" ht="15" x14ac:dyDescent="0.25">
      <c r="C594"/>
    </row>
    <row r="595" spans="3:3" x14ac:dyDescent="0.25">
      <c r="C595"/>
    </row>
    <row r="596" spans="3:3" ht="15" x14ac:dyDescent="0.25">
      <c r="C596"/>
    </row>
    <row r="597" spans="3:3" x14ac:dyDescent="0.25">
      <c r="C597"/>
    </row>
    <row r="598" spans="3:3" x14ac:dyDescent="0.25">
      <c r="C598"/>
    </row>
    <row r="599" spans="3:3" x14ac:dyDescent="0.25">
      <c r="C599"/>
    </row>
    <row r="600" spans="3:3" x14ac:dyDescent="0.25">
      <c r="C600"/>
    </row>
    <row r="601" spans="3:3" x14ac:dyDescent="0.25">
      <c r="C601"/>
    </row>
    <row r="602" spans="3:3" x14ac:dyDescent="0.25">
      <c r="C602"/>
    </row>
    <row r="603" spans="3:3" x14ac:dyDescent="0.25">
      <c r="C603"/>
    </row>
    <row r="604" spans="3:3" x14ac:dyDescent="0.25">
      <c r="C604"/>
    </row>
    <row r="605" spans="3:3" x14ac:dyDescent="0.25">
      <c r="C605"/>
    </row>
    <row r="606" spans="3:3" x14ac:dyDescent="0.25">
      <c r="C606"/>
    </row>
    <row r="607" spans="3:3" x14ac:dyDescent="0.25">
      <c r="C607"/>
    </row>
    <row r="608" spans="3:3" x14ac:dyDescent="0.25">
      <c r="C608"/>
    </row>
    <row r="609" spans="3:3" x14ac:dyDescent="0.25">
      <c r="C609"/>
    </row>
    <row r="610" spans="3:3" x14ac:dyDescent="0.25">
      <c r="C610"/>
    </row>
    <row r="611" spans="3:3" x14ac:dyDescent="0.25">
      <c r="C611"/>
    </row>
    <row r="612" spans="3:3" x14ac:dyDescent="0.25">
      <c r="C612"/>
    </row>
    <row r="613" spans="3:3" x14ac:dyDescent="0.25">
      <c r="C613"/>
    </row>
    <row r="614" spans="3:3" x14ac:dyDescent="0.25">
      <c r="C614"/>
    </row>
    <row r="615" spans="3:3" x14ac:dyDescent="0.25">
      <c r="C615"/>
    </row>
    <row r="616" spans="3:3" x14ac:dyDescent="0.25">
      <c r="C616"/>
    </row>
    <row r="617" spans="3:3" x14ac:dyDescent="0.25">
      <c r="C617"/>
    </row>
    <row r="618" spans="3:3" ht="15" x14ac:dyDescent="0.25">
      <c r="C618"/>
    </row>
    <row r="619" spans="3:3" x14ac:dyDescent="0.25">
      <c r="C619"/>
    </row>
    <row r="620" spans="3:3" ht="15" x14ac:dyDescent="0.25">
      <c r="C620"/>
    </row>
    <row r="621" spans="3:3" x14ac:dyDescent="0.25">
      <c r="C621"/>
    </row>
    <row r="622" spans="3:3" ht="15" x14ac:dyDescent="0.25">
      <c r="C622"/>
    </row>
    <row r="623" spans="3:3" x14ac:dyDescent="0.25">
      <c r="C623"/>
    </row>
    <row r="624" spans="3:3" ht="15" x14ac:dyDescent="0.25">
      <c r="C624"/>
    </row>
    <row r="625" spans="3:3" x14ac:dyDescent="0.25">
      <c r="C625"/>
    </row>
    <row r="626" spans="3:3" ht="15" x14ac:dyDescent="0.25">
      <c r="C626"/>
    </row>
    <row r="627" spans="3:3" x14ac:dyDescent="0.25">
      <c r="C627"/>
    </row>
    <row r="628" spans="3:3" ht="15" x14ac:dyDescent="0.25">
      <c r="C628"/>
    </row>
    <row r="629" spans="3:3" x14ac:dyDescent="0.25">
      <c r="C629"/>
    </row>
    <row r="630" spans="3:3" ht="15" x14ac:dyDescent="0.25">
      <c r="C630"/>
    </row>
    <row r="631" spans="3:3" x14ac:dyDescent="0.25">
      <c r="C631"/>
    </row>
    <row r="632" spans="3:3" ht="15" x14ac:dyDescent="0.25">
      <c r="C632"/>
    </row>
    <row r="633" spans="3:3" x14ac:dyDescent="0.25">
      <c r="C633"/>
    </row>
    <row r="634" spans="3:3" ht="15" x14ac:dyDescent="0.25">
      <c r="C634"/>
    </row>
    <row r="635" spans="3:3" x14ac:dyDescent="0.25">
      <c r="C635"/>
    </row>
    <row r="636" spans="3:3" ht="15" x14ac:dyDescent="0.25">
      <c r="C636"/>
    </row>
    <row r="637" spans="3:3" x14ac:dyDescent="0.25">
      <c r="C637"/>
    </row>
    <row r="638" spans="3:3" ht="15" x14ac:dyDescent="0.25">
      <c r="C638"/>
    </row>
    <row r="639" spans="3:3" x14ac:dyDescent="0.25">
      <c r="C639"/>
    </row>
    <row r="640" spans="3:3" ht="15" x14ac:dyDescent="0.25">
      <c r="C640"/>
    </row>
    <row r="641" spans="3:3" x14ac:dyDescent="0.25">
      <c r="C641"/>
    </row>
    <row r="642" spans="3:3" ht="15" x14ac:dyDescent="0.25">
      <c r="C642"/>
    </row>
    <row r="643" spans="3:3" x14ac:dyDescent="0.25">
      <c r="C643"/>
    </row>
    <row r="644" spans="3:3" ht="15" x14ac:dyDescent="0.25">
      <c r="C644"/>
    </row>
    <row r="645" spans="3:3" x14ac:dyDescent="0.25">
      <c r="C645"/>
    </row>
    <row r="646" spans="3:3" ht="15" x14ac:dyDescent="0.25">
      <c r="C646"/>
    </row>
    <row r="647" spans="3:3" x14ac:dyDescent="0.25">
      <c r="C647"/>
    </row>
    <row r="648" spans="3:3" ht="15" x14ac:dyDescent="0.25">
      <c r="C648"/>
    </row>
    <row r="649" spans="3:3" x14ac:dyDescent="0.25">
      <c r="C649"/>
    </row>
    <row r="650" spans="3:3" ht="15" x14ac:dyDescent="0.25">
      <c r="C650"/>
    </row>
    <row r="651" spans="3:3" x14ac:dyDescent="0.25">
      <c r="C651"/>
    </row>
    <row r="652" spans="3:3" ht="15" x14ac:dyDescent="0.25">
      <c r="C652"/>
    </row>
    <row r="653" spans="3:3" x14ac:dyDescent="0.25">
      <c r="C653"/>
    </row>
    <row r="654" spans="3:3" ht="15" x14ac:dyDescent="0.25">
      <c r="C654"/>
    </row>
    <row r="655" spans="3:3" x14ac:dyDescent="0.25">
      <c r="C655"/>
    </row>
    <row r="656" spans="3:3" ht="15" x14ac:dyDescent="0.25">
      <c r="C656"/>
    </row>
    <row r="657" spans="3:3" x14ac:dyDescent="0.25">
      <c r="C657"/>
    </row>
    <row r="658" spans="3:3" ht="15" x14ac:dyDescent="0.25">
      <c r="C658"/>
    </row>
    <row r="659" spans="3:3" x14ac:dyDescent="0.25">
      <c r="C659"/>
    </row>
    <row r="660" spans="3:3" ht="15" x14ac:dyDescent="0.25">
      <c r="C660"/>
    </row>
    <row r="661" spans="3:3" x14ac:dyDescent="0.25">
      <c r="C661"/>
    </row>
    <row r="662" spans="3:3" ht="15" x14ac:dyDescent="0.25">
      <c r="C662"/>
    </row>
    <row r="663" spans="3:3" x14ac:dyDescent="0.25">
      <c r="C663"/>
    </row>
    <row r="664" spans="3:3" ht="15" x14ac:dyDescent="0.25">
      <c r="C664"/>
    </row>
    <row r="665" spans="3:3" x14ac:dyDescent="0.25">
      <c r="C665"/>
    </row>
    <row r="666" spans="3:3" ht="15" x14ac:dyDescent="0.25">
      <c r="C666"/>
    </row>
    <row r="667" spans="3:3" x14ac:dyDescent="0.25">
      <c r="C667"/>
    </row>
    <row r="668" spans="3:3" ht="15" x14ac:dyDescent="0.25">
      <c r="C668"/>
    </row>
    <row r="669" spans="3:3" x14ac:dyDescent="0.25">
      <c r="C669"/>
    </row>
    <row r="670" spans="3:3" ht="15" x14ac:dyDescent="0.25">
      <c r="C670"/>
    </row>
    <row r="671" spans="3:3" x14ac:dyDescent="0.25">
      <c r="C671"/>
    </row>
    <row r="672" spans="3:3" ht="15" x14ac:dyDescent="0.25">
      <c r="C672"/>
    </row>
    <row r="673" spans="3:3" x14ac:dyDescent="0.25">
      <c r="C673"/>
    </row>
    <row r="674" spans="3:3" ht="15" x14ac:dyDescent="0.25">
      <c r="C674"/>
    </row>
    <row r="675" spans="3:3" x14ac:dyDescent="0.25">
      <c r="C675"/>
    </row>
    <row r="676" spans="3:3" ht="15" x14ac:dyDescent="0.25">
      <c r="C676"/>
    </row>
    <row r="677" spans="3:3" x14ac:dyDescent="0.25">
      <c r="C677"/>
    </row>
    <row r="678" spans="3:3" ht="15" x14ac:dyDescent="0.25">
      <c r="C678"/>
    </row>
    <row r="679" spans="3:3" x14ac:dyDescent="0.25">
      <c r="C679"/>
    </row>
    <row r="680" spans="3:3" ht="15" x14ac:dyDescent="0.25">
      <c r="C680"/>
    </row>
    <row r="681" spans="3:3" x14ac:dyDescent="0.25">
      <c r="C681"/>
    </row>
    <row r="682" spans="3:3" ht="15" x14ac:dyDescent="0.25">
      <c r="C682"/>
    </row>
    <row r="683" spans="3:3" x14ac:dyDescent="0.25">
      <c r="C683"/>
    </row>
    <row r="684" spans="3:3" ht="15" x14ac:dyDescent="0.25">
      <c r="C684"/>
    </row>
    <row r="685" spans="3:3" x14ac:dyDescent="0.25">
      <c r="C685"/>
    </row>
    <row r="686" spans="3:3" ht="15" x14ac:dyDescent="0.25">
      <c r="C686"/>
    </row>
    <row r="687" spans="3:3" x14ac:dyDescent="0.25">
      <c r="C687"/>
    </row>
    <row r="688" spans="3:3" ht="15" x14ac:dyDescent="0.25">
      <c r="C688"/>
    </row>
    <row r="689" spans="3:3" x14ac:dyDescent="0.25">
      <c r="C689"/>
    </row>
    <row r="690" spans="3:3" ht="15" x14ac:dyDescent="0.25">
      <c r="C690"/>
    </row>
    <row r="691" spans="3:3" x14ac:dyDescent="0.25">
      <c r="C691"/>
    </row>
    <row r="692" spans="3:3" ht="15" x14ac:dyDescent="0.25">
      <c r="C692"/>
    </row>
    <row r="693" spans="3:3" x14ac:dyDescent="0.25">
      <c r="C693"/>
    </row>
    <row r="694" spans="3:3" ht="15" x14ac:dyDescent="0.25">
      <c r="C694"/>
    </row>
    <row r="695" spans="3:3" x14ac:dyDescent="0.25">
      <c r="C695"/>
    </row>
    <row r="696" spans="3:3" ht="15" x14ac:dyDescent="0.25">
      <c r="C696"/>
    </row>
    <row r="697" spans="3:3" x14ac:dyDescent="0.25">
      <c r="C697"/>
    </row>
    <row r="698" spans="3:3" ht="15" x14ac:dyDescent="0.25">
      <c r="C698"/>
    </row>
    <row r="699" spans="3:3" x14ac:dyDescent="0.25">
      <c r="C699"/>
    </row>
    <row r="700" spans="3:3" ht="15" x14ac:dyDescent="0.25">
      <c r="C700"/>
    </row>
    <row r="701" spans="3:3" x14ac:dyDescent="0.25">
      <c r="C701"/>
    </row>
    <row r="702" spans="3:3" ht="15" x14ac:dyDescent="0.25">
      <c r="C702"/>
    </row>
    <row r="703" spans="3:3" x14ac:dyDescent="0.25">
      <c r="C703"/>
    </row>
    <row r="704" spans="3:3" ht="15" x14ac:dyDescent="0.25">
      <c r="C704"/>
    </row>
    <row r="705" spans="3:3" x14ac:dyDescent="0.25">
      <c r="C705"/>
    </row>
    <row r="706" spans="3:3" ht="15" x14ac:dyDescent="0.25">
      <c r="C706"/>
    </row>
    <row r="707" spans="3:3" x14ac:dyDescent="0.25">
      <c r="C707"/>
    </row>
    <row r="708" spans="3:3" ht="15" x14ac:dyDescent="0.25">
      <c r="C708"/>
    </row>
    <row r="709" spans="3:3" x14ac:dyDescent="0.25">
      <c r="C709"/>
    </row>
    <row r="710" spans="3:3" ht="15" x14ac:dyDescent="0.25">
      <c r="C710"/>
    </row>
    <row r="711" spans="3:3" x14ac:dyDescent="0.25">
      <c r="C711"/>
    </row>
    <row r="712" spans="3:3" ht="15" x14ac:dyDescent="0.25">
      <c r="C712"/>
    </row>
    <row r="713" spans="3:3" x14ac:dyDescent="0.25">
      <c r="C713"/>
    </row>
    <row r="714" spans="3:3" ht="15" x14ac:dyDescent="0.25">
      <c r="C714"/>
    </row>
    <row r="715" spans="3:3" x14ac:dyDescent="0.25">
      <c r="C715"/>
    </row>
    <row r="716" spans="3:3" ht="15" x14ac:dyDescent="0.25">
      <c r="C716"/>
    </row>
    <row r="717" spans="3:3" x14ac:dyDescent="0.25">
      <c r="C717"/>
    </row>
    <row r="718" spans="3:3" ht="15" x14ac:dyDescent="0.25">
      <c r="C718"/>
    </row>
    <row r="719" spans="3:3" x14ac:dyDescent="0.25">
      <c r="C719"/>
    </row>
    <row r="720" spans="3:3" ht="15" x14ac:dyDescent="0.25">
      <c r="C720"/>
    </row>
    <row r="721" spans="3:3" x14ac:dyDescent="0.25">
      <c r="C721"/>
    </row>
    <row r="722" spans="3:3" ht="15" x14ac:dyDescent="0.25">
      <c r="C722"/>
    </row>
    <row r="723" spans="3:3" x14ac:dyDescent="0.25">
      <c r="C723"/>
    </row>
    <row r="724" spans="3:3" ht="15" x14ac:dyDescent="0.25">
      <c r="C724"/>
    </row>
    <row r="725" spans="3:3" x14ac:dyDescent="0.25">
      <c r="C725"/>
    </row>
    <row r="726" spans="3:3" ht="15" x14ac:dyDescent="0.25">
      <c r="C726"/>
    </row>
    <row r="727" spans="3:3" x14ac:dyDescent="0.25">
      <c r="C727"/>
    </row>
    <row r="728" spans="3:3" ht="15" x14ac:dyDescent="0.25">
      <c r="C728"/>
    </row>
    <row r="729" spans="3:3" x14ac:dyDescent="0.25">
      <c r="C729"/>
    </row>
    <row r="730" spans="3:3" ht="15" x14ac:dyDescent="0.25">
      <c r="C730"/>
    </row>
    <row r="731" spans="3:3" x14ac:dyDescent="0.25">
      <c r="C731"/>
    </row>
    <row r="732" spans="3:3" ht="15" x14ac:dyDescent="0.25">
      <c r="C732"/>
    </row>
    <row r="733" spans="3:3" x14ac:dyDescent="0.25">
      <c r="C733"/>
    </row>
    <row r="734" spans="3:3" ht="15" x14ac:dyDescent="0.25">
      <c r="C734"/>
    </row>
    <row r="735" spans="3:3" x14ac:dyDescent="0.25">
      <c r="C735"/>
    </row>
    <row r="736" spans="3:3" ht="15" x14ac:dyDescent="0.25">
      <c r="C736"/>
    </row>
    <row r="737" spans="3:3" x14ac:dyDescent="0.25">
      <c r="C737"/>
    </row>
    <row r="738" spans="3:3" ht="15" x14ac:dyDescent="0.25">
      <c r="C738"/>
    </row>
    <row r="739" spans="3:3" x14ac:dyDescent="0.25">
      <c r="C739"/>
    </row>
    <row r="740" spans="3:3" ht="15" x14ac:dyDescent="0.25">
      <c r="C740"/>
    </row>
    <row r="741" spans="3:3" x14ac:dyDescent="0.25">
      <c r="C741"/>
    </row>
    <row r="742" spans="3:3" ht="15" x14ac:dyDescent="0.25">
      <c r="C742"/>
    </row>
    <row r="743" spans="3:3" x14ac:dyDescent="0.25">
      <c r="C743"/>
    </row>
    <row r="744" spans="3:3" ht="15" x14ac:dyDescent="0.25">
      <c r="C744"/>
    </row>
    <row r="745" spans="3:3" x14ac:dyDescent="0.25">
      <c r="C745"/>
    </row>
    <row r="746" spans="3:3" ht="15" x14ac:dyDescent="0.25">
      <c r="C746"/>
    </row>
    <row r="747" spans="3:3" x14ac:dyDescent="0.25">
      <c r="C747"/>
    </row>
    <row r="748" spans="3:3" ht="15" x14ac:dyDescent="0.25">
      <c r="C748"/>
    </row>
    <row r="749" spans="3:3" x14ac:dyDescent="0.25">
      <c r="C749"/>
    </row>
    <row r="750" spans="3:3" ht="15" x14ac:dyDescent="0.25">
      <c r="C750"/>
    </row>
    <row r="751" spans="3:3" x14ac:dyDescent="0.25">
      <c r="C751"/>
    </row>
    <row r="752" spans="3:3" ht="15" x14ac:dyDescent="0.25">
      <c r="C752"/>
    </row>
    <row r="753" spans="3:3" x14ac:dyDescent="0.25">
      <c r="C753"/>
    </row>
    <row r="754" spans="3:3" ht="15" x14ac:dyDescent="0.25">
      <c r="C754"/>
    </row>
    <row r="755" spans="3:3" x14ac:dyDescent="0.25">
      <c r="C755"/>
    </row>
    <row r="756" spans="3:3" ht="15" x14ac:dyDescent="0.25">
      <c r="C756"/>
    </row>
    <row r="757" spans="3:3" x14ac:dyDescent="0.25">
      <c r="C757"/>
    </row>
    <row r="758" spans="3:3" ht="15" x14ac:dyDescent="0.25">
      <c r="C758"/>
    </row>
    <row r="759" spans="3:3" x14ac:dyDescent="0.25">
      <c r="C759"/>
    </row>
    <row r="760" spans="3:3" ht="15" x14ac:dyDescent="0.25">
      <c r="C760"/>
    </row>
    <row r="761" spans="3:3" x14ac:dyDescent="0.25">
      <c r="C761"/>
    </row>
    <row r="762" spans="3:3" ht="15" x14ac:dyDescent="0.25">
      <c r="C762"/>
    </row>
    <row r="763" spans="3:3" x14ac:dyDescent="0.25">
      <c r="C763"/>
    </row>
    <row r="764" spans="3:3" ht="15" x14ac:dyDescent="0.25">
      <c r="C764"/>
    </row>
    <row r="765" spans="3:3" x14ac:dyDescent="0.25">
      <c r="C765"/>
    </row>
    <row r="766" spans="3:3" ht="15" x14ac:dyDescent="0.25">
      <c r="C766"/>
    </row>
    <row r="767" spans="3:3" x14ac:dyDescent="0.25">
      <c r="C767"/>
    </row>
    <row r="768" spans="3:3" ht="15" x14ac:dyDescent="0.25">
      <c r="C768"/>
    </row>
    <row r="769" spans="3:3" x14ac:dyDescent="0.25">
      <c r="C769"/>
    </row>
    <row r="770" spans="3:3" ht="15" x14ac:dyDescent="0.25">
      <c r="C770"/>
    </row>
    <row r="771" spans="3:3" x14ac:dyDescent="0.25">
      <c r="C771"/>
    </row>
    <row r="772" spans="3:3" ht="15" x14ac:dyDescent="0.25">
      <c r="C772"/>
    </row>
    <row r="773" spans="3:3" x14ac:dyDescent="0.25">
      <c r="C773"/>
    </row>
    <row r="774" spans="3:3" ht="15" x14ac:dyDescent="0.25">
      <c r="C774"/>
    </row>
    <row r="775" spans="3:3" x14ac:dyDescent="0.25">
      <c r="C775"/>
    </row>
    <row r="776" spans="3:3" ht="15" x14ac:dyDescent="0.25">
      <c r="C776"/>
    </row>
    <row r="777" spans="3:3" x14ac:dyDescent="0.25">
      <c r="C777"/>
    </row>
    <row r="778" spans="3:3" ht="15" x14ac:dyDescent="0.25">
      <c r="C778"/>
    </row>
    <row r="779" spans="3:3" x14ac:dyDescent="0.25">
      <c r="C779"/>
    </row>
    <row r="780" spans="3:3" ht="15" x14ac:dyDescent="0.25">
      <c r="C780"/>
    </row>
    <row r="781" spans="3:3" x14ac:dyDescent="0.25">
      <c r="C781"/>
    </row>
    <row r="782" spans="3:3" ht="15" x14ac:dyDescent="0.25">
      <c r="C782"/>
    </row>
    <row r="783" spans="3:3" x14ac:dyDescent="0.25">
      <c r="C783"/>
    </row>
    <row r="784" spans="3:3" ht="15" x14ac:dyDescent="0.25">
      <c r="C784"/>
    </row>
    <row r="785" spans="3:3" x14ac:dyDescent="0.25">
      <c r="C785"/>
    </row>
    <row r="786" spans="3:3" ht="15" x14ac:dyDescent="0.25">
      <c r="C786"/>
    </row>
    <row r="787" spans="3:3" x14ac:dyDescent="0.25">
      <c r="C787"/>
    </row>
    <row r="788" spans="3:3" ht="15" x14ac:dyDescent="0.25">
      <c r="C788"/>
    </row>
    <row r="789" spans="3:3" x14ac:dyDescent="0.25">
      <c r="C789"/>
    </row>
    <row r="790" spans="3:3" ht="15" x14ac:dyDescent="0.25">
      <c r="C790"/>
    </row>
    <row r="791" spans="3:3" x14ac:dyDescent="0.25">
      <c r="C791"/>
    </row>
    <row r="792" spans="3:3" ht="15" x14ac:dyDescent="0.25">
      <c r="C792"/>
    </row>
    <row r="793" spans="3:3" x14ac:dyDescent="0.25">
      <c r="C793"/>
    </row>
    <row r="794" spans="3:3" ht="15" x14ac:dyDescent="0.25">
      <c r="C794"/>
    </row>
    <row r="795" spans="3:3" x14ac:dyDescent="0.25">
      <c r="C795"/>
    </row>
    <row r="796" spans="3:3" ht="15" x14ac:dyDescent="0.25">
      <c r="C796"/>
    </row>
    <row r="797" spans="3:3" x14ac:dyDescent="0.25">
      <c r="C797"/>
    </row>
    <row r="798" spans="3:3" ht="15" x14ac:dyDescent="0.25">
      <c r="C798"/>
    </row>
    <row r="799" spans="3:3" x14ac:dyDescent="0.25">
      <c r="C799"/>
    </row>
    <row r="800" spans="3:3" ht="15" x14ac:dyDescent="0.25">
      <c r="C800"/>
    </row>
    <row r="801" spans="3:3" x14ac:dyDescent="0.25">
      <c r="C801"/>
    </row>
    <row r="802" spans="3:3" ht="15" x14ac:dyDescent="0.25">
      <c r="C802"/>
    </row>
    <row r="803" spans="3:3" x14ac:dyDescent="0.25">
      <c r="C803"/>
    </row>
    <row r="804" spans="3:3" ht="15" x14ac:dyDescent="0.25">
      <c r="C804"/>
    </row>
    <row r="805" spans="3:3" x14ac:dyDescent="0.25">
      <c r="C805"/>
    </row>
    <row r="806" spans="3:3" ht="15" x14ac:dyDescent="0.25">
      <c r="C806"/>
    </row>
    <row r="807" spans="3:3" x14ac:dyDescent="0.25">
      <c r="C807"/>
    </row>
    <row r="808" spans="3:3" ht="15" x14ac:dyDescent="0.25">
      <c r="C808"/>
    </row>
    <row r="809" spans="3:3" x14ac:dyDescent="0.25">
      <c r="C809"/>
    </row>
    <row r="810" spans="3:3" ht="15" x14ac:dyDescent="0.25">
      <c r="C810"/>
    </row>
    <row r="811" spans="3:3" x14ac:dyDescent="0.25">
      <c r="C811"/>
    </row>
    <row r="812" spans="3:3" ht="15" x14ac:dyDescent="0.25">
      <c r="C812"/>
    </row>
    <row r="813" spans="3:3" x14ac:dyDescent="0.25">
      <c r="C813"/>
    </row>
    <row r="814" spans="3:3" ht="15" x14ac:dyDescent="0.25">
      <c r="C814"/>
    </row>
    <row r="815" spans="3:3" x14ac:dyDescent="0.25">
      <c r="C815"/>
    </row>
    <row r="816" spans="3:3" ht="15" x14ac:dyDescent="0.25">
      <c r="C816"/>
    </row>
    <row r="817" spans="3:3" x14ac:dyDescent="0.25">
      <c r="C817"/>
    </row>
    <row r="818" spans="3:3" ht="15" x14ac:dyDescent="0.25">
      <c r="C818"/>
    </row>
    <row r="819" spans="3:3" x14ac:dyDescent="0.25">
      <c r="C819"/>
    </row>
    <row r="820" spans="3:3" ht="15" x14ac:dyDescent="0.25">
      <c r="C820"/>
    </row>
    <row r="821" spans="3:3" x14ac:dyDescent="0.25">
      <c r="C821"/>
    </row>
    <row r="822" spans="3:3" ht="15" x14ac:dyDescent="0.25">
      <c r="C822"/>
    </row>
    <row r="823" spans="3:3" x14ac:dyDescent="0.25">
      <c r="C823"/>
    </row>
    <row r="824" spans="3:3" ht="15" x14ac:dyDescent="0.25">
      <c r="C824"/>
    </row>
    <row r="825" spans="3:3" x14ac:dyDescent="0.25">
      <c r="C825"/>
    </row>
    <row r="826" spans="3:3" ht="15" x14ac:dyDescent="0.25">
      <c r="C826"/>
    </row>
    <row r="827" spans="3:3" x14ac:dyDescent="0.25">
      <c r="C827"/>
    </row>
    <row r="828" spans="3:3" ht="15" x14ac:dyDescent="0.25">
      <c r="C828"/>
    </row>
    <row r="829" spans="3:3" x14ac:dyDescent="0.25">
      <c r="C829"/>
    </row>
    <row r="830" spans="3:3" ht="15" x14ac:dyDescent="0.25">
      <c r="C830"/>
    </row>
    <row r="831" spans="3:3" x14ac:dyDescent="0.25">
      <c r="C831"/>
    </row>
    <row r="832" spans="3:3" ht="15" x14ac:dyDescent="0.25">
      <c r="C832"/>
    </row>
    <row r="833" spans="3:3" x14ac:dyDescent="0.25">
      <c r="C833"/>
    </row>
    <row r="834" spans="3:3" ht="15" x14ac:dyDescent="0.25">
      <c r="C834"/>
    </row>
    <row r="835" spans="3:3" x14ac:dyDescent="0.25">
      <c r="C835"/>
    </row>
    <row r="836" spans="3:3" ht="15" x14ac:dyDescent="0.25">
      <c r="C836"/>
    </row>
    <row r="837" spans="3:3" x14ac:dyDescent="0.25">
      <c r="C837"/>
    </row>
    <row r="838" spans="3:3" ht="15" x14ac:dyDescent="0.25">
      <c r="C838"/>
    </row>
    <row r="839" spans="3:3" x14ac:dyDescent="0.25">
      <c r="C839"/>
    </row>
    <row r="840" spans="3:3" ht="15" x14ac:dyDescent="0.25">
      <c r="C840"/>
    </row>
    <row r="841" spans="3:3" x14ac:dyDescent="0.25">
      <c r="C841"/>
    </row>
    <row r="842" spans="3:3" ht="15" x14ac:dyDescent="0.25">
      <c r="C842"/>
    </row>
    <row r="843" spans="3:3" x14ac:dyDescent="0.25">
      <c r="C843"/>
    </row>
    <row r="844" spans="3:3" ht="15" x14ac:dyDescent="0.25">
      <c r="C844"/>
    </row>
    <row r="845" spans="3:3" x14ac:dyDescent="0.25">
      <c r="C845"/>
    </row>
    <row r="846" spans="3:3" ht="15" x14ac:dyDescent="0.25">
      <c r="C846"/>
    </row>
    <row r="847" spans="3:3" x14ac:dyDescent="0.25">
      <c r="C847"/>
    </row>
    <row r="848" spans="3:3" ht="15" x14ac:dyDescent="0.25">
      <c r="C848"/>
    </row>
    <row r="849" spans="3:3" x14ac:dyDescent="0.25">
      <c r="C849"/>
    </row>
    <row r="850" spans="3:3" ht="15" x14ac:dyDescent="0.25">
      <c r="C850"/>
    </row>
    <row r="851" spans="3:3" x14ac:dyDescent="0.25">
      <c r="C851"/>
    </row>
    <row r="852" spans="3:3" ht="15" x14ac:dyDescent="0.25">
      <c r="C852"/>
    </row>
    <row r="853" spans="3:3" x14ac:dyDescent="0.25">
      <c r="C853"/>
    </row>
    <row r="854" spans="3:3" ht="15" x14ac:dyDescent="0.25">
      <c r="C854"/>
    </row>
    <row r="855" spans="3:3" x14ac:dyDescent="0.25">
      <c r="C855"/>
    </row>
    <row r="856" spans="3:3" ht="15" x14ac:dyDescent="0.25">
      <c r="C856"/>
    </row>
    <row r="857" spans="3:3" x14ac:dyDescent="0.25">
      <c r="C857"/>
    </row>
    <row r="858" spans="3:3" ht="15" x14ac:dyDescent="0.25">
      <c r="C858"/>
    </row>
    <row r="859" spans="3:3" x14ac:dyDescent="0.25">
      <c r="C859"/>
    </row>
    <row r="860" spans="3:3" ht="15" x14ac:dyDescent="0.25">
      <c r="C860"/>
    </row>
    <row r="861" spans="3:3" x14ac:dyDescent="0.25">
      <c r="C861"/>
    </row>
    <row r="862" spans="3:3" ht="15" x14ac:dyDescent="0.25">
      <c r="C862"/>
    </row>
    <row r="863" spans="3:3" x14ac:dyDescent="0.25">
      <c r="C863"/>
    </row>
    <row r="864" spans="3:3" ht="15" x14ac:dyDescent="0.25">
      <c r="C864"/>
    </row>
    <row r="865" spans="3:3" x14ac:dyDescent="0.25">
      <c r="C865"/>
    </row>
    <row r="866" spans="3:3" ht="15" x14ac:dyDescent="0.25">
      <c r="C866"/>
    </row>
    <row r="867" spans="3:3" x14ac:dyDescent="0.25">
      <c r="C867"/>
    </row>
    <row r="868" spans="3:3" ht="15" x14ac:dyDescent="0.25">
      <c r="C868"/>
    </row>
    <row r="869" spans="3:3" x14ac:dyDescent="0.25">
      <c r="C869"/>
    </row>
    <row r="870" spans="3:3" ht="15" x14ac:dyDescent="0.25">
      <c r="C870"/>
    </row>
    <row r="871" spans="3:3" x14ac:dyDescent="0.25">
      <c r="C871"/>
    </row>
    <row r="872" spans="3:3" ht="15" x14ac:dyDescent="0.25">
      <c r="C872"/>
    </row>
    <row r="873" spans="3:3" x14ac:dyDescent="0.25">
      <c r="C873"/>
    </row>
    <row r="874" spans="3:3" ht="15" x14ac:dyDescent="0.25">
      <c r="C874"/>
    </row>
    <row r="875" spans="3:3" x14ac:dyDescent="0.25">
      <c r="C875"/>
    </row>
    <row r="876" spans="3:3" ht="15" x14ac:dyDescent="0.25">
      <c r="C876"/>
    </row>
    <row r="877" spans="3:3" x14ac:dyDescent="0.25">
      <c r="C877"/>
    </row>
    <row r="878" spans="3:3" ht="15" x14ac:dyDescent="0.25">
      <c r="C878"/>
    </row>
    <row r="879" spans="3:3" x14ac:dyDescent="0.25">
      <c r="C879"/>
    </row>
    <row r="880" spans="3:3" ht="15" x14ac:dyDescent="0.25">
      <c r="C880"/>
    </row>
    <row r="881" spans="3:3" x14ac:dyDescent="0.25">
      <c r="C881"/>
    </row>
    <row r="882" spans="3:3" ht="15" x14ac:dyDescent="0.25">
      <c r="C882"/>
    </row>
    <row r="883" spans="3:3" x14ac:dyDescent="0.25">
      <c r="C883"/>
    </row>
    <row r="884" spans="3:3" ht="15" x14ac:dyDescent="0.25">
      <c r="C884"/>
    </row>
    <row r="885" spans="3:3" x14ac:dyDescent="0.25">
      <c r="C885"/>
    </row>
    <row r="886" spans="3:3" ht="15" x14ac:dyDescent="0.25">
      <c r="C886"/>
    </row>
    <row r="887" spans="3:3" x14ac:dyDescent="0.25">
      <c r="C887"/>
    </row>
    <row r="888" spans="3:3" ht="15" x14ac:dyDescent="0.25">
      <c r="C888"/>
    </row>
    <row r="889" spans="3:3" x14ac:dyDescent="0.25">
      <c r="C889"/>
    </row>
    <row r="890" spans="3:3" ht="15" x14ac:dyDescent="0.25">
      <c r="C890"/>
    </row>
    <row r="891" spans="3:3" x14ac:dyDescent="0.25">
      <c r="C891"/>
    </row>
    <row r="892" spans="3:3" ht="15" x14ac:dyDescent="0.25">
      <c r="C892"/>
    </row>
    <row r="893" spans="3:3" x14ac:dyDescent="0.25">
      <c r="C893"/>
    </row>
    <row r="894" spans="3:3" ht="15" x14ac:dyDescent="0.25">
      <c r="C894"/>
    </row>
    <row r="895" spans="3:3" x14ac:dyDescent="0.25">
      <c r="C895"/>
    </row>
    <row r="896" spans="3:3" ht="15" x14ac:dyDescent="0.25">
      <c r="C896"/>
    </row>
    <row r="897" spans="3:3" x14ac:dyDescent="0.25">
      <c r="C897"/>
    </row>
    <row r="898" spans="3:3" ht="15" x14ac:dyDescent="0.25">
      <c r="C898"/>
    </row>
    <row r="899" spans="3:3" x14ac:dyDescent="0.25">
      <c r="C899"/>
    </row>
    <row r="900" spans="3:3" ht="15" x14ac:dyDescent="0.25">
      <c r="C900"/>
    </row>
    <row r="901" spans="3:3" x14ac:dyDescent="0.25">
      <c r="C901"/>
    </row>
    <row r="902" spans="3:3" ht="15" x14ac:dyDescent="0.25">
      <c r="C902"/>
    </row>
    <row r="903" spans="3:3" x14ac:dyDescent="0.25">
      <c r="C903"/>
    </row>
    <row r="904" spans="3:3" ht="15" x14ac:dyDescent="0.25">
      <c r="C904"/>
    </row>
    <row r="905" spans="3:3" x14ac:dyDescent="0.25">
      <c r="C905"/>
    </row>
    <row r="906" spans="3:3" ht="15" x14ac:dyDescent="0.25">
      <c r="C906"/>
    </row>
    <row r="907" spans="3:3" x14ac:dyDescent="0.25">
      <c r="C907"/>
    </row>
    <row r="908" spans="3:3" ht="15" x14ac:dyDescent="0.25">
      <c r="C908"/>
    </row>
    <row r="909" spans="3:3" x14ac:dyDescent="0.25">
      <c r="C909"/>
    </row>
    <row r="910" spans="3:3" ht="15" x14ac:dyDescent="0.25">
      <c r="C910"/>
    </row>
    <row r="911" spans="3:3" x14ac:dyDescent="0.25">
      <c r="C911"/>
    </row>
    <row r="912" spans="3:3" ht="15" x14ac:dyDescent="0.25">
      <c r="C912"/>
    </row>
    <row r="913" spans="3:3" x14ac:dyDescent="0.25">
      <c r="C913"/>
    </row>
    <row r="914" spans="3:3" ht="15" x14ac:dyDescent="0.25">
      <c r="C914"/>
    </row>
    <row r="915" spans="3:3" x14ac:dyDescent="0.25">
      <c r="C915"/>
    </row>
    <row r="916" spans="3:3" ht="15" x14ac:dyDescent="0.25">
      <c r="C916"/>
    </row>
    <row r="917" spans="3:3" x14ac:dyDescent="0.25">
      <c r="C917"/>
    </row>
    <row r="918" spans="3:3" ht="15" x14ac:dyDescent="0.25">
      <c r="C918"/>
    </row>
    <row r="919" spans="3:3" x14ac:dyDescent="0.25">
      <c r="C919"/>
    </row>
    <row r="920" spans="3:3" ht="15" x14ac:dyDescent="0.25">
      <c r="C920"/>
    </row>
    <row r="921" spans="3:3" x14ac:dyDescent="0.25">
      <c r="C921"/>
    </row>
    <row r="922" spans="3:3" ht="15" x14ac:dyDescent="0.25">
      <c r="C922"/>
    </row>
    <row r="923" spans="3:3" x14ac:dyDescent="0.25">
      <c r="C923"/>
    </row>
    <row r="924" spans="3:3" ht="15" x14ac:dyDescent="0.25">
      <c r="C924"/>
    </row>
    <row r="925" spans="3:3" x14ac:dyDescent="0.25">
      <c r="C925"/>
    </row>
    <row r="926" spans="3:3" ht="15" x14ac:dyDescent="0.25">
      <c r="C926"/>
    </row>
    <row r="927" spans="3:3" x14ac:dyDescent="0.25">
      <c r="C927"/>
    </row>
    <row r="928" spans="3:3" ht="15" x14ac:dyDescent="0.25">
      <c r="C928"/>
    </row>
    <row r="929" spans="3:3" x14ac:dyDescent="0.25">
      <c r="C929"/>
    </row>
    <row r="930" spans="3:3" ht="15" x14ac:dyDescent="0.25">
      <c r="C930"/>
    </row>
    <row r="931" spans="3:3" x14ac:dyDescent="0.25">
      <c r="C931"/>
    </row>
    <row r="932" spans="3:3" ht="15" x14ac:dyDescent="0.25">
      <c r="C932"/>
    </row>
    <row r="933" spans="3:3" x14ac:dyDescent="0.25">
      <c r="C933"/>
    </row>
    <row r="934" spans="3:3" ht="15" x14ac:dyDescent="0.25">
      <c r="C934"/>
    </row>
    <row r="935" spans="3:3" x14ac:dyDescent="0.25">
      <c r="C935"/>
    </row>
    <row r="936" spans="3:3" ht="15" x14ac:dyDescent="0.25">
      <c r="C936"/>
    </row>
    <row r="937" spans="3:3" x14ac:dyDescent="0.25">
      <c r="C937"/>
    </row>
    <row r="938" spans="3:3" ht="15" x14ac:dyDescent="0.25">
      <c r="C938"/>
    </row>
    <row r="939" spans="3:3" x14ac:dyDescent="0.25">
      <c r="C939"/>
    </row>
    <row r="940" spans="3:3" ht="15" x14ac:dyDescent="0.25">
      <c r="C940"/>
    </row>
    <row r="941" spans="3:3" x14ac:dyDescent="0.25">
      <c r="C941"/>
    </row>
    <row r="942" spans="3:3" ht="15" x14ac:dyDescent="0.25">
      <c r="C942"/>
    </row>
    <row r="943" spans="3:3" x14ac:dyDescent="0.25">
      <c r="C943"/>
    </row>
    <row r="944" spans="3:3" ht="15" x14ac:dyDescent="0.25">
      <c r="C944"/>
    </row>
    <row r="945" spans="3:3" x14ac:dyDescent="0.25">
      <c r="C945"/>
    </row>
    <row r="946" spans="3:3" ht="15" x14ac:dyDescent="0.25">
      <c r="C946"/>
    </row>
    <row r="947" spans="3:3" x14ac:dyDescent="0.25">
      <c r="C947"/>
    </row>
    <row r="948" spans="3:3" ht="15" x14ac:dyDescent="0.25">
      <c r="C948"/>
    </row>
    <row r="949" spans="3:3" x14ac:dyDescent="0.25">
      <c r="C949"/>
    </row>
    <row r="950" spans="3:3" ht="15" x14ac:dyDescent="0.25">
      <c r="C950"/>
    </row>
    <row r="951" spans="3:3" x14ac:dyDescent="0.25">
      <c r="C951"/>
    </row>
    <row r="952" spans="3:3" ht="15" x14ac:dyDescent="0.25">
      <c r="C952"/>
    </row>
    <row r="953" spans="3:3" x14ac:dyDescent="0.25">
      <c r="C953"/>
    </row>
    <row r="954" spans="3:3" ht="15" x14ac:dyDescent="0.25">
      <c r="C954"/>
    </row>
    <row r="955" spans="3:3" x14ac:dyDescent="0.25">
      <c r="C955"/>
    </row>
    <row r="956" spans="3:3" ht="15" x14ac:dyDescent="0.25">
      <c r="C956"/>
    </row>
    <row r="957" spans="3:3" x14ac:dyDescent="0.25">
      <c r="C957"/>
    </row>
    <row r="958" spans="3:3" ht="15" x14ac:dyDescent="0.25">
      <c r="C958"/>
    </row>
    <row r="959" spans="3:3" x14ac:dyDescent="0.25">
      <c r="C959"/>
    </row>
    <row r="960" spans="3:3" ht="15" x14ac:dyDescent="0.25">
      <c r="C960"/>
    </row>
    <row r="961" spans="3:3" x14ac:dyDescent="0.25">
      <c r="C961"/>
    </row>
    <row r="962" spans="3:3" ht="15" x14ac:dyDescent="0.25">
      <c r="C962"/>
    </row>
    <row r="963" spans="3:3" x14ac:dyDescent="0.25">
      <c r="C963"/>
    </row>
    <row r="964" spans="3:3" ht="15" x14ac:dyDescent="0.25">
      <c r="C964"/>
    </row>
    <row r="965" spans="3:3" x14ac:dyDescent="0.25">
      <c r="C965"/>
    </row>
    <row r="966" spans="3:3" ht="15" x14ac:dyDescent="0.25">
      <c r="C966"/>
    </row>
    <row r="967" spans="3:3" x14ac:dyDescent="0.25">
      <c r="C967"/>
    </row>
    <row r="968" spans="3:3" ht="15" x14ac:dyDescent="0.25">
      <c r="C968"/>
    </row>
    <row r="969" spans="3:3" x14ac:dyDescent="0.25">
      <c r="C969"/>
    </row>
    <row r="970" spans="3:3" ht="15" x14ac:dyDescent="0.25">
      <c r="C970"/>
    </row>
    <row r="971" spans="3:3" x14ac:dyDescent="0.25">
      <c r="C971"/>
    </row>
    <row r="972" spans="3:3" ht="15" x14ac:dyDescent="0.25">
      <c r="C972"/>
    </row>
    <row r="973" spans="3:3" x14ac:dyDescent="0.25">
      <c r="C973"/>
    </row>
    <row r="974" spans="3:3" ht="15" x14ac:dyDescent="0.25">
      <c r="C974"/>
    </row>
    <row r="975" spans="3:3" x14ac:dyDescent="0.25">
      <c r="C975"/>
    </row>
    <row r="976" spans="3:3" ht="15" x14ac:dyDescent="0.25">
      <c r="C976"/>
    </row>
    <row r="977" spans="3:3" x14ac:dyDescent="0.25">
      <c r="C977"/>
    </row>
    <row r="978" spans="3:3" ht="15" x14ac:dyDescent="0.25">
      <c r="C978"/>
    </row>
    <row r="979" spans="3:3" x14ac:dyDescent="0.25">
      <c r="C979"/>
    </row>
    <row r="980" spans="3:3" ht="15" x14ac:dyDescent="0.25">
      <c r="C980"/>
    </row>
    <row r="981" spans="3:3" x14ac:dyDescent="0.25">
      <c r="C981"/>
    </row>
    <row r="982" spans="3:3" ht="15" x14ac:dyDescent="0.25">
      <c r="C982"/>
    </row>
    <row r="983" spans="3:3" x14ac:dyDescent="0.25">
      <c r="C983"/>
    </row>
    <row r="984" spans="3:3" ht="15" x14ac:dyDescent="0.25">
      <c r="C984"/>
    </row>
    <row r="985" spans="3:3" x14ac:dyDescent="0.25">
      <c r="C985"/>
    </row>
    <row r="986" spans="3:3" ht="15" x14ac:dyDescent="0.25">
      <c r="C986"/>
    </row>
    <row r="987" spans="3:3" x14ac:dyDescent="0.25">
      <c r="C987"/>
    </row>
    <row r="988" spans="3:3" ht="15" x14ac:dyDescent="0.25">
      <c r="C988"/>
    </row>
    <row r="989" spans="3:3" x14ac:dyDescent="0.25">
      <c r="C989"/>
    </row>
    <row r="990" spans="3:3" ht="15" x14ac:dyDescent="0.25">
      <c r="C990"/>
    </row>
    <row r="991" spans="3:3" x14ac:dyDescent="0.25">
      <c r="C991"/>
    </row>
    <row r="992" spans="3:3" ht="15" x14ac:dyDescent="0.25">
      <c r="C992"/>
    </row>
    <row r="993" spans="3:3" x14ac:dyDescent="0.25">
      <c r="C993"/>
    </row>
    <row r="994" spans="3:3" ht="15" x14ac:dyDescent="0.25">
      <c r="C994"/>
    </row>
    <row r="995" spans="3:3" x14ac:dyDescent="0.25">
      <c r="C995"/>
    </row>
    <row r="996" spans="3:3" ht="15" x14ac:dyDescent="0.25">
      <c r="C996"/>
    </row>
    <row r="997" spans="3:3" x14ac:dyDescent="0.25">
      <c r="C997"/>
    </row>
    <row r="998" spans="3:3" ht="15" x14ac:dyDescent="0.25">
      <c r="C998"/>
    </row>
    <row r="999" spans="3:3" x14ac:dyDescent="0.25">
      <c r="C999"/>
    </row>
    <row r="1000" spans="3:3" ht="15" x14ac:dyDescent="0.25">
      <c r="C1000"/>
    </row>
    <row r="1001" spans="3:3" x14ac:dyDescent="0.25">
      <c r="C1001"/>
    </row>
    <row r="1002" spans="3:3" ht="15" x14ac:dyDescent="0.25">
      <c r="C1002"/>
    </row>
    <row r="1003" spans="3:3" x14ac:dyDescent="0.25">
      <c r="C1003"/>
    </row>
    <row r="1004" spans="3:3" ht="15" x14ac:dyDescent="0.25">
      <c r="C1004"/>
    </row>
    <row r="1005" spans="3:3" x14ac:dyDescent="0.25">
      <c r="C1005"/>
    </row>
    <row r="1006" spans="3:3" ht="15" x14ac:dyDescent="0.25">
      <c r="C1006"/>
    </row>
    <row r="1007" spans="3:3" x14ac:dyDescent="0.25">
      <c r="C1007"/>
    </row>
    <row r="1008" spans="3:3" ht="15" x14ac:dyDescent="0.25">
      <c r="C1008"/>
    </row>
    <row r="1009" spans="3:3" x14ac:dyDescent="0.25">
      <c r="C1009"/>
    </row>
    <row r="1010" spans="3:3" ht="15" x14ac:dyDescent="0.25">
      <c r="C1010"/>
    </row>
    <row r="1011" spans="3:3" x14ac:dyDescent="0.25">
      <c r="C1011"/>
    </row>
    <row r="1012" spans="3:3" ht="15" x14ac:dyDescent="0.25">
      <c r="C1012"/>
    </row>
    <row r="1013" spans="3:3" x14ac:dyDescent="0.25">
      <c r="C1013"/>
    </row>
    <row r="1014" spans="3:3" ht="15" x14ac:dyDescent="0.25">
      <c r="C1014"/>
    </row>
    <row r="1015" spans="3:3" x14ac:dyDescent="0.25">
      <c r="C1015"/>
    </row>
    <row r="1016" spans="3:3" ht="15" x14ac:dyDescent="0.25">
      <c r="C1016"/>
    </row>
    <row r="1017" spans="3:3" x14ac:dyDescent="0.25">
      <c r="C1017"/>
    </row>
    <row r="1018" spans="3:3" ht="15" x14ac:dyDescent="0.25">
      <c r="C1018"/>
    </row>
    <row r="1019" spans="3:3" x14ac:dyDescent="0.25">
      <c r="C1019"/>
    </row>
    <row r="1020" spans="3:3" ht="15" x14ac:dyDescent="0.25">
      <c r="C1020"/>
    </row>
    <row r="1021" spans="3:3" x14ac:dyDescent="0.25">
      <c r="C1021"/>
    </row>
    <row r="1022" spans="3:3" ht="15" x14ac:dyDescent="0.25">
      <c r="C1022"/>
    </row>
    <row r="1023" spans="3:3" x14ac:dyDescent="0.25">
      <c r="C1023"/>
    </row>
    <row r="1024" spans="3:3" ht="15" x14ac:dyDescent="0.25">
      <c r="C1024"/>
    </row>
    <row r="1025" spans="3:3" x14ac:dyDescent="0.25">
      <c r="C1025"/>
    </row>
    <row r="1026" spans="3:3" ht="15" x14ac:dyDescent="0.25">
      <c r="C1026"/>
    </row>
    <row r="1027" spans="3:3" x14ac:dyDescent="0.25">
      <c r="C1027"/>
    </row>
    <row r="1028" spans="3:3" ht="15" x14ac:dyDescent="0.25">
      <c r="C1028"/>
    </row>
    <row r="1029" spans="3:3" x14ac:dyDescent="0.25">
      <c r="C1029"/>
    </row>
    <row r="1030" spans="3:3" ht="15" x14ac:dyDescent="0.25">
      <c r="C1030"/>
    </row>
    <row r="1031" spans="3:3" x14ac:dyDescent="0.25">
      <c r="C1031"/>
    </row>
    <row r="1032" spans="3:3" ht="15" x14ac:dyDescent="0.25">
      <c r="C1032"/>
    </row>
    <row r="1033" spans="3:3" x14ac:dyDescent="0.25">
      <c r="C1033"/>
    </row>
    <row r="1034" spans="3:3" ht="15" x14ac:dyDescent="0.25">
      <c r="C1034"/>
    </row>
    <row r="1035" spans="3:3" x14ac:dyDescent="0.25">
      <c r="C1035"/>
    </row>
    <row r="1036" spans="3:3" ht="15" x14ac:dyDescent="0.25">
      <c r="C1036"/>
    </row>
    <row r="1037" spans="3:3" x14ac:dyDescent="0.25">
      <c r="C1037"/>
    </row>
    <row r="1038" spans="3:3" ht="15" x14ac:dyDescent="0.25">
      <c r="C1038"/>
    </row>
    <row r="1039" spans="3:3" x14ac:dyDescent="0.25">
      <c r="C1039"/>
    </row>
    <row r="1040" spans="3:3" ht="15" x14ac:dyDescent="0.25">
      <c r="C1040"/>
    </row>
    <row r="1041" spans="3:3" x14ac:dyDescent="0.25">
      <c r="C1041"/>
    </row>
    <row r="1042" spans="3:3" ht="15" x14ac:dyDescent="0.25">
      <c r="C1042"/>
    </row>
    <row r="1043" spans="3:3" x14ac:dyDescent="0.25">
      <c r="C1043"/>
    </row>
    <row r="1044" spans="3:3" ht="15" x14ac:dyDescent="0.25">
      <c r="C1044"/>
    </row>
    <row r="1045" spans="3:3" x14ac:dyDescent="0.25">
      <c r="C1045"/>
    </row>
    <row r="1046" spans="3:3" ht="15" x14ac:dyDescent="0.25">
      <c r="C1046"/>
    </row>
    <row r="1047" spans="3:3" x14ac:dyDescent="0.25">
      <c r="C1047"/>
    </row>
    <row r="1048" spans="3:3" ht="15" x14ac:dyDescent="0.25">
      <c r="C1048"/>
    </row>
    <row r="1049" spans="3:3" x14ac:dyDescent="0.25">
      <c r="C1049"/>
    </row>
    <row r="1050" spans="3:3" ht="15" x14ac:dyDescent="0.25">
      <c r="C1050"/>
    </row>
    <row r="1051" spans="3:3" x14ac:dyDescent="0.25">
      <c r="C1051"/>
    </row>
    <row r="1052" spans="3:3" ht="15" x14ac:dyDescent="0.25">
      <c r="C1052"/>
    </row>
    <row r="1053" spans="3:3" x14ac:dyDescent="0.25">
      <c r="C1053"/>
    </row>
    <row r="1054" spans="3:3" ht="15" x14ac:dyDescent="0.25">
      <c r="C1054"/>
    </row>
    <row r="1055" spans="3:3" x14ac:dyDescent="0.25">
      <c r="C1055"/>
    </row>
    <row r="1056" spans="3:3" ht="15" x14ac:dyDescent="0.25">
      <c r="C1056"/>
    </row>
    <row r="1057" spans="3:3" x14ac:dyDescent="0.25">
      <c r="C1057"/>
    </row>
    <row r="1058" spans="3:3" ht="15" x14ac:dyDescent="0.25">
      <c r="C1058"/>
    </row>
    <row r="1059" spans="3:3" x14ac:dyDescent="0.25">
      <c r="C1059"/>
    </row>
    <row r="1060" spans="3:3" ht="15" x14ac:dyDescent="0.25">
      <c r="C1060"/>
    </row>
    <row r="1061" spans="3:3" x14ac:dyDescent="0.25">
      <c r="C1061"/>
    </row>
    <row r="1062" spans="3:3" ht="15" x14ac:dyDescent="0.25">
      <c r="C1062"/>
    </row>
    <row r="1063" spans="3:3" x14ac:dyDescent="0.25">
      <c r="C1063"/>
    </row>
    <row r="1064" spans="3:3" ht="15" x14ac:dyDescent="0.25">
      <c r="C1064"/>
    </row>
    <row r="1065" spans="3:3" x14ac:dyDescent="0.25">
      <c r="C1065"/>
    </row>
    <row r="1066" spans="3:3" ht="15" x14ac:dyDescent="0.25">
      <c r="C1066"/>
    </row>
    <row r="1067" spans="3:3" x14ac:dyDescent="0.25">
      <c r="C1067"/>
    </row>
    <row r="1068" spans="3:3" ht="15" x14ac:dyDescent="0.25">
      <c r="C1068"/>
    </row>
    <row r="1069" spans="3:3" x14ac:dyDescent="0.25">
      <c r="C1069"/>
    </row>
    <row r="1070" spans="3:3" ht="15" x14ac:dyDescent="0.25">
      <c r="C1070"/>
    </row>
    <row r="1071" spans="3:3" x14ac:dyDescent="0.25">
      <c r="C1071"/>
    </row>
    <row r="1072" spans="3:3" ht="15" x14ac:dyDescent="0.25">
      <c r="C1072"/>
    </row>
    <row r="1073" spans="3:3" x14ac:dyDescent="0.25">
      <c r="C1073"/>
    </row>
    <row r="1074" spans="3:3" ht="15" x14ac:dyDescent="0.25">
      <c r="C1074"/>
    </row>
    <row r="1075" spans="3:3" x14ac:dyDescent="0.25">
      <c r="C1075"/>
    </row>
    <row r="1076" spans="3:3" ht="15" x14ac:dyDescent="0.25">
      <c r="C1076"/>
    </row>
    <row r="1077" spans="3:3" x14ac:dyDescent="0.25">
      <c r="C1077"/>
    </row>
    <row r="1078" spans="3:3" ht="15" x14ac:dyDescent="0.25">
      <c r="C1078"/>
    </row>
    <row r="1079" spans="3:3" x14ac:dyDescent="0.25">
      <c r="C1079"/>
    </row>
    <row r="1080" spans="3:3" ht="15" x14ac:dyDescent="0.25">
      <c r="C1080"/>
    </row>
    <row r="1081" spans="3:3" x14ac:dyDescent="0.25">
      <c r="C1081"/>
    </row>
    <row r="1082" spans="3:3" ht="15" x14ac:dyDescent="0.25">
      <c r="C1082"/>
    </row>
    <row r="1083" spans="3:3" x14ac:dyDescent="0.25">
      <c r="C1083"/>
    </row>
    <row r="1084" spans="3:3" ht="15" x14ac:dyDescent="0.25">
      <c r="C1084"/>
    </row>
    <row r="1085" spans="3:3" x14ac:dyDescent="0.25">
      <c r="C1085"/>
    </row>
    <row r="1086" spans="3:3" ht="15" x14ac:dyDescent="0.25">
      <c r="C1086"/>
    </row>
    <row r="1087" spans="3:3" x14ac:dyDescent="0.25">
      <c r="C1087"/>
    </row>
    <row r="1088" spans="3:3" ht="15" x14ac:dyDescent="0.25">
      <c r="C1088"/>
    </row>
    <row r="1089" spans="3:3" x14ac:dyDescent="0.25">
      <c r="C1089"/>
    </row>
    <row r="1090" spans="3:3" ht="15" x14ac:dyDescent="0.25">
      <c r="C1090"/>
    </row>
    <row r="1091" spans="3:3" x14ac:dyDescent="0.25">
      <c r="C1091"/>
    </row>
    <row r="1092" spans="3:3" ht="15" x14ac:dyDescent="0.25">
      <c r="C1092"/>
    </row>
    <row r="1093" spans="3:3" x14ac:dyDescent="0.25">
      <c r="C1093"/>
    </row>
    <row r="1094" spans="3:3" ht="15" x14ac:dyDescent="0.25">
      <c r="C1094"/>
    </row>
    <row r="1095" spans="3:3" x14ac:dyDescent="0.25">
      <c r="C1095"/>
    </row>
    <row r="1096" spans="3:3" ht="15" x14ac:dyDescent="0.25">
      <c r="C1096"/>
    </row>
    <row r="1097" spans="3:3" x14ac:dyDescent="0.25">
      <c r="C1097"/>
    </row>
    <row r="1098" spans="3:3" ht="15" x14ac:dyDescent="0.25">
      <c r="C1098"/>
    </row>
    <row r="1099" spans="3:3" x14ac:dyDescent="0.25">
      <c r="C1099"/>
    </row>
    <row r="1100" spans="3:3" ht="15" x14ac:dyDescent="0.25">
      <c r="C1100"/>
    </row>
    <row r="1101" spans="3:3" x14ac:dyDescent="0.25">
      <c r="C1101"/>
    </row>
    <row r="1102" spans="3:3" ht="15" x14ac:dyDescent="0.25">
      <c r="C1102"/>
    </row>
    <row r="1103" spans="3:3" x14ac:dyDescent="0.25">
      <c r="C1103"/>
    </row>
    <row r="1104" spans="3:3" ht="15" x14ac:dyDescent="0.25">
      <c r="C1104"/>
    </row>
    <row r="1105" spans="3:3" x14ac:dyDescent="0.25">
      <c r="C1105"/>
    </row>
    <row r="1106" spans="3:3" ht="15" x14ac:dyDescent="0.25">
      <c r="C1106"/>
    </row>
    <row r="1107" spans="3:3" x14ac:dyDescent="0.25">
      <c r="C1107"/>
    </row>
    <row r="1108" spans="3:3" ht="15" x14ac:dyDescent="0.25">
      <c r="C1108"/>
    </row>
    <row r="1109" spans="3:3" x14ac:dyDescent="0.25">
      <c r="C1109"/>
    </row>
    <row r="1110" spans="3:3" ht="15" x14ac:dyDescent="0.25">
      <c r="C1110"/>
    </row>
    <row r="1111" spans="3:3" x14ac:dyDescent="0.25">
      <c r="C1111"/>
    </row>
    <row r="1112" spans="3:3" ht="15" x14ac:dyDescent="0.25">
      <c r="C1112"/>
    </row>
    <row r="1113" spans="3:3" x14ac:dyDescent="0.25">
      <c r="C1113"/>
    </row>
    <row r="1114" spans="3:3" ht="15" x14ac:dyDescent="0.25">
      <c r="C1114"/>
    </row>
    <row r="1115" spans="3:3" x14ac:dyDescent="0.25">
      <c r="C1115"/>
    </row>
    <row r="1116" spans="3:3" ht="15" x14ac:dyDescent="0.25">
      <c r="C1116"/>
    </row>
    <row r="1117" spans="3:3" x14ac:dyDescent="0.25">
      <c r="C1117"/>
    </row>
    <row r="1118" spans="3:3" ht="15" x14ac:dyDescent="0.25">
      <c r="C1118"/>
    </row>
    <row r="1119" spans="3:3" x14ac:dyDescent="0.25">
      <c r="C1119"/>
    </row>
    <row r="1120" spans="3:3" ht="15" x14ac:dyDescent="0.25">
      <c r="C1120"/>
    </row>
    <row r="1121" spans="3:3" x14ac:dyDescent="0.25">
      <c r="C1121"/>
    </row>
    <row r="1122" spans="3:3" ht="15" x14ac:dyDescent="0.25">
      <c r="C1122"/>
    </row>
    <row r="1123" spans="3:3" x14ac:dyDescent="0.25">
      <c r="C1123"/>
    </row>
    <row r="1124" spans="3:3" ht="15" x14ac:dyDescent="0.25">
      <c r="C1124"/>
    </row>
    <row r="1125" spans="3:3" x14ac:dyDescent="0.25">
      <c r="C1125"/>
    </row>
    <row r="1126" spans="3:3" ht="15" x14ac:dyDescent="0.25">
      <c r="C1126"/>
    </row>
    <row r="1127" spans="3:3" x14ac:dyDescent="0.25">
      <c r="C1127"/>
    </row>
    <row r="1128" spans="3:3" ht="15" x14ac:dyDescent="0.25">
      <c r="C1128"/>
    </row>
    <row r="1129" spans="3:3" x14ac:dyDescent="0.25">
      <c r="C1129"/>
    </row>
    <row r="1130" spans="3:3" ht="15" x14ac:dyDescent="0.25">
      <c r="C1130"/>
    </row>
    <row r="1131" spans="3:3" x14ac:dyDescent="0.25">
      <c r="C1131"/>
    </row>
    <row r="1132" spans="3:3" ht="15" x14ac:dyDescent="0.25">
      <c r="C1132"/>
    </row>
    <row r="1133" spans="3:3" x14ac:dyDescent="0.25">
      <c r="C1133"/>
    </row>
    <row r="1134" spans="3:3" ht="15" x14ac:dyDescent="0.25">
      <c r="C1134"/>
    </row>
    <row r="1135" spans="3:3" x14ac:dyDescent="0.25">
      <c r="C1135"/>
    </row>
    <row r="1136" spans="3:3" ht="15" x14ac:dyDescent="0.25">
      <c r="C1136"/>
    </row>
    <row r="1137" spans="3:3" x14ac:dyDescent="0.25">
      <c r="C1137"/>
    </row>
    <row r="1138" spans="3:3" ht="15" x14ac:dyDescent="0.25">
      <c r="C1138"/>
    </row>
    <row r="1139" spans="3:3" x14ac:dyDescent="0.25">
      <c r="C1139"/>
    </row>
    <row r="1140" spans="3:3" ht="15" x14ac:dyDescent="0.25">
      <c r="C1140"/>
    </row>
    <row r="1141" spans="3:3" x14ac:dyDescent="0.25">
      <c r="C1141"/>
    </row>
    <row r="1142" spans="3:3" ht="15" x14ac:dyDescent="0.25">
      <c r="C1142"/>
    </row>
    <row r="1143" spans="3:3" x14ac:dyDescent="0.25">
      <c r="C1143"/>
    </row>
    <row r="1144" spans="3:3" ht="15" x14ac:dyDescent="0.25">
      <c r="C1144"/>
    </row>
    <row r="1145" spans="3:3" x14ac:dyDescent="0.25">
      <c r="C1145"/>
    </row>
    <row r="1146" spans="3:3" ht="15" x14ac:dyDescent="0.25">
      <c r="C1146"/>
    </row>
    <row r="1147" spans="3:3" x14ac:dyDescent="0.25">
      <c r="C1147"/>
    </row>
    <row r="1148" spans="3:3" ht="15" x14ac:dyDescent="0.25">
      <c r="C1148"/>
    </row>
    <row r="1149" spans="3:3" x14ac:dyDescent="0.25">
      <c r="C1149"/>
    </row>
    <row r="1150" spans="3:3" ht="15" x14ac:dyDescent="0.25">
      <c r="C1150"/>
    </row>
    <row r="1151" spans="3:3" x14ac:dyDescent="0.25">
      <c r="C1151"/>
    </row>
    <row r="1152" spans="3:3" ht="15" x14ac:dyDescent="0.25">
      <c r="C1152"/>
    </row>
    <row r="1153" spans="3:3" x14ac:dyDescent="0.25">
      <c r="C1153"/>
    </row>
    <row r="1154" spans="3:3" ht="15" x14ac:dyDescent="0.25">
      <c r="C1154"/>
    </row>
    <row r="1155" spans="3:3" x14ac:dyDescent="0.25">
      <c r="C1155"/>
    </row>
    <row r="1156" spans="3:3" ht="15" x14ac:dyDescent="0.25">
      <c r="C1156"/>
    </row>
    <row r="1157" spans="3:3" x14ac:dyDescent="0.25">
      <c r="C1157"/>
    </row>
    <row r="1158" spans="3:3" ht="15" x14ac:dyDescent="0.25">
      <c r="C1158"/>
    </row>
    <row r="1159" spans="3:3" x14ac:dyDescent="0.25">
      <c r="C1159"/>
    </row>
    <row r="1160" spans="3:3" ht="15" x14ac:dyDescent="0.25">
      <c r="C1160"/>
    </row>
    <row r="1161" spans="3:3" x14ac:dyDescent="0.25">
      <c r="C1161"/>
    </row>
    <row r="1162" spans="3:3" ht="15" x14ac:dyDescent="0.25">
      <c r="C1162"/>
    </row>
    <row r="1163" spans="3:3" x14ac:dyDescent="0.25">
      <c r="C1163"/>
    </row>
    <row r="1164" spans="3:3" ht="15" x14ac:dyDescent="0.25">
      <c r="C1164"/>
    </row>
    <row r="1165" spans="3:3" x14ac:dyDescent="0.25">
      <c r="C1165"/>
    </row>
    <row r="1166" spans="3:3" ht="15" x14ac:dyDescent="0.25">
      <c r="C1166"/>
    </row>
    <row r="1167" spans="3:3" x14ac:dyDescent="0.25">
      <c r="C1167"/>
    </row>
    <row r="1168" spans="3:3" ht="15" x14ac:dyDescent="0.25">
      <c r="C1168"/>
    </row>
    <row r="1169" spans="3:3" x14ac:dyDescent="0.25">
      <c r="C1169"/>
    </row>
    <row r="1170" spans="3:3" ht="15" x14ac:dyDescent="0.25">
      <c r="C1170"/>
    </row>
    <row r="1171" spans="3:3" x14ac:dyDescent="0.25">
      <c r="C1171"/>
    </row>
    <row r="1172" spans="3:3" ht="15" x14ac:dyDescent="0.25">
      <c r="C1172"/>
    </row>
    <row r="1173" spans="3:3" x14ac:dyDescent="0.25">
      <c r="C1173"/>
    </row>
    <row r="1174" spans="3:3" ht="15" x14ac:dyDescent="0.25">
      <c r="C1174"/>
    </row>
    <row r="1175" spans="3:3" x14ac:dyDescent="0.25">
      <c r="C1175"/>
    </row>
    <row r="1176" spans="3:3" ht="15" x14ac:dyDescent="0.25">
      <c r="C1176"/>
    </row>
    <row r="1177" spans="3:3" x14ac:dyDescent="0.25">
      <c r="C1177"/>
    </row>
    <row r="1178" spans="3:3" ht="15" x14ac:dyDescent="0.25">
      <c r="C1178"/>
    </row>
    <row r="1179" spans="3:3" x14ac:dyDescent="0.25">
      <c r="C1179"/>
    </row>
    <row r="1180" spans="3:3" ht="15" x14ac:dyDescent="0.25">
      <c r="C1180"/>
    </row>
    <row r="1181" spans="3:3" x14ac:dyDescent="0.25">
      <c r="C1181"/>
    </row>
    <row r="1182" spans="3:3" ht="15" x14ac:dyDescent="0.25">
      <c r="C1182"/>
    </row>
    <row r="1183" spans="3:3" x14ac:dyDescent="0.25">
      <c r="C1183"/>
    </row>
    <row r="1184" spans="3:3" ht="15" x14ac:dyDescent="0.25">
      <c r="C1184"/>
    </row>
    <row r="1185" spans="3:3" x14ac:dyDescent="0.25">
      <c r="C1185"/>
    </row>
    <row r="1186" spans="3:3" ht="15" x14ac:dyDescent="0.25">
      <c r="C1186"/>
    </row>
    <row r="1187" spans="3:3" x14ac:dyDescent="0.25">
      <c r="C1187"/>
    </row>
    <row r="1188" spans="3:3" ht="15" x14ac:dyDescent="0.25">
      <c r="C1188"/>
    </row>
    <row r="1189" spans="3:3" x14ac:dyDescent="0.25">
      <c r="C1189"/>
    </row>
    <row r="1190" spans="3:3" ht="15" x14ac:dyDescent="0.25">
      <c r="C1190"/>
    </row>
    <row r="1191" spans="3:3" x14ac:dyDescent="0.25">
      <c r="C1191"/>
    </row>
    <row r="1192" spans="3:3" ht="15" x14ac:dyDescent="0.25">
      <c r="C1192"/>
    </row>
    <row r="1193" spans="3:3" x14ac:dyDescent="0.25">
      <c r="C1193"/>
    </row>
    <row r="1194" spans="3:3" ht="15" x14ac:dyDescent="0.25">
      <c r="C1194"/>
    </row>
    <row r="1195" spans="3:3" x14ac:dyDescent="0.25">
      <c r="C1195"/>
    </row>
    <row r="1196" spans="3:3" ht="15" x14ac:dyDescent="0.25">
      <c r="C1196"/>
    </row>
    <row r="1197" spans="3:3" x14ac:dyDescent="0.25">
      <c r="C1197"/>
    </row>
    <row r="1198" spans="3:3" ht="15" x14ac:dyDescent="0.25">
      <c r="C1198"/>
    </row>
    <row r="1199" spans="3:3" x14ac:dyDescent="0.25">
      <c r="C1199"/>
    </row>
    <row r="1200" spans="3:3" ht="15" x14ac:dyDescent="0.25">
      <c r="C1200"/>
    </row>
    <row r="1201" spans="3:3" x14ac:dyDescent="0.25">
      <c r="C1201"/>
    </row>
    <row r="1202" spans="3:3" ht="15" x14ac:dyDescent="0.25">
      <c r="C1202"/>
    </row>
    <row r="1203" spans="3:3" x14ac:dyDescent="0.25">
      <c r="C1203"/>
    </row>
    <row r="1204" spans="3:3" ht="15" x14ac:dyDescent="0.25">
      <c r="C1204"/>
    </row>
    <row r="1205" spans="3:3" x14ac:dyDescent="0.25">
      <c r="C1205"/>
    </row>
    <row r="1206" spans="3:3" ht="15" x14ac:dyDescent="0.25">
      <c r="C1206"/>
    </row>
    <row r="1207" spans="3:3" x14ac:dyDescent="0.25">
      <c r="C1207"/>
    </row>
    <row r="1208" spans="3:3" ht="15" x14ac:dyDescent="0.25">
      <c r="C1208"/>
    </row>
    <row r="1209" spans="3:3" x14ac:dyDescent="0.25">
      <c r="C1209"/>
    </row>
    <row r="1210" spans="3:3" ht="15" x14ac:dyDescent="0.25">
      <c r="C1210"/>
    </row>
    <row r="1211" spans="3:3" x14ac:dyDescent="0.25">
      <c r="C1211"/>
    </row>
    <row r="1212" spans="3:3" ht="15" x14ac:dyDescent="0.25">
      <c r="C1212"/>
    </row>
    <row r="1213" spans="3:3" x14ac:dyDescent="0.25">
      <c r="C1213"/>
    </row>
    <row r="1214" spans="3:3" ht="15" x14ac:dyDescent="0.25">
      <c r="C1214"/>
    </row>
    <row r="1215" spans="3:3" x14ac:dyDescent="0.25">
      <c r="C1215"/>
    </row>
    <row r="1216" spans="3:3" ht="15" x14ac:dyDescent="0.25">
      <c r="C1216"/>
    </row>
    <row r="1217" spans="3:3" x14ac:dyDescent="0.25">
      <c r="C1217"/>
    </row>
    <row r="1218" spans="3:3" ht="15" x14ac:dyDescent="0.25">
      <c r="C1218"/>
    </row>
    <row r="1219" spans="3:3" x14ac:dyDescent="0.25">
      <c r="C1219"/>
    </row>
    <row r="1220" spans="3:3" ht="15" x14ac:dyDescent="0.25">
      <c r="C1220"/>
    </row>
    <row r="1221" spans="3:3" x14ac:dyDescent="0.25">
      <c r="C1221"/>
    </row>
    <row r="1222" spans="3:3" ht="15" x14ac:dyDescent="0.25">
      <c r="C1222"/>
    </row>
    <row r="1223" spans="3:3" x14ac:dyDescent="0.25">
      <c r="C1223"/>
    </row>
    <row r="1224" spans="3:3" ht="15" x14ac:dyDescent="0.25">
      <c r="C1224"/>
    </row>
    <row r="1225" spans="3:3" x14ac:dyDescent="0.25">
      <c r="C1225"/>
    </row>
    <row r="1226" spans="3:3" ht="15" x14ac:dyDescent="0.25">
      <c r="C1226"/>
    </row>
    <row r="1227" spans="3:3" x14ac:dyDescent="0.25">
      <c r="C1227"/>
    </row>
    <row r="1228" spans="3:3" ht="15" x14ac:dyDescent="0.25">
      <c r="C1228"/>
    </row>
    <row r="1229" spans="3:3" x14ac:dyDescent="0.25">
      <c r="C1229"/>
    </row>
    <row r="1230" spans="3:3" ht="15" x14ac:dyDescent="0.25">
      <c r="C1230"/>
    </row>
    <row r="1231" spans="3:3" x14ac:dyDescent="0.25">
      <c r="C1231"/>
    </row>
    <row r="1232" spans="3:3" ht="15" x14ac:dyDescent="0.25">
      <c r="C1232"/>
    </row>
    <row r="1233" spans="3:3" x14ac:dyDescent="0.25">
      <c r="C1233"/>
    </row>
    <row r="1234" spans="3:3" ht="15" x14ac:dyDescent="0.25">
      <c r="C1234"/>
    </row>
    <row r="1235" spans="3:3" x14ac:dyDescent="0.25">
      <c r="C1235"/>
    </row>
    <row r="1236" spans="3:3" ht="15" x14ac:dyDescent="0.25">
      <c r="C1236"/>
    </row>
    <row r="1237" spans="3:3" x14ac:dyDescent="0.25">
      <c r="C1237"/>
    </row>
    <row r="1238" spans="3:3" ht="15" x14ac:dyDescent="0.25">
      <c r="C1238"/>
    </row>
    <row r="1239" spans="3:3" x14ac:dyDescent="0.25">
      <c r="C1239"/>
    </row>
    <row r="1240" spans="3:3" ht="15" x14ac:dyDescent="0.25">
      <c r="C1240"/>
    </row>
    <row r="1241" spans="3:3" x14ac:dyDescent="0.25">
      <c r="C1241"/>
    </row>
    <row r="1242" spans="3:3" ht="15" x14ac:dyDescent="0.25">
      <c r="C1242"/>
    </row>
    <row r="1243" spans="3:3" x14ac:dyDescent="0.25">
      <c r="C1243"/>
    </row>
    <row r="1244" spans="3:3" ht="15" x14ac:dyDescent="0.25">
      <c r="C1244"/>
    </row>
    <row r="1245" spans="3:3" x14ac:dyDescent="0.25">
      <c r="C1245"/>
    </row>
    <row r="1246" spans="3:3" ht="15" x14ac:dyDescent="0.25">
      <c r="C1246"/>
    </row>
    <row r="1247" spans="3:3" x14ac:dyDescent="0.25">
      <c r="C1247"/>
    </row>
    <row r="1248" spans="3:3" ht="15" x14ac:dyDescent="0.25">
      <c r="C1248"/>
    </row>
    <row r="1249" spans="3:3" x14ac:dyDescent="0.25">
      <c r="C1249"/>
    </row>
    <row r="1250" spans="3:3" ht="15" x14ac:dyDescent="0.25">
      <c r="C1250"/>
    </row>
    <row r="1251" spans="3:3" x14ac:dyDescent="0.25">
      <c r="C1251"/>
    </row>
    <row r="1252" spans="3:3" ht="15" x14ac:dyDescent="0.25">
      <c r="C1252"/>
    </row>
    <row r="1253" spans="3:3" x14ac:dyDescent="0.25">
      <c r="C1253"/>
    </row>
    <row r="1254" spans="3:3" ht="15" x14ac:dyDescent="0.25">
      <c r="C1254"/>
    </row>
    <row r="1255" spans="3:3" x14ac:dyDescent="0.25">
      <c r="C1255"/>
    </row>
    <row r="1256" spans="3:3" ht="15" x14ac:dyDescent="0.25">
      <c r="C1256"/>
    </row>
    <row r="1257" spans="3:3" x14ac:dyDescent="0.25">
      <c r="C1257"/>
    </row>
    <row r="1258" spans="3:3" ht="15" x14ac:dyDescent="0.25">
      <c r="C1258"/>
    </row>
    <row r="1259" spans="3:3" x14ac:dyDescent="0.25">
      <c r="C1259"/>
    </row>
    <row r="1260" spans="3:3" ht="15" x14ac:dyDescent="0.25">
      <c r="C1260"/>
    </row>
    <row r="1261" spans="3:3" x14ac:dyDescent="0.25">
      <c r="C1261"/>
    </row>
    <row r="1262" spans="3:3" ht="15" x14ac:dyDescent="0.25">
      <c r="C1262"/>
    </row>
    <row r="1263" spans="3:3" x14ac:dyDescent="0.25">
      <c r="C1263"/>
    </row>
    <row r="1264" spans="3:3" ht="15" x14ac:dyDescent="0.25">
      <c r="C1264"/>
    </row>
    <row r="1265" spans="3:3" x14ac:dyDescent="0.25">
      <c r="C1265"/>
    </row>
    <row r="1266" spans="3:3" ht="15" x14ac:dyDescent="0.25">
      <c r="C1266"/>
    </row>
    <row r="1267" spans="3:3" x14ac:dyDescent="0.25">
      <c r="C1267"/>
    </row>
    <row r="1268" spans="3:3" ht="15" x14ac:dyDescent="0.25">
      <c r="C1268"/>
    </row>
    <row r="1269" spans="3:3" x14ac:dyDescent="0.25">
      <c r="C1269"/>
    </row>
    <row r="1270" spans="3:3" ht="15" x14ac:dyDescent="0.25">
      <c r="C1270"/>
    </row>
    <row r="1271" spans="3:3" x14ac:dyDescent="0.25">
      <c r="C1271"/>
    </row>
    <row r="1272" spans="3:3" ht="15" x14ac:dyDescent="0.25">
      <c r="C1272"/>
    </row>
    <row r="1273" spans="3:3" x14ac:dyDescent="0.25">
      <c r="C1273"/>
    </row>
    <row r="1274" spans="3:3" ht="15" x14ac:dyDescent="0.25">
      <c r="C1274"/>
    </row>
    <row r="1275" spans="3:3" x14ac:dyDescent="0.25">
      <c r="C1275"/>
    </row>
    <row r="1276" spans="3:3" ht="15" x14ac:dyDescent="0.25">
      <c r="C1276"/>
    </row>
    <row r="1277" spans="3:3" x14ac:dyDescent="0.25">
      <c r="C1277"/>
    </row>
    <row r="1278" spans="3:3" ht="15" x14ac:dyDescent="0.25">
      <c r="C1278"/>
    </row>
    <row r="1279" spans="3:3" x14ac:dyDescent="0.25">
      <c r="C1279"/>
    </row>
    <row r="1280" spans="3:3" ht="15" x14ac:dyDescent="0.25">
      <c r="C1280"/>
    </row>
    <row r="1281" spans="3:3" x14ac:dyDescent="0.25">
      <c r="C1281"/>
    </row>
    <row r="1282" spans="3:3" ht="15" x14ac:dyDescent="0.25">
      <c r="C1282"/>
    </row>
    <row r="1283" spans="3:3" x14ac:dyDescent="0.25">
      <c r="C1283"/>
    </row>
    <row r="1284" spans="3:3" ht="15" x14ac:dyDescent="0.25">
      <c r="C1284"/>
    </row>
    <row r="1285" spans="3:3" x14ac:dyDescent="0.25">
      <c r="C1285"/>
    </row>
    <row r="1286" spans="3:3" ht="15" x14ac:dyDescent="0.25">
      <c r="C1286"/>
    </row>
    <row r="1287" spans="3:3" x14ac:dyDescent="0.25">
      <c r="C1287"/>
    </row>
    <row r="1288" spans="3:3" ht="15" x14ac:dyDescent="0.25">
      <c r="C1288"/>
    </row>
    <row r="1289" spans="3:3" x14ac:dyDescent="0.25">
      <c r="C1289"/>
    </row>
    <row r="1290" spans="3:3" ht="15" x14ac:dyDescent="0.25">
      <c r="C1290"/>
    </row>
    <row r="1291" spans="3:3" x14ac:dyDescent="0.25">
      <c r="C1291"/>
    </row>
    <row r="1292" spans="3:3" ht="15" x14ac:dyDescent="0.25">
      <c r="C1292"/>
    </row>
    <row r="1293" spans="3:3" x14ac:dyDescent="0.25">
      <c r="C1293"/>
    </row>
    <row r="1294" spans="3:3" ht="15" x14ac:dyDescent="0.25">
      <c r="C1294"/>
    </row>
    <row r="1295" spans="3:3" x14ac:dyDescent="0.25">
      <c r="C1295"/>
    </row>
    <row r="1296" spans="3:3" ht="15" x14ac:dyDescent="0.25">
      <c r="C1296"/>
    </row>
    <row r="1297" spans="3:3" x14ac:dyDescent="0.25">
      <c r="C1297"/>
    </row>
    <row r="1298" spans="3:3" ht="15" x14ac:dyDescent="0.25">
      <c r="C1298"/>
    </row>
    <row r="1299" spans="3:3" x14ac:dyDescent="0.25">
      <c r="C1299"/>
    </row>
    <row r="1300" spans="3:3" ht="15" x14ac:dyDescent="0.25">
      <c r="C1300"/>
    </row>
    <row r="1301" spans="3:3" x14ac:dyDescent="0.25">
      <c r="C1301"/>
    </row>
    <row r="1302" spans="3:3" ht="15" x14ac:dyDescent="0.25">
      <c r="C1302"/>
    </row>
    <row r="1303" spans="3:3" x14ac:dyDescent="0.25">
      <c r="C1303"/>
    </row>
    <row r="1304" spans="3:3" ht="15" x14ac:dyDescent="0.25">
      <c r="C1304"/>
    </row>
    <row r="1305" spans="3:3" x14ac:dyDescent="0.25">
      <c r="C1305"/>
    </row>
    <row r="1306" spans="3:3" ht="15" x14ac:dyDescent="0.25">
      <c r="C1306"/>
    </row>
    <row r="1307" spans="3:3" x14ac:dyDescent="0.25">
      <c r="C1307"/>
    </row>
    <row r="1308" spans="3:3" ht="15" x14ac:dyDescent="0.25">
      <c r="C1308"/>
    </row>
    <row r="1309" spans="3:3" x14ac:dyDescent="0.25">
      <c r="C1309"/>
    </row>
    <row r="1310" spans="3:3" ht="15" x14ac:dyDescent="0.25">
      <c r="C1310"/>
    </row>
    <row r="1311" spans="3:3" x14ac:dyDescent="0.25">
      <c r="C1311"/>
    </row>
    <row r="1312" spans="3:3" ht="15" x14ac:dyDescent="0.25">
      <c r="C1312"/>
    </row>
    <row r="1313" spans="3:3" x14ac:dyDescent="0.25">
      <c r="C1313"/>
    </row>
    <row r="1314" spans="3:3" ht="15" x14ac:dyDescent="0.25">
      <c r="C1314"/>
    </row>
    <row r="1315" spans="3:3" x14ac:dyDescent="0.25">
      <c r="C1315"/>
    </row>
    <row r="1316" spans="3:3" ht="15" x14ac:dyDescent="0.25">
      <c r="C1316"/>
    </row>
    <row r="1317" spans="3:3" x14ac:dyDescent="0.25">
      <c r="C1317"/>
    </row>
    <row r="1318" spans="3:3" ht="15" x14ac:dyDescent="0.25">
      <c r="C1318"/>
    </row>
    <row r="1319" spans="3:3" x14ac:dyDescent="0.25">
      <c r="C1319"/>
    </row>
    <row r="1320" spans="3:3" ht="15" x14ac:dyDescent="0.25">
      <c r="C1320"/>
    </row>
    <row r="1321" spans="3:3" x14ac:dyDescent="0.25">
      <c r="C1321"/>
    </row>
    <row r="1322" spans="3:3" ht="15" x14ac:dyDescent="0.25">
      <c r="C1322"/>
    </row>
    <row r="1323" spans="3:3" x14ac:dyDescent="0.25">
      <c r="C1323"/>
    </row>
    <row r="1324" spans="3:3" ht="15" x14ac:dyDescent="0.25">
      <c r="C1324"/>
    </row>
    <row r="1325" spans="3:3" x14ac:dyDescent="0.25">
      <c r="C1325"/>
    </row>
    <row r="1326" spans="3:3" ht="15" x14ac:dyDescent="0.25">
      <c r="C1326"/>
    </row>
    <row r="1327" spans="3:3" x14ac:dyDescent="0.25">
      <c r="C1327"/>
    </row>
    <row r="1328" spans="3:3" ht="15" x14ac:dyDescent="0.25">
      <c r="C1328"/>
    </row>
    <row r="1329" spans="3:3" x14ac:dyDescent="0.25">
      <c r="C1329"/>
    </row>
    <row r="1330" spans="3:3" ht="15" x14ac:dyDescent="0.25">
      <c r="C1330"/>
    </row>
    <row r="1331" spans="3:3" x14ac:dyDescent="0.25">
      <c r="C1331"/>
    </row>
    <row r="1332" spans="3:3" ht="15" x14ac:dyDescent="0.25">
      <c r="C1332"/>
    </row>
    <row r="1333" spans="3:3" x14ac:dyDescent="0.25">
      <c r="C1333"/>
    </row>
    <row r="1334" spans="3:3" ht="15" x14ac:dyDescent="0.25">
      <c r="C1334"/>
    </row>
    <row r="1335" spans="3:3" x14ac:dyDescent="0.25">
      <c r="C1335"/>
    </row>
    <row r="1336" spans="3:3" ht="15" x14ac:dyDescent="0.25">
      <c r="C1336"/>
    </row>
    <row r="1337" spans="3:3" x14ac:dyDescent="0.25">
      <c r="C1337"/>
    </row>
    <row r="1338" spans="3:3" ht="15" x14ac:dyDescent="0.25">
      <c r="C1338"/>
    </row>
    <row r="1339" spans="3:3" x14ac:dyDescent="0.25">
      <c r="C1339"/>
    </row>
    <row r="1340" spans="3:3" ht="15" x14ac:dyDescent="0.25">
      <c r="C1340"/>
    </row>
    <row r="1341" spans="3:3" x14ac:dyDescent="0.25">
      <c r="C1341"/>
    </row>
    <row r="1342" spans="3:3" ht="15" x14ac:dyDescent="0.25">
      <c r="C1342"/>
    </row>
    <row r="1343" spans="3:3" x14ac:dyDescent="0.25">
      <c r="C1343"/>
    </row>
    <row r="1344" spans="3:3" ht="15" x14ac:dyDescent="0.25">
      <c r="C1344"/>
    </row>
    <row r="1345" spans="3:3" x14ac:dyDescent="0.25">
      <c r="C1345"/>
    </row>
    <row r="1346" spans="3:3" ht="15" x14ac:dyDescent="0.25">
      <c r="C1346"/>
    </row>
    <row r="1347" spans="3:3" x14ac:dyDescent="0.25">
      <c r="C1347"/>
    </row>
    <row r="1348" spans="3:3" ht="15" x14ac:dyDescent="0.25">
      <c r="C1348"/>
    </row>
    <row r="1349" spans="3:3" x14ac:dyDescent="0.25">
      <c r="C1349"/>
    </row>
    <row r="1350" spans="3:3" ht="15" x14ac:dyDescent="0.25">
      <c r="C1350"/>
    </row>
    <row r="1351" spans="3:3" x14ac:dyDescent="0.25">
      <c r="C1351"/>
    </row>
    <row r="1352" spans="3:3" ht="15" x14ac:dyDescent="0.25">
      <c r="C1352"/>
    </row>
    <row r="1353" spans="3:3" x14ac:dyDescent="0.25">
      <c r="C1353"/>
    </row>
    <row r="1354" spans="3:3" ht="15" x14ac:dyDescent="0.25">
      <c r="C1354"/>
    </row>
    <row r="1355" spans="3:3" x14ac:dyDescent="0.25">
      <c r="C1355"/>
    </row>
    <row r="1356" spans="3:3" ht="15" x14ac:dyDescent="0.25">
      <c r="C1356"/>
    </row>
    <row r="1357" spans="3:3" x14ac:dyDescent="0.25">
      <c r="C1357"/>
    </row>
    <row r="1358" spans="3:3" ht="15" x14ac:dyDescent="0.25">
      <c r="C1358"/>
    </row>
    <row r="1359" spans="3:3" x14ac:dyDescent="0.25">
      <c r="C1359"/>
    </row>
    <row r="1360" spans="3:3" ht="15" x14ac:dyDescent="0.25">
      <c r="C1360"/>
    </row>
    <row r="1361" spans="3:3" x14ac:dyDescent="0.25">
      <c r="C1361"/>
    </row>
    <row r="1362" spans="3:3" ht="15" x14ac:dyDescent="0.25">
      <c r="C1362"/>
    </row>
    <row r="1363" spans="3:3" x14ac:dyDescent="0.25">
      <c r="C1363"/>
    </row>
    <row r="1364" spans="3:3" ht="15" x14ac:dyDescent="0.25">
      <c r="C1364"/>
    </row>
    <row r="1365" spans="3:3" x14ac:dyDescent="0.25">
      <c r="C1365"/>
    </row>
    <row r="1366" spans="3:3" ht="15" x14ac:dyDescent="0.25">
      <c r="C1366"/>
    </row>
    <row r="1367" spans="3:3" x14ac:dyDescent="0.25">
      <c r="C1367"/>
    </row>
    <row r="1368" spans="3:3" ht="15" x14ac:dyDescent="0.25">
      <c r="C1368"/>
    </row>
    <row r="1369" spans="3:3" x14ac:dyDescent="0.25">
      <c r="C1369"/>
    </row>
    <row r="1370" spans="3:3" ht="15" x14ac:dyDescent="0.25">
      <c r="C1370"/>
    </row>
    <row r="1371" spans="3:3" x14ac:dyDescent="0.25">
      <c r="C1371"/>
    </row>
    <row r="1372" spans="3:3" ht="15" x14ac:dyDescent="0.25">
      <c r="C1372"/>
    </row>
    <row r="1373" spans="3:3" x14ac:dyDescent="0.25">
      <c r="C1373"/>
    </row>
    <row r="1374" spans="3:3" ht="15" x14ac:dyDescent="0.25">
      <c r="C1374"/>
    </row>
    <row r="1375" spans="3:3" x14ac:dyDescent="0.25">
      <c r="C1375"/>
    </row>
    <row r="1376" spans="3:3" ht="15" x14ac:dyDescent="0.25">
      <c r="C1376"/>
    </row>
    <row r="1377" spans="3:3" x14ac:dyDescent="0.25">
      <c r="C1377"/>
    </row>
    <row r="1378" spans="3:3" ht="15" x14ac:dyDescent="0.25">
      <c r="C1378"/>
    </row>
    <row r="1379" spans="3:3" x14ac:dyDescent="0.25">
      <c r="C1379"/>
    </row>
    <row r="1380" spans="3:3" ht="15" x14ac:dyDescent="0.25">
      <c r="C1380"/>
    </row>
    <row r="1381" spans="3:3" x14ac:dyDescent="0.25">
      <c r="C1381"/>
    </row>
    <row r="1382" spans="3:3" ht="15" x14ac:dyDescent="0.25">
      <c r="C1382"/>
    </row>
    <row r="1383" spans="3:3" x14ac:dyDescent="0.25">
      <c r="C1383"/>
    </row>
    <row r="1384" spans="3:3" ht="15" x14ac:dyDescent="0.25">
      <c r="C1384"/>
    </row>
    <row r="1385" spans="3:3" x14ac:dyDescent="0.25">
      <c r="C1385"/>
    </row>
    <row r="1386" spans="3:3" ht="15" x14ac:dyDescent="0.25">
      <c r="C1386"/>
    </row>
    <row r="1387" spans="3:3" x14ac:dyDescent="0.25">
      <c r="C1387"/>
    </row>
    <row r="1388" spans="3:3" ht="15" x14ac:dyDescent="0.25">
      <c r="C1388"/>
    </row>
    <row r="1389" spans="3:3" x14ac:dyDescent="0.25">
      <c r="C1389"/>
    </row>
    <row r="1390" spans="3:3" ht="15" x14ac:dyDescent="0.25">
      <c r="C1390"/>
    </row>
    <row r="1391" spans="3:3" x14ac:dyDescent="0.25">
      <c r="C1391"/>
    </row>
    <row r="1392" spans="3:3" ht="15" x14ac:dyDescent="0.25">
      <c r="C1392"/>
    </row>
    <row r="1393" spans="3:3" x14ac:dyDescent="0.25">
      <c r="C1393"/>
    </row>
    <row r="1394" spans="3:3" ht="15" x14ac:dyDescent="0.25">
      <c r="C1394"/>
    </row>
    <row r="1395" spans="3:3" x14ac:dyDescent="0.25">
      <c r="C1395"/>
    </row>
    <row r="1396" spans="3:3" ht="15" x14ac:dyDescent="0.25">
      <c r="C1396"/>
    </row>
    <row r="1397" spans="3:3" x14ac:dyDescent="0.25">
      <c r="C1397"/>
    </row>
    <row r="1398" spans="3:3" ht="15" x14ac:dyDescent="0.25">
      <c r="C1398"/>
    </row>
    <row r="1399" spans="3:3" x14ac:dyDescent="0.25">
      <c r="C1399"/>
    </row>
    <row r="1400" spans="3:3" ht="15" x14ac:dyDescent="0.25">
      <c r="C1400"/>
    </row>
    <row r="1401" spans="3:3" x14ac:dyDescent="0.25">
      <c r="C1401"/>
    </row>
    <row r="1402" spans="3:3" ht="15" x14ac:dyDescent="0.25">
      <c r="C1402"/>
    </row>
    <row r="1403" spans="3:3" x14ac:dyDescent="0.25">
      <c r="C1403"/>
    </row>
    <row r="1404" spans="3:3" ht="15" x14ac:dyDescent="0.25">
      <c r="C1404"/>
    </row>
    <row r="1405" spans="3:3" x14ac:dyDescent="0.25">
      <c r="C1405"/>
    </row>
    <row r="1406" spans="3:3" ht="15" x14ac:dyDescent="0.25">
      <c r="C1406"/>
    </row>
    <row r="1407" spans="3:3" x14ac:dyDescent="0.25">
      <c r="C1407"/>
    </row>
    <row r="1408" spans="3:3" ht="15" x14ac:dyDescent="0.25">
      <c r="C1408"/>
    </row>
    <row r="1409" spans="3:3" x14ac:dyDescent="0.25">
      <c r="C1409"/>
    </row>
    <row r="1410" spans="3:3" ht="15" x14ac:dyDescent="0.25">
      <c r="C1410"/>
    </row>
    <row r="1411" spans="3:3" x14ac:dyDescent="0.25">
      <c r="C1411"/>
    </row>
    <row r="1412" spans="3:3" ht="15" x14ac:dyDescent="0.25">
      <c r="C1412"/>
    </row>
    <row r="1413" spans="3:3" x14ac:dyDescent="0.25">
      <c r="C1413"/>
    </row>
    <row r="1414" spans="3:3" ht="15" x14ac:dyDescent="0.25">
      <c r="C1414"/>
    </row>
    <row r="1415" spans="3:3" x14ac:dyDescent="0.25">
      <c r="C1415"/>
    </row>
    <row r="1416" spans="3:3" ht="15" x14ac:dyDescent="0.25">
      <c r="C1416"/>
    </row>
    <row r="1417" spans="3:3" x14ac:dyDescent="0.25">
      <c r="C1417"/>
    </row>
    <row r="1418" spans="3:3" ht="15" x14ac:dyDescent="0.25">
      <c r="C1418"/>
    </row>
    <row r="1419" spans="3:3" x14ac:dyDescent="0.25">
      <c r="C1419"/>
    </row>
    <row r="1420" spans="3:3" ht="15" x14ac:dyDescent="0.25">
      <c r="C1420"/>
    </row>
    <row r="1421" spans="3:3" x14ac:dyDescent="0.25">
      <c r="C1421"/>
    </row>
    <row r="1422" spans="3:3" ht="15" x14ac:dyDescent="0.25">
      <c r="C1422"/>
    </row>
    <row r="1423" spans="3:3" x14ac:dyDescent="0.25">
      <c r="C1423"/>
    </row>
    <row r="1424" spans="3:3" ht="15" x14ac:dyDescent="0.25">
      <c r="C1424"/>
    </row>
    <row r="1425" spans="3:3" x14ac:dyDescent="0.25">
      <c r="C1425"/>
    </row>
    <row r="1426" spans="3:3" ht="15" x14ac:dyDescent="0.25">
      <c r="C1426"/>
    </row>
    <row r="1427" spans="3:3" x14ac:dyDescent="0.25">
      <c r="C1427"/>
    </row>
    <row r="1428" spans="3:3" ht="15" x14ac:dyDescent="0.25">
      <c r="C1428"/>
    </row>
    <row r="1429" spans="3:3" x14ac:dyDescent="0.25">
      <c r="C1429"/>
    </row>
    <row r="1430" spans="3:3" ht="15" x14ac:dyDescent="0.25">
      <c r="C1430"/>
    </row>
    <row r="1431" spans="3:3" x14ac:dyDescent="0.25">
      <c r="C1431"/>
    </row>
    <row r="1432" spans="3:3" ht="15" x14ac:dyDescent="0.25">
      <c r="C1432"/>
    </row>
    <row r="1433" spans="3:3" x14ac:dyDescent="0.25">
      <c r="C1433"/>
    </row>
    <row r="1434" spans="3:3" ht="15" x14ac:dyDescent="0.25">
      <c r="C1434"/>
    </row>
    <row r="1435" spans="3:3" x14ac:dyDescent="0.25">
      <c r="C1435"/>
    </row>
    <row r="1436" spans="3:3" ht="15" x14ac:dyDescent="0.25">
      <c r="C1436"/>
    </row>
    <row r="1437" spans="3:3" x14ac:dyDescent="0.25">
      <c r="C1437"/>
    </row>
    <row r="1438" spans="3:3" ht="15" x14ac:dyDescent="0.25">
      <c r="C1438"/>
    </row>
    <row r="1439" spans="3:3" x14ac:dyDescent="0.25">
      <c r="C1439"/>
    </row>
    <row r="1440" spans="3:3" ht="15" x14ac:dyDescent="0.25">
      <c r="C1440"/>
    </row>
    <row r="1441" spans="3:3" x14ac:dyDescent="0.25">
      <c r="C1441"/>
    </row>
    <row r="1442" spans="3:3" ht="15" x14ac:dyDescent="0.25">
      <c r="C1442"/>
    </row>
    <row r="1443" spans="3:3" x14ac:dyDescent="0.25">
      <c r="C1443"/>
    </row>
    <row r="1444" spans="3:3" ht="15" x14ac:dyDescent="0.25">
      <c r="C1444"/>
    </row>
    <row r="1445" spans="3:3" x14ac:dyDescent="0.25">
      <c r="C1445"/>
    </row>
    <row r="1446" spans="3:3" ht="15" x14ac:dyDescent="0.25">
      <c r="C1446"/>
    </row>
    <row r="1447" spans="3:3" x14ac:dyDescent="0.25">
      <c r="C1447"/>
    </row>
    <row r="1448" spans="3:3" ht="15" x14ac:dyDescent="0.25">
      <c r="C1448"/>
    </row>
    <row r="1449" spans="3:3" x14ac:dyDescent="0.25">
      <c r="C1449"/>
    </row>
    <row r="1450" spans="3:3" ht="15" x14ac:dyDescent="0.25">
      <c r="C1450"/>
    </row>
    <row r="1451" spans="3:3" x14ac:dyDescent="0.25">
      <c r="C1451"/>
    </row>
    <row r="1452" spans="3:3" ht="15" x14ac:dyDescent="0.25">
      <c r="C1452"/>
    </row>
    <row r="1453" spans="3:3" x14ac:dyDescent="0.25">
      <c r="C1453"/>
    </row>
    <row r="1454" spans="3:3" ht="15" x14ac:dyDescent="0.25">
      <c r="C1454"/>
    </row>
    <row r="1455" spans="3:3" x14ac:dyDescent="0.25">
      <c r="C1455"/>
    </row>
    <row r="1456" spans="3:3" ht="15" x14ac:dyDescent="0.25">
      <c r="C1456"/>
    </row>
    <row r="1457" spans="3:3" x14ac:dyDescent="0.25">
      <c r="C1457"/>
    </row>
    <row r="1458" spans="3:3" ht="15" x14ac:dyDescent="0.25">
      <c r="C1458"/>
    </row>
    <row r="1459" spans="3:3" x14ac:dyDescent="0.25">
      <c r="C1459"/>
    </row>
    <row r="1460" spans="3:3" ht="15" x14ac:dyDescent="0.25">
      <c r="C1460"/>
    </row>
    <row r="1461" spans="3:3" x14ac:dyDescent="0.25">
      <c r="C1461"/>
    </row>
    <row r="1462" spans="3:3" ht="15" x14ac:dyDescent="0.25">
      <c r="C1462"/>
    </row>
    <row r="1463" spans="3:3" x14ac:dyDescent="0.25">
      <c r="C1463"/>
    </row>
    <row r="1464" spans="3:3" ht="15" x14ac:dyDescent="0.25">
      <c r="C1464"/>
    </row>
    <row r="1465" spans="3:3" x14ac:dyDescent="0.25">
      <c r="C1465"/>
    </row>
    <row r="1466" spans="3:3" ht="15" x14ac:dyDescent="0.25">
      <c r="C1466"/>
    </row>
    <row r="1467" spans="3:3" x14ac:dyDescent="0.25">
      <c r="C1467"/>
    </row>
    <row r="1468" spans="3:3" ht="15" x14ac:dyDescent="0.25">
      <c r="C1468"/>
    </row>
    <row r="1469" spans="3:3" x14ac:dyDescent="0.25">
      <c r="C1469"/>
    </row>
    <row r="1470" spans="3:3" ht="15" x14ac:dyDescent="0.25">
      <c r="C1470"/>
    </row>
    <row r="1471" spans="3:3" x14ac:dyDescent="0.25">
      <c r="C1471"/>
    </row>
    <row r="1472" spans="3:3" ht="15" x14ac:dyDescent="0.25">
      <c r="C1472"/>
    </row>
    <row r="1473" spans="3:3" x14ac:dyDescent="0.25">
      <c r="C1473"/>
    </row>
    <row r="1474" spans="3:3" ht="15" x14ac:dyDescent="0.25">
      <c r="C1474"/>
    </row>
    <row r="1475" spans="3:3" x14ac:dyDescent="0.25">
      <c r="C1475"/>
    </row>
    <row r="1476" spans="3:3" ht="15" x14ac:dyDescent="0.25">
      <c r="C1476"/>
    </row>
    <row r="1477" spans="3:3" x14ac:dyDescent="0.25">
      <c r="C1477"/>
    </row>
    <row r="1478" spans="3:3" ht="15" x14ac:dyDescent="0.25">
      <c r="C1478"/>
    </row>
    <row r="1479" spans="3:3" x14ac:dyDescent="0.25">
      <c r="C1479"/>
    </row>
    <row r="1480" spans="3:3" ht="15" x14ac:dyDescent="0.25">
      <c r="C1480"/>
    </row>
    <row r="1481" spans="3:3" x14ac:dyDescent="0.25">
      <c r="C1481"/>
    </row>
    <row r="1482" spans="3:3" ht="15" x14ac:dyDescent="0.25">
      <c r="C1482"/>
    </row>
    <row r="1483" spans="3:3" x14ac:dyDescent="0.25">
      <c r="C1483"/>
    </row>
    <row r="1484" spans="3:3" ht="15" x14ac:dyDescent="0.25">
      <c r="C1484"/>
    </row>
    <row r="1485" spans="3:3" x14ac:dyDescent="0.25">
      <c r="C1485"/>
    </row>
    <row r="1486" spans="3:3" ht="15" x14ac:dyDescent="0.25">
      <c r="C1486"/>
    </row>
    <row r="1487" spans="3:3" x14ac:dyDescent="0.25">
      <c r="C1487"/>
    </row>
    <row r="1488" spans="3:3" ht="15" x14ac:dyDescent="0.25">
      <c r="C1488"/>
    </row>
    <row r="1489" spans="3:3" x14ac:dyDescent="0.25">
      <c r="C1489"/>
    </row>
    <row r="1490" spans="3:3" ht="15" x14ac:dyDescent="0.25">
      <c r="C1490"/>
    </row>
    <row r="1491" spans="3:3" x14ac:dyDescent="0.25">
      <c r="C1491"/>
    </row>
    <row r="1492" spans="3:3" ht="15" x14ac:dyDescent="0.25">
      <c r="C1492"/>
    </row>
    <row r="1493" spans="3:3" x14ac:dyDescent="0.25">
      <c r="C1493"/>
    </row>
    <row r="1494" spans="3:3" ht="15" x14ac:dyDescent="0.25">
      <c r="C1494"/>
    </row>
    <row r="1495" spans="3:3" x14ac:dyDescent="0.25">
      <c r="C1495"/>
    </row>
    <row r="1496" spans="3:3" ht="15" x14ac:dyDescent="0.25">
      <c r="C1496"/>
    </row>
    <row r="1497" spans="3:3" x14ac:dyDescent="0.25">
      <c r="C1497"/>
    </row>
    <row r="1498" spans="3:3" ht="15" x14ac:dyDescent="0.25">
      <c r="C1498"/>
    </row>
    <row r="1499" spans="3:3" x14ac:dyDescent="0.25">
      <c r="C1499"/>
    </row>
    <row r="1500" spans="3:3" ht="15" x14ac:dyDescent="0.25">
      <c r="C1500"/>
    </row>
    <row r="1501" spans="3:3" x14ac:dyDescent="0.25">
      <c r="C1501"/>
    </row>
    <row r="1502" spans="3:3" ht="15" x14ac:dyDescent="0.25">
      <c r="C1502"/>
    </row>
    <row r="1503" spans="3:3" x14ac:dyDescent="0.25">
      <c r="C1503"/>
    </row>
    <row r="1504" spans="3:3" ht="15" x14ac:dyDescent="0.25">
      <c r="C1504"/>
    </row>
    <row r="1505" spans="3:3" x14ac:dyDescent="0.25">
      <c r="C1505"/>
    </row>
    <row r="1506" spans="3:3" ht="15" x14ac:dyDescent="0.25">
      <c r="C1506"/>
    </row>
    <row r="1507" spans="3:3" x14ac:dyDescent="0.25">
      <c r="C1507"/>
    </row>
    <row r="1508" spans="3:3" ht="15" x14ac:dyDescent="0.25">
      <c r="C1508"/>
    </row>
    <row r="1509" spans="3:3" x14ac:dyDescent="0.25">
      <c r="C1509"/>
    </row>
    <row r="1510" spans="3:3" ht="15" x14ac:dyDescent="0.25">
      <c r="C1510"/>
    </row>
    <row r="1511" spans="3:3" x14ac:dyDescent="0.25">
      <c r="C1511"/>
    </row>
    <row r="1512" spans="3:3" ht="15" x14ac:dyDescent="0.25">
      <c r="C1512"/>
    </row>
    <row r="1513" spans="3:3" x14ac:dyDescent="0.25">
      <c r="C1513"/>
    </row>
    <row r="1514" spans="3:3" ht="15" x14ac:dyDescent="0.25">
      <c r="C1514"/>
    </row>
    <row r="1515" spans="3:3" x14ac:dyDescent="0.25">
      <c r="C1515"/>
    </row>
    <row r="1516" spans="3:3" ht="15" x14ac:dyDescent="0.25">
      <c r="C1516"/>
    </row>
    <row r="1517" spans="3:3" x14ac:dyDescent="0.25">
      <c r="C1517"/>
    </row>
    <row r="1518" spans="3:3" ht="15" x14ac:dyDescent="0.25">
      <c r="C1518"/>
    </row>
    <row r="1519" spans="3:3" x14ac:dyDescent="0.25">
      <c r="C1519"/>
    </row>
    <row r="1520" spans="3:3" ht="15" x14ac:dyDescent="0.25">
      <c r="C1520"/>
    </row>
    <row r="1521" spans="3:3" x14ac:dyDescent="0.25">
      <c r="C1521"/>
    </row>
    <row r="1522" spans="3:3" ht="15" x14ac:dyDescent="0.25">
      <c r="C1522"/>
    </row>
    <row r="1523" spans="3:3" x14ac:dyDescent="0.25">
      <c r="C1523"/>
    </row>
    <row r="1524" spans="3:3" ht="15" x14ac:dyDescent="0.25">
      <c r="C1524"/>
    </row>
    <row r="1525" spans="3:3" x14ac:dyDescent="0.25">
      <c r="C1525"/>
    </row>
    <row r="1526" spans="3:3" ht="15" x14ac:dyDescent="0.25">
      <c r="C1526"/>
    </row>
    <row r="1527" spans="3:3" x14ac:dyDescent="0.25">
      <c r="C1527"/>
    </row>
    <row r="1528" spans="3:3" ht="15" x14ac:dyDescent="0.25">
      <c r="C1528"/>
    </row>
    <row r="1529" spans="3:3" x14ac:dyDescent="0.25">
      <c r="C1529"/>
    </row>
    <row r="1530" spans="3:3" ht="15" x14ac:dyDescent="0.25">
      <c r="C1530"/>
    </row>
    <row r="1531" spans="3:3" x14ac:dyDescent="0.25">
      <c r="C1531"/>
    </row>
    <row r="1532" spans="3:3" ht="15" x14ac:dyDescent="0.25">
      <c r="C1532"/>
    </row>
    <row r="1533" spans="3:3" x14ac:dyDescent="0.25">
      <c r="C1533"/>
    </row>
    <row r="1534" spans="3:3" ht="15" x14ac:dyDescent="0.25">
      <c r="C1534"/>
    </row>
    <row r="1535" spans="3:3" x14ac:dyDescent="0.25">
      <c r="C1535"/>
    </row>
    <row r="1536" spans="3:3" ht="15" x14ac:dyDescent="0.25">
      <c r="C1536"/>
    </row>
    <row r="1537" spans="3:3" x14ac:dyDescent="0.25">
      <c r="C1537"/>
    </row>
    <row r="1538" spans="3:3" ht="15" x14ac:dyDescent="0.25">
      <c r="C1538"/>
    </row>
    <row r="1539" spans="3:3" x14ac:dyDescent="0.25">
      <c r="C1539"/>
    </row>
    <row r="1540" spans="3:3" ht="15" x14ac:dyDescent="0.25">
      <c r="C1540"/>
    </row>
    <row r="1541" spans="3:3" x14ac:dyDescent="0.25">
      <c r="C1541"/>
    </row>
    <row r="1542" spans="3:3" ht="15" x14ac:dyDescent="0.25">
      <c r="C1542"/>
    </row>
    <row r="1543" spans="3:3" x14ac:dyDescent="0.25">
      <c r="C1543"/>
    </row>
    <row r="1544" spans="3:3" ht="15" x14ac:dyDescent="0.25">
      <c r="C1544"/>
    </row>
    <row r="1545" spans="3:3" x14ac:dyDescent="0.25">
      <c r="C1545"/>
    </row>
    <row r="1546" spans="3:3" ht="15" x14ac:dyDescent="0.25">
      <c r="C1546"/>
    </row>
    <row r="1547" spans="3:3" x14ac:dyDescent="0.25">
      <c r="C1547"/>
    </row>
    <row r="1548" spans="3:3" ht="15" x14ac:dyDescent="0.25">
      <c r="C1548"/>
    </row>
    <row r="1549" spans="3:3" x14ac:dyDescent="0.25">
      <c r="C1549"/>
    </row>
    <row r="1550" spans="3:3" ht="15" x14ac:dyDescent="0.25">
      <c r="C1550"/>
    </row>
    <row r="1551" spans="3:3" x14ac:dyDescent="0.25">
      <c r="C1551"/>
    </row>
    <row r="1552" spans="3:3" ht="15" x14ac:dyDescent="0.25">
      <c r="C1552"/>
    </row>
    <row r="1553" spans="3:3" x14ac:dyDescent="0.25">
      <c r="C1553"/>
    </row>
    <row r="1554" spans="3:3" ht="15" x14ac:dyDescent="0.25">
      <c r="C1554"/>
    </row>
    <row r="1555" spans="3:3" x14ac:dyDescent="0.25">
      <c r="C1555"/>
    </row>
    <row r="1556" spans="3:3" ht="15" x14ac:dyDescent="0.25">
      <c r="C1556"/>
    </row>
    <row r="1557" spans="3:3" x14ac:dyDescent="0.25">
      <c r="C1557"/>
    </row>
    <row r="1558" spans="3:3" ht="15" x14ac:dyDescent="0.25">
      <c r="C1558"/>
    </row>
    <row r="1559" spans="3:3" x14ac:dyDescent="0.25">
      <c r="C1559"/>
    </row>
    <row r="1560" spans="3:3" ht="15" x14ac:dyDescent="0.25">
      <c r="C1560"/>
    </row>
    <row r="1561" spans="3:3" x14ac:dyDescent="0.25">
      <c r="C1561"/>
    </row>
    <row r="1562" spans="3:3" ht="15" x14ac:dyDescent="0.25">
      <c r="C1562"/>
    </row>
    <row r="1563" spans="3:3" x14ac:dyDescent="0.25">
      <c r="C1563"/>
    </row>
    <row r="1564" spans="3:3" ht="15" x14ac:dyDescent="0.25">
      <c r="C1564"/>
    </row>
    <row r="1565" spans="3:3" x14ac:dyDescent="0.25">
      <c r="C1565"/>
    </row>
    <row r="1566" spans="3:3" ht="15" x14ac:dyDescent="0.25">
      <c r="C1566"/>
    </row>
    <row r="1567" spans="3:3" x14ac:dyDescent="0.25">
      <c r="C1567"/>
    </row>
    <row r="1568" spans="3:3" ht="15" x14ac:dyDescent="0.25">
      <c r="C1568"/>
    </row>
    <row r="1569" spans="3:3" x14ac:dyDescent="0.25">
      <c r="C1569"/>
    </row>
    <row r="1570" spans="3:3" ht="15" x14ac:dyDescent="0.25">
      <c r="C1570"/>
    </row>
    <row r="1571" spans="3:3" x14ac:dyDescent="0.25">
      <c r="C1571"/>
    </row>
    <row r="1572" spans="3:3" ht="15" x14ac:dyDescent="0.25">
      <c r="C1572"/>
    </row>
    <row r="1573" spans="3:3" x14ac:dyDescent="0.25">
      <c r="C1573"/>
    </row>
    <row r="1574" spans="3:3" ht="15" x14ac:dyDescent="0.25">
      <c r="C1574"/>
    </row>
    <row r="1575" spans="3:3" x14ac:dyDescent="0.25">
      <c r="C1575"/>
    </row>
    <row r="1576" spans="3:3" ht="15" x14ac:dyDescent="0.25">
      <c r="C1576"/>
    </row>
    <row r="1577" spans="3:3" x14ac:dyDescent="0.25">
      <c r="C1577"/>
    </row>
    <row r="1578" spans="3:3" ht="15" x14ac:dyDescent="0.25">
      <c r="C1578"/>
    </row>
    <row r="1579" spans="3:3" x14ac:dyDescent="0.25">
      <c r="C1579"/>
    </row>
    <row r="1580" spans="3:3" ht="15" x14ac:dyDescent="0.25">
      <c r="C1580"/>
    </row>
    <row r="1581" spans="3:3" x14ac:dyDescent="0.25">
      <c r="C1581"/>
    </row>
    <row r="1582" spans="3:3" ht="15" x14ac:dyDescent="0.25">
      <c r="C1582"/>
    </row>
    <row r="1583" spans="3:3" x14ac:dyDescent="0.25">
      <c r="C1583"/>
    </row>
    <row r="1584" spans="3:3" ht="15" x14ac:dyDescent="0.25">
      <c r="C1584"/>
    </row>
    <row r="1585" spans="3:3" x14ac:dyDescent="0.25">
      <c r="C1585"/>
    </row>
    <row r="1586" spans="3:3" ht="15" x14ac:dyDescent="0.25">
      <c r="C1586"/>
    </row>
    <row r="1587" spans="3:3" x14ac:dyDescent="0.25">
      <c r="C1587"/>
    </row>
    <row r="1588" spans="3:3" ht="15" x14ac:dyDescent="0.25">
      <c r="C1588"/>
    </row>
    <row r="1589" spans="3:3" x14ac:dyDescent="0.25">
      <c r="C1589"/>
    </row>
    <row r="1590" spans="3:3" ht="15" x14ac:dyDescent="0.25">
      <c r="C1590"/>
    </row>
    <row r="1591" spans="3:3" x14ac:dyDescent="0.25">
      <c r="C1591"/>
    </row>
    <row r="1592" spans="3:3" ht="15" x14ac:dyDescent="0.25">
      <c r="C1592"/>
    </row>
    <row r="1593" spans="3:3" x14ac:dyDescent="0.25">
      <c r="C1593"/>
    </row>
    <row r="1594" spans="3:3" ht="15" x14ac:dyDescent="0.25">
      <c r="C1594"/>
    </row>
    <row r="1595" spans="3:3" x14ac:dyDescent="0.25">
      <c r="C1595"/>
    </row>
    <row r="1596" spans="3:3" ht="15" x14ac:dyDescent="0.25">
      <c r="C1596"/>
    </row>
    <row r="1597" spans="3:3" x14ac:dyDescent="0.25">
      <c r="C1597"/>
    </row>
    <row r="1598" spans="3:3" ht="15" x14ac:dyDescent="0.25">
      <c r="C1598"/>
    </row>
    <row r="1599" spans="3:3" x14ac:dyDescent="0.25">
      <c r="C1599"/>
    </row>
    <row r="1600" spans="3:3" ht="15" x14ac:dyDescent="0.25">
      <c r="C1600"/>
    </row>
    <row r="1601" spans="3:3" x14ac:dyDescent="0.25">
      <c r="C1601"/>
    </row>
    <row r="1602" spans="3:3" ht="15" x14ac:dyDescent="0.25">
      <c r="C1602"/>
    </row>
    <row r="1603" spans="3:3" x14ac:dyDescent="0.25">
      <c r="C1603"/>
    </row>
    <row r="1604" spans="3:3" ht="15" x14ac:dyDescent="0.25">
      <c r="C1604"/>
    </row>
    <row r="1605" spans="3:3" x14ac:dyDescent="0.25">
      <c r="C1605"/>
    </row>
    <row r="1606" spans="3:3" ht="15" x14ac:dyDescent="0.25">
      <c r="C1606"/>
    </row>
    <row r="1607" spans="3:3" x14ac:dyDescent="0.25">
      <c r="C1607"/>
    </row>
    <row r="1608" spans="3:3" ht="15" x14ac:dyDescent="0.25">
      <c r="C1608"/>
    </row>
    <row r="1609" spans="3:3" x14ac:dyDescent="0.25">
      <c r="C1609"/>
    </row>
    <row r="1610" spans="3:3" ht="15" x14ac:dyDescent="0.25">
      <c r="C1610"/>
    </row>
    <row r="1611" spans="3:3" x14ac:dyDescent="0.25">
      <c r="C1611"/>
    </row>
    <row r="1612" spans="3:3" ht="15" x14ac:dyDescent="0.25">
      <c r="C1612"/>
    </row>
    <row r="1613" spans="3:3" x14ac:dyDescent="0.25">
      <c r="C1613"/>
    </row>
    <row r="1614" spans="3:3" ht="15" x14ac:dyDescent="0.25">
      <c r="C1614"/>
    </row>
    <row r="1615" spans="3:3" x14ac:dyDescent="0.25">
      <c r="C1615"/>
    </row>
    <row r="1616" spans="3:3" ht="15" x14ac:dyDescent="0.25">
      <c r="C1616"/>
    </row>
    <row r="1617" spans="3:3" x14ac:dyDescent="0.25">
      <c r="C1617"/>
    </row>
    <row r="1618" spans="3:3" ht="15" x14ac:dyDescent="0.25">
      <c r="C1618"/>
    </row>
    <row r="1619" spans="3:3" x14ac:dyDescent="0.25">
      <c r="C1619"/>
    </row>
    <row r="1620" spans="3:3" ht="15" x14ac:dyDescent="0.25">
      <c r="C1620"/>
    </row>
    <row r="1621" spans="3:3" x14ac:dyDescent="0.25">
      <c r="C1621"/>
    </row>
    <row r="1622" spans="3:3" ht="15" x14ac:dyDescent="0.25">
      <c r="C1622"/>
    </row>
    <row r="1623" spans="3:3" x14ac:dyDescent="0.25">
      <c r="C1623"/>
    </row>
    <row r="1624" spans="3:3" ht="15" x14ac:dyDescent="0.25">
      <c r="C1624"/>
    </row>
    <row r="1625" spans="3:3" x14ac:dyDescent="0.25">
      <c r="C1625"/>
    </row>
    <row r="1626" spans="3:3" ht="15" x14ac:dyDescent="0.25">
      <c r="C1626"/>
    </row>
    <row r="1627" spans="3:3" x14ac:dyDescent="0.25">
      <c r="C1627"/>
    </row>
    <row r="1628" spans="3:3" ht="15" x14ac:dyDescent="0.25">
      <c r="C1628"/>
    </row>
    <row r="1629" spans="3:3" x14ac:dyDescent="0.25">
      <c r="C1629"/>
    </row>
    <row r="1630" spans="3:3" ht="15" x14ac:dyDescent="0.25">
      <c r="C1630"/>
    </row>
    <row r="1631" spans="3:3" x14ac:dyDescent="0.25">
      <c r="C1631"/>
    </row>
    <row r="1632" spans="3:3" ht="15" x14ac:dyDescent="0.25">
      <c r="C1632"/>
    </row>
    <row r="1633" spans="3:3" x14ac:dyDescent="0.25">
      <c r="C1633"/>
    </row>
    <row r="1634" spans="3:3" ht="15" x14ac:dyDescent="0.25">
      <c r="C1634"/>
    </row>
    <row r="1635" spans="3:3" x14ac:dyDescent="0.25">
      <c r="C1635"/>
    </row>
    <row r="1636" spans="3:3" ht="15" x14ac:dyDescent="0.25">
      <c r="C1636"/>
    </row>
    <row r="1637" spans="3:3" x14ac:dyDescent="0.25">
      <c r="C1637"/>
    </row>
    <row r="1638" spans="3:3" ht="15" x14ac:dyDescent="0.25">
      <c r="C1638"/>
    </row>
    <row r="1639" spans="3:3" x14ac:dyDescent="0.25">
      <c r="C1639"/>
    </row>
    <row r="1640" spans="3:3" ht="15" x14ac:dyDescent="0.25">
      <c r="C1640"/>
    </row>
    <row r="1641" spans="3:3" x14ac:dyDescent="0.25">
      <c r="C1641"/>
    </row>
    <row r="1642" spans="3:3" ht="15" x14ac:dyDescent="0.25">
      <c r="C1642"/>
    </row>
    <row r="1643" spans="3:3" x14ac:dyDescent="0.25">
      <c r="C1643"/>
    </row>
    <row r="1644" spans="3:3" ht="15" x14ac:dyDescent="0.25">
      <c r="C1644"/>
    </row>
    <row r="1645" spans="3:3" x14ac:dyDescent="0.25">
      <c r="C1645"/>
    </row>
    <row r="1646" spans="3:3" ht="15" x14ac:dyDescent="0.25">
      <c r="C1646"/>
    </row>
    <row r="1647" spans="3:3" x14ac:dyDescent="0.25">
      <c r="C1647"/>
    </row>
    <row r="1648" spans="3:3" ht="15" x14ac:dyDescent="0.25">
      <c r="C1648"/>
    </row>
    <row r="1649" spans="3:3" x14ac:dyDescent="0.25">
      <c r="C1649"/>
    </row>
    <row r="1650" spans="3:3" ht="15" x14ac:dyDescent="0.25">
      <c r="C1650"/>
    </row>
    <row r="1651" spans="3:3" x14ac:dyDescent="0.25">
      <c r="C1651"/>
    </row>
    <row r="1652" spans="3:3" ht="15" x14ac:dyDescent="0.25">
      <c r="C1652"/>
    </row>
    <row r="1653" spans="3:3" x14ac:dyDescent="0.25">
      <c r="C1653"/>
    </row>
    <row r="1654" spans="3:3" ht="15" x14ac:dyDescent="0.25">
      <c r="C1654"/>
    </row>
    <row r="1655" spans="3:3" x14ac:dyDescent="0.25">
      <c r="C1655"/>
    </row>
    <row r="1656" spans="3:3" ht="15" x14ac:dyDescent="0.25">
      <c r="C1656"/>
    </row>
    <row r="1657" spans="3:3" x14ac:dyDescent="0.25">
      <c r="C1657"/>
    </row>
    <row r="1658" spans="3:3" ht="15" x14ac:dyDescent="0.25">
      <c r="C1658"/>
    </row>
    <row r="1659" spans="3:3" x14ac:dyDescent="0.25">
      <c r="C1659"/>
    </row>
    <row r="1660" spans="3:3" ht="15" x14ac:dyDescent="0.25">
      <c r="C1660"/>
    </row>
    <row r="1661" spans="3:3" x14ac:dyDescent="0.25">
      <c r="C1661"/>
    </row>
    <row r="1662" spans="3:3" ht="15" x14ac:dyDescent="0.25">
      <c r="C1662"/>
    </row>
    <row r="1663" spans="3:3" x14ac:dyDescent="0.25">
      <c r="C1663"/>
    </row>
    <row r="1664" spans="3:3" ht="15" x14ac:dyDescent="0.25">
      <c r="C1664"/>
    </row>
    <row r="1665" spans="3:3" x14ac:dyDescent="0.25">
      <c r="C1665"/>
    </row>
    <row r="1666" spans="3:3" ht="15" x14ac:dyDescent="0.25">
      <c r="C1666"/>
    </row>
    <row r="1667" spans="3:3" x14ac:dyDescent="0.25">
      <c r="C1667"/>
    </row>
    <row r="1668" spans="3:3" ht="15" x14ac:dyDescent="0.25">
      <c r="C1668"/>
    </row>
    <row r="1669" spans="3:3" x14ac:dyDescent="0.25">
      <c r="C1669"/>
    </row>
    <row r="1670" spans="3:3" ht="15" x14ac:dyDescent="0.25">
      <c r="C1670"/>
    </row>
    <row r="1671" spans="3:3" x14ac:dyDescent="0.25">
      <c r="C1671"/>
    </row>
    <row r="1672" spans="3:3" ht="15" x14ac:dyDescent="0.25">
      <c r="C1672"/>
    </row>
    <row r="1673" spans="3:3" x14ac:dyDescent="0.25">
      <c r="C1673"/>
    </row>
    <row r="1674" spans="3:3" ht="15" x14ac:dyDescent="0.25">
      <c r="C1674"/>
    </row>
    <row r="1675" spans="3:3" x14ac:dyDescent="0.25">
      <c r="C1675"/>
    </row>
    <row r="1676" spans="3:3" ht="15" x14ac:dyDescent="0.25">
      <c r="C1676"/>
    </row>
    <row r="1677" spans="3:3" x14ac:dyDescent="0.25">
      <c r="C1677"/>
    </row>
    <row r="1678" spans="3:3" ht="15" x14ac:dyDescent="0.25">
      <c r="C1678"/>
    </row>
    <row r="1679" spans="3:3" x14ac:dyDescent="0.25">
      <c r="C1679"/>
    </row>
    <row r="1680" spans="3:3" ht="15" x14ac:dyDescent="0.25">
      <c r="C1680"/>
    </row>
    <row r="1681" spans="3:3" x14ac:dyDescent="0.25">
      <c r="C1681"/>
    </row>
    <row r="1682" spans="3:3" ht="15" x14ac:dyDescent="0.25">
      <c r="C1682"/>
    </row>
    <row r="1683" spans="3:3" x14ac:dyDescent="0.25">
      <c r="C1683"/>
    </row>
    <row r="1684" spans="3:3" ht="15" x14ac:dyDescent="0.25">
      <c r="C1684"/>
    </row>
    <row r="1685" spans="3:3" x14ac:dyDescent="0.25">
      <c r="C1685"/>
    </row>
    <row r="1686" spans="3:3" ht="15" x14ac:dyDescent="0.25">
      <c r="C1686"/>
    </row>
    <row r="1687" spans="3:3" x14ac:dyDescent="0.25">
      <c r="C1687"/>
    </row>
    <row r="1688" spans="3:3" ht="15" x14ac:dyDescent="0.25">
      <c r="C1688"/>
    </row>
    <row r="1689" spans="3:3" x14ac:dyDescent="0.25">
      <c r="C1689"/>
    </row>
    <row r="1690" spans="3:3" ht="15" x14ac:dyDescent="0.25">
      <c r="C1690"/>
    </row>
    <row r="1691" spans="3:3" x14ac:dyDescent="0.25">
      <c r="C1691"/>
    </row>
    <row r="1692" spans="3:3" ht="15" x14ac:dyDescent="0.25">
      <c r="C1692"/>
    </row>
    <row r="1693" spans="3:3" x14ac:dyDescent="0.25">
      <c r="C1693"/>
    </row>
    <row r="1694" spans="3:3" ht="15" x14ac:dyDescent="0.25">
      <c r="C1694"/>
    </row>
    <row r="1695" spans="3:3" x14ac:dyDescent="0.25">
      <c r="C1695"/>
    </row>
    <row r="1696" spans="3:3" ht="15" x14ac:dyDescent="0.25">
      <c r="C1696"/>
    </row>
    <row r="1697" spans="3:3" x14ac:dyDescent="0.25">
      <c r="C1697"/>
    </row>
    <row r="1698" spans="3:3" ht="15" x14ac:dyDescent="0.25">
      <c r="C1698"/>
    </row>
    <row r="1699" spans="3:3" x14ac:dyDescent="0.25">
      <c r="C1699"/>
    </row>
    <row r="1700" spans="3:3" ht="15" x14ac:dyDescent="0.25">
      <c r="C1700"/>
    </row>
    <row r="1701" spans="3:3" x14ac:dyDescent="0.25">
      <c r="C1701"/>
    </row>
    <row r="1702" spans="3:3" ht="15" x14ac:dyDescent="0.25">
      <c r="C1702"/>
    </row>
    <row r="1703" spans="3:3" x14ac:dyDescent="0.25">
      <c r="C1703"/>
    </row>
    <row r="1704" spans="3:3" ht="15" x14ac:dyDescent="0.25">
      <c r="C1704"/>
    </row>
    <row r="1705" spans="3:3" x14ac:dyDescent="0.25">
      <c r="C1705"/>
    </row>
    <row r="1706" spans="3:3" ht="15" x14ac:dyDescent="0.25">
      <c r="C1706"/>
    </row>
    <row r="1707" spans="3:3" x14ac:dyDescent="0.25">
      <c r="C1707"/>
    </row>
    <row r="1708" spans="3:3" ht="15" x14ac:dyDescent="0.25">
      <c r="C1708"/>
    </row>
    <row r="1709" spans="3:3" x14ac:dyDescent="0.25">
      <c r="C1709"/>
    </row>
    <row r="1710" spans="3:3" ht="15" x14ac:dyDescent="0.25">
      <c r="C1710"/>
    </row>
    <row r="1711" spans="3:3" x14ac:dyDescent="0.25">
      <c r="C1711"/>
    </row>
    <row r="1712" spans="3:3" ht="15" x14ac:dyDescent="0.25">
      <c r="C1712"/>
    </row>
    <row r="1713" spans="3:3" x14ac:dyDescent="0.25">
      <c r="C1713"/>
    </row>
    <row r="1714" spans="3:3" ht="15" x14ac:dyDescent="0.25">
      <c r="C1714"/>
    </row>
    <row r="1715" spans="3:3" x14ac:dyDescent="0.25">
      <c r="C1715"/>
    </row>
    <row r="1716" spans="3:3" ht="15" x14ac:dyDescent="0.25">
      <c r="C1716"/>
    </row>
    <row r="1717" spans="3:3" x14ac:dyDescent="0.25">
      <c r="C1717"/>
    </row>
    <row r="1718" spans="3:3" ht="15" x14ac:dyDescent="0.25">
      <c r="C1718"/>
    </row>
    <row r="1719" spans="3:3" x14ac:dyDescent="0.25">
      <c r="C1719"/>
    </row>
    <row r="1720" spans="3:3" ht="15" x14ac:dyDescent="0.25">
      <c r="C1720"/>
    </row>
    <row r="1721" spans="3:3" x14ac:dyDescent="0.25">
      <c r="C1721"/>
    </row>
    <row r="1722" spans="3:3" ht="15" x14ac:dyDescent="0.25">
      <c r="C1722"/>
    </row>
    <row r="1723" spans="3:3" x14ac:dyDescent="0.25">
      <c r="C1723"/>
    </row>
    <row r="1724" spans="3:3" ht="15" x14ac:dyDescent="0.25">
      <c r="C1724"/>
    </row>
    <row r="1725" spans="3:3" x14ac:dyDescent="0.25">
      <c r="C1725"/>
    </row>
    <row r="1726" spans="3:3" ht="15" x14ac:dyDescent="0.25">
      <c r="C1726"/>
    </row>
    <row r="1727" spans="3:3" x14ac:dyDescent="0.25">
      <c r="C1727"/>
    </row>
    <row r="1728" spans="3:3" ht="15" x14ac:dyDescent="0.25">
      <c r="C1728"/>
    </row>
    <row r="1729" spans="3:3" x14ac:dyDescent="0.25">
      <c r="C1729"/>
    </row>
    <row r="1730" spans="3:3" ht="15" x14ac:dyDescent="0.25">
      <c r="C1730"/>
    </row>
    <row r="1731" spans="3:3" x14ac:dyDescent="0.25">
      <c r="C1731"/>
    </row>
    <row r="1732" spans="3:3" ht="15" x14ac:dyDescent="0.25">
      <c r="C1732"/>
    </row>
    <row r="1733" spans="3:3" x14ac:dyDescent="0.25">
      <c r="C1733"/>
    </row>
    <row r="1734" spans="3:3" ht="15" x14ac:dyDescent="0.25">
      <c r="C1734"/>
    </row>
    <row r="1735" spans="3:3" x14ac:dyDescent="0.25">
      <c r="C1735"/>
    </row>
    <row r="1736" spans="3:3" ht="15" x14ac:dyDescent="0.25">
      <c r="C1736"/>
    </row>
    <row r="1737" spans="3:3" x14ac:dyDescent="0.25">
      <c r="C1737"/>
    </row>
    <row r="1738" spans="3:3" ht="15" x14ac:dyDescent="0.25">
      <c r="C1738"/>
    </row>
    <row r="1739" spans="3:3" x14ac:dyDescent="0.25">
      <c r="C1739"/>
    </row>
    <row r="1740" spans="3:3" ht="15" x14ac:dyDescent="0.25">
      <c r="C1740"/>
    </row>
    <row r="1741" spans="3:3" x14ac:dyDescent="0.25">
      <c r="C1741"/>
    </row>
    <row r="1742" spans="3:3" ht="15" x14ac:dyDescent="0.25">
      <c r="C1742"/>
    </row>
    <row r="1743" spans="3:3" x14ac:dyDescent="0.25">
      <c r="C1743"/>
    </row>
    <row r="1744" spans="3:3" ht="15" x14ac:dyDescent="0.25">
      <c r="C1744"/>
    </row>
    <row r="1745" spans="3:3" x14ac:dyDescent="0.25">
      <c r="C1745"/>
    </row>
    <row r="1746" spans="3:3" ht="15" x14ac:dyDescent="0.25">
      <c r="C1746"/>
    </row>
    <row r="1747" spans="3:3" x14ac:dyDescent="0.25">
      <c r="C1747"/>
    </row>
    <row r="1748" spans="3:3" ht="15" x14ac:dyDescent="0.25">
      <c r="C1748"/>
    </row>
    <row r="1749" spans="3:3" x14ac:dyDescent="0.25">
      <c r="C1749"/>
    </row>
    <row r="1750" spans="3:3" ht="15" x14ac:dyDescent="0.25">
      <c r="C1750"/>
    </row>
    <row r="1751" spans="3:3" x14ac:dyDescent="0.25">
      <c r="C1751"/>
    </row>
    <row r="1752" spans="3:3" ht="15" x14ac:dyDescent="0.25">
      <c r="C1752"/>
    </row>
    <row r="1753" spans="3:3" x14ac:dyDescent="0.25">
      <c r="C1753"/>
    </row>
    <row r="1754" spans="3:3" ht="15" x14ac:dyDescent="0.25">
      <c r="C1754"/>
    </row>
    <row r="1755" spans="3:3" x14ac:dyDescent="0.25">
      <c r="C1755"/>
    </row>
    <row r="1756" spans="3:3" ht="15" x14ac:dyDescent="0.25">
      <c r="C1756"/>
    </row>
    <row r="1757" spans="3:3" x14ac:dyDescent="0.25">
      <c r="C1757"/>
    </row>
    <row r="1758" spans="3:3" ht="15" x14ac:dyDescent="0.25">
      <c r="C1758"/>
    </row>
    <row r="1759" spans="3:3" x14ac:dyDescent="0.25">
      <c r="C1759"/>
    </row>
    <row r="1760" spans="3:3" ht="15" x14ac:dyDescent="0.25">
      <c r="C1760"/>
    </row>
    <row r="1761" spans="3:3" x14ac:dyDescent="0.25">
      <c r="C1761"/>
    </row>
    <row r="1762" spans="3:3" ht="15" x14ac:dyDescent="0.25">
      <c r="C1762"/>
    </row>
    <row r="1763" spans="3:3" x14ac:dyDescent="0.25">
      <c r="C1763"/>
    </row>
    <row r="1764" spans="3:3" ht="15" x14ac:dyDescent="0.25">
      <c r="C1764"/>
    </row>
    <row r="1765" spans="3:3" x14ac:dyDescent="0.25">
      <c r="C1765"/>
    </row>
    <row r="1766" spans="3:3" ht="15" x14ac:dyDescent="0.25">
      <c r="C1766"/>
    </row>
    <row r="1767" spans="3:3" x14ac:dyDescent="0.25">
      <c r="C1767"/>
    </row>
    <row r="1768" spans="3:3" ht="15" x14ac:dyDescent="0.25">
      <c r="C1768"/>
    </row>
    <row r="1769" spans="3:3" x14ac:dyDescent="0.25">
      <c r="C1769"/>
    </row>
    <row r="1770" spans="3:3" ht="15" x14ac:dyDescent="0.25">
      <c r="C1770"/>
    </row>
    <row r="1771" spans="3:3" x14ac:dyDescent="0.25">
      <c r="C1771"/>
    </row>
    <row r="1772" spans="3:3" ht="15" x14ac:dyDescent="0.25">
      <c r="C1772"/>
    </row>
    <row r="1773" spans="3:3" x14ac:dyDescent="0.25">
      <c r="C1773"/>
    </row>
    <row r="1774" spans="3:3" ht="15" x14ac:dyDescent="0.25">
      <c r="C1774"/>
    </row>
    <row r="1775" spans="3:3" x14ac:dyDescent="0.25">
      <c r="C1775"/>
    </row>
    <row r="1776" spans="3:3" ht="15" x14ac:dyDescent="0.25">
      <c r="C1776"/>
    </row>
    <row r="1777" spans="3:3" x14ac:dyDescent="0.25">
      <c r="C1777"/>
    </row>
    <row r="1778" spans="3:3" ht="15" x14ac:dyDescent="0.25">
      <c r="C1778"/>
    </row>
    <row r="1779" spans="3:3" x14ac:dyDescent="0.25">
      <c r="C1779"/>
    </row>
    <row r="1780" spans="3:3" ht="15" x14ac:dyDescent="0.25">
      <c r="C1780"/>
    </row>
    <row r="1781" spans="3:3" x14ac:dyDescent="0.25">
      <c r="C1781"/>
    </row>
    <row r="1782" spans="3:3" ht="15" x14ac:dyDescent="0.25">
      <c r="C1782"/>
    </row>
    <row r="1783" spans="3:3" x14ac:dyDescent="0.25">
      <c r="C1783"/>
    </row>
    <row r="1784" spans="3:3" ht="15" x14ac:dyDescent="0.25">
      <c r="C1784"/>
    </row>
    <row r="1785" spans="3:3" x14ac:dyDescent="0.25">
      <c r="C1785"/>
    </row>
    <row r="1786" spans="3:3" ht="15" x14ac:dyDescent="0.25">
      <c r="C1786"/>
    </row>
    <row r="1787" spans="3:3" x14ac:dyDescent="0.25">
      <c r="C1787"/>
    </row>
    <row r="1788" spans="3:3" ht="15" x14ac:dyDescent="0.25">
      <c r="C1788"/>
    </row>
    <row r="1789" spans="3:3" x14ac:dyDescent="0.25">
      <c r="C1789"/>
    </row>
    <row r="1790" spans="3:3" ht="15" x14ac:dyDescent="0.25">
      <c r="C1790"/>
    </row>
    <row r="1791" spans="3:3" x14ac:dyDescent="0.25">
      <c r="C1791"/>
    </row>
    <row r="1792" spans="3:3" ht="15" x14ac:dyDescent="0.25">
      <c r="C1792"/>
    </row>
    <row r="1793" spans="3:3" x14ac:dyDescent="0.25">
      <c r="C1793"/>
    </row>
    <row r="1794" spans="3:3" ht="15" x14ac:dyDescent="0.25">
      <c r="C1794"/>
    </row>
    <row r="1795" spans="3:3" x14ac:dyDescent="0.25">
      <c r="C1795"/>
    </row>
    <row r="1796" spans="3:3" ht="15" x14ac:dyDescent="0.25">
      <c r="C1796"/>
    </row>
    <row r="1797" spans="3:3" x14ac:dyDescent="0.25">
      <c r="C1797"/>
    </row>
    <row r="1798" spans="3:3" ht="15" x14ac:dyDescent="0.25">
      <c r="C1798"/>
    </row>
    <row r="1799" spans="3:3" x14ac:dyDescent="0.25">
      <c r="C1799"/>
    </row>
    <row r="1800" spans="3:3" ht="15" x14ac:dyDescent="0.25">
      <c r="C1800"/>
    </row>
    <row r="1801" spans="3:3" x14ac:dyDescent="0.25">
      <c r="C1801"/>
    </row>
    <row r="1802" spans="3:3" ht="15" x14ac:dyDescent="0.25">
      <c r="C1802"/>
    </row>
    <row r="1803" spans="3:3" x14ac:dyDescent="0.25">
      <c r="C1803"/>
    </row>
    <row r="1804" spans="3:3" ht="15" x14ac:dyDescent="0.25">
      <c r="C1804"/>
    </row>
    <row r="1805" spans="3:3" x14ac:dyDescent="0.25">
      <c r="C1805"/>
    </row>
    <row r="1806" spans="3:3" ht="15" x14ac:dyDescent="0.25">
      <c r="C1806"/>
    </row>
    <row r="1807" spans="3:3" x14ac:dyDescent="0.25">
      <c r="C1807"/>
    </row>
    <row r="1808" spans="3:3" ht="15" x14ac:dyDescent="0.25">
      <c r="C1808"/>
    </row>
    <row r="1809" spans="3:3" x14ac:dyDescent="0.25">
      <c r="C1809"/>
    </row>
    <row r="1810" spans="3:3" ht="15" x14ac:dyDescent="0.25">
      <c r="C1810"/>
    </row>
    <row r="1811" spans="3:3" x14ac:dyDescent="0.25">
      <c r="C1811"/>
    </row>
    <row r="1812" spans="3:3" ht="15" x14ac:dyDescent="0.25">
      <c r="C1812"/>
    </row>
    <row r="1813" spans="3:3" x14ac:dyDescent="0.25">
      <c r="C1813"/>
    </row>
    <row r="1814" spans="3:3" ht="15" x14ac:dyDescent="0.25">
      <c r="C1814"/>
    </row>
    <row r="1815" spans="3:3" x14ac:dyDescent="0.25">
      <c r="C1815"/>
    </row>
    <row r="1816" spans="3:3" ht="15" x14ac:dyDescent="0.25">
      <c r="C1816"/>
    </row>
    <row r="1817" spans="3:3" x14ac:dyDescent="0.25">
      <c r="C1817"/>
    </row>
    <row r="1818" spans="3:3" ht="15" x14ac:dyDescent="0.25">
      <c r="C1818"/>
    </row>
    <row r="1819" spans="3:3" x14ac:dyDescent="0.25">
      <c r="C1819"/>
    </row>
    <row r="1820" spans="3:3" ht="15" x14ac:dyDescent="0.25">
      <c r="C1820"/>
    </row>
    <row r="1821" spans="3:3" x14ac:dyDescent="0.25">
      <c r="C1821"/>
    </row>
    <row r="1822" spans="3:3" ht="15" x14ac:dyDescent="0.25">
      <c r="C1822"/>
    </row>
    <row r="1823" spans="3:3" x14ac:dyDescent="0.25">
      <c r="C1823"/>
    </row>
    <row r="1824" spans="3:3" ht="15" x14ac:dyDescent="0.25">
      <c r="C1824"/>
    </row>
    <row r="1825" spans="3:3" x14ac:dyDescent="0.25">
      <c r="C1825"/>
    </row>
    <row r="1826" spans="3:3" ht="15" x14ac:dyDescent="0.25">
      <c r="C1826"/>
    </row>
    <row r="1827" spans="3:3" x14ac:dyDescent="0.25">
      <c r="C1827"/>
    </row>
    <row r="1828" spans="3:3" ht="15" x14ac:dyDescent="0.25">
      <c r="C1828"/>
    </row>
    <row r="1829" spans="3:3" x14ac:dyDescent="0.25">
      <c r="C1829"/>
    </row>
    <row r="1830" spans="3:3" ht="15" x14ac:dyDescent="0.25">
      <c r="C1830"/>
    </row>
    <row r="1831" spans="3:3" x14ac:dyDescent="0.25">
      <c r="C1831"/>
    </row>
    <row r="1832" spans="3:3" ht="15" x14ac:dyDescent="0.25">
      <c r="C1832"/>
    </row>
    <row r="1833" spans="3:3" x14ac:dyDescent="0.25">
      <c r="C1833"/>
    </row>
    <row r="1834" spans="3:3" ht="15" x14ac:dyDescent="0.25">
      <c r="C1834"/>
    </row>
    <row r="1835" spans="3:3" x14ac:dyDescent="0.25">
      <c r="C1835"/>
    </row>
    <row r="1836" spans="3:3" ht="15" x14ac:dyDescent="0.25">
      <c r="C1836"/>
    </row>
    <row r="1837" spans="3:3" x14ac:dyDescent="0.25">
      <c r="C1837"/>
    </row>
    <row r="1838" spans="3:3" ht="15" x14ac:dyDescent="0.25">
      <c r="C1838"/>
    </row>
    <row r="1839" spans="3:3" x14ac:dyDescent="0.25">
      <c r="C1839"/>
    </row>
    <row r="1840" spans="3:3" ht="15" x14ac:dyDescent="0.25">
      <c r="C1840"/>
    </row>
    <row r="1841" spans="3:3" x14ac:dyDescent="0.25">
      <c r="C1841"/>
    </row>
    <row r="1842" spans="3:3" ht="15" x14ac:dyDescent="0.25">
      <c r="C1842"/>
    </row>
    <row r="1843" spans="3:3" x14ac:dyDescent="0.25">
      <c r="C1843"/>
    </row>
    <row r="1844" spans="3:3" ht="15" x14ac:dyDescent="0.25">
      <c r="C1844"/>
    </row>
    <row r="1845" spans="3:3" x14ac:dyDescent="0.25">
      <c r="C1845"/>
    </row>
    <row r="1846" spans="3:3" ht="15" x14ac:dyDescent="0.25">
      <c r="C1846"/>
    </row>
    <row r="1847" spans="3:3" x14ac:dyDescent="0.25">
      <c r="C1847"/>
    </row>
    <row r="1848" spans="3:3" ht="15" x14ac:dyDescent="0.25">
      <c r="C1848"/>
    </row>
    <row r="1849" spans="3:3" x14ac:dyDescent="0.25">
      <c r="C1849"/>
    </row>
    <row r="1850" spans="3:3" ht="15" x14ac:dyDescent="0.25">
      <c r="C1850"/>
    </row>
    <row r="1851" spans="3:3" x14ac:dyDescent="0.25">
      <c r="C1851"/>
    </row>
    <row r="1852" spans="3:3" ht="15" x14ac:dyDescent="0.25">
      <c r="C1852"/>
    </row>
    <row r="1853" spans="3:3" x14ac:dyDescent="0.25">
      <c r="C1853"/>
    </row>
    <row r="1854" spans="3:3" ht="15" x14ac:dyDescent="0.25">
      <c r="C1854"/>
    </row>
    <row r="1855" spans="3:3" x14ac:dyDescent="0.25">
      <c r="C1855"/>
    </row>
    <row r="1856" spans="3:3" ht="15" x14ac:dyDescent="0.25">
      <c r="C1856"/>
    </row>
    <row r="1857" spans="3:3" x14ac:dyDescent="0.25">
      <c r="C1857"/>
    </row>
    <row r="1858" spans="3:3" ht="15" x14ac:dyDescent="0.25">
      <c r="C1858"/>
    </row>
    <row r="1859" spans="3:3" x14ac:dyDescent="0.25">
      <c r="C1859"/>
    </row>
    <row r="1860" spans="3:3" ht="15" x14ac:dyDescent="0.25">
      <c r="C1860"/>
    </row>
    <row r="1861" spans="3:3" x14ac:dyDescent="0.25">
      <c r="C1861"/>
    </row>
    <row r="1862" spans="3:3" ht="15" x14ac:dyDescent="0.25">
      <c r="C1862"/>
    </row>
    <row r="1863" spans="3:3" x14ac:dyDescent="0.25">
      <c r="C1863"/>
    </row>
    <row r="1864" spans="3:3" ht="15" x14ac:dyDescent="0.25">
      <c r="C1864"/>
    </row>
    <row r="1865" spans="3:3" x14ac:dyDescent="0.25">
      <c r="C1865"/>
    </row>
    <row r="1866" spans="3:3" ht="15" x14ac:dyDescent="0.25">
      <c r="C1866"/>
    </row>
    <row r="1867" spans="3:3" x14ac:dyDescent="0.25">
      <c r="C1867"/>
    </row>
    <row r="1868" spans="3:3" ht="15" x14ac:dyDescent="0.25">
      <c r="C1868"/>
    </row>
    <row r="1869" spans="3:3" x14ac:dyDescent="0.25">
      <c r="C1869"/>
    </row>
    <row r="1870" spans="3:3" ht="15" x14ac:dyDescent="0.25">
      <c r="C1870"/>
    </row>
    <row r="1871" spans="3:3" x14ac:dyDescent="0.25">
      <c r="C1871"/>
    </row>
    <row r="1872" spans="3:3" ht="15" x14ac:dyDescent="0.25">
      <c r="C1872"/>
    </row>
    <row r="1873" spans="3:3" x14ac:dyDescent="0.25">
      <c r="C1873"/>
    </row>
    <row r="1874" spans="3:3" ht="15" x14ac:dyDescent="0.25">
      <c r="C1874"/>
    </row>
    <row r="1875" spans="3:3" x14ac:dyDescent="0.25">
      <c r="C1875"/>
    </row>
    <row r="1876" spans="3:3" ht="15" x14ac:dyDescent="0.25">
      <c r="C1876"/>
    </row>
    <row r="1877" spans="3:3" x14ac:dyDescent="0.25">
      <c r="C1877"/>
    </row>
    <row r="1878" spans="3:3" ht="15" x14ac:dyDescent="0.25">
      <c r="C1878"/>
    </row>
    <row r="1879" spans="3:3" x14ac:dyDescent="0.25">
      <c r="C1879"/>
    </row>
    <row r="1880" spans="3:3" ht="15" x14ac:dyDescent="0.25">
      <c r="C1880"/>
    </row>
    <row r="1881" spans="3:3" x14ac:dyDescent="0.25">
      <c r="C1881"/>
    </row>
    <row r="1882" spans="3:3" ht="15" x14ac:dyDescent="0.25">
      <c r="C1882"/>
    </row>
    <row r="1883" spans="3:3" x14ac:dyDescent="0.25">
      <c r="C1883"/>
    </row>
    <row r="1884" spans="3:3" ht="15" x14ac:dyDescent="0.25">
      <c r="C1884"/>
    </row>
    <row r="1885" spans="3:3" x14ac:dyDescent="0.25">
      <c r="C1885"/>
    </row>
    <row r="1886" spans="3:3" ht="15" x14ac:dyDescent="0.25">
      <c r="C1886"/>
    </row>
    <row r="1887" spans="3:3" x14ac:dyDescent="0.25">
      <c r="C1887"/>
    </row>
    <row r="1888" spans="3:3" ht="15" x14ac:dyDescent="0.25">
      <c r="C1888"/>
    </row>
    <row r="1889" spans="3:3" x14ac:dyDescent="0.25">
      <c r="C1889"/>
    </row>
    <row r="1890" spans="3:3" ht="15" x14ac:dyDescent="0.25">
      <c r="C1890"/>
    </row>
    <row r="1891" spans="3:3" x14ac:dyDescent="0.25">
      <c r="C1891"/>
    </row>
    <row r="1892" spans="3:3" ht="15" x14ac:dyDescent="0.25">
      <c r="C1892"/>
    </row>
    <row r="1893" spans="3:3" x14ac:dyDescent="0.25">
      <c r="C1893"/>
    </row>
    <row r="1894" spans="3:3" ht="15" x14ac:dyDescent="0.25">
      <c r="C1894"/>
    </row>
    <row r="1895" spans="3:3" x14ac:dyDescent="0.25">
      <c r="C1895"/>
    </row>
    <row r="1896" spans="3:3" ht="15" x14ac:dyDescent="0.25">
      <c r="C1896"/>
    </row>
    <row r="1897" spans="3:3" x14ac:dyDescent="0.25">
      <c r="C1897"/>
    </row>
    <row r="1898" spans="3:3" ht="15" x14ac:dyDescent="0.25">
      <c r="C1898"/>
    </row>
    <row r="1899" spans="3:3" x14ac:dyDescent="0.25">
      <c r="C1899"/>
    </row>
    <row r="1900" spans="3:3" ht="15" x14ac:dyDescent="0.25">
      <c r="C1900"/>
    </row>
    <row r="1901" spans="3:3" x14ac:dyDescent="0.25">
      <c r="C1901"/>
    </row>
    <row r="1902" spans="3:3" ht="15" x14ac:dyDescent="0.25">
      <c r="C1902"/>
    </row>
    <row r="1903" spans="3:3" x14ac:dyDescent="0.25">
      <c r="C1903"/>
    </row>
    <row r="1904" spans="3:3" ht="15" x14ac:dyDescent="0.25">
      <c r="C1904"/>
    </row>
    <row r="1905" spans="3:3" x14ac:dyDescent="0.25">
      <c r="C1905"/>
    </row>
    <row r="1906" spans="3:3" ht="15" x14ac:dyDescent="0.25">
      <c r="C1906"/>
    </row>
    <row r="1907" spans="3:3" x14ac:dyDescent="0.25">
      <c r="C1907"/>
    </row>
    <row r="1908" spans="3:3" ht="15" x14ac:dyDescent="0.25">
      <c r="C1908"/>
    </row>
    <row r="1909" spans="3:3" x14ac:dyDescent="0.25">
      <c r="C1909"/>
    </row>
    <row r="1910" spans="3:3" ht="15" x14ac:dyDescent="0.25">
      <c r="C1910"/>
    </row>
    <row r="1911" spans="3:3" x14ac:dyDescent="0.25">
      <c r="C1911"/>
    </row>
    <row r="1912" spans="3:3" ht="15" x14ac:dyDescent="0.25">
      <c r="C1912"/>
    </row>
    <row r="1913" spans="3:3" x14ac:dyDescent="0.25">
      <c r="C1913"/>
    </row>
    <row r="1914" spans="3:3" ht="15" x14ac:dyDescent="0.25">
      <c r="C1914"/>
    </row>
    <row r="1915" spans="3:3" x14ac:dyDescent="0.25">
      <c r="C1915"/>
    </row>
    <row r="1916" spans="3:3" ht="15" x14ac:dyDescent="0.25">
      <c r="C1916"/>
    </row>
    <row r="1917" spans="3:3" x14ac:dyDescent="0.25">
      <c r="C1917"/>
    </row>
    <row r="1918" spans="3:3" ht="15" x14ac:dyDescent="0.25">
      <c r="C1918"/>
    </row>
    <row r="1919" spans="3:3" x14ac:dyDescent="0.25">
      <c r="C1919"/>
    </row>
    <row r="1920" spans="3:3" ht="15" x14ac:dyDescent="0.25">
      <c r="C1920"/>
    </row>
    <row r="1921" spans="3:3" x14ac:dyDescent="0.25">
      <c r="C1921"/>
    </row>
    <row r="1922" spans="3:3" ht="15" x14ac:dyDescent="0.25">
      <c r="C1922"/>
    </row>
    <row r="1923" spans="3:3" x14ac:dyDescent="0.25">
      <c r="C1923"/>
    </row>
    <row r="1924" spans="3:3" ht="15" x14ac:dyDescent="0.25">
      <c r="C1924"/>
    </row>
    <row r="1925" spans="3:3" x14ac:dyDescent="0.25">
      <c r="C1925"/>
    </row>
    <row r="1926" spans="3:3" ht="15" x14ac:dyDescent="0.25">
      <c r="C1926"/>
    </row>
    <row r="1927" spans="3:3" x14ac:dyDescent="0.25">
      <c r="C1927"/>
    </row>
    <row r="1928" spans="3:3" ht="15" x14ac:dyDescent="0.25">
      <c r="C1928"/>
    </row>
    <row r="1929" spans="3:3" x14ac:dyDescent="0.25">
      <c r="C1929"/>
    </row>
    <row r="1930" spans="3:3" ht="15" x14ac:dyDescent="0.25">
      <c r="C1930"/>
    </row>
    <row r="1931" spans="3:3" x14ac:dyDescent="0.25">
      <c r="C1931"/>
    </row>
    <row r="1932" spans="3:3" ht="15" x14ac:dyDescent="0.25">
      <c r="C1932"/>
    </row>
    <row r="1933" spans="3:3" x14ac:dyDescent="0.25">
      <c r="C1933"/>
    </row>
    <row r="1934" spans="3:3" ht="15" x14ac:dyDescent="0.25">
      <c r="C1934"/>
    </row>
    <row r="1935" spans="3:3" x14ac:dyDescent="0.25">
      <c r="C1935"/>
    </row>
    <row r="1936" spans="3:3" ht="15" x14ac:dyDescent="0.25">
      <c r="C1936"/>
    </row>
    <row r="1937" spans="3:3" x14ac:dyDescent="0.25">
      <c r="C1937"/>
    </row>
    <row r="1938" spans="3:3" ht="15" x14ac:dyDescent="0.25">
      <c r="C1938"/>
    </row>
    <row r="1939" spans="3:3" x14ac:dyDescent="0.25">
      <c r="C1939"/>
    </row>
    <row r="1940" spans="3:3" ht="15" x14ac:dyDescent="0.25">
      <c r="C1940"/>
    </row>
    <row r="1941" spans="3:3" x14ac:dyDescent="0.25">
      <c r="C1941"/>
    </row>
    <row r="1942" spans="3:3" ht="15" x14ac:dyDescent="0.25">
      <c r="C1942"/>
    </row>
    <row r="1943" spans="3:3" x14ac:dyDescent="0.25">
      <c r="C1943"/>
    </row>
    <row r="1944" spans="3:3" ht="15" x14ac:dyDescent="0.25">
      <c r="C1944"/>
    </row>
    <row r="1945" spans="3:3" x14ac:dyDescent="0.25">
      <c r="C1945"/>
    </row>
    <row r="1946" spans="3:3" ht="15" x14ac:dyDescent="0.25">
      <c r="C1946"/>
    </row>
    <row r="1947" spans="3:3" x14ac:dyDescent="0.25">
      <c r="C1947"/>
    </row>
    <row r="1948" spans="3:3" ht="15" x14ac:dyDescent="0.25">
      <c r="C1948"/>
    </row>
    <row r="1949" spans="3:3" x14ac:dyDescent="0.25">
      <c r="C1949"/>
    </row>
    <row r="1950" spans="3:3" ht="15" x14ac:dyDescent="0.25">
      <c r="C1950"/>
    </row>
    <row r="1951" spans="3:3" x14ac:dyDescent="0.25">
      <c r="C1951"/>
    </row>
    <row r="1952" spans="3:3" ht="15" x14ac:dyDescent="0.25">
      <c r="C1952"/>
    </row>
    <row r="1953" spans="3:3" x14ac:dyDescent="0.25">
      <c r="C1953"/>
    </row>
    <row r="1954" spans="3:3" ht="15" x14ac:dyDescent="0.25">
      <c r="C1954"/>
    </row>
    <row r="1955" spans="3:3" x14ac:dyDescent="0.25">
      <c r="C1955"/>
    </row>
    <row r="1956" spans="3:3" ht="15" x14ac:dyDescent="0.25">
      <c r="C1956"/>
    </row>
    <row r="1957" spans="3:3" x14ac:dyDescent="0.25">
      <c r="C1957"/>
    </row>
    <row r="1958" spans="3:3" ht="15" x14ac:dyDescent="0.25">
      <c r="C1958"/>
    </row>
    <row r="1959" spans="3:3" x14ac:dyDescent="0.25">
      <c r="C1959"/>
    </row>
    <row r="1960" spans="3:3" ht="15" x14ac:dyDescent="0.25">
      <c r="C1960"/>
    </row>
    <row r="1961" spans="3:3" x14ac:dyDescent="0.25">
      <c r="C1961"/>
    </row>
    <row r="1962" spans="3:3" ht="15" x14ac:dyDescent="0.25">
      <c r="C1962"/>
    </row>
    <row r="1963" spans="3:3" x14ac:dyDescent="0.25">
      <c r="C1963"/>
    </row>
    <row r="1964" spans="3:3" ht="15" x14ac:dyDescent="0.25">
      <c r="C1964"/>
    </row>
    <row r="1965" spans="3:3" x14ac:dyDescent="0.25">
      <c r="C1965"/>
    </row>
    <row r="1966" spans="3:3" ht="15" x14ac:dyDescent="0.25">
      <c r="C1966"/>
    </row>
    <row r="1967" spans="3:3" x14ac:dyDescent="0.25">
      <c r="C1967"/>
    </row>
    <row r="1968" spans="3:3" ht="15" x14ac:dyDescent="0.25">
      <c r="C1968"/>
    </row>
    <row r="1969" spans="3:3" x14ac:dyDescent="0.25">
      <c r="C1969"/>
    </row>
    <row r="1970" spans="3:3" ht="15" x14ac:dyDescent="0.25">
      <c r="C1970"/>
    </row>
    <row r="1971" spans="3:3" x14ac:dyDescent="0.25">
      <c r="C1971"/>
    </row>
    <row r="1972" spans="3:3" ht="15" x14ac:dyDescent="0.25">
      <c r="C1972"/>
    </row>
    <row r="1973" spans="3:3" x14ac:dyDescent="0.25">
      <c r="C1973"/>
    </row>
    <row r="1974" spans="3:3" ht="15" x14ac:dyDescent="0.25">
      <c r="C1974"/>
    </row>
    <row r="1975" spans="3:3" x14ac:dyDescent="0.25">
      <c r="C1975"/>
    </row>
    <row r="1976" spans="3:3" ht="15" x14ac:dyDescent="0.25">
      <c r="C1976"/>
    </row>
    <row r="1977" spans="3:3" x14ac:dyDescent="0.25">
      <c r="C1977"/>
    </row>
    <row r="1978" spans="3:3" ht="15" x14ac:dyDescent="0.25">
      <c r="C1978"/>
    </row>
    <row r="1979" spans="3:3" x14ac:dyDescent="0.25">
      <c r="C1979"/>
    </row>
    <row r="1980" spans="3:3" ht="15" x14ac:dyDescent="0.25">
      <c r="C1980"/>
    </row>
    <row r="1981" spans="3:3" x14ac:dyDescent="0.25">
      <c r="C1981"/>
    </row>
    <row r="1982" spans="3:3" ht="15" x14ac:dyDescent="0.25">
      <c r="C1982"/>
    </row>
    <row r="1983" spans="3:3" x14ac:dyDescent="0.25">
      <c r="C1983"/>
    </row>
    <row r="1984" spans="3:3" ht="15" x14ac:dyDescent="0.25">
      <c r="C1984"/>
    </row>
    <row r="1985" spans="3:3" x14ac:dyDescent="0.25">
      <c r="C1985"/>
    </row>
    <row r="1986" spans="3:3" ht="15" x14ac:dyDescent="0.25">
      <c r="C1986"/>
    </row>
    <row r="1987" spans="3:3" x14ac:dyDescent="0.25">
      <c r="C1987"/>
    </row>
    <row r="1988" spans="3:3" ht="15" x14ac:dyDescent="0.25">
      <c r="C1988"/>
    </row>
    <row r="1989" spans="3:3" x14ac:dyDescent="0.25">
      <c r="C1989"/>
    </row>
    <row r="1990" spans="3:3" ht="15" x14ac:dyDescent="0.25">
      <c r="C1990"/>
    </row>
    <row r="1991" spans="3:3" x14ac:dyDescent="0.25">
      <c r="C1991"/>
    </row>
    <row r="1992" spans="3:3" ht="15" x14ac:dyDescent="0.25">
      <c r="C1992"/>
    </row>
    <row r="1993" spans="3:3" x14ac:dyDescent="0.25">
      <c r="C1993"/>
    </row>
    <row r="1994" spans="3:3" ht="15" x14ac:dyDescent="0.25">
      <c r="C1994"/>
    </row>
    <row r="1995" spans="3:3" x14ac:dyDescent="0.25">
      <c r="C1995"/>
    </row>
    <row r="1996" spans="3:3" ht="15" x14ac:dyDescent="0.25">
      <c r="C1996"/>
    </row>
    <row r="1997" spans="3:3" x14ac:dyDescent="0.25">
      <c r="C1997"/>
    </row>
    <row r="1998" spans="3:3" ht="15" x14ac:dyDescent="0.25">
      <c r="C1998"/>
    </row>
    <row r="1999" spans="3:3" x14ac:dyDescent="0.25">
      <c r="C1999"/>
    </row>
    <row r="2000" spans="3:3" ht="15" x14ac:dyDescent="0.25">
      <c r="C2000"/>
    </row>
    <row r="2001" spans="3:3" x14ac:dyDescent="0.25">
      <c r="C2001"/>
    </row>
    <row r="2002" spans="3:3" ht="15" x14ac:dyDescent="0.25">
      <c r="C2002"/>
    </row>
    <row r="2003" spans="3:3" x14ac:dyDescent="0.25">
      <c r="C2003"/>
    </row>
    <row r="2004" spans="3:3" ht="15" x14ac:dyDescent="0.25">
      <c r="C2004"/>
    </row>
    <row r="2005" spans="3:3" x14ac:dyDescent="0.25">
      <c r="C2005"/>
    </row>
    <row r="2006" spans="3:3" ht="15" x14ac:dyDescent="0.25">
      <c r="C2006"/>
    </row>
    <row r="2007" spans="3:3" x14ac:dyDescent="0.25">
      <c r="C2007"/>
    </row>
    <row r="2008" spans="3:3" ht="15" x14ac:dyDescent="0.25">
      <c r="C2008"/>
    </row>
    <row r="2009" spans="3:3" x14ac:dyDescent="0.25">
      <c r="C2009"/>
    </row>
    <row r="2010" spans="3:3" ht="15" x14ac:dyDescent="0.25">
      <c r="C2010"/>
    </row>
    <row r="2011" spans="3:3" x14ac:dyDescent="0.25">
      <c r="C2011"/>
    </row>
    <row r="2012" spans="3:3" ht="15" x14ac:dyDescent="0.25">
      <c r="C2012"/>
    </row>
    <row r="2013" spans="3:3" x14ac:dyDescent="0.25">
      <c r="C2013"/>
    </row>
    <row r="2014" spans="3:3" ht="15" x14ac:dyDescent="0.25">
      <c r="C2014"/>
    </row>
    <row r="2015" spans="3:3" x14ac:dyDescent="0.25">
      <c r="C2015"/>
    </row>
    <row r="2016" spans="3:3" ht="15" x14ac:dyDescent="0.25">
      <c r="C2016"/>
    </row>
    <row r="2017" spans="3:3" x14ac:dyDescent="0.25">
      <c r="C2017"/>
    </row>
    <row r="2018" spans="3:3" ht="15" x14ac:dyDescent="0.25">
      <c r="C2018"/>
    </row>
    <row r="2019" spans="3:3" x14ac:dyDescent="0.25">
      <c r="C2019"/>
    </row>
    <row r="2020" spans="3:3" ht="15" x14ac:dyDescent="0.25">
      <c r="C2020"/>
    </row>
    <row r="2021" spans="3:3" x14ac:dyDescent="0.25">
      <c r="C2021"/>
    </row>
    <row r="2022" spans="3:3" ht="15" x14ac:dyDescent="0.25">
      <c r="C2022"/>
    </row>
    <row r="2023" spans="3:3" x14ac:dyDescent="0.25">
      <c r="C2023"/>
    </row>
    <row r="2024" spans="3:3" ht="15" x14ac:dyDescent="0.25">
      <c r="C2024"/>
    </row>
    <row r="2025" spans="3:3" x14ac:dyDescent="0.25">
      <c r="C2025"/>
    </row>
    <row r="2026" spans="3:3" ht="15" x14ac:dyDescent="0.25">
      <c r="C2026"/>
    </row>
    <row r="2027" spans="3:3" x14ac:dyDescent="0.25">
      <c r="C2027"/>
    </row>
    <row r="2028" spans="3:3" ht="15" x14ac:dyDescent="0.25">
      <c r="C2028"/>
    </row>
    <row r="2029" spans="3:3" x14ac:dyDescent="0.25">
      <c r="C2029"/>
    </row>
    <row r="2030" spans="3:3" ht="15" x14ac:dyDescent="0.25">
      <c r="C2030"/>
    </row>
    <row r="2031" spans="3:3" x14ac:dyDescent="0.25">
      <c r="C2031"/>
    </row>
    <row r="2032" spans="3:3" ht="15" x14ac:dyDescent="0.25">
      <c r="C2032"/>
    </row>
    <row r="2033" spans="3:3" x14ac:dyDescent="0.25">
      <c r="C2033"/>
    </row>
    <row r="2034" spans="3:3" ht="15" x14ac:dyDescent="0.25">
      <c r="C2034"/>
    </row>
    <row r="2035" spans="3:3" x14ac:dyDescent="0.25">
      <c r="C2035"/>
    </row>
    <row r="2036" spans="3:3" ht="15" x14ac:dyDescent="0.25">
      <c r="C2036"/>
    </row>
    <row r="2037" spans="3:3" x14ac:dyDescent="0.25">
      <c r="C2037"/>
    </row>
    <row r="2038" spans="3:3" ht="15" x14ac:dyDescent="0.25">
      <c r="C2038"/>
    </row>
    <row r="2039" spans="3:3" x14ac:dyDescent="0.25">
      <c r="C2039"/>
    </row>
    <row r="2040" spans="3:3" ht="15" x14ac:dyDescent="0.25">
      <c r="C2040"/>
    </row>
    <row r="2041" spans="3:3" x14ac:dyDescent="0.25">
      <c r="C2041"/>
    </row>
    <row r="2042" spans="3:3" ht="15" x14ac:dyDescent="0.25">
      <c r="C2042"/>
    </row>
    <row r="2043" spans="3:3" x14ac:dyDescent="0.25">
      <c r="C2043"/>
    </row>
    <row r="2044" spans="3:3" ht="15" x14ac:dyDescent="0.25">
      <c r="C2044"/>
    </row>
    <row r="2045" spans="3:3" x14ac:dyDescent="0.25">
      <c r="C2045"/>
    </row>
    <row r="2046" spans="3:3" ht="15" x14ac:dyDescent="0.25">
      <c r="C2046"/>
    </row>
    <row r="2047" spans="3:3" x14ac:dyDescent="0.25">
      <c r="C2047"/>
    </row>
    <row r="2048" spans="3:3" ht="15" x14ac:dyDescent="0.25">
      <c r="C2048"/>
    </row>
    <row r="2049" spans="3:3" x14ac:dyDescent="0.25">
      <c r="C2049"/>
    </row>
    <row r="2050" spans="3:3" ht="15" x14ac:dyDescent="0.25">
      <c r="C2050"/>
    </row>
    <row r="2051" spans="3:3" x14ac:dyDescent="0.25">
      <c r="C2051"/>
    </row>
    <row r="2052" spans="3:3" ht="15" x14ac:dyDescent="0.25">
      <c r="C2052"/>
    </row>
    <row r="2053" spans="3:3" x14ac:dyDescent="0.25">
      <c r="C2053"/>
    </row>
    <row r="2054" spans="3:3" ht="15" x14ac:dyDescent="0.25">
      <c r="C2054"/>
    </row>
    <row r="2055" spans="3:3" x14ac:dyDescent="0.25">
      <c r="C2055"/>
    </row>
    <row r="2056" spans="3:3" ht="15" x14ac:dyDescent="0.25">
      <c r="C2056"/>
    </row>
    <row r="2057" spans="3:3" x14ac:dyDescent="0.25">
      <c r="C2057"/>
    </row>
    <row r="2058" spans="3:3" ht="15" x14ac:dyDescent="0.25">
      <c r="C2058"/>
    </row>
    <row r="2059" spans="3:3" x14ac:dyDescent="0.25">
      <c r="C2059"/>
    </row>
    <row r="2060" spans="3:3" ht="15" x14ac:dyDescent="0.25">
      <c r="C2060"/>
    </row>
    <row r="2061" spans="3:3" x14ac:dyDescent="0.25">
      <c r="C2061"/>
    </row>
    <row r="2062" spans="3:3" ht="15" x14ac:dyDescent="0.25">
      <c r="C2062"/>
    </row>
    <row r="2063" spans="3:3" x14ac:dyDescent="0.25">
      <c r="C2063"/>
    </row>
    <row r="2064" spans="3:3" ht="15" x14ac:dyDescent="0.25">
      <c r="C2064"/>
    </row>
    <row r="2065" spans="3:3" x14ac:dyDescent="0.25">
      <c r="C2065"/>
    </row>
    <row r="2066" spans="3:3" ht="15" x14ac:dyDescent="0.25">
      <c r="C2066"/>
    </row>
    <row r="2067" spans="3:3" x14ac:dyDescent="0.25">
      <c r="C2067"/>
    </row>
    <row r="2068" spans="3:3" ht="15" x14ac:dyDescent="0.25">
      <c r="C2068"/>
    </row>
    <row r="2069" spans="3:3" x14ac:dyDescent="0.25">
      <c r="C2069"/>
    </row>
    <row r="2070" spans="3:3" ht="15" x14ac:dyDescent="0.25">
      <c r="C2070"/>
    </row>
    <row r="2071" spans="3:3" x14ac:dyDescent="0.25">
      <c r="C2071"/>
    </row>
    <row r="2072" spans="3:3" ht="15" x14ac:dyDescent="0.25">
      <c r="C2072"/>
    </row>
    <row r="2073" spans="3:3" x14ac:dyDescent="0.25">
      <c r="C2073"/>
    </row>
    <row r="2074" spans="3:3" ht="15" x14ac:dyDescent="0.25">
      <c r="C2074"/>
    </row>
    <row r="2075" spans="3:3" x14ac:dyDescent="0.25">
      <c r="C2075"/>
    </row>
    <row r="2076" spans="3:3" ht="15" x14ac:dyDescent="0.25">
      <c r="C2076"/>
    </row>
    <row r="2077" spans="3:3" x14ac:dyDescent="0.25">
      <c r="C2077"/>
    </row>
    <row r="2078" spans="3:3" ht="15" x14ac:dyDescent="0.25">
      <c r="C2078"/>
    </row>
    <row r="2079" spans="3:3" x14ac:dyDescent="0.25">
      <c r="C2079"/>
    </row>
    <row r="2080" spans="3:3" ht="15" x14ac:dyDescent="0.25">
      <c r="C2080"/>
    </row>
    <row r="2081" spans="3:3" x14ac:dyDescent="0.25">
      <c r="C2081"/>
    </row>
    <row r="2082" spans="3:3" ht="15" x14ac:dyDescent="0.25">
      <c r="C2082"/>
    </row>
    <row r="2083" spans="3:3" x14ac:dyDescent="0.25">
      <c r="C2083"/>
    </row>
    <row r="2084" spans="3:3" ht="15" x14ac:dyDescent="0.25">
      <c r="C2084"/>
    </row>
    <row r="2085" spans="3:3" x14ac:dyDescent="0.25">
      <c r="C2085"/>
    </row>
    <row r="2086" spans="3:3" ht="15" x14ac:dyDescent="0.25">
      <c r="C2086"/>
    </row>
    <row r="2087" spans="3:3" x14ac:dyDescent="0.25">
      <c r="C2087"/>
    </row>
    <row r="2088" spans="3:3" ht="15" x14ac:dyDescent="0.25">
      <c r="C2088"/>
    </row>
    <row r="2089" spans="3:3" x14ac:dyDescent="0.25">
      <c r="C2089"/>
    </row>
    <row r="2090" spans="3:3" ht="15" x14ac:dyDescent="0.25">
      <c r="C2090"/>
    </row>
    <row r="2091" spans="3:3" x14ac:dyDescent="0.25">
      <c r="C2091"/>
    </row>
    <row r="2092" spans="3:3" ht="15" x14ac:dyDescent="0.25">
      <c r="C2092"/>
    </row>
    <row r="2093" spans="3:3" x14ac:dyDescent="0.25">
      <c r="C2093"/>
    </row>
    <row r="2094" spans="3:3" ht="15" x14ac:dyDescent="0.25">
      <c r="C2094"/>
    </row>
    <row r="2095" spans="3:3" x14ac:dyDescent="0.25">
      <c r="C2095"/>
    </row>
    <row r="2096" spans="3:3" ht="15" x14ac:dyDescent="0.25">
      <c r="C2096"/>
    </row>
    <row r="2097" spans="3:3" x14ac:dyDescent="0.25">
      <c r="C2097"/>
    </row>
    <row r="2098" spans="3:3" ht="15" x14ac:dyDescent="0.25">
      <c r="C2098"/>
    </row>
    <row r="2099" spans="3:3" x14ac:dyDescent="0.25">
      <c r="C2099"/>
    </row>
    <row r="2100" spans="3:3" ht="15" x14ac:dyDescent="0.25">
      <c r="C2100"/>
    </row>
    <row r="2101" spans="3:3" x14ac:dyDescent="0.25">
      <c r="C2101"/>
    </row>
    <row r="2102" spans="3:3" ht="15" x14ac:dyDescent="0.25">
      <c r="C2102"/>
    </row>
    <row r="2103" spans="3:3" x14ac:dyDescent="0.25">
      <c r="C2103"/>
    </row>
    <row r="2104" spans="3:3" ht="15" x14ac:dyDescent="0.25">
      <c r="C2104"/>
    </row>
    <row r="2105" spans="3:3" x14ac:dyDescent="0.25">
      <c r="C2105"/>
    </row>
    <row r="2106" spans="3:3" ht="15" x14ac:dyDescent="0.25">
      <c r="C2106"/>
    </row>
    <row r="2107" spans="3:3" x14ac:dyDescent="0.25">
      <c r="C2107"/>
    </row>
    <row r="2108" spans="3:3" ht="15" x14ac:dyDescent="0.25">
      <c r="C2108"/>
    </row>
    <row r="2109" spans="3:3" x14ac:dyDescent="0.25">
      <c r="C2109"/>
    </row>
    <row r="2110" spans="3:3" ht="15" x14ac:dyDescent="0.25">
      <c r="C2110"/>
    </row>
    <row r="2111" spans="3:3" x14ac:dyDescent="0.25">
      <c r="C2111"/>
    </row>
    <row r="2112" spans="3:3" ht="15" x14ac:dyDescent="0.25">
      <c r="C2112"/>
    </row>
    <row r="2113" spans="3:3" x14ac:dyDescent="0.25">
      <c r="C2113"/>
    </row>
    <row r="2114" spans="3:3" ht="15" x14ac:dyDescent="0.25">
      <c r="C2114"/>
    </row>
    <row r="2115" spans="3:3" x14ac:dyDescent="0.25">
      <c r="C2115"/>
    </row>
    <row r="2116" spans="3:3" ht="15" x14ac:dyDescent="0.25">
      <c r="C2116"/>
    </row>
    <row r="2117" spans="3:3" x14ac:dyDescent="0.25">
      <c r="C2117"/>
    </row>
    <row r="2118" spans="3:3" ht="15" x14ac:dyDescent="0.25">
      <c r="C2118"/>
    </row>
    <row r="2119" spans="3:3" x14ac:dyDescent="0.25">
      <c r="C2119"/>
    </row>
    <row r="2120" spans="3:3" ht="15" x14ac:dyDescent="0.25">
      <c r="C2120"/>
    </row>
    <row r="2121" spans="3:3" x14ac:dyDescent="0.25">
      <c r="C2121"/>
    </row>
    <row r="2122" spans="3:3" ht="15" x14ac:dyDescent="0.25">
      <c r="C2122"/>
    </row>
    <row r="2123" spans="3:3" x14ac:dyDescent="0.25">
      <c r="C2123"/>
    </row>
    <row r="2124" spans="3:3" ht="15" x14ac:dyDescent="0.25">
      <c r="C2124"/>
    </row>
    <row r="2125" spans="3:3" x14ac:dyDescent="0.25">
      <c r="C2125"/>
    </row>
    <row r="2126" spans="3:3" ht="15" x14ac:dyDescent="0.25">
      <c r="C2126"/>
    </row>
    <row r="2127" spans="3:3" x14ac:dyDescent="0.25">
      <c r="C2127"/>
    </row>
    <row r="2128" spans="3:3" ht="15" x14ac:dyDescent="0.25">
      <c r="C2128"/>
    </row>
    <row r="2129" spans="3:3" x14ac:dyDescent="0.25">
      <c r="C2129"/>
    </row>
    <row r="2130" spans="3:3" ht="15" x14ac:dyDescent="0.25">
      <c r="C2130"/>
    </row>
    <row r="2131" spans="3:3" x14ac:dyDescent="0.25">
      <c r="C2131"/>
    </row>
    <row r="2132" spans="3:3" ht="15" x14ac:dyDescent="0.25">
      <c r="C2132"/>
    </row>
    <row r="2133" spans="3:3" x14ac:dyDescent="0.25">
      <c r="C2133"/>
    </row>
    <row r="2134" spans="3:3" ht="15" x14ac:dyDescent="0.25">
      <c r="C2134"/>
    </row>
    <row r="2135" spans="3:3" x14ac:dyDescent="0.25">
      <c r="C2135"/>
    </row>
    <row r="2136" spans="3:3" ht="15" x14ac:dyDescent="0.25">
      <c r="C2136"/>
    </row>
    <row r="2137" spans="3:3" x14ac:dyDescent="0.25">
      <c r="C2137"/>
    </row>
    <row r="2138" spans="3:3" ht="15" x14ac:dyDescent="0.25">
      <c r="C2138"/>
    </row>
    <row r="2139" spans="3:3" x14ac:dyDescent="0.25">
      <c r="C2139"/>
    </row>
    <row r="2140" spans="3:3" ht="15" x14ac:dyDescent="0.25">
      <c r="C2140"/>
    </row>
    <row r="2141" spans="3:3" x14ac:dyDescent="0.25">
      <c r="C2141"/>
    </row>
    <row r="2142" spans="3:3" ht="15" x14ac:dyDescent="0.25">
      <c r="C2142"/>
    </row>
    <row r="2143" spans="3:3" x14ac:dyDescent="0.25">
      <c r="C2143"/>
    </row>
    <row r="2144" spans="3:3" ht="15" x14ac:dyDescent="0.25">
      <c r="C2144"/>
    </row>
    <row r="2145" spans="3:3" x14ac:dyDescent="0.25">
      <c r="C2145"/>
    </row>
    <row r="2146" spans="3:3" ht="15" x14ac:dyDescent="0.25">
      <c r="C2146"/>
    </row>
    <row r="2147" spans="3:3" x14ac:dyDescent="0.25">
      <c r="C2147"/>
    </row>
    <row r="2148" spans="3:3" ht="15" x14ac:dyDescent="0.25">
      <c r="C2148"/>
    </row>
    <row r="2149" spans="3:3" x14ac:dyDescent="0.25">
      <c r="C2149"/>
    </row>
    <row r="2150" spans="3:3" ht="15" x14ac:dyDescent="0.25">
      <c r="C2150"/>
    </row>
    <row r="2151" spans="3:3" x14ac:dyDescent="0.25">
      <c r="C2151"/>
    </row>
    <row r="2152" spans="3:3" ht="15" x14ac:dyDescent="0.25">
      <c r="C2152"/>
    </row>
    <row r="2153" spans="3:3" x14ac:dyDescent="0.25">
      <c r="C2153"/>
    </row>
    <row r="2154" spans="3:3" ht="15" x14ac:dyDescent="0.25">
      <c r="C2154"/>
    </row>
    <row r="2155" spans="3:3" x14ac:dyDescent="0.25">
      <c r="C2155"/>
    </row>
    <row r="2156" spans="3:3" ht="15" x14ac:dyDescent="0.25">
      <c r="C2156"/>
    </row>
    <row r="2157" spans="3:3" x14ac:dyDescent="0.25">
      <c r="C2157"/>
    </row>
    <row r="2158" spans="3:3" ht="15" x14ac:dyDescent="0.25">
      <c r="C2158"/>
    </row>
    <row r="2159" spans="3:3" x14ac:dyDescent="0.25">
      <c r="C2159"/>
    </row>
    <row r="2160" spans="3:3" ht="15" x14ac:dyDescent="0.25">
      <c r="C2160"/>
    </row>
    <row r="2161" spans="3:3" x14ac:dyDescent="0.25">
      <c r="C2161"/>
    </row>
    <row r="2162" spans="3:3" ht="15" x14ac:dyDescent="0.25">
      <c r="C2162"/>
    </row>
    <row r="2163" spans="3:3" x14ac:dyDescent="0.25">
      <c r="C2163"/>
    </row>
    <row r="2164" spans="3:3" ht="15" x14ac:dyDescent="0.25">
      <c r="C2164"/>
    </row>
    <row r="2165" spans="3:3" x14ac:dyDescent="0.25">
      <c r="C2165"/>
    </row>
    <row r="2166" spans="3:3" ht="15" x14ac:dyDescent="0.25">
      <c r="C2166"/>
    </row>
    <row r="2167" spans="3:3" x14ac:dyDescent="0.25">
      <c r="C2167"/>
    </row>
    <row r="2168" spans="3:3" ht="15" x14ac:dyDescent="0.25">
      <c r="C2168"/>
    </row>
    <row r="2169" spans="3:3" x14ac:dyDescent="0.25">
      <c r="C2169"/>
    </row>
    <row r="2170" spans="3:3" ht="15" x14ac:dyDescent="0.25">
      <c r="C2170"/>
    </row>
    <row r="2171" spans="3:3" x14ac:dyDescent="0.25">
      <c r="C2171"/>
    </row>
    <row r="2172" spans="3:3" ht="15" x14ac:dyDescent="0.25">
      <c r="C2172"/>
    </row>
    <row r="2173" spans="3:3" x14ac:dyDescent="0.25">
      <c r="C2173"/>
    </row>
    <row r="2174" spans="3:3" ht="15" x14ac:dyDescent="0.25">
      <c r="C2174"/>
    </row>
    <row r="2175" spans="3:3" x14ac:dyDescent="0.25">
      <c r="C2175"/>
    </row>
    <row r="2176" spans="3:3" ht="15" x14ac:dyDescent="0.25">
      <c r="C2176"/>
    </row>
    <row r="2177" spans="3:3" x14ac:dyDescent="0.25">
      <c r="C2177"/>
    </row>
    <row r="2178" spans="3:3" ht="15" x14ac:dyDescent="0.25">
      <c r="C2178"/>
    </row>
    <row r="2179" spans="3:3" x14ac:dyDescent="0.25">
      <c r="C2179"/>
    </row>
    <row r="2180" spans="3:3" ht="15" x14ac:dyDescent="0.25">
      <c r="C2180"/>
    </row>
    <row r="2181" spans="3:3" x14ac:dyDescent="0.25">
      <c r="C2181"/>
    </row>
    <row r="2182" spans="3:3" ht="15" x14ac:dyDescent="0.25">
      <c r="C2182"/>
    </row>
    <row r="2183" spans="3:3" x14ac:dyDescent="0.25">
      <c r="C2183"/>
    </row>
    <row r="2184" spans="3:3" ht="15" x14ac:dyDescent="0.25">
      <c r="C2184"/>
    </row>
    <row r="2185" spans="3:3" x14ac:dyDescent="0.25">
      <c r="C2185"/>
    </row>
    <row r="2186" spans="3:3" ht="15" x14ac:dyDescent="0.25">
      <c r="C2186"/>
    </row>
    <row r="2187" spans="3:3" x14ac:dyDescent="0.25">
      <c r="C2187"/>
    </row>
    <row r="2188" spans="3:3" ht="15" x14ac:dyDescent="0.25">
      <c r="C2188"/>
    </row>
    <row r="2189" spans="3:3" x14ac:dyDescent="0.25">
      <c r="C2189"/>
    </row>
    <row r="2190" spans="3:3" ht="15" x14ac:dyDescent="0.25">
      <c r="C2190"/>
    </row>
    <row r="2191" spans="3:3" x14ac:dyDescent="0.25">
      <c r="C2191"/>
    </row>
    <row r="2192" spans="3:3" ht="15" x14ac:dyDescent="0.25">
      <c r="C2192"/>
    </row>
    <row r="2193" spans="3:3" x14ac:dyDescent="0.25">
      <c r="C2193"/>
    </row>
    <row r="2194" spans="3:3" ht="15" x14ac:dyDescent="0.25">
      <c r="C2194"/>
    </row>
    <row r="2195" spans="3:3" x14ac:dyDescent="0.25">
      <c r="C2195"/>
    </row>
    <row r="2196" spans="3:3" ht="15" x14ac:dyDescent="0.25">
      <c r="C2196"/>
    </row>
    <row r="2197" spans="3:3" x14ac:dyDescent="0.25">
      <c r="C2197"/>
    </row>
    <row r="2198" spans="3:3" ht="15" x14ac:dyDescent="0.25">
      <c r="C2198"/>
    </row>
    <row r="2199" spans="3:3" x14ac:dyDescent="0.25">
      <c r="C2199"/>
    </row>
    <row r="2200" spans="3:3" ht="15" x14ac:dyDescent="0.25">
      <c r="C2200"/>
    </row>
    <row r="2201" spans="3:3" x14ac:dyDescent="0.25">
      <c r="C2201"/>
    </row>
    <row r="2202" spans="3:3" ht="15" x14ac:dyDescent="0.25">
      <c r="C2202"/>
    </row>
    <row r="2203" spans="3:3" x14ac:dyDescent="0.25">
      <c r="C2203"/>
    </row>
    <row r="2204" spans="3:3" ht="15" x14ac:dyDescent="0.25">
      <c r="C2204"/>
    </row>
    <row r="2205" spans="3:3" x14ac:dyDescent="0.25">
      <c r="C2205"/>
    </row>
    <row r="2206" spans="3:3" ht="15" x14ac:dyDescent="0.25">
      <c r="C2206"/>
    </row>
    <row r="2207" spans="3:3" x14ac:dyDescent="0.25">
      <c r="C2207"/>
    </row>
    <row r="2208" spans="3:3" ht="15" x14ac:dyDescent="0.25">
      <c r="C2208"/>
    </row>
    <row r="2209" spans="3:3" x14ac:dyDescent="0.25">
      <c r="C2209"/>
    </row>
    <row r="2210" spans="3:3" ht="15" x14ac:dyDescent="0.25">
      <c r="C2210"/>
    </row>
    <row r="2211" spans="3:3" x14ac:dyDescent="0.25">
      <c r="C2211"/>
    </row>
    <row r="2212" spans="3:3" ht="15" x14ac:dyDescent="0.25">
      <c r="C2212"/>
    </row>
    <row r="2213" spans="3:3" x14ac:dyDescent="0.25">
      <c r="C2213"/>
    </row>
    <row r="2214" spans="3:3" ht="15" x14ac:dyDescent="0.25">
      <c r="C2214"/>
    </row>
    <row r="2215" spans="3:3" x14ac:dyDescent="0.25">
      <c r="C2215"/>
    </row>
    <row r="2216" spans="3:3" ht="15" x14ac:dyDescent="0.25">
      <c r="C2216"/>
    </row>
    <row r="2217" spans="3:3" x14ac:dyDescent="0.25">
      <c r="C2217"/>
    </row>
    <row r="2218" spans="3:3" ht="15" x14ac:dyDescent="0.25">
      <c r="C2218"/>
    </row>
    <row r="2219" spans="3:3" x14ac:dyDescent="0.25">
      <c r="C2219"/>
    </row>
    <row r="2220" spans="3:3" ht="15" x14ac:dyDescent="0.25">
      <c r="C2220"/>
    </row>
    <row r="2221" spans="3:3" x14ac:dyDescent="0.25">
      <c r="C2221"/>
    </row>
    <row r="2222" spans="3:3" ht="15" x14ac:dyDescent="0.25">
      <c r="C2222"/>
    </row>
    <row r="2223" spans="3:3" x14ac:dyDescent="0.25">
      <c r="C2223"/>
    </row>
    <row r="2224" spans="3:3" ht="15" x14ac:dyDescent="0.25">
      <c r="C2224"/>
    </row>
    <row r="2225" spans="3:3" x14ac:dyDescent="0.25">
      <c r="C2225"/>
    </row>
    <row r="2226" spans="3:3" ht="15" x14ac:dyDescent="0.25">
      <c r="C2226"/>
    </row>
    <row r="2227" spans="3:3" x14ac:dyDescent="0.25">
      <c r="C2227"/>
    </row>
    <row r="2228" spans="3:3" ht="15" x14ac:dyDescent="0.25">
      <c r="C2228"/>
    </row>
    <row r="2229" spans="3:3" x14ac:dyDescent="0.25">
      <c r="C2229"/>
    </row>
    <row r="2230" spans="3:3" ht="15" x14ac:dyDescent="0.25">
      <c r="C2230"/>
    </row>
    <row r="2231" spans="3:3" x14ac:dyDescent="0.25">
      <c r="C2231"/>
    </row>
    <row r="2232" spans="3:3" ht="15" x14ac:dyDescent="0.25">
      <c r="C2232"/>
    </row>
    <row r="2233" spans="3:3" x14ac:dyDescent="0.25">
      <c r="C2233"/>
    </row>
    <row r="2234" spans="3:3" ht="15" x14ac:dyDescent="0.25">
      <c r="C2234"/>
    </row>
    <row r="2235" spans="3:3" x14ac:dyDescent="0.25">
      <c r="C2235"/>
    </row>
    <row r="2236" spans="3:3" ht="15" x14ac:dyDescent="0.25">
      <c r="C2236"/>
    </row>
    <row r="2237" spans="3:3" x14ac:dyDescent="0.25">
      <c r="C2237"/>
    </row>
    <row r="2238" spans="3:3" ht="15" x14ac:dyDescent="0.25">
      <c r="C2238"/>
    </row>
    <row r="2239" spans="3:3" x14ac:dyDescent="0.25">
      <c r="C2239"/>
    </row>
    <row r="2240" spans="3:3" ht="15" x14ac:dyDescent="0.25">
      <c r="C2240"/>
    </row>
    <row r="2241" spans="3:3" x14ac:dyDescent="0.25">
      <c r="C2241"/>
    </row>
    <row r="2242" spans="3:3" ht="15" x14ac:dyDescent="0.25">
      <c r="C2242"/>
    </row>
    <row r="2243" spans="3:3" x14ac:dyDescent="0.25">
      <c r="C2243"/>
    </row>
    <row r="2244" spans="3:3" ht="15" x14ac:dyDescent="0.25">
      <c r="C2244"/>
    </row>
    <row r="2245" spans="3:3" x14ac:dyDescent="0.25">
      <c r="C2245"/>
    </row>
    <row r="2246" spans="3:3" ht="15" x14ac:dyDescent="0.25">
      <c r="C2246"/>
    </row>
    <row r="2247" spans="3:3" x14ac:dyDescent="0.25">
      <c r="C2247"/>
    </row>
    <row r="2248" spans="3:3" ht="15" x14ac:dyDescent="0.25">
      <c r="C2248"/>
    </row>
    <row r="2249" spans="3:3" x14ac:dyDescent="0.25">
      <c r="C2249"/>
    </row>
    <row r="2250" spans="3:3" ht="15" x14ac:dyDescent="0.25">
      <c r="C2250"/>
    </row>
    <row r="2251" spans="3:3" x14ac:dyDescent="0.25">
      <c r="C2251"/>
    </row>
    <row r="2252" spans="3:3" ht="15" x14ac:dyDescent="0.25">
      <c r="C2252"/>
    </row>
    <row r="2253" spans="3:3" x14ac:dyDescent="0.25">
      <c r="C2253"/>
    </row>
    <row r="2254" spans="3:3" ht="15" x14ac:dyDescent="0.25">
      <c r="C2254"/>
    </row>
    <row r="2255" spans="3:3" x14ac:dyDescent="0.25">
      <c r="C2255"/>
    </row>
    <row r="2256" spans="3:3" ht="15" x14ac:dyDescent="0.25">
      <c r="C2256"/>
    </row>
    <row r="2257" spans="3:3" x14ac:dyDescent="0.25">
      <c r="C2257"/>
    </row>
    <row r="2258" spans="3:3" ht="15" x14ac:dyDescent="0.25">
      <c r="C2258"/>
    </row>
    <row r="2259" spans="3:3" x14ac:dyDescent="0.25">
      <c r="C2259"/>
    </row>
    <row r="2260" spans="3:3" ht="15" x14ac:dyDescent="0.25">
      <c r="C2260"/>
    </row>
    <row r="2261" spans="3:3" x14ac:dyDescent="0.25">
      <c r="C2261"/>
    </row>
    <row r="2262" spans="3:3" ht="15" x14ac:dyDescent="0.25">
      <c r="C2262"/>
    </row>
    <row r="2263" spans="3:3" x14ac:dyDescent="0.25">
      <c r="C2263"/>
    </row>
    <row r="2264" spans="3:3" ht="15" x14ac:dyDescent="0.25">
      <c r="C2264"/>
    </row>
    <row r="2265" spans="3:3" x14ac:dyDescent="0.25">
      <c r="C2265"/>
    </row>
    <row r="2266" spans="3:3" ht="15" x14ac:dyDescent="0.25">
      <c r="C2266"/>
    </row>
    <row r="2267" spans="3:3" x14ac:dyDescent="0.25">
      <c r="C2267"/>
    </row>
    <row r="2268" spans="3:3" ht="15" x14ac:dyDescent="0.25">
      <c r="C2268"/>
    </row>
    <row r="2269" spans="3:3" x14ac:dyDescent="0.25">
      <c r="C2269"/>
    </row>
    <row r="2270" spans="3:3" ht="15" x14ac:dyDescent="0.25">
      <c r="C2270"/>
    </row>
    <row r="2271" spans="3:3" x14ac:dyDescent="0.25">
      <c r="C2271"/>
    </row>
    <row r="2272" spans="3:3" ht="15" x14ac:dyDescent="0.25">
      <c r="C2272"/>
    </row>
    <row r="2273" spans="3:3" x14ac:dyDescent="0.25">
      <c r="C2273"/>
    </row>
    <row r="2274" spans="3:3" ht="15" x14ac:dyDescent="0.25">
      <c r="C2274"/>
    </row>
    <row r="2275" spans="3:3" x14ac:dyDescent="0.25">
      <c r="C2275"/>
    </row>
    <row r="2276" spans="3:3" ht="15" x14ac:dyDescent="0.25">
      <c r="C2276"/>
    </row>
    <row r="2277" spans="3:3" x14ac:dyDescent="0.25">
      <c r="C2277"/>
    </row>
    <row r="2278" spans="3:3" ht="15" x14ac:dyDescent="0.25">
      <c r="C2278"/>
    </row>
    <row r="2279" spans="3:3" x14ac:dyDescent="0.25">
      <c r="C2279"/>
    </row>
    <row r="2280" spans="3:3" ht="15" x14ac:dyDescent="0.25">
      <c r="C2280"/>
    </row>
    <row r="2281" spans="3:3" x14ac:dyDescent="0.25">
      <c r="C2281"/>
    </row>
    <row r="2282" spans="3:3" ht="15" x14ac:dyDescent="0.25">
      <c r="C2282"/>
    </row>
    <row r="2283" spans="3:3" x14ac:dyDescent="0.25">
      <c r="C2283"/>
    </row>
    <row r="2284" spans="3:3" ht="15" x14ac:dyDescent="0.25">
      <c r="C2284"/>
    </row>
    <row r="2285" spans="3:3" x14ac:dyDescent="0.25">
      <c r="C2285"/>
    </row>
    <row r="2286" spans="3:3" ht="15" x14ac:dyDescent="0.25">
      <c r="C2286"/>
    </row>
    <row r="2287" spans="3:3" x14ac:dyDescent="0.25">
      <c r="C2287"/>
    </row>
    <row r="2288" spans="3:3" ht="15" x14ac:dyDescent="0.25">
      <c r="C2288"/>
    </row>
    <row r="2289" spans="3:3" x14ac:dyDescent="0.25">
      <c r="C2289"/>
    </row>
    <row r="2290" spans="3:3" ht="15" x14ac:dyDescent="0.25">
      <c r="C2290"/>
    </row>
    <row r="2291" spans="3:3" x14ac:dyDescent="0.25">
      <c r="C2291"/>
    </row>
    <row r="2292" spans="3:3" ht="15" x14ac:dyDescent="0.25">
      <c r="C2292"/>
    </row>
    <row r="2293" spans="3:3" x14ac:dyDescent="0.25">
      <c r="C2293"/>
    </row>
    <row r="2294" spans="3:3" ht="15" x14ac:dyDescent="0.25">
      <c r="C2294"/>
    </row>
    <row r="2295" spans="3:3" x14ac:dyDescent="0.25">
      <c r="C2295"/>
    </row>
    <row r="2296" spans="3:3" ht="15" x14ac:dyDescent="0.25">
      <c r="C2296"/>
    </row>
    <row r="2297" spans="3:3" x14ac:dyDescent="0.25">
      <c r="C2297"/>
    </row>
    <row r="2298" spans="3:3" ht="15" x14ac:dyDescent="0.25">
      <c r="C2298"/>
    </row>
    <row r="2299" spans="3:3" x14ac:dyDescent="0.25">
      <c r="C2299"/>
    </row>
    <row r="2300" spans="3:3" ht="15" x14ac:dyDescent="0.25">
      <c r="C2300"/>
    </row>
    <row r="2301" spans="3:3" x14ac:dyDescent="0.25">
      <c r="C2301"/>
    </row>
    <row r="2302" spans="3:3" ht="15" x14ac:dyDescent="0.25">
      <c r="C2302"/>
    </row>
    <row r="2303" spans="3:3" x14ac:dyDescent="0.25">
      <c r="C2303"/>
    </row>
    <row r="2304" spans="3:3" ht="15" x14ac:dyDescent="0.25">
      <c r="C2304"/>
    </row>
    <row r="2305" spans="3:3" x14ac:dyDescent="0.25">
      <c r="C2305"/>
    </row>
    <row r="2306" spans="3:3" ht="15" x14ac:dyDescent="0.25">
      <c r="C2306"/>
    </row>
    <row r="2307" spans="3:3" x14ac:dyDescent="0.25">
      <c r="C2307"/>
    </row>
    <row r="2308" spans="3:3" ht="15" x14ac:dyDescent="0.25">
      <c r="C2308"/>
    </row>
    <row r="2309" spans="3:3" x14ac:dyDescent="0.25">
      <c r="C2309"/>
    </row>
    <row r="2310" spans="3:3" ht="15" x14ac:dyDescent="0.25">
      <c r="C2310"/>
    </row>
    <row r="2311" spans="3:3" x14ac:dyDescent="0.25">
      <c r="C2311"/>
    </row>
    <row r="2312" spans="3:3" ht="15" x14ac:dyDescent="0.25">
      <c r="C2312"/>
    </row>
    <row r="2313" spans="3:3" x14ac:dyDescent="0.25">
      <c r="C2313"/>
    </row>
    <row r="2314" spans="3:3" ht="15" x14ac:dyDescent="0.25">
      <c r="C2314"/>
    </row>
    <row r="2315" spans="3:3" x14ac:dyDescent="0.25">
      <c r="C2315"/>
    </row>
    <row r="2316" spans="3:3" ht="15" x14ac:dyDescent="0.25">
      <c r="C2316"/>
    </row>
    <row r="2317" spans="3:3" x14ac:dyDescent="0.25">
      <c r="C2317"/>
    </row>
    <row r="2318" spans="3:3" ht="15" x14ac:dyDescent="0.25">
      <c r="C2318"/>
    </row>
    <row r="2319" spans="3:3" x14ac:dyDescent="0.25">
      <c r="C2319"/>
    </row>
    <row r="2320" spans="3:3" ht="15" x14ac:dyDescent="0.25">
      <c r="C2320"/>
    </row>
    <row r="2321" spans="3:3" x14ac:dyDescent="0.25">
      <c r="C2321"/>
    </row>
    <row r="2322" spans="3:3" ht="15" x14ac:dyDescent="0.25">
      <c r="C2322"/>
    </row>
    <row r="2323" spans="3:3" x14ac:dyDescent="0.25">
      <c r="C2323"/>
    </row>
    <row r="2324" spans="3:3" ht="15" x14ac:dyDescent="0.25">
      <c r="C2324"/>
    </row>
    <row r="2325" spans="3:3" x14ac:dyDescent="0.25">
      <c r="C2325"/>
    </row>
    <row r="2326" spans="3:3" ht="15" x14ac:dyDescent="0.25">
      <c r="C2326"/>
    </row>
    <row r="2327" spans="3:3" x14ac:dyDescent="0.25">
      <c r="C2327"/>
    </row>
    <row r="2328" spans="3:3" ht="15" x14ac:dyDescent="0.25">
      <c r="C2328"/>
    </row>
    <row r="2329" spans="3:3" x14ac:dyDescent="0.25">
      <c r="C2329"/>
    </row>
    <row r="2330" spans="3:3" ht="15" x14ac:dyDescent="0.25">
      <c r="C2330"/>
    </row>
    <row r="2331" spans="3:3" x14ac:dyDescent="0.25">
      <c r="C2331"/>
    </row>
    <row r="2332" spans="3:3" ht="15" x14ac:dyDescent="0.25">
      <c r="C2332"/>
    </row>
    <row r="2333" spans="3:3" x14ac:dyDescent="0.25">
      <c r="C2333"/>
    </row>
    <row r="2334" spans="3:3" ht="15" x14ac:dyDescent="0.25">
      <c r="C2334"/>
    </row>
    <row r="2335" spans="3:3" x14ac:dyDescent="0.25">
      <c r="C2335"/>
    </row>
    <row r="2336" spans="3:3" ht="15" x14ac:dyDescent="0.25">
      <c r="C2336"/>
    </row>
    <row r="2337" spans="3:3" x14ac:dyDescent="0.25">
      <c r="C2337"/>
    </row>
    <row r="2338" spans="3:3" ht="15" x14ac:dyDescent="0.25">
      <c r="C2338"/>
    </row>
    <row r="2339" spans="3:3" x14ac:dyDescent="0.25">
      <c r="C2339"/>
    </row>
    <row r="2340" spans="3:3" ht="15" x14ac:dyDescent="0.25">
      <c r="C2340"/>
    </row>
    <row r="2341" spans="3:3" x14ac:dyDescent="0.25">
      <c r="C2341"/>
    </row>
    <row r="2342" spans="3:3" ht="15" x14ac:dyDescent="0.25">
      <c r="C2342"/>
    </row>
    <row r="2343" spans="3:3" x14ac:dyDescent="0.25">
      <c r="C2343"/>
    </row>
    <row r="2344" spans="3:3" ht="15" x14ac:dyDescent="0.25">
      <c r="C2344"/>
    </row>
    <row r="2345" spans="3:3" x14ac:dyDescent="0.25">
      <c r="C2345"/>
    </row>
    <row r="2346" spans="3:3" ht="15" x14ac:dyDescent="0.25">
      <c r="C2346"/>
    </row>
    <row r="2347" spans="3:3" x14ac:dyDescent="0.25">
      <c r="C2347"/>
    </row>
    <row r="2348" spans="3:3" ht="15" x14ac:dyDescent="0.25">
      <c r="C2348"/>
    </row>
    <row r="2349" spans="3:3" x14ac:dyDescent="0.25">
      <c r="C2349"/>
    </row>
    <row r="2350" spans="3:3" ht="15" x14ac:dyDescent="0.25">
      <c r="C2350"/>
    </row>
    <row r="2351" spans="3:3" x14ac:dyDescent="0.25">
      <c r="C2351"/>
    </row>
    <row r="2352" spans="3:3" ht="15" x14ac:dyDescent="0.25">
      <c r="C2352"/>
    </row>
    <row r="2353" spans="3:3" x14ac:dyDescent="0.25">
      <c r="C2353"/>
    </row>
    <row r="2354" spans="3:3" ht="15" x14ac:dyDescent="0.25">
      <c r="C2354"/>
    </row>
    <row r="2355" spans="3:3" x14ac:dyDescent="0.25">
      <c r="C2355"/>
    </row>
    <row r="2356" spans="3:3" ht="15" x14ac:dyDescent="0.25">
      <c r="C2356"/>
    </row>
    <row r="2357" spans="3:3" x14ac:dyDescent="0.25">
      <c r="C2357"/>
    </row>
    <row r="2358" spans="3:3" ht="15" x14ac:dyDescent="0.25">
      <c r="C2358"/>
    </row>
    <row r="2359" spans="3:3" x14ac:dyDescent="0.25">
      <c r="C2359"/>
    </row>
    <row r="2360" spans="3:3" ht="15" x14ac:dyDescent="0.25">
      <c r="C2360"/>
    </row>
    <row r="2361" spans="3:3" x14ac:dyDescent="0.25">
      <c r="C2361"/>
    </row>
    <row r="2362" spans="3:3" ht="15" x14ac:dyDescent="0.25">
      <c r="C2362"/>
    </row>
    <row r="2363" spans="3:3" x14ac:dyDescent="0.25">
      <c r="C2363"/>
    </row>
    <row r="2364" spans="3:3" ht="15" x14ac:dyDescent="0.25">
      <c r="C2364"/>
    </row>
    <row r="2365" spans="3:3" x14ac:dyDescent="0.25">
      <c r="C2365"/>
    </row>
    <row r="2366" spans="3:3" ht="15" x14ac:dyDescent="0.25">
      <c r="C2366"/>
    </row>
    <row r="2367" spans="3:3" x14ac:dyDescent="0.25">
      <c r="C2367"/>
    </row>
    <row r="2368" spans="3:3" ht="15" x14ac:dyDescent="0.25">
      <c r="C2368"/>
    </row>
    <row r="2369" spans="3:3" x14ac:dyDescent="0.25">
      <c r="C2369"/>
    </row>
    <row r="2370" spans="3:3" ht="15" x14ac:dyDescent="0.25">
      <c r="C2370"/>
    </row>
    <row r="2371" spans="3:3" x14ac:dyDescent="0.25">
      <c r="C2371"/>
    </row>
    <row r="2372" spans="3:3" ht="15" x14ac:dyDescent="0.25">
      <c r="C2372"/>
    </row>
    <row r="2373" spans="3:3" x14ac:dyDescent="0.25">
      <c r="C2373"/>
    </row>
    <row r="2374" spans="3:3" ht="15" x14ac:dyDescent="0.25">
      <c r="C2374"/>
    </row>
    <row r="2375" spans="3:3" x14ac:dyDescent="0.25">
      <c r="C2375"/>
    </row>
    <row r="2376" spans="3:3" ht="15" x14ac:dyDescent="0.25">
      <c r="C2376"/>
    </row>
    <row r="2377" spans="3:3" x14ac:dyDescent="0.25">
      <c r="C2377"/>
    </row>
    <row r="2378" spans="3:3" ht="15" x14ac:dyDescent="0.25">
      <c r="C2378"/>
    </row>
    <row r="2379" spans="3:3" x14ac:dyDescent="0.25">
      <c r="C2379"/>
    </row>
    <row r="2380" spans="3:3" ht="15" x14ac:dyDescent="0.25">
      <c r="C2380"/>
    </row>
    <row r="2381" spans="3:3" x14ac:dyDescent="0.25">
      <c r="C2381"/>
    </row>
    <row r="2382" spans="3:3" ht="15" x14ac:dyDescent="0.25">
      <c r="C2382"/>
    </row>
    <row r="2383" spans="3:3" x14ac:dyDescent="0.25">
      <c r="C2383"/>
    </row>
    <row r="2384" spans="3:3" ht="15" x14ac:dyDescent="0.25">
      <c r="C2384"/>
    </row>
    <row r="2385" spans="3:3" x14ac:dyDescent="0.25">
      <c r="C2385"/>
    </row>
    <row r="2386" spans="3:3" ht="15" x14ac:dyDescent="0.25">
      <c r="C2386"/>
    </row>
    <row r="2387" spans="3:3" x14ac:dyDescent="0.25">
      <c r="C2387"/>
    </row>
    <row r="2388" spans="3:3" ht="15" x14ac:dyDescent="0.25">
      <c r="C2388"/>
    </row>
    <row r="2389" spans="3:3" x14ac:dyDescent="0.25">
      <c r="C2389"/>
    </row>
    <row r="2390" spans="3:3" ht="15" x14ac:dyDescent="0.25">
      <c r="C2390"/>
    </row>
    <row r="2391" spans="3:3" x14ac:dyDescent="0.25">
      <c r="C2391"/>
    </row>
    <row r="2392" spans="3:3" ht="15" x14ac:dyDescent="0.25">
      <c r="C2392"/>
    </row>
    <row r="2393" spans="3:3" x14ac:dyDescent="0.25">
      <c r="C2393"/>
    </row>
    <row r="2394" spans="3:3" ht="15" x14ac:dyDescent="0.25">
      <c r="C2394"/>
    </row>
    <row r="2395" spans="3:3" x14ac:dyDescent="0.25">
      <c r="C2395"/>
    </row>
    <row r="2396" spans="3:3" ht="15" x14ac:dyDescent="0.25">
      <c r="C2396"/>
    </row>
    <row r="2397" spans="3:3" x14ac:dyDescent="0.25">
      <c r="C2397"/>
    </row>
    <row r="2398" spans="3:3" ht="15" x14ac:dyDescent="0.25">
      <c r="C2398"/>
    </row>
    <row r="2399" spans="3:3" x14ac:dyDescent="0.25">
      <c r="C2399"/>
    </row>
    <row r="2400" spans="3:3" ht="15" x14ac:dyDescent="0.25">
      <c r="C2400"/>
    </row>
    <row r="2401" spans="3:3" x14ac:dyDescent="0.25">
      <c r="C2401"/>
    </row>
    <row r="2402" spans="3:3" ht="15" x14ac:dyDescent="0.25">
      <c r="C2402"/>
    </row>
    <row r="2403" spans="3:3" x14ac:dyDescent="0.25">
      <c r="C2403"/>
    </row>
    <row r="2404" spans="3:3" ht="15" x14ac:dyDescent="0.25">
      <c r="C2404"/>
    </row>
    <row r="2405" spans="3:3" x14ac:dyDescent="0.25">
      <c r="C2405"/>
    </row>
    <row r="2406" spans="3:3" ht="15" x14ac:dyDescent="0.25">
      <c r="C2406"/>
    </row>
    <row r="2407" spans="3:3" x14ac:dyDescent="0.25">
      <c r="C2407"/>
    </row>
    <row r="2408" spans="3:3" ht="15" x14ac:dyDescent="0.25">
      <c r="C2408"/>
    </row>
    <row r="2409" spans="3:3" x14ac:dyDescent="0.25">
      <c r="C2409"/>
    </row>
    <row r="2410" spans="3:3" ht="15" x14ac:dyDescent="0.25">
      <c r="C2410"/>
    </row>
    <row r="2411" spans="3:3" x14ac:dyDescent="0.25">
      <c r="C2411"/>
    </row>
    <row r="2412" spans="3:3" ht="15" x14ac:dyDescent="0.25">
      <c r="C2412"/>
    </row>
    <row r="2413" spans="3:3" x14ac:dyDescent="0.25">
      <c r="C2413"/>
    </row>
    <row r="2414" spans="3:3" ht="15" x14ac:dyDescent="0.25">
      <c r="C2414"/>
    </row>
    <row r="2415" spans="3:3" x14ac:dyDescent="0.25">
      <c r="C2415"/>
    </row>
    <row r="2416" spans="3:3" ht="15" x14ac:dyDescent="0.25">
      <c r="C2416"/>
    </row>
    <row r="2417" spans="3:3" x14ac:dyDescent="0.25">
      <c r="C2417"/>
    </row>
    <row r="2418" spans="3:3" ht="15" x14ac:dyDescent="0.25">
      <c r="C2418"/>
    </row>
    <row r="2419" spans="3:3" x14ac:dyDescent="0.25">
      <c r="C2419"/>
    </row>
    <row r="2420" spans="3:3" ht="15" x14ac:dyDescent="0.25">
      <c r="C2420"/>
    </row>
    <row r="2421" spans="3:3" x14ac:dyDescent="0.25">
      <c r="C2421"/>
    </row>
    <row r="2422" spans="3:3" ht="15" x14ac:dyDescent="0.25">
      <c r="C2422"/>
    </row>
    <row r="2423" spans="3:3" x14ac:dyDescent="0.25">
      <c r="C2423"/>
    </row>
    <row r="2424" spans="3:3" ht="15" x14ac:dyDescent="0.25">
      <c r="C2424"/>
    </row>
    <row r="2425" spans="3:3" x14ac:dyDescent="0.25">
      <c r="C2425"/>
    </row>
    <row r="2426" spans="3:3" ht="15" x14ac:dyDescent="0.25">
      <c r="C2426"/>
    </row>
    <row r="2427" spans="3:3" x14ac:dyDescent="0.25">
      <c r="C2427"/>
    </row>
    <row r="2428" spans="3:3" ht="15" x14ac:dyDescent="0.25">
      <c r="C2428"/>
    </row>
    <row r="2429" spans="3:3" x14ac:dyDescent="0.25">
      <c r="C2429"/>
    </row>
    <row r="2430" spans="3:3" ht="15" x14ac:dyDescent="0.25">
      <c r="C2430"/>
    </row>
    <row r="2431" spans="3:3" x14ac:dyDescent="0.25">
      <c r="C2431"/>
    </row>
    <row r="2432" spans="3:3" ht="15" x14ac:dyDescent="0.25">
      <c r="C2432"/>
    </row>
    <row r="2433" spans="3:3" x14ac:dyDescent="0.25">
      <c r="C2433"/>
    </row>
    <row r="2434" spans="3:3" ht="15" x14ac:dyDescent="0.25">
      <c r="C2434"/>
    </row>
    <row r="2435" spans="3:3" x14ac:dyDescent="0.25">
      <c r="C2435"/>
    </row>
    <row r="2436" spans="3:3" ht="15" x14ac:dyDescent="0.25">
      <c r="C2436"/>
    </row>
    <row r="2437" spans="3:3" x14ac:dyDescent="0.25">
      <c r="C2437"/>
    </row>
    <row r="2438" spans="3:3" ht="15" x14ac:dyDescent="0.25">
      <c r="C2438"/>
    </row>
    <row r="2439" spans="3:3" x14ac:dyDescent="0.25">
      <c r="C2439"/>
    </row>
    <row r="2440" spans="3:3" ht="15" x14ac:dyDescent="0.25">
      <c r="C2440"/>
    </row>
    <row r="2441" spans="3:3" x14ac:dyDescent="0.25">
      <c r="C2441"/>
    </row>
    <row r="2442" spans="3:3" ht="15" x14ac:dyDescent="0.25">
      <c r="C2442"/>
    </row>
    <row r="2443" spans="3:3" x14ac:dyDescent="0.25">
      <c r="C2443"/>
    </row>
    <row r="2444" spans="3:3" ht="15" x14ac:dyDescent="0.25">
      <c r="C2444"/>
    </row>
    <row r="2445" spans="3:3" x14ac:dyDescent="0.25">
      <c r="C2445"/>
    </row>
    <row r="2446" spans="3:3" ht="15" x14ac:dyDescent="0.25">
      <c r="C2446"/>
    </row>
    <row r="2447" spans="3:3" x14ac:dyDescent="0.25">
      <c r="C2447"/>
    </row>
    <row r="2448" spans="3:3" ht="15" x14ac:dyDescent="0.25">
      <c r="C2448"/>
    </row>
    <row r="2449" spans="3:3" x14ac:dyDescent="0.25">
      <c r="C2449"/>
    </row>
    <row r="2450" spans="3:3" ht="15" x14ac:dyDescent="0.25">
      <c r="C2450"/>
    </row>
    <row r="2451" spans="3:3" x14ac:dyDescent="0.25">
      <c r="C2451"/>
    </row>
    <row r="2452" spans="3:3" ht="15" x14ac:dyDescent="0.25">
      <c r="C2452"/>
    </row>
    <row r="2453" spans="3:3" x14ac:dyDescent="0.25">
      <c r="C2453"/>
    </row>
    <row r="2454" spans="3:3" ht="15" x14ac:dyDescent="0.25">
      <c r="C2454"/>
    </row>
    <row r="2455" spans="3:3" x14ac:dyDescent="0.25">
      <c r="C2455"/>
    </row>
    <row r="2456" spans="3:3" ht="15" x14ac:dyDescent="0.25">
      <c r="C2456"/>
    </row>
    <row r="2457" spans="3:3" x14ac:dyDescent="0.25">
      <c r="C2457"/>
    </row>
    <row r="2458" spans="3:3" ht="15" x14ac:dyDescent="0.25">
      <c r="C2458"/>
    </row>
    <row r="2459" spans="3:3" x14ac:dyDescent="0.25">
      <c r="C2459"/>
    </row>
    <row r="2460" spans="3:3" ht="15" x14ac:dyDescent="0.25">
      <c r="C2460"/>
    </row>
    <row r="2461" spans="3:3" x14ac:dyDescent="0.25">
      <c r="C2461"/>
    </row>
    <row r="2462" spans="3:3" ht="15" x14ac:dyDescent="0.25">
      <c r="C2462"/>
    </row>
    <row r="2463" spans="3:3" x14ac:dyDescent="0.25">
      <c r="C2463"/>
    </row>
    <row r="2464" spans="3:3" ht="15" x14ac:dyDescent="0.25">
      <c r="C2464"/>
    </row>
    <row r="2465" spans="3:3" x14ac:dyDescent="0.25">
      <c r="C2465"/>
    </row>
    <row r="2466" spans="3:3" ht="15" x14ac:dyDescent="0.25">
      <c r="C2466"/>
    </row>
    <row r="2467" spans="3:3" x14ac:dyDescent="0.25">
      <c r="C2467"/>
    </row>
    <row r="2468" spans="3:3" ht="15" x14ac:dyDescent="0.25">
      <c r="C2468"/>
    </row>
    <row r="2469" spans="3:3" x14ac:dyDescent="0.25">
      <c r="C2469"/>
    </row>
    <row r="2470" spans="3:3" ht="15" x14ac:dyDescent="0.25">
      <c r="C2470"/>
    </row>
    <row r="2471" spans="3:3" x14ac:dyDescent="0.25">
      <c r="C2471"/>
    </row>
    <row r="2472" spans="3:3" ht="15" x14ac:dyDescent="0.25">
      <c r="C2472"/>
    </row>
    <row r="2473" spans="3:3" x14ac:dyDescent="0.25">
      <c r="C2473"/>
    </row>
    <row r="2474" spans="3:3" ht="15" x14ac:dyDescent="0.25">
      <c r="C2474"/>
    </row>
    <row r="2475" spans="3:3" x14ac:dyDescent="0.25">
      <c r="C2475"/>
    </row>
    <row r="2476" spans="3:3" ht="15" x14ac:dyDescent="0.25">
      <c r="C2476"/>
    </row>
    <row r="2477" spans="3:3" x14ac:dyDescent="0.25">
      <c r="C2477"/>
    </row>
    <row r="2478" spans="3:3" ht="15" x14ac:dyDescent="0.25">
      <c r="C2478"/>
    </row>
    <row r="2479" spans="3:3" x14ac:dyDescent="0.25">
      <c r="C2479"/>
    </row>
    <row r="2480" spans="3:3" ht="15" x14ac:dyDescent="0.25">
      <c r="C2480"/>
    </row>
    <row r="2481" spans="3:3" x14ac:dyDescent="0.25">
      <c r="C2481"/>
    </row>
    <row r="2482" spans="3:3" ht="15" x14ac:dyDescent="0.25">
      <c r="C2482"/>
    </row>
    <row r="2483" spans="3:3" x14ac:dyDescent="0.25">
      <c r="C2483"/>
    </row>
    <row r="2484" spans="3:3" ht="15" x14ac:dyDescent="0.25">
      <c r="C2484"/>
    </row>
    <row r="2485" spans="3:3" x14ac:dyDescent="0.25">
      <c r="C2485"/>
    </row>
    <row r="2486" spans="3:3" ht="15" x14ac:dyDescent="0.25">
      <c r="C2486"/>
    </row>
    <row r="2487" spans="3:3" x14ac:dyDescent="0.25">
      <c r="C2487"/>
    </row>
    <row r="2488" spans="3:3" ht="15" x14ac:dyDescent="0.25">
      <c r="C2488"/>
    </row>
    <row r="2489" spans="3:3" x14ac:dyDescent="0.25">
      <c r="C2489"/>
    </row>
    <row r="2490" spans="3:3" ht="15" x14ac:dyDescent="0.25">
      <c r="C2490"/>
    </row>
    <row r="2491" spans="3:3" x14ac:dyDescent="0.25">
      <c r="C2491"/>
    </row>
    <row r="2492" spans="3:3" ht="15" x14ac:dyDescent="0.25">
      <c r="C2492"/>
    </row>
    <row r="2493" spans="3:3" x14ac:dyDescent="0.25">
      <c r="C2493"/>
    </row>
    <row r="2494" spans="3:3" ht="15" x14ac:dyDescent="0.25">
      <c r="C2494"/>
    </row>
    <row r="2495" spans="3:3" x14ac:dyDescent="0.25">
      <c r="C2495"/>
    </row>
    <row r="2496" spans="3:3" ht="15" x14ac:dyDescent="0.25">
      <c r="C2496"/>
    </row>
    <row r="2497" spans="3:3" x14ac:dyDescent="0.25">
      <c r="C2497"/>
    </row>
    <row r="2498" spans="3:3" ht="15" x14ac:dyDescent="0.25">
      <c r="C2498"/>
    </row>
    <row r="2499" spans="3:3" x14ac:dyDescent="0.25">
      <c r="C2499"/>
    </row>
    <row r="2500" spans="3:3" ht="15" x14ac:dyDescent="0.25">
      <c r="C2500"/>
    </row>
    <row r="2501" spans="3:3" x14ac:dyDescent="0.25">
      <c r="C2501"/>
    </row>
    <row r="2502" spans="3:3" ht="15" x14ac:dyDescent="0.25">
      <c r="C2502"/>
    </row>
    <row r="2503" spans="3:3" x14ac:dyDescent="0.25">
      <c r="C2503"/>
    </row>
    <row r="2504" spans="3:3" ht="15" x14ac:dyDescent="0.25">
      <c r="C2504"/>
    </row>
    <row r="2505" spans="3:3" x14ac:dyDescent="0.25">
      <c r="C2505"/>
    </row>
    <row r="2506" spans="3:3" ht="15" x14ac:dyDescent="0.25">
      <c r="C2506"/>
    </row>
    <row r="2507" spans="3:3" x14ac:dyDescent="0.25">
      <c r="C2507"/>
    </row>
    <row r="2508" spans="3:3" ht="15" x14ac:dyDescent="0.25">
      <c r="C2508"/>
    </row>
    <row r="2509" spans="3:3" x14ac:dyDescent="0.25">
      <c r="C2509"/>
    </row>
    <row r="2510" spans="3:3" ht="15" x14ac:dyDescent="0.25">
      <c r="C2510"/>
    </row>
    <row r="2511" spans="3:3" x14ac:dyDescent="0.25">
      <c r="C2511"/>
    </row>
    <row r="2512" spans="3:3" ht="15" x14ac:dyDescent="0.25">
      <c r="C2512"/>
    </row>
    <row r="2513" spans="3:3" x14ac:dyDescent="0.25">
      <c r="C2513"/>
    </row>
    <row r="2514" spans="3:3" ht="15" x14ac:dyDescent="0.25">
      <c r="C2514"/>
    </row>
    <row r="2515" spans="3:3" x14ac:dyDescent="0.25">
      <c r="C2515"/>
    </row>
    <row r="2516" spans="3:3" ht="15" x14ac:dyDescent="0.25">
      <c r="C2516"/>
    </row>
    <row r="2517" spans="3:3" x14ac:dyDescent="0.25">
      <c r="C2517"/>
    </row>
    <row r="2518" spans="3:3" ht="15" x14ac:dyDescent="0.25">
      <c r="C2518"/>
    </row>
    <row r="2519" spans="3:3" x14ac:dyDescent="0.25">
      <c r="C2519"/>
    </row>
    <row r="2520" spans="3:3" ht="15" x14ac:dyDescent="0.25">
      <c r="C2520"/>
    </row>
    <row r="2521" spans="3:3" x14ac:dyDescent="0.25">
      <c r="C2521"/>
    </row>
    <row r="2522" spans="3:3" ht="15" x14ac:dyDescent="0.25">
      <c r="C2522"/>
    </row>
    <row r="2523" spans="3:3" x14ac:dyDescent="0.25">
      <c r="C2523"/>
    </row>
    <row r="2524" spans="3:3" ht="15" x14ac:dyDescent="0.25">
      <c r="C2524"/>
    </row>
    <row r="2525" spans="3:3" x14ac:dyDescent="0.25">
      <c r="C2525"/>
    </row>
    <row r="2526" spans="3:3" ht="15" x14ac:dyDescent="0.25">
      <c r="C2526"/>
    </row>
    <row r="2527" spans="3:3" x14ac:dyDescent="0.25">
      <c r="C2527"/>
    </row>
    <row r="2528" spans="3:3" ht="15" x14ac:dyDescent="0.25">
      <c r="C2528"/>
    </row>
    <row r="2529" spans="3:3" x14ac:dyDescent="0.25">
      <c r="C2529"/>
    </row>
    <row r="2530" spans="3:3" ht="15" x14ac:dyDescent="0.25">
      <c r="C2530"/>
    </row>
    <row r="2531" spans="3:3" x14ac:dyDescent="0.25">
      <c r="C2531"/>
    </row>
    <row r="2532" spans="3:3" ht="15" x14ac:dyDescent="0.25">
      <c r="C2532"/>
    </row>
    <row r="2533" spans="3:3" x14ac:dyDescent="0.25">
      <c r="C2533"/>
    </row>
    <row r="2534" spans="3:3" ht="15" x14ac:dyDescent="0.25">
      <c r="C2534"/>
    </row>
    <row r="2535" spans="3:3" x14ac:dyDescent="0.25">
      <c r="C2535"/>
    </row>
    <row r="2536" spans="3:3" ht="15" x14ac:dyDescent="0.25">
      <c r="C2536"/>
    </row>
    <row r="2537" spans="3:3" x14ac:dyDescent="0.25">
      <c r="C2537"/>
    </row>
    <row r="2538" spans="3:3" ht="15" x14ac:dyDescent="0.25">
      <c r="C2538"/>
    </row>
    <row r="2539" spans="3:3" x14ac:dyDescent="0.25">
      <c r="C2539"/>
    </row>
    <row r="2540" spans="3:3" ht="15" x14ac:dyDescent="0.25">
      <c r="C2540"/>
    </row>
    <row r="2541" spans="3:3" x14ac:dyDescent="0.25">
      <c r="C2541"/>
    </row>
    <row r="2542" spans="3:3" ht="15" x14ac:dyDescent="0.25">
      <c r="C2542"/>
    </row>
    <row r="2543" spans="3:3" x14ac:dyDescent="0.25">
      <c r="C2543"/>
    </row>
    <row r="2544" spans="3:3" ht="15" x14ac:dyDescent="0.25">
      <c r="C2544"/>
    </row>
    <row r="2545" spans="3:3" x14ac:dyDescent="0.25">
      <c r="C2545"/>
    </row>
    <row r="2546" spans="3:3" ht="15" x14ac:dyDescent="0.25">
      <c r="C2546"/>
    </row>
    <row r="2547" spans="3:3" x14ac:dyDescent="0.25">
      <c r="C2547"/>
    </row>
    <row r="2548" spans="3:3" ht="15" x14ac:dyDescent="0.25">
      <c r="C2548"/>
    </row>
    <row r="2549" spans="3:3" x14ac:dyDescent="0.25">
      <c r="C2549"/>
    </row>
    <row r="2550" spans="3:3" ht="15" x14ac:dyDescent="0.25">
      <c r="C2550"/>
    </row>
    <row r="2551" spans="3:3" x14ac:dyDescent="0.25">
      <c r="C2551"/>
    </row>
    <row r="2552" spans="3:3" ht="15" x14ac:dyDescent="0.25">
      <c r="C2552"/>
    </row>
    <row r="2553" spans="3:3" x14ac:dyDescent="0.25">
      <c r="C2553"/>
    </row>
    <row r="2554" spans="3:3" ht="15" x14ac:dyDescent="0.25">
      <c r="C2554"/>
    </row>
    <row r="2555" spans="3:3" x14ac:dyDescent="0.25">
      <c r="C2555"/>
    </row>
    <row r="2556" spans="3:3" ht="15" x14ac:dyDescent="0.25">
      <c r="C2556"/>
    </row>
    <row r="2557" spans="3:3" x14ac:dyDescent="0.25">
      <c r="C2557"/>
    </row>
    <row r="2558" spans="3:3" ht="15" x14ac:dyDescent="0.25">
      <c r="C2558"/>
    </row>
    <row r="2559" spans="3:3" x14ac:dyDescent="0.25">
      <c r="C2559"/>
    </row>
    <row r="2560" spans="3:3" ht="15" x14ac:dyDescent="0.25">
      <c r="C2560"/>
    </row>
    <row r="2561" spans="3:3" x14ac:dyDescent="0.25">
      <c r="C2561"/>
    </row>
    <row r="2562" spans="3:3" ht="15" x14ac:dyDescent="0.25">
      <c r="C2562"/>
    </row>
    <row r="2563" spans="3:3" x14ac:dyDescent="0.25">
      <c r="C2563"/>
    </row>
    <row r="2564" spans="3:3" ht="15" x14ac:dyDescent="0.25">
      <c r="C2564"/>
    </row>
    <row r="2565" spans="3:3" x14ac:dyDescent="0.25">
      <c r="C2565"/>
    </row>
    <row r="2566" spans="3:3" ht="15" x14ac:dyDescent="0.25">
      <c r="C2566"/>
    </row>
    <row r="2567" spans="3:3" x14ac:dyDescent="0.25">
      <c r="C2567"/>
    </row>
    <row r="2568" spans="3:3" ht="15" x14ac:dyDescent="0.25">
      <c r="C2568"/>
    </row>
    <row r="2569" spans="3:3" x14ac:dyDescent="0.25">
      <c r="C2569"/>
    </row>
    <row r="2570" spans="3:3" ht="15" x14ac:dyDescent="0.25">
      <c r="C2570"/>
    </row>
    <row r="2571" spans="3:3" x14ac:dyDescent="0.25">
      <c r="C2571"/>
    </row>
    <row r="2572" spans="3:3" ht="15" x14ac:dyDescent="0.25">
      <c r="C2572"/>
    </row>
    <row r="2573" spans="3:3" x14ac:dyDescent="0.25">
      <c r="C2573"/>
    </row>
    <row r="2574" spans="3:3" ht="15" x14ac:dyDescent="0.25">
      <c r="C2574"/>
    </row>
    <row r="2575" spans="3:3" x14ac:dyDescent="0.25">
      <c r="C2575"/>
    </row>
    <row r="2576" spans="3:3" ht="15" x14ac:dyDescent="0.25">
      <c r="C2576"/>
    </row>
    <row r="2577" spans="3:3" x14ac:dyDescent="0.25">
      <c r="C2577"/>
    </row>
    <row r="2578" spans="3:3" ht="15" x14ac:dyDescent="0.25">
      <c r="C2578"/>
    </row>
    <row r="2579" spans="3:3" x14ac:dyDescent="0.25">
      <c r="C2579"/>
    </row>
    <row r="2580" spans="3:3" ht="15" x14ac:dyDescent="0.25">
      <c r="C2580"/>
    </row>
    <row r="2581" spans="3:3" x14ac:dyDescent="0.25">
      <c r="C2581"/>
    </row>
    <row r="2582" spans="3:3" ht="15" x14ac:dyDescent="0.25">
      <c r="C2582"/>
    </row>
    <row r="2583" spans="3:3" x14ac:dyDescent="0.25">
      <c r="C2583"/>
    </row>
    <row r="2584" spans="3:3" ht="15" x14ac:dyDescent="0.25">
      <c r="C2584"/>
    </row>
    <row r="2585" spans="3:3" x14ac:dyDescent="0.25">
      <c r="C2585"/>
    </row>
    <row r="2586" spans="3:3" ht="15" x14ac:dyDescent="0.25">
      <c r="C2586"/>
    </row>
    <row r="2587" spans="3:3" x14ac:dyDescent="0.25">
      <c r="C2587"/>
    </row>
    <row r="2588" spans="3:3" ht="15" x14ac:dyDescent="0.25">
      <c r="C2588"/>
    </row>
    <row r="2589" spans="3:3" x14ac:dyDescent="0.25">
      <c r="C2589"/>
    </row>
    <row r="2590" spans="3:3" ht="15" x14ac:dyDescent="0.25">
      <c r="C2590"/>
    </row>
    <row r="2591" spans="3:3" x14ac:dyDescent="0.25">
      <c r="C2591"/>
    </row>
    <row r="2592" spans="3:3" ht="15" x14ac:dyDescent="0.25">
      <c r="C2592"/>
    </row>
    <row r="2593" spans="3:3" x14ac:dyDescent="0.25">
      <c r="C2593"/>
    </row>
    <row r="2594" spans="3:3" ht="15" x14ac:dyDescent="0.25">
      <c r="C2594"/>
    </row>
    <row r="2595" spans="3:3" x14ac:dyDescent="0.25">
      <c r="C2595"/>
    </row>
    <row r="2596" spans="3:3" ht="15" x14ac:dyDescent="0.25">
      <c r="C2596"/>
    </row>
    <row r="2597" spans="3:3" x14ac:dyDescent="0.25">
      <c r="C2597"/>
    </row>
    <row r="2598" spans="3:3" ht="15" x14ac:dyDescent="0.25">
      <c r="C2598"/>
    </row>
    <row r="2599" spans="3:3" x14ac:dyDescent="0.25">
      <c r="C2599"/>
    </row>
    <row r="2600" spans="3:3" ht="15" x14ac:dyDescent="0.25">
      <c r="C2600"/>
    </row>
    <row r="2601" spans="3:3" x14ac:dyDescent="0.25">
      <c r="C2601"/>
    </row>
    <row r="2602" spans="3:3" ht="15" x14ac:dyDescent="0.25">
      <c r="C2602"/>
    </row>
    <row r="2603" spans="3:3" x14ac:dyDescent="0.25">
      <c r="C2603"/>
    </row>
    <row r="2604" spans="3:3" ht="15" x14ac:dyDescent="0.25">
      <c r="C2604"/>
    </row>
    <row r="2605" spans="3:3" x14ac:dyDescent="0.25">
      <c r="C2605"/>
    </row>
    <row r="2606" spans="3:3" ht="15" x14ac:dyDescent="0.25">
      <c r="C2606"/>
    </row>
    <row r="2607" spans="3:3" x14ac:dyDescent="0.25">
      <c r="C2607"/>
    </row>
    <row r="2608" spans="3:3" ht="15" x14ac:dyDescent="0.25">
      <c r="C2608"/>
    </row>
    <row r="2609" spans="3:3" x14ac:dyDescent="0.25">
      <c r="C2609"/>
    </row>
    <row r="2610" spans="3:3" ht="15" x14ac:dyDescent="0.25">
      <c r="C2610"/>
    </row>
    <row r="2611" spans="3:3" x14ac:dyDescent="0.25">
      <c r="C2611"/>
    </row>
    <row r="2612" spans="3:3" ht="15" x14ac:dyDescent="0.25">
      <c r="C2612"/>
    </row>
    <row r="2613" spans="3:3" x14ac:dyDescent="0.25">
      <c r="C2613"/>
    </row>
    <row r="2614" spans="3:3" ht="15" x14ac:dyDescent="0.25">
      <c r="C2614"/>
    </row>
    <row r="2615" spans="3:3" x14ac:dyDescent="0.25">
      <c r="C2615"/>
    </row>
    <row r="2616" spans="3:3" ht="15" x14ac:dyDescent="0.25">
      <c r="C2616"/>
    </row>
    <row r="2617" spans="3:3" x14ac:dyDescent="0.25">
      <c r="C2617"/>
    </row>
    <row r="2618" spans="3:3" ht="15" x14ac:dyDescent="0.25">
      <c r="C2618"/>
    </row>
    <row r="2619" spans="3:3" x14ac:dyDescent="0.25">
      <c r="C2619"/>
    </row>
    <row r="2620" spans="3:3" ht="15" x14ac:dyDescent="0.25">
      <c r="C2620"/>
    </row>
    <row r="2621" spans="3:3" x14ac:dyDescent="0.25">
      <c r="C2621"/>
    </row>
    <row r="2622" spans="3:3" ht="15" x14ac:dyDescent="0.25">
      <c r="C2622"/>
    </row>
    <row r="2623" spans="3:3" x14ac:dyDescent="0.25">
      <c r="C2623"/>
    </row>
    <row r="2624" spans="3:3" ht="15" x14ac:dyDescent="0.25">
      <c r="C2624"/>
    </row>
    <row r="2625" spans="3:3" x14ac:dyDescent="0.25">
      <c r="C2625"/>
    </row>
    <row r="2626" spans="3:3" ht="15" x14ac:dyDescent="0.25">
      <c r="C2626"/>
    </row>
    <row r="2627" spans="3:3" x14ac:dyDescent="0.25">
      <c r="C2627"/>
    </row>
    <row r="2628" spans="3:3" ht="15" x14ac:dyDescent="0.25">
      <c r="C2628"/>
    </row>
    <row r="2629" spans="3:3" x14ac:dyDescent="0.25">
      <c r="C2629"/>
    </row>
    <row r="2630" spans="3:3" ht="15" x14ac:dyDescent="0.25">
      <c r="C2630"/>
    </row>
    <row r="2631" spans="3:3" x14ac:dyDescent="0.25">
      <c r="C2631"/>
    </row>
    <row r="2632" spans="3:3" ht="15" x14ac:dyDescent="0.25">
      <c r="C2632"/>
    </row>
    <row r="2633" spans="3:3" x14ac:dyDescent="0.25">
      <c r="C2633"/>
    </row>
    <row r="2634" spans="3:3" ht="15" x14ac:dyDescent="0.25">
      <c r="C2634"/>
    </row>
    <row r="2635" spans="3:3" x14ac:dyDescent="0.25">
      <c r="C2635"/>
    </row>
    <row r="2636" spans="3:3" ht="15" x14ac:dyDescent="0.25">
      <c r="C2636"/>
    </row>
    <row r="2637" spans="3:3" x14ac:dyDescent="0.25">
      <c r="C2637"/>
    </row>
    <row r="2638" spans="3:3" ht="15" x14ac:dyDescent="0.25">
      <c r="C2638"/>
    </row>
    <row r="2639" spans="3:3" x14ac:dyDescent="0.25">
      <c r="C2639"/>
    </row>
    <row r="2640" spans="3:3" ht="15" x14ac:dyDescent="0.25">
      <c r="C2640"/>
    </row>
    <row r="2641" spans="3:3" x14ac:dyDescent="0.25">
      <c r="C2641"/>
    </row>
    <row r="2642" spans="3:3" ht="15" x14ac:dyDescent="0.25">
      <c r="C2642"/>
    </row>
    <row r="2643" spans="3:3" x14ac:dyDescent="0.25">
      <c r="C2643"/>
    </row>
    <row r="2644" spans="3:3" ht="15" x14ac:dyDescent="0.25">
      <c r="C2644"/>
    </row>
    <row r="2645" spans="3:3" x14ac:dyDescent="0.25">
      <c r="C2645"/>
    </row>
    <row r="2646" spans="3:3" ht="15" x14ac:dyDescent="0.25">
      <c r="C2646"/>
    </row>
    <row r="2647" spans="3:3" x14ac:dyDescent="0.25">
      <c r="C2647"/>
    </row>
    <row r="2648" spans="3:3" ht="15" x14ac:dyDescent="0.25">
      <c r="C2648"/>
    </row>
    <row r="2649" spans="3:3" x14ac:dyDescent="0.25">
      <c r="C2649"/>
    </row>
    <row r="2650" spans="3:3" ht="15" x14ac:dyDescent="0.25">
      <c r="C2650"/>
    </row>
    <row r="2651" spans="3:3" x14ac:dyDescent="0.25">
      <c r="C2651"/>
    </row>
    <row r="2652" spans="3:3" ht="15" x14ac:dyDescent="0.25">
      <c r="C2652"/>
    </row>
    <row r="2653" spans="3:3" x14ac:dyDescent="0.25">
      <c r="C2653"/>
    </row>
    <row r="2654" spans="3:3" ht="15" x14ac:dyDescent="0.25">
      <c r="C2654"/>
    </row>
    <row r="2655" spans="3:3" x14ac:dyDescent="0.25">
      <c r="C2655"/>
    </row>
    <row r="2656" spans="3:3" ht="15" x14ac:dyDescent="0.25">
      <c r="C2656"/>
    </row>
    <row r="2657" spans="3:3" x14ac:dyDescent="0.25">
      <c r="C2657"/>
    </row>
    <row r="2658" spans="3:3" ht="15" x14ac:dyDescent="0.25">
      <c r="C2658"/>
    </row>
    <row r="2659" spans="3:3" x14ac:dyDescent="0.25">
      <c r="C2659"/>
    </row>
    <row r="2660" spans="3:3" ht="15" x14ac:dyDescent="0.25">
      <c r="C2660"/>
    </row>
    <row r="2661" spans="3:3" x14ac:dyDescent="0.25">
      <c r="C2661"/>
    </row>
    <row r="2662" spans="3:3" ht="15" x14ac:dyDescent="0.25">
      <c r="C2662"/>
    </row>
    <row r="2663" spans="3:3" x14ac:dyDescent="0.25">
      <c r="C2663"/>
    </row>
    <row r="2664" spans="3:3" ht="15" x14ac:dyDescent="0.25">
      <c r="C2664"/>
    </row>
    <row r="2665" spans="3:3" x14ac:dyDescent="0.25">
      <c r="C2665"/>
    </row>
    <row r="2666" spans="3:3" ht="15" x14ac:dyDescent="0.25">
      <c r="C2666"/>
    </row>
    <row r="2667" spans="3:3" x14ac:dyDescent="0.25">
      <c r="C2667"/>
    </row>
    <row r="2668" spans="3:3" ht="15" x14ac:dyDescent="0.25">
      <c r="C2668"/>
    </row>
    <row r="2669" spans="3:3" x14ac:dyDescent="0.25">
      <c r="C2669"/>
    </row>
    <row r="2670" spans="3:3" ht="15" x14ac:dyDescent="0.25">
      <c r="C2670"/>
    </row>
    <row r="2671" spans="3:3" x14ac:dyDescent="0.25">
      <c r="C2671"/>
    </row>
    <row r="2672" spans="3:3" ht="15" x14ac:dyDescent="0.25">
      <c r="C2672"/>
    </row>
    <row r="2673" spans="3:3" x14ac:dyDescent="0.25">
      <c r="C2673"/>
    </row>
    <row r="2674" spans="3:3" ht="15" x14ac:dyDescent="0.25">
      <c r="C2674"/>
    </row>
    <row r="2675" spans="3:3" x14ac:dyDescent="0.25">
      <c r="C2675"/>
    </row>
    <row r="2676" spans="3:3" ht="15" x14ac:dyDescent="0.25">
      <c r="C2676"/>
    </row>
    <row r="2677" spans="3:3" x14ac:dyDescent="0.25">
      <c r="C2677"/>
    </row>
    <row r="2678" spans="3:3" ht="15" x14ac:dyDescent="0.25">
      <c r="C2678"/>
    </row>
    <row r="2679" spans="3:3" x14ac:dyDescent="0.25">
      <c r="C2679"/>
    </row>
    <row r="2680" spans="3:3" ht="15" x14ac:dyDescent="0.25">
      <c r="C2680"/>
    </row>
    <row r="2681" spans="3:3" x14ac:dyDescent="0.25">
      <c r="C2681"/>
    </row>
    <row r="2682" spans="3:3" ht="15" x14ac:dyDescent="0.25">
      <c r="C2682"/>
    </row>
    <row r="2683" spans="3:3" x14ac:dyDescent="0.25">
      <c r="C2683"/>
    </row>
    <row r="2684" spans="3:3" ht="15" x14ac:dyDescent="0.25">
      <c r="C2684"/>
    </row>
    <row r="2685" spans="3:3" x14ac:dyDescent="0.25">
      <c r="C2685"/>
    </row>
    <row r="2686" spans="3:3" ht="15" x14ac:dyDescent="0.25">
      <c r="C2686"/>
    </row>
    <row r="2687" spans="3:3" x14ac:dyDescent="0.25">
      <c r="C2687"/>
    </row>
    <row r="2688" spans="3:3" ht="15" x14ac:dyDescent="0.25">
      <c r="C2688"/>
    </row>
    <row r="2689" spans="3:3" x14ac:dyDescent="0.25">
      <c r="C2689"/>
    </row>
    <row r="2690" spans="3:3" ht="15" x14ac:dyDescent="0.25">
      <c r="C2690"/>
    </row>
    <row r="2691" spans="3:3" x14ac:dyDescent="0.25">
      <c r="C2691"/>
    </row>
    <row r="2692" spans="3:3" ht="15" x14ac:dyDescent="0.25">
      <c r="C2692"/>
    </row>
    <row r="2693" spans="3:3" x14ac:dyDescent="0.25">
      <c r="C2693"/>
    </row>
    <row r="2694" spans="3:3" ht="15" x14ac:dyDescent="0.25">
      <c r="C2694"/>
    </row>
    <row r="2695" spans="3:3" x14ac:dyDescent="0.25">
      <c r="C2695"/>
    </row>
    <row r="2696" spans="3:3" ht="15" x14ac:dyDescent="0.25">
      <c r="C2696"/>
    </row>
    <row r="2697" spans="3:3" x14ac:dyDescent="0.25">
      <c r="C2697"/>
    </row>
    <row r="2698" spans="3:3" ht="15" x14ac:dyDescent="0.25">
      <c r="C2698"/>
    </row>
    <row r="2699" spans="3:3" x14ac:dyDescent="0.25">
      <c r="C2699"/>
    </row>
    <row r="2700" spans="3:3" ht="15" x14ac:dyDescent="0.25">
      <c r="C2700"/>
    </row>
    <row r="2701" spans="3:3" x14ac:dyDescent="0.25">
      <c r="C2701"/>
    </row>
    <row r="2702" spans="3:3" ht="15" x14ac:dyDescent="0.25">
      <c r="C2702"/>
    </row>
    <row r="2703" spans="3:3" x14ac:dyDescent="0.25">
      <c r="C2703"/>
    </row>
    <row r="2704" spans="3:3" ht="15" x14ac:dyDescent="0.25">
      <c r="C2704"/>
    </row>
    <row r="2705" spans="3:3" x14ac:dyDescent="0.25">
      <c r="C2705"/>
    </row>
    <row r="2706" spans="3:3" ht="15" x14ac:dyDescent="0.25">
      <c r="C2706"/>
    </row>
    <row r="2707" spans="3:3" x14ac:dyDescent="0.25">
      <c r="C2707"/>
    </row>
    <row r="2708" spans="3:3" ht="15" x14ac:dyDescent="0.25">
      <c r="C2708"/>
    </row>
    <row r="2709" spans="3:3" x14ac:dyDescent="0.25">
      <c r="C2709"/>
    </row>
    <row r="2710" spans="3:3" ht="15" x14ac:dyDescent="0.25">
      <c r="C2710"/>
    </row>
    <row r="2711" spans="3:3" x14ac:dyDescent="0.25">
      <c r="C2711"/>
    </row>
    <row r="2712" spans="3:3" ht="15" x14ac:dyDescent="0.25">
      <c r="C2712"/>
    </row>
    <row r="2713" spans="3:3" x14ac:dyDescent="0.25">
      <c r="C2713"/>
    </row>
    <row r="2714" spans="3:3" ht="15" x14ac:dyDescent="0.25">
      <c r="C2714"/>
    </row>
    <row r="2715" spans="3:3" x14ac:dyDescent="0.25">
      <c r="C2715"/>
    </row>
    <row r="2716" spans="3:3" ht="15" x14ac:dyDescent="0.25">
      <c r="C2716"/>
    </row>
    <row r="2717" spans="3:3" x14ac:dyDescent="0.25">
      <c r="C2717"/>
    </row>
    <row r="2718" spans="3:3" ht="15" x14ac:dyDescent="0.25">
      <c r="C2718"/>
    </row>
    <row r="2719" spans="3:3" x14ac:dyDescent="0.25">
      <c r="C2719"/>
    </row>
    <row r="2720" spans="3:3" ht="15" x14ac:dyDescent="0.25">
      <c r="C2720"/>
    </row>
    <row r="2721" spans="3:3" x14ac:dyDescent="0.25">
      <c r="C2721"/>
    </row>
    <row r="2722" spans="3:3" ht="15" x14ac:dyDescent="0.25">
      <c r="C2722"/>
    </row>
    <row r="2723" spans="3:3" x14ac:dyDescent="0.25">
      <c r="C2723"/>
    </row>
    <row r="2724" spans="3:3" ht="15" x14ac:dyDescent="0.25">
      <c r="C2724"/>
    </row>
    <row r="2725" spans="3:3" x14ac:dyDescent="0.25">
      <c r="C2725"/>
    </row>
    <row r="2726" spans="3:3" ht="15" x14ac:dyDescent="0.25">
      <c r="C2726"/>
    </row>
    <row r="2727" spans="3:3" x14ac:dyDescent="0.25">
      <c r="C2727"/>
    </row>
    <row r="2728" spans="3:3" ht="15" x14ac:dyDescent="0.25">
      <c r="C2728"/>
    </row>
    <row r="2729" spans="3:3" x14ac:dyDescent="0.25">
      <c r="C2729"/>
    </row>
    <row r="2730" spans="3:3" ht="15" x14ac:dyDescent="0.25">
      <c r="C2730"/>
    </row>
    <row r="2731" spans="3:3" x14ac:dyDescent="0.25">
      <c r="C2731"/>
    </row>
    <row r="2732" spans="3:3" ht="15" x14ac:dyDescent="0.25">
      <c r="C2732"/>
    </row>
    <row r="2733" spans="3:3" x14ac:dyDescent="0.25">
      <c r="C2733"/>
    </row>
    <row r="2734" spans="3:3" ht="15" x14ac:dyDescent="0.25">
      <c r="C2734"/>
    </row>
    <row r="2735" spans="3:3" x14ac:dyDescent="0.25">
      <c r="C2735"/>
    </row>
    <row r="2736" spans="3:3" ht="15" x14ac:dyDescent="0.25">
      <c r="C2736"/>
    </row>
    <row r="2737" spans="3:3" x14ac:dyDescent="0.25">
      <c r="C2737"/>
    </row>
    <row r="2738" spans="3:3" ht="15" x14ac:dyDescent="0.25">
      <c r="C2738"/>
    </row>
    <row r="2739" spans="3:3" x14ac:dyDescent="0.25">
      <c r="C2739"/>
    </row>
    <row r="2740" spans="3:3" ht="15" x14ac:dyDescent="0.25">
      <c r="C2740"/>
    </row>
    <row r="2741" spans="3:3" x14ac:dyDescent="0.25">
      <c r="C2741"/>
    </row>
    <row r="2742" spans="3:3" ht="15" x14ac:dyDescent="0.25">
      <c r="C2742"/>
    </row>
    <row r="2743" spans="3:3" x14ac:dyDescent="0.25">
      <c r="C2743"/>
    </row>
    <row r="2744" spans="3:3" ht="15" x14ac:dyDescent="0.25">
      <c r="C2744"/>
    </row>
    <row r="2745" spans="3:3" x14ac:dyDescent="0.25">
      <c r="C2745"/>
    </row>
    <row r="2746" spans="3:3" ht="15" x14ac:dyDescent="0.25">
      <c r="C2746"/>
    </row>
    <row r="2747" spans="3:3" x14ac:dyDescent="0.25">
      <c r="C2747"/>
    </row>
    <row r="2748" spans="3:3" ht="15" x14ac:dyDescent="0.25">
      <c r="C2748"/>
    </row>
    <row r="2749" spans="3:3" x14ac:dyDescent="0.25">
      <c r="C2749"/>
    </row>
    <row r="2750" spans="3:3" ht="15" x14ac:dyDescent="0.25">
      <c r="C2750"/>
    </row>
    <row r="2751" spans="3:3" x14ac:dyDescent="0.25">
      <c r="C2751"/>
    </row>
    <row r="2752" spans="3:3" ht="15" x14ac:dyDescent="0.25">
      <c r="C2752"/>
    </row>
    <row r="2753" spans="3:3" x14ac:dyDescent="0.25">
      <c r="C2753"/>
    </row>
    <row r="2754" spans="3:3" ht="15" x14ac:dyDescent="0.25">
      <c r="C2754"/>
    </row>
    <row r="2755" spans="3:3" x14ac:dyDescent="0.25">
      <c r="C2755"/>
    </row>
    <row r="2756" spans="3:3" ht="15" x14ac:dyDescent="0.25">
      <c r="C2756"/>
    </row>
    <row r="2757" spans="3:3" x14ac:dyDescent="0.25">
      <c r="C2757"/>
    </row>
    <row r="2758" spans="3:3" ht="15" x14ac:dyDescent="0.25">
      <c r="C2758"/>
    </row>
    <row r="2759" spans="3:3" x14ac:dyDescent="0.25">
      <c r="C2759"/>
    </row>
    <row r="2760" spans="3:3" ht="15" x14ac:dyDescent="0.25">
      <c r="C2760"/>
    </row>
    <row r="2761" spans="3:3" x14ac:dyDescent="0.25">
      <c r="C2761"/>
    </row>
    <row r="2762" spans="3:3" ht="15" x14ac:dyDescent="0.25">
      <c r="C2762"/>
    </row>
    <row r="2763" spans="3:3" x14ac:dyDescent="0.25">
      <c r="C2763"/>
    </row>
    <row r="2764" spans="3:3" ht="15" x14ac:dyDescent="0.25">
      <c r="C2764"/>
    </row>
    <row r="2765" spans="3:3" x14ac:dyDescent="0.25">
      <c r="C2765"/>
    </row>
    <row r="2766" spans="3:3" ht="15" x14ac:dyDescent="0.25">
      <c r="C2766"/>
    </row>
    <row r="2767" spans="3:3" x14ac:dyDescent="0.25">
      <c r="C2767"/>
    </row>
    <row r="2768" spans="3:3" ht="15" x14ac:dyDescent="0.25">
      <c r="C2768"/>
    </row>
    <row r="2769" spans="3:3" x14ac:dyDescent="0.25">
      <c r="C2769"/>
    </row>
    <row r="2770" spans="3:3" ht="15" x14ac:dyDescent="0.25">
      <c r="C2770"/>
    </row>
    <row r="2771" spans="3:3" x14ac:dyDescent="0.25">
      <c r="C2771"/>
    </row>
    <row r="2772" spans="3:3" ht="15" x14ac:dyDescent="0.25">
      <c r="C2772"/>
    </row>
    <row r="2773" spans="3:3" x14ac:dyDescent="0.25">
      <c r="C2773"/>
    </row>
    <row r="2774" spans="3:3" ht="15" x14ac:dyDescent="0.25">
      <c r="C2774"/>
    </row>
    <row r="2775" spans="3:3" x14ac:dyDescent="0.25">
      <c r="C2775"/>
    </row>
    <row r="2776" spans="3:3" ht="15" x14ac:dyDescent="0.25">
      <c r="C2776"/>
    </row>
    <row r="2777" spans="3:3" x14ac:dyDescent="0.25">
      <c r="C2777"/>
    </row>
    <row r="2778" spans="3:3" ht="15" x14ac:dyDescent="0.25">
      <c r="C2778"/>
    </row>
    <row r="2779" spans="3:3" x14ac:dyDescent="0.25">
      <c r="C2779"/>
    </row>
    <row r="2780" spans="3:3" ht="15" x14ac:dyDescent="0.25">
      <c r="C2780"/>
    </row>
    <row r="2781" spans="3:3" x14ac:dyDescent="0.25">
      <c r="C2781"/>
    </row>
    <row r="2782" spans="3:3" ht="15" x14ac:dyDescent="0.25">
      <c r="C2782"/>
    </row>
    <row r="2783" spans="3:3" x14ac:dyDescent="0.25">
      <c r="C2783"/>
    </row>
    <row r="2784" spans="3:3" ht="15" x14ac:dyDescent="0.25">
      <c r="C2784"/>
    </row>
    <row r="2785" spans="3:3" x14ac:dyDescent="0.25">
      <c r="C2785"/>
    </row>
    <row r="2786" spans="3:3" ht="15" x14ac:dyDescent="0.25">
      <c r="C2786"/>
    </row>
    <row r="2787" spans="3:3" x14ac:dyDescent="0.25">
      <c r="C2787"/>
    </row>
    <row r="2788" spans="3:3" ht="15" x14ac:dyDescent="0.25">
      <c r="C2788"/>
    </row>
    <row r="2789" spans="3:3" x14ac:dyDescent="0.25">
      <c r="C2789"/>
    </row>
    <row r="2790" spans="3:3" ht="15" x14ac:dyDescent="0.25">
      <c r="C2790"/>
    </row>
    <row r="2791" spans="3:3" x14ac:dyDescent="0.25">
      <c r="C2791"/>
    </row>
    <row r="2792" spans="3:3" ht="15" x14ac:dyDescent="0.25">
      <c r="C2792"/>
    </row>
    <row r="2793" spans="3:3" x14ac:dyDescent="0.25">
      <c r="C2793"/>
    </row>
    <row r="2794" spans="3:3" ht="15" x14ac:dyDescent="0.25">
      <c r="C2794"/>
    </row>
    <row r="2795" spans="3:3" x14ac:dyDescent="0.25">
      <c r="C2795"/>
    </row>
    <row r="2796" spans="3:3" ht="15" x14ac:dyDescent="0.25">
      <c r="C2796"/>
    </row>
    <row r="2797" spans="3:3" x14ac:dyDescent="0.25">
      <c r="C2797"/>
    </row>
    <row r="2798" spans="3:3" ht="15" x14ac:dyDescent="0.25">
      <c r="C2798"/>
    </row>
    <row r="2799" spans="3:3" x14ac:dyDescent="0.25">
      <c r="C2799"/>
    </row>
    <row r="2800" spans="3:3" ht="15" x14ac:dyDescent="0.25">
      <c r="C2800"/>
    </row>
    <row r="2801" spans="3:3" x14ac:dyDescent="0.25">
      <c r="C2801"/>
    </row>
    <row r="2802" spans="3:3" ht="15" x14ac:dyDescent="0.25">
      <c r="C2802"/>
    </row>
    <row r="2803" spans="3:3" x14ac:dyDescent="0.25">
      <c r="C2803"/>
    </row>
    <row r="2804" spans="3:3" ht="15" x14ac:dyDescent="0.25">
      <c r="C2804"/>
    </row>
    <row r="2805" spans="3:3" x14ac:dyDescent="0.25">
      <c r="C2805"/>
    </row>
    <row r="2806" spans="3:3" ht="15" x14ac:dyDescent="0.25">
      <c r="C2806"/>
    </row>
    <row r="2807" spans="3:3" x14ac:dyDescent="0.25">
      <c r="C2807"/>
    </row>
    <row r="2808" spans="3:3" ht="15" x14ac:dyDescent="0.25">
      <c r="C2808"/>
    </row>
    <row r="2809" spans="3:3" x14ac:dyDescent="0.25">
      <c r="C2809"/>
    </row>
    <row r="2810" spans="3:3" ht="15" x14ac:dyDescent="0.25">
      <c r="C2810"/>
    </row>
    <row r="2811" spans="3:3" x14ac:dyDescent="0.25">
      <c r="C2811"/>
    </row>
    <row r="2812" spans="3:3" ht="15" x14ac:dyDescent="0.25">
      <c r="C2812"/>
    </row>
    <row r="2813" spans="3:3" x14ac:dyDescent="0.25">
      <c r="C2813"/>
    </row>
    <row r="2814" spans="3:3" ht="15" x14ac:dyDescent="0.25">
      <c r="C2814"/>
    </row>
    <row r="2815" spans="3:3" x14ac:dyDescent="0.25">
      <c r="C2815"/>
    </row>
    <row r="2816" spans="3:3" ht="15" x14ac:dyDescent="0.25">
      <c r="C2816"/>
    </row>
    <row r="2817" spans="3:3" x14ac:dyDescent="0.25">
      <c r="C2817"/>
    </row>
    <row r="2818" spans="3:3" ht="15" x14ac:dyDescent="0.25">
      <c r="C2818"/>
    </row>
    <row r="2819" spans="3:3" x14ac:dyDescent="0.25">
      <c r="C2819"/>
    </row>
    <row r="2820" spans="3:3" ht="15" x14ac:dyDescent="0.25">
      <c r="C2820"/>
    </row>
    <row r="2821" spans="3:3" x14ac:dyDescent="0.25">
      <c r="C2821"/>
    </row>
    <row r="2822" spans="3:3" ht="15" x14ac:dyDescent="0.25">
      <c r="C2822"/>
    </row>
    <row r="2823" spans="3:3" x14ac:dyDescent="0.25">
      <c r="C2823"/>
    </row>
    <row r="2824" spans="3:3" ht="15" x14ac:dyDescent="0.25">
      <c r="C2824"/>
    </row>
    <row r="2825" spans="3:3" x14ac:dyDescent="0.25">
      <c r="C2825"/>
    </row>
    <row r="2826" spans="3:3" ht="15" x14ac:dyDescent="0.25">
      <c r="C2826"/>
    </row>
    <row r="2827" spans="3:3" x14ac:dyDescent="0.25">
      <c r="C2827"/>
    </row>
    <row r="2828" spans="3:3" ht="15" x14ac:dyDescent="0.25">
      <c r="C2828"/>
    </row>
    <row r="2829" spans="3:3" x14ac:dyDescent="0.25">
      <c r="C2829"/>
    </row>
    <row r="2830" spans="3:3" ht="15" x14ac:dyDescent="0.25">
      <c r="C2830"/>
    </row>
    <row r="2831" spans="3:3" x14ac:dyDescent="0.25">
      <c r="C2831"/>
    </row>
    <row r="2832" spans="3:3" ht="15" x14ac:dyDescent="0.25">
      <c r="C2832"/>
    </row>
    <row r="2833" spans="3:3" x14ac:dyDescent="0.25">
      <c r="C2833"/>
    </row>
    <row r="2834" spans="3:3" ht="15" x14ac:dyDescent="0.25">
      <c r="C2834"/>
    </row>
    <row r="2835" spans="3:3" x14ac:dyDescent="0.25">
      <c r="C2835"/>
    </row>
    <row r="2836" spans="3:3" ht="15" x14ac:dyDescent="0.25">
      <c r="C2836"/>
    </row>
    <row r="2837" spans="3:3" x14ac:dyDescent="0.25">
      <c r="C2837"/>
    </row>
    <row r="2838" spans="3:3" ht="15" x14ac:dyDescent="0.25">
      <c r="C2838"/>
    </row>
    <row r="2839" spans="3:3" x14ac:dyDescent="0.25">
      <c r="C2839"/>
    </row>
    <row r="2840" spans="3:3" ht="15" x14ac:dyDescent="0.25">
      <c r="C2840"/>
    </row>
    <row r="2841" spans="3:3" x14ac:dyDescent="0.25">
      <c r="C2841"/>
    </row>
    <row r="2842" spans="3:3" ht="15" x14ac:dyDescent="0.25">
      <c r="C2842"/>
    </row>
    <row r="2843" spans="3:3" x14ac:dyDescent="0.25">
      <c r="C2843"/>
    </row>
    <row r="2844" spans="3:3" ht="15" x14ac:dyDescent="0.25">
      <c r="C2844"/>
    </row>
    <row r="2845" spans="3:3" x14ac:dyDescent="0.25">
      <c r="C2845"/>
    </row>
    <row r="2846" spans="3:3" ht="15" x14ac:dyDescent="0.25">
      <c r="C2846"/>
    </row>
    <row r="2847" spans="3:3" x14ac:dyDescent="0.25">
      <c r="C2847"/>
    </row>
    <row r="2848" spans="3:3" ht="15" x14ac:dyDescent="0.25">
      <c r="C2848"/>
    </row>
    <row r="2849" spans="3:3" x14ac:dyDescent="0.25">
      <c r="C2849"/>
    </row>
    <row r="2850" spans="3:3" ht="15" x14ac:dyDescent="0.25">
      <c r="C2850"/>
    </row>
    <row r="2851" spans="3:3" x14ac:dyDescent="0.25">
      <c r="C2851"/>
    </row>
    <row r="2852" spans="3:3" ht="15" x14ac:dyDescent="0.25">
      <c r="C2852"/>
    </row>
    <row r="2853" spans="3:3" x14ac:dyDescent="0.25">
      <c r="C2853"/>
    </row>
    <row r="2854" spans="3:3" ht="15" x14ac:dyDescent="0.25">
      <c r="C2854"/>
    </row>
    <row r="2855" spans="3:3" x14ac:dyDescent="0.25">
      <c r="C2855"/>
    </row>
    <row r="2856" spans="3:3" ht="15" x14ac:dyDescent="0.25">
      <c r="C2856"/>
    </row>
    <row r="2857" spans="3:3" x14ac:dyDescent="0.25">
      <c r="C2857"/>
    </row>
    <row r="2858" spans="3:3" ht="15" x14ac:dyDescent="0.25">
      <c r="C2858"/>
    </row>
    <row r="2859" spans="3:3" x14ac:dyDescent="0.25">
      <c r="C2859"/>
    </row>
    <row r="2860" spans="3:3" ht="15" x14ac:dyDescent="0.25">
      <c r="C2860"/>
    </row>
    <row r="2861" spans="3:3" x14ac:dyDescent="0.25">
      <c r="C2861"/>
    </row>
    <row r="2862" spans="3:3" ht="15" x14ac:dyDescent="0.25">
      <c r="C2862"/>
    </row>
    <row r="2863" spans="3:3" x14ac:dyDescent="0.25">
      <c r="C2863"/>
    </row>
    <row r="2864" spans="3:3" ht="15" x14ac:dyDescent="0.25">
      <c r="C2864"/>
    </row>
    <row r="2865" spans="3:3" x14ac:dyDescent="0.25">
      <c r="C2865"/>
    </row>
    <row r="2866" spans="3:3" ht="15" x14ac:dyDescent="0.25">
      <c r="C2866"/>
    </row>
    <row r="2867" spans="3:3" x14ac:dyDescent="0.25">
      <c r="C2867"/>
    </row>
    <row r="2868" spans="3:3" ht="15" x14ac:dyDescent="0.25">
      <c r="C2868"/>
    </row>
    <row r="2869" spans="3:3" x14ac:dyDescent="0.25">
      <c r="C2869"/>
    </row>
    <row r="2870" spans="3:3" ht="15" x14ac:dyDescent="0.25">
      <c r="C2870"/>
    </row>
    <row r="2871" spans="3:3" x14ac:dyDescent="0.25">
      <c r="C2871"/>
    </row>
    <row r="2872" spans="3:3" ht="15" x14ac:dyDescent="0.25">
      <c r="C2872"/>
    </row>
    <row r="2873" spans="3:3" x14ac:dyDescent="0.25">
      <c r="C2873"/>
    </row>
    <row r="2874" spans="3:3" ht="15" x14ac:dyDescent="0.25">
      <c r="C2874"/>
    </row>
    <row r="2875" spans="3:3" x14ac:dyDescent="0.25">
      <c r="C2875"/>
    </row>
    <row r="2876" spans="3:3" ht="15" x14ac:dyDescent="0.25">
      <c r="C2876"/>
    </row>
    <row r="2877" spans="3:3" x14ac:dyDescent="0.25">
      <c r="C2877"/>
    </row>
    <row r="2878" spans="3:3" ht="15" x14ac:dyDescent="0.25">
      <c r="C2878"/>
    </row>
    <row r="2879" spans="3:3" x14ac:dyDescent="0.25">
      <c r="C2879"/>
    </row>
    <row r="2880" spans="3:3" ht="15" x14ac:dyDescent="0.25">
      <c r="C2880"/>
    </row>
    <row r="2881" spans="3:3" x14ac:dyDescent="0.25">
      <c r="C2881"/>
    </row>
    <row r="2882" spans="3:3" ht="15" x14ac:dyDescent="0.25">
      <c r="C2882"/>
    </row>
    <row r="2883" spans="3:3" x14ac:dyDescent="0.25">
      <c r="C2883"/>
    </row>
    <row r="2884" spans="3:3" ht="15" x14ac:dyDescent="0.25">
      <c r="C2884"/>
    </row>
    <row r="2885" spans="3:3" x14ac:dyDescent="0.25">
      <c r="C2885"/>
    </row>
    <row r="2886" spans="3:3" ht="15" x14ac:dyDescent="0.25">
      <c r="C2886"/>
    </row>
    <row r="2887" spans="3:3" x14ac:dyDescent="0.25">
      <c r="C2887"/>
    </row>
    <row r="2888" spans="3:3" ht="15" x14ac:dyDescent="0.25">
      <c r="C2888"/>
    </row>
    <row r="2889" spans="3:3" x14ac:dyDescent="0.25">
      <c r="C2889"/>
    </row>
    <row r="2890" spans="3:3" ht="15" x14ac:dyDescent="0.25">
      <c r="C2890"/>
    </row>
    <row r="2891" spans="3:3" x14ac:dyDescent="0.25">
      <c r="C2891"/>
    </row>
    <row r="2892" spans="3:3" ht="15" x14ac:dyDescent="0.25">
      <c r="C2892"/>
    </row>
    <row r="2893" spans="3:3" x14ac:dyDescent="0.25">
      <c r="C2893"/>
    </row>
    <row r="2894" spans="3:3" ht="15" x14ac:dyDescent="0.25">
      <c r="C2894"/>
    </row>
    <row r="2895" spans="3:3" x14ac:dyDescent="0.25">
      <c r="C2895"/>
    </row>
    <row r="2896" spans="3:3" ht="15" x14ac:dyDescent="0.25">
      <c r="C2896"/>
    </row>
    <row r="2897" spans="3:3" x14ac:dyDescent="0.25">
      <c r="C2897"/>
    </row>
    <row r="2898" spans="3:3" x14ac:dyDescent="0.25">
      <c r="C2898"/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51"/>
  <sheetViews>
    <sheetView workbookViewId="0">
      <selection activeCell="B8" sqref="B8"/>
    </sheetView>
  </sheetViews>
  <sheetFormatPr baseColWidth="10" defaultRowHeight="15" x14ac:dyDescent="0.25"/>
  <cols>
    <col min="2" max="2" width="11.28515625" customWidth="1"/>
    <col min="3" max="3" width="8.7109375" customWidth="1"/>
    <col min="4" max="4" width="10" customWidth="1"/>
    <col min="5" max="5" width="36.7109375" customWidth="1"/>
    <col min="6" max="6" width="10" customWidth="1"/>
    <col min="7" max="7" width="14" customWidth="1"/>
    <col min="8" max="8" width="3.42578125" customWidth="1"/>
    <col min="9" max="10" width="14" customWidth="1"/>
  </cols>
  <sheetData>
    <row r="1" spans="2:10" x14ac:dyDescent="0.25">
      <c r="B1" s="1"/>
      <c r="C1" s="1"/>
      <c r="J1" s="2"/>
    </row>
    <row r="3" spans="2:10" ht="15.75" thickBot="1" x14ac:dyDescent="0.3"/>
    <row r="4" spans="2:10" ht="15.75" thickBot="1" x14ac:dyDescent="0.3">
      <c r="B4" s="3" t="s">
        <v>0</v>
      </c>
      <c r="C4" s="23" t="s">
        <v>13</v>
      </c>
      <c r="D4" s="4" t="s">
        <v>1</v>
      </c>
      <c r="E4" s="4" t="s">
        <v>2</v>
      </c>
      <c r="F4" s="4" t="s">
        <v>3</v>
      </c>
      <c r="G4" s="26" t="s">
        <v>4</v>
      </c>
      <c r="H4" s="4" t="s">
        <v>5</v>
      </c>
      <c r="I4" s="26" t="s">
        <v>6</v>
      </c>
      <c r="J4" s="29" t="s">
        <v>7</v>
      </c>
    </row>
    <row r="5" spans="2:10" ht="15.75" thickBot="1" x14ac:dyDescent="0.3">
      <c r="B5" s="46">
        <v>42369</v>
      </c>
      <c r="C5" s="5" t="s">
        <v>16</v>
      </c>
      <c r="D5" s="12" t="s">
        <v>14</v>
      </c>
      <c r="E5" s="12" t="s">
        <v>17</v>
      </c>
      <c r="F5" s="45">
        <f>ROW()-1</f>
        <v>4</v>
      </c>
      <c r="G5" s="14">
        <v>200</v>
      </c>
      <c r="H5" s="12" t="s">
        <v>8</v>
      </c>
      <c r="I5" s="13" t="s">
        <v>8</v>
      </c>
      <c r="J5" s="15"/>
    </row>
    <row r="6" spans="2:10" ht="15.75" thickBot="1" x14ac:dyDescent="0.3">
      <c r="B6" s="46">
        <v>42369</v>
      </c>
      <c r="C6" s="5" t="s">
        <v>16</v>
      </c>
      <c r="D6" s="12" t="s">
        <v>14</v>
      </c>
      <c r="E6" s="12" t="s">
        <v>17</v>
      </c>
      <c r="F6" s="45"/>
      <c r="G6" s="27">
        <v>1000</v>
      </c>
      <c r="H6" s="12"/>
      <c r="I6" s="28"/>
      <c r="J6" s="30"/>
    </row>
    <row r="7" spans="2:10" x14ac:dyDescent="0.25">
      <c r="B7" s="46">
        <v>42320</v>
      </c>
      <c r="C7" s="5" t="s">
        <v>16</v>
      </c>
      <c r="D7" s="12" t="s">
        <v>19</v>
      </c>
      <c r="E7" s="12" t="s">
        <v>16</v>
      </c>
      <c r="F7" s="45"/>
      <c r="G7" s="14"/>
      <c r="H7" s="12"/>
      <c r="I7" s="13">
        <v>200</v>
      </c>
      <c r="J7" s="16"/>
    </row>
    <row r="8" spans="2:10" x14ac:dyDescent="0.25">
      <c r="B8" s="11"/>
      <c r="C8" s="6"/>
      <c r="D8" s="12"/>
      <c r="E8" s="12"/>
      <c r="F8" s="45"/>
      <c r="G8" s="27"/>
      <c r="H8" s="12"/>
      <c r="I8" s="28"/>
      <c r="J8" s="30"/>
    </row>
    <row r="9" spans="2:10" x14ac:dyDescent="0.25">
      <c r="B9" s="11"/>
      <c r="C9" s="6"/>
      <c r="D9" s="12"/>
      <c r="E9" s="12"/>
      <c r="F9" s="45"/>
      <c r="G9" s="14"/>
      <c r="H9" s="12"/>
      <c r="I9" s="13"/>
      <c r="J9" s="16"/>
    </row>
    <row r="10" spans="2:10" x14ac:dyDescent="0.25">
      <c r="B10" s="11"/>
      <c r="C10" s="6"/>
      <c r="D10" s="12"/>
      <c r="E10" s="12"/>
      <c r="F10" s="45"/>
      <c r="G10" s="27"/>
      <c r="H10" s="12"/>
      <c r="I10" s="28"/>
      <c r="J10" s="30"/>
    </row>
    <row r="11" spans="2:10" x14ac:dyDescent="0.25">
      <c r="B11" s="11"/>
      <c r="C11" s="6"/>
      <c r="D11" s="12"/>
      <c r="E11" s="12"/>
      <c r="F11" s="45"/>
      <c r="G11" s="14"/>
      <c r="H11" s="12"/>
      <c r="I11" s="13"/>
      <c r="J11" s="18"/>
    </row>
    <row r="12" spans="2:10" x14ac:dyDescent="0.25">
      <c r="B12" s="11"/>
      <c r="C12" s="6"/>
      <c r="D12" s="12"/>
      <c r="E12" s="12"/>
      <c r="F12" s="45"/>
      <c r="G12" s="27"/>
      <c r="H12" s="12"/>
      <c r="I12" s="28"/>
      <c r="J12" s="30"/>
    </row>
    <row r="13" spans="2:10" x14ac:dyDescent="0.25">
      <c r="B13" s="11"/>
      <c r="C13" s="6"/>
      <c r="D13" s="12"/>
      <c r="E13" s="12"/>
      <c r="F13" s="45"/>
      <c r="G13" s="27"/>
      <c r="H13" s="12"/>
      <c r="I13" s="28"/>
      <c r="J13" s="30"/>
    </row>
    <row r="14" spans="2:10" x14ac:dyDescent="0.25">
      <c r="B14" s="11"/>
      <c r="C14" s="6"/>
      <c r="D14" s="12"/>
      <c r="E14" s="12"/>
      <c r="F14" s="45"/>
      <c r="G14" s="17"/>
      <c r="H14" s="12"/>
      <c r="I14" s="13"/>
      <c r="J14" s="18"/>
    </row>
    <row r="15" spans="2:10" x14ac:dyDescent="0.25">
      <c r="B15" s="11"/>
      <c r="C15" s="6"/>
      <c r="D15" s="12"/>
      <c r="E15" s="12"/>
      <c r="F15" s="45"/>
      <c r="G15" s="27"/>
      <c r="H15" s="12"/>
      <c r="I15" s="28"/>
      <c r="J15" s="30"/>
    </row>
    <row r="16" spans="2:10" x14ac:dyDescent="0.25">
      <c r="B16" s="11"/>
      <c r="C16" s="6"/>
      <c r="D16" s="12"/>
      <c r="E16" s="12"/>
      <c r="F16" s="45"/>
      <c r="G16" s="17"/>
      <c r="H16" s="12"/>
      <c r="I16" s="13"/>
      <c r="J16" s="18"/>
    </row>
    <row r="17" spans="2:10" x14ac:dyDescent="0.25">
      <c r="B17" s="11"/>
      <c r="C17" s="6"/>
      <c r="D17" s="12"/>
      <c r="E17" s="12"/>
      <c r="F17" s="45"/>
      <c r="G17" s="17"/>
      <c r="H17" s="12"/>
      <c r="I17" s="13"/>
      <c r="J17" s="18"/>
    </row>
    <row r="18" spans="2:10" x14ac:dyDescent="0.25">
      <c r="B18" s="11"/>
      <c r="C18" s="6"/>
      <c r="D18" s="12"/>
      <c r="E18" s="12"/>
      <c r="F18" s="45"/>
      <c r="G18" s="17"/>
      <c r="H18" s="12"/>
      <c r="I18" s="13"/>
      <c r="J18" s="16"/>
    </row>
    <row r="19" spans="2:10" x14ac:dyDescent="0.25">
      <c r="B19" s="11"/>
      <c r="C19" s="6"/>
      <c r="D19" s="12"/>
      <c r="E19" s="12"/>
      <c r="F19" s="45"/>
      <c r="G19" s="27"/>
      <c r="H19" s="12"/>
      <c r="I19" s="28"/>
      <c r="J19" s="30"/>
    </row>
    <row r="20" spans="2:10" x14ac:dyDescent="0.25">
      <c r="B20" s="11"/>
      <c r="C20" s="6"/>
      <c r="D20" s="12"/>
      <c r="E20" s="12"/>
      <c r="F20" s="45"/>
      <c r="G20" s="17"/>
      <c r="H20" s="12"/>
      <c r="I20" s="13"/>
      <c r="J20" s="16"/>
    </row>
    <row r="21" spans="2:10" x14ac:dyDescent="0.25">
      <c r="B21" s="11"/>
      <c r="C21" s="6"/>
      <c r="D21" s="12"/>
      <c r="E21" s="12"/>
      <c r="F21" s="45"/>
      <c r="G21" s="14"/>
      <c r="H21" s="12"/>
      <c r="I21" s="13"/>
      <c r="J21" s="15"/>
    </row>
    <row r="22" spans="2:10" x14ac:dyDescent="0.25">
      <c r="B22" s="11"/>
      <c r="C22" s="6"/>
      <c r="D22" s="12"/>
      <c r="E22" s="12"/>
      <c r="F22" s="45"/>
      <c r="G22" s="13"/>
      <c r="H22" s="12"/>
      <c r="I22" s="14"/>
      <c r="J22" s="15"/>
    </row>
    <row r="23" spans="2:10" x14ac:dyDescent="0.25">
      <c r="B23" s="11"/>
      <c r="C23" s="6"/>
      <c r="D23" s="12"/>
      <c r="E23" s="12"/>
      <c r="F23" s="45"/>
      <c r="G23" s="14"/>
      <c r="H23" s="12"/>
      <c r="I23" s="13"/>
      <c r="J23" s="15"/>
    </row>
    <row r="24" spans="2:10" x14ac:dyDescent="0.25">
      <c r="B24" s="11"/>
      <c r="C24" s="6"/>
      <c r="D24" s="12"/>
      <c r="E24" s="12"/>
      <c r="F24" s="45"/>
      <c r="G24" s="14"/>
      <c r="H24" s="12"/>
      <c r="I24" s="13"/>
      <c r="J24" s="15"/>
    </row>
    <row r="25" spans="2:10" x14ac:dyDescent="0.25">
      <c r="B25" s="11"/>
      <c r="C25" s="6"/>
      <c r="D25" s="12"/>
      <c r="E25" s="12"/>
      <c r="F25" s="45"/>
      <c r="G25" s="14"/>
      <c r="H25" s="12"/>
      <c r="I25" s="13"/>
      <c r="J25" s="15"/>
    </row>
    <row r="26" spans="2:10" x14ac:dyDescent="0.25">
      <c r="B26" s="11"/>
      <c r="C26" s="6"/>
      <c r="D26" s="12"/>
      <c r="E26" s="12"/>
      <c r="F26" s="45"/>
      <c r="G26" s="14"/>
      <c r="H26" s="12"/>
      <c r="I26" s="13"/>
      <c r="J26" s="15"/>
    </row>
    <row r="27" spans="2:10" x14ac:dyDescent="0.25">
      <c r="B27" s="11"/>
      <c r="C27" s="6"/>
      <c r="D27" s="12"/>
      <c r="E27" s="12"/>
      <c r="F27" s="45"/>
      <c r="G27" s="14"/>
      <c r="H27" s="12"/>
      <c r="I27" s="13"/>
      <c r="J27" s="15"/>
    </row>
    <row r="28" spans="2:10" x14ac:dyDescent="0.25">
      <c r="B28" s="11"/>
      <c r="C28" s="6"/>
      <c r="D28" s="12"/>
      <c r="E28" s="12"/>
      <c r="F28" s="45"/>
      <c r="G28" s="14"/>
      <c r="H28" s="12"/>
      <c r="I28" s="13"/>
      <c r="J28" s="16"/>
    </row>
    <row r="29" spans="2:10" x14ac:dyDescent="0.25">
      <c r="B29" s="11"/>
      <c r="C29" s="6"/>
      <c r="D29" s="12"/>
      <c r="E29" s="12"/>
      <c r="F29" s="45"/>
      <c r="G29" s="14"/>
      <c r="H29" s="12"/>
      <c r="I29" s="13"/>
      <c r="J29" s="15"/>
    </row>
    <row r="30" spans="2:10" x14ac:dyDescent="0.25">
      <c r="B30" s="11"/>
      <c r="C30" s="6"/>
      <c r="D30" s="12"/>
      <c r="E30" s="12"/>
      <c r="F30" s="45"/>
      <c r="G30" s="14"/>
      <c r="H30" s="12"/>
      <c r="I30" s="13"/>
      <c r="J30" s="15"/>
    </row>
    <row r="31" spans="2:10" x14ac:dyDescent="0.25">
      <c r="B31" s="11"/>
      <c r="C31" s="6"/>
      <c r="D31" s="12"/>
      <c r="E31" s="12"/>
      <c r="F31" s="45"/>
      <c r="G31" s="14"/>
      <c r="H31" s="12"/>
      <c r="I31" s="13"/>
      <c r="J31" s="15"/>
    </row>
    <row r="32" spans="2:10" x14ac:dyDescent="0.25">
      <c r="B32" s="11"/>
      <c r="C32" s="6"/>
      <c r="D32" s="12"/>
      <c r="E32" s="12"/>
      <c r="F32" s="45"/>
      <c r="G32" s="14"/>
      <c r="H32" s="12"/>
      <c r="I32" s="13"/>
      <c r="J32" s="15"/>
    </row>
    <row r="33" spans="2:10" x14ac:dyDescent="0.25">
      <c r="B33" s="11"/>
      <c r="C33" s="6"/>
      <c r="D33" s="12"/>
      <c r="E33" s="12"/>
      <c r="F33" s="45"/>
      <c r="G33" s="14"/>
      <c r="H33" s="12"/>
      <c r="I33" s="13"/>
      <c r="J33" s="15"/>
    </row>
    <row r="34" spans="2:10" x14ac:dyDescent="0.25">
      <c r="B34" s="11"/>
      <c r="C34" s="6"/>
      <c r="D34" s="12"/>
      <c r="E34" s="12"/>
      <c r="F34" s="45"/>
      <c r="G34" s="14"/>
      <c r="H34" s="12"/>
      <c r="I34" s="13"/>
      <c r="J34" s="15"/>
    </row>
    <row r="35" spans="2:10" x14ac:dyDescent="0.25">
      <c r="B35" s="11"/>
      <c r="C35" s="6"/>
      <c r="D35" s="12"/>
      <c r="E35" s="12"/>
      <c r="F35" s="45"/>
      <c r="G35" s="14"/>
      <c r="H35" s="12"/>
      <c r="I35" s="13"/>
      <c r="J35" s="15"/>
    </row>
    <row r="36" spans="2:10" x14ac:dyDescent="0.25">
      <c r="B36" s="11"/>
      <c r="C36" s="6"/>
      <c r="D36" s="12"/>
      <c r="E36" s="12"/>
      <c r="F36" s="45"/>
      <c r="G36" s="27"/>
      <c r="H36" s="12"/>
      <c r="I36" s="28"/>
      <c r="J36" s="30"/>
    </row>
    <row r="37" spans="2:10" x14ac:dyDescent="0.25">
      <c r="B37" s="11"/>
      <c r="C37" s="6"/>
      <c r="D37" s="12"/>
      <c r="E37" s="12"/>
      <c r="F37" s="45"/>
      <c r="G37" s="14"/>
      <c r="H37" s="12"/>
      <c r="I37" s="13"/>
      <c r="J37" s="15"/>
    </row>
    <row r="38" spans="2:10" x14ac:dyDescent="0.25">
      <c r="B38" s="11"/>
      <c r="C38" s="6"/>
      <c r="D38" s="12"/>
      <c r="E38" s="12"/>
      <c r="F38" s="45"/>
      <c r="G38" s="17"/>
      <c r="H38" s="12"/>
      <c r="I38" s="13"/>
      <c r="J38" s="18"/>
    </row>
    <row r="39" spans="2:10" x14ac:dyDescent="0.25">
      <c r="B39" s="11"/>
      <c r="C39" s="6"/>
      <c r="D39" s="12"/>
      <c r="E39" s="12"/>
      <c r="F39" s="45"/>
      <c r="G39" s="13"/>
      <c r="H39" s="12"/>
      <c r="I39" s="14"/>
      <c r="J39" s="15"/>
    </row>
    <row r="40" spans="2:10" x14ac:dyDescent="0.25">
      <c r="B40" s="11"/>
      <c r="C40" s="6"/>
      <c r="D40" s="12"/>
      <c r="E40" s="12"/>
      <c r="F40" s="45"/>
      <c r="G40" s="13"/>
      <c r="H40" s="12"/>
      <c r="I40" s="14"/>
      <c r="J40" s="15"/>
    </row>
    <row r="41" spans="2:10" x14ac:dyDescent="0.25">
      <c r="B41" s="11"/>
      <c r="C41" s="6"/>
      <c r="D41" s="12"/>
      <c r="E41" s="12"/>
      <c r="F41" s="45"/>
      <c r="G41" s="14"/>
      <c r="H41" s="12"/>
      <c r="I41" s="13"/>
      <c r="J41" s="15"/>
    </row>
    <row r="42" spans="2:10" x14ac:dyDescent="0.25">
      <c r="B42" s="11"/>
      <c r="C42" s="6"/>
      <c r="D42" s="12"/>
      <c r="E42" s="12"/>
      <c r="F42" s="45"/>
      <c r="G42" s="14"/>
      <c r="H42" s="12"/>
      <c r="I42" s="13"/>
      <c r="J42" s="15"/>
    </row>
    <row r="43" spans="2:10" x14ac:dyDescent="0.25">
      <c r="B43" s="11"/>
      <c r="C43" s="6"/>
      <c r="D43" s="12"/>
      <c r="E43" s="12"/>
      <c r="F43" s="45"/>
      <c r="G43" s="14"/>
      <c r="H43" s="12"/>
      <c r="I43" s="13"/>
      <c r="J43" s="15"/>
    </row>
    <row r="44" spans="2:10" x14ac:dyDescent="0.25">
      <c r="B44" s="11"/>
      <c r="C44" s="6"/>
      <c r="D44" s="12"/>
      <c r="E44" s="12"/>
      <c r="F44" s="45"/>
      <c r="G44" s="13"/>
      <c r="H44" s="12"/>
      <c r="I44" s="14"/>
      <c r="J44" s="15"/>
    </row>
    <row r="45" spans="2:10" x14ac:dyDescent="0.25">
      <c r="B45" s="11"/>
      <c r="C45" s="6"/>
      <c r="D45" s="12"/>
      <c r="E45" s="12"/>
      <c r="F45" s="45"/>
      <c r="G45" s="13"/>
      <c r="H45" s="12"/>
      <c r="I45" s="14"/>
      <c r="J45" s="15"/>
    </row>
    <row r="46" spans="2:10" x14ac:dyDescent="0.25">
      <c r="B46" s="11"/>
      <c r="C46" s="6"/>
      <c r="D46" s="12"/>
      <c r="E46" s="12"/>
      <c r="F46" s="45"/>
      <c r="G46" s="14"/>
      <c r="H46" s="12"/>
      <c r="I46" s="13"/>
      <c r="J46" s="15"/>
    </row>
    <row r="47" spans="2:10" x14ac:dyDescent="0.25">
      <c r="B47" s="11"/>
      <c r="C47" s="6"/>
      <c r="D47" s="12"/>
      <c r="E47" s="12"/>
      <c r="F47" s="45"/>
      <c r="G47" s="13"/>
      <c r="H47" s="12"/>
      <c r="I47" s="14"/>
      <c r="J47" s="15"/>
    </row>
    <row r="48" spans="2:10" x14ac:dyDescent="0.25">
      <c r="B48" s="11"/>
      <c r="C48" s="6"/>
      <c r="D48" s="12"/>
      <c r="E48" s="12"/>
      <c r="F48" s="45"/>
      <c r="G48" s="13"/>
      <c r="H48" s="12"/>
      <c r="I48" s="14"/>
      <c r="J48" s="15"/>
    </row>
    <row r="49" spans="2:10" x14ac:dyDescent="0.25">
      <c r="B49" s="11"/>
      <c r="C49" s="6"/>
      <c r="D49" s="12"/>
      <c r="E49" s="12"/>
      <c r="F49" s="45"/>
      <c r="G49" s="14"/>
      <c r="H49" s="12"/>
      <c r="I49" s="13"/>
      <c r="J49" s="15"/>
    </row>
    <row r="50" spans="2:10" x14ac:dyDescent="0.25">
      <c r="B50" s="11"/>
      <c r="C50" s="6"/>
      <c r="D50" s="12"/>
      <c r="E50" s="12"/>
      <c r="F50" s="45"/>
      <c r="G50" s="14"/>
      <c r="H50" s="12"/>
      <c r="I50" s="13"/>
      <c r="J50" s="15"/>
    </row>
    <row r="51" spans="2:10" x14ac:dyDescent="0.25">
      <c r="B51" s="11"/>
      <c r="C51" s="6"/>
      <c r="D51" s="12"/>
      <c r="E51" s="12"/>
      <c r="F51" s="45"/>
      <c r="G51" s="14"/>
      <c r="H51" s="12"/>
      <c r="I51" s="13"/>
      <c r="J51" s="15"/>
    </row>
    <row r="52" spans="2:10" x14ac:dyDescent="0.25">
      <c r="B52" s="11"/>
      <c r="C52" s="6"/>
      <c r="D52" s="12"/>
      <c r="E52" s="12"/>
      <c r="F52" s="45"/>
      <c r="G52" s="13"/>
      <c r="H52" s="12"/>
      <c r="I52" s="14"/>
      <c r="J52" s="15"/>
    </row>
    <row r="53" spans="2:10" x14ac:dyDescent="0.25">
      <c r="B53" s="11"/>
      <c r="C53" s="6"/>
      <c r="D53" s="12"/>
      <c r="E53" s="12"/>
      <c r="F53" s="45"/>
      <c r="G53" s="14"/>
      <c r="H53" s="12"/>
      <c r="I53" s="13"/>
      <c r="J53" s="15"/>
    </row>
    <row r="54" spans="2:10" x14ac:dyDescent="0.25">
      <c r="B54" s="11"/>
      <c r="C54" s="6"/>
      <c r="D54" s="12"/>
      <c r="E54" s="12"/>
      <c r="F54" s="45"/>
      <c r="G54" s="14"/>
      <c r="H54" s="12"/>
      <c r="I54" s="13"/>
      <c r="J54" s="15"/>
    </row>
    <row r="55" spans="2:10" x14ac:dyDescent="0.25">
      <c r="B55" s="11"/>
      <c r="C55" s="6"/>
      <c r="D55" s="12"/>
      <c r="E55" s="12"/>
      <c r="F55" s="45"/>
      <c r="G55" s="14"/>
      <c r="H55" s="12"/>
      <c r="I55" s="13"/>
      <c r="J55" s="15"/>
    </row>
    <row r="56" spans="2:10" x14ac:dyDescent="0.25">
      <c r="B56" s="11"/>
      <c r="C56" s="6"/>
      <c r="D56" s="12"/>
      <c r="E56" s="12"/>
      <c r="F56" s="45"/>
      <c r="G56" s="14"/>
      <c r="H56" s="12"/>
      <c r="I56" s="13"/>
      <c r="J56" s="15"/>
    </row>
    <row r="57" spans="2:10" x14ac:dyDescent="0.25">
      <c r="B57" s="11"/>
      <c r="C57" s="6"/>
      <c r="D57" s="12"/>
      <c r="E57" s="12"/>
      <c r="F57" s="45"/>
      <c r="G57" s="14"/>
      <c r="H57" s="12"/>
      <c r="I57" s="13"/>
      <c r="J57" s="15"/>
    </row>
    <row r="58" spans="2:10" x14ac:dyDescent="0.25">
      <c r="B58" s="11"/>
      <c r="C58" s="6"/>
      <c r="D58" s="12"/>
      <c r="E58" s="12"/>
      <c r="F58" s="45"/>
      <c r="G58" s="14"/>
      <c r="H58" s="12"/>
      <c r="I58" s="13"/>
      <c r="J58" s="15"/>
    </row>
    <row r="59" spans="2:10" x14ac:dyDescent="0.25">
      <c r="B59" s="11"/>
      <c r="C59" s="6"/>
      <c r="D59" s="12"/>
      <c r="E59" s="12"/>
      <c r="F59" s="45"/>
      <c r="G59" s="13"/>
      <c r="H59" s="12"/>
      <c r="I59" s="14"/>
      <c r="J59" s="15"/>
    </row>
    <row r="60" spans="2:10" x14ac:dyDescent="0.25">
      <c r="B60" s="11"/>
      <c r="C60" s="6"/>
      <c r="D60" s="12"/>
      <c r="E60" s="12"/>
      <c r="F60" s="45"/>
      <c r="G60" s="13"/>
      <c r="H60" s="12"/>
      <c r="I60" s="14"/>
      <c r="J60" s="15"/>
    </row>
    <row r="61" spans="2:10" x14ac:dyDescent="0.25">
      <c r="B61" s="11"/>
      <c r="C61" s="6"/>
      <c r="D61" s="12"/>
      <c r="E61" s="12"/>
      <c r="F61" s="45"/>
      <c r="G61" s="27"/>
      <c r="H61" s="12"/>
      <c r="I61" s="28"/>
      <c r="J61" s="30"/>
    </row>
    <row r="62" spans="2:10" x14ac:dyDescent="0.25">
      <c r="B62" s="11"/>
      <c r="C62" s="6"/>
      <c r="D62" s="12"/>
      <c r="E62" s="12"/>
      <c r="F62" s="45"/>
      <c r="G62" s="14"/>
      <c r="H62" s="12"/>
      <c r="I62" s="13"/>
      <c r="J62" s="15"/>
    </row>
    <row r="63" spans="2:10" x14ac:dyDescent="0.25">
      <c r="B63" s="11"/>
      <c r="C63" s="6"/>
      <c r="D63" s="12"/>
      <c r="E63" s="12"/>
      <c r="F63" s="45"/>
      <c r="G63" s="27"/>
      <c r="H63" s="12"/>
      <c r="I63" s="28"/>
      <c r="J63" s="30"/>
    </row>
    <row r="64" spans="2:10" x14ac:dyDescent="0.25">
      <c r="B64" s="11"/>
      <c r="C64" s="6"/>
      <c r="D64" s="12"/>
      <c r="E64" s="12"/>
      <c r="F64" s="45"/>
      <c r="G64" s="14"/>
      <c r="H64" s="12"/>
      <c r="I64" s="13"/>
      <c r="J64" s="18"/>
    </row>
    <row r="65" spans="2:10" x14ac:dyDescent="0.25">
      <c r="B65" s="11"/>
      <c r="C65" s="6"/>
      <c r="D65" s="12"/>
      <c r="E65" s="12"/>
      <c r="F65" s="45"/>
      <c r="G65" s="17"/>
      <c r="H65" s="12"/>
      <c r="I65" s="13"/>
      <c r="J65" s="15"/>
    </row>
    <row r="66" spans="2:10" x14ac:dyDescent="0.25">
      <c r="B66" s="11"/>
      <c r="C66" s="6"/>
      <c r="D66" s="12"/>
      <c r="E66" s="12"/>
      <c r="F66" s="45"/>
      <c r="G66" s="27"/>
      <c r="H66" s="12"/>
      <c r="I66" s="28"/>
      <c r="J66" s="30"/>
    </row>
    <row r="67" spans="2:10" x14ac:dyDescent="0.25">
      <c r="B67" s="11"/>
      <c r="C67" s="6"/>
      <c r="D67" s="12"/>
      <c r="E67" s="12"/>
      <c r="F67" s="45"/>
      <c r="G67" s="14"/>
      <c r="H67" s="12"/>
      <c r="I67" s="13"/>
      <c r="J67" s="15"/>
    </row>
    <row r="68" spans="2:10" x14ac:dyDescent="0.25">
      <c r="B68" s="11"/>
      <c r="C68" s="6"/>
      <c r="D68" s="12"/>
      <c r="E68" s="12"/>
      <c r="F68" s="45"/>
      <c r="G68" s="27"/>
      <c r="H68" s="12"/>
      <c r="I68" s="28"/>
      <c r="J68" s="30"/>
    </row>
    <row r="69" spans="2:10" x14ac:dyDescent="0.25">
      <c r="B69" s="11"/>
      <c r="C69" s="6"/>
      <c r="D69" s="12"/>
      <c r="E69" s="12"/>
      <c r="F69" s="45"/>
      <c r="G69" s="14"/>
      <c r="H69" s="12"/>
      <c r="I69" s="13"/>
      <c r="J69" s="15"/>
    </row>
    <row r="70" spans="2:10" x14ac:dyDescent="0.25">
      <c r="B70" s="11"/>
      <c r="C70" s="6"/>
      <c r="D70" s="12"/>
      <c r="E70" s="12"/>
      <c r="F70" s="45"/>
      <c r="G70" s="27"/>
      <c r="H70" s="12"/>
      <c r="I70" s="28"/>
      <c r="J70" s="30"/>
    </row>
    <row r="71" spans="2:10" x14ac:dyDescent="0.25">
      <c r="B71" s="11"/>
      <c r="C71" s="6"/>
      <c r="D71" s="12"/>
      <c r="E71" s="12"/>
      <c r="F71" s="45"/>
      <c r="G71" s="27"/>
      <c r="H71" s="12"/>
      <c r="I71" s="28"/>
      <c r="J71" s="30"/>
    </row>
    <row r="72" spans="2:10" x14ac:dyDescent="0.25">
      <c r="B72" s="11"/>
      <c r="C72" s="6"/>
      <c r="D72" s="12"/>
      <c r="E72" s="12"/>
      <c r="F72" s="45"/>
      <c r="G72" s="27"/>
      <c r="H72" s="12"/>
      <c r="I72" s="28"/>
      <c r="J72" s="30"/>
    </row>
    <row r="73" spans="2:10" x14ac:dyDescent="0.25">
      <c r="B73" s="11"/>
      <c r="C73" s="6"/>
      <c r="D73" s="12"/>
      <c r="E73" s="12"/>
      <c r="F73" s="45"/>
      <c r="G73" s="14"/>
      <c r="H73" s="12"/>
      <c r="I73" s="13"/>
      <c r="J73" s="15"/>
    </row>
    <row r="74" spans="2:10" x14ac:dyDescent="0.25">
      <c r="B74" s="11"/>
      <c r="C74" s="6"/>
      <c r="D74" s="12"/>
      <c r="E74" s="12"/>
      <c r="F74" s="45"/>
      <c r="G74" s="14"/>
      <c r="H74" s="12"/>
      <c r="I74" s="13"/>
      <c r="J74" s="15"/>
    </row>
    <row r="75" spans="2:10" x14ac:dyDescent="0.25">
      <c r="B75" s="11"/>
      <c r="C75" s="6"/>
      <c r="D75" s="12"/>
      <c r="E75" s="12"/>
      <c r="F75" s="45"/>
      <c r="G75" s="27"/>
      <c r="H75" s="12"/>
      <c r="I75" s="28"/>
      <c r="J75" s="30"/>
    </row>
    <row r="76" spans="2:10" x14ac:dyDescent="0.25">
      <c r="B76" s="11"/>
      <c r="C76" s="6"/>
      <c r="D76" s="12"/>
      <c r="E76" s="12"/>
      <c r="F76" s="45"/>
      <c r="G76" s="14"/>
      <c r="H76" s="12"/>
      <c r="I76" s="13"/>
      <c r="J76" s="15"/>
    </row>
    <row r="77" spans="2:10" x14ac:dyDescent="0.25">
      <c r="B77" s="11"/>
      <c r="C77" s="6"/>
      <c r="D77" s="12"/>
      <c r="E77" s="12"/>
      <c r="F77" s="45"/>
      <c r="G77" s="13"/>
      <c r="H77" s="12"/>
      <c r="I77" s="17"/>
      <c r="J77" s="18"/>
    </row>
    <row r="78" spans="2:10" x14ac:dyDescent="0.25">
      <c r="B78" s="11"/>
      <c r="C78" s="6"/>
      <c r="D78" s="12"/>
      <c r="E78" s="12"/>
      <c r="F78" s="45"/>
      <c r="G78" s="13"/>
      <c r="H78" s="12"/>
      <c r="I78" s="17"/>
      <c r="J78" s="18"/>
    </row>
    <row r="79" spans="2:10" x14ac:dyDescent="0.25">
      <c r="B79" s="11"/>
      <c r="C79" s="6"/>
      <c r="D79" s="12"/>
      <c r="E79" s="12"/>
      <c r="F79" s="45"/>
      <c r="G79" s="14"/>
      <c r="H79" s="12"/>
      <c r="I79" s="13"/>
      <c r="J79" s="15"/>
    </row>
    <row r="80" spans="2:10" x14ac:dyDescent="0.25">
      <c r="B80" s="11"/>
      <c r="C80" s="6"/>
      <c r="D80" s="12"/>
      <c r="E80" s="12"/>
      <c r="F80" s="45"/>
      <c r="G80" s="14"/>
      <c r="H80" s="12"/>
      <c r="I80" s="13"/>
      <c r="J80" s="15"/>
    </row>
    <row r="81" spans="2:10" x14ac:dyDescent="0.25">
      <c r="B81" s="11"/>
      <c r="C81" s="6"/>
      <c r="D81" s="12"/>
      <c r="E81" s="12"/>
      <c r="F81" s="45"/>
      <c r="G81" s="14"/>
      <c r="H81" s="12"/>
      <c r="I81" s="13"/>
      <c r="J81" s="15"/>
    </row>
    <row r="82" spans="2:10" x14ac:dyDescent="0.25">
      <c r="B82" s="11"/>
      <c r="C82" s="6"/>
      <c r="D82" s="12"/>
      <c r="E82" s="12"/>
      <c r="F82" s="45"/>
      <c r="G82" s="14"/>
      <c r="H82" s="12"/>
      <c r="I82" s="13"/>
      <c r="J82" s="15"/>
    </row>
    <row r="83" spans="2:10" x14ac:dyDescent="0.25">
      <c r="B83" s="11"/>
      <c r="C83" s="6"/>
      <c r="D83" s="12"/>
      <c r="E83" s="12"/>
      <c r="F83" s="45"/>
      <c r="G83" s="14"/>
      <c r="H83" s="12"/>
      <c r="I83" s="13"/>
      <c r="J83" s="15"/>
    </row>
    <row r="84" spans="2:10" x14ac:dyDescent="0.25">
      <c r="B84" s="11"/>
      <c r="C84" s="6"/>
      <c r="D84" s="12"/>
      <c r="E84" s="12"/>
      <c r="F84" s="45"/>
      <c r="G84" s="13"/>
      <c r="H84" s="12"/>
      <c r="I84" s="14"/>
      <c r="J84" s="16"/>
    </row>
    <row r="85" spans="2:10" x14ac:dyDescent="0.25">
      <c r="B85" s="11"/>
      <c r="C85" s="6"/>
      <c r="D85" s="12"/>
      <c r="E85" s="12"/>
      <c r="F85" s="45"/>
      <c r="G85" s="14"/>
      <c r="H85" s="12"/>
      <c r="I85" s="13"/>
      <c r="J85" s="15"/>
    </row>
    <row r="86" spans="2:10" x14ac:dyDescent="0.25">
      <c r="B86" s="11"/>
      <c r="C86" s="6"/>
      <c r="D86" s="12"/>
      <c r="E86" s="12"/>
      <c r="F86" s="45"/>
      <c r="G86" s="27"/>
      <c r="H86" s="12"/>
      <c r="I86" s="28"/>
      <c r="J86" s="30"/>
    </row>
    <row r="87" spans="2:10" x14ac:dyDescent="0.25">
      <c r="B87" s="11"/>
      <c r="C87" s="6"/>
      <c r="D87" s="12"/>
      <c r="E87" s="12"/>
      <c r="F87" s="45"/>
      <c r="G87" s="14"/>
      <c r="H87" s="12"/>
      <c r="I87" s="13"/>
      <c r="J87" s="15"/>
    </row>
    <row r="88" spans="2:10" x14ac:dyDescent="0.25">
      <c r="B88" s="11"/>
      <c r="C88" s="6"/>
      <c r="D88" s="12"/>
      <c r="E88" s="12"/>
      <c r="F88" s="45"/>
      <c r="G88" s="27"/>
      <c r="H88" s="12"/>
      <c r="I88" s="28"/>
      <c r="J88" s="30"/>
    </row>
    <row r="89" spans="2:10" x14ac:dyDescent="0.25">
      <c r="B89" s="11"/>
      <c r="C89" s="6"/>
      <c r="D89" s="12"/>
      <c r="E89" s="12"/>
      <c r="F89" s="45"/>
      <c r="G89" s="17"/>
      <c r="H89" s="12"/>
      <c r="I89" s="13"/>
      <c r="J89" s="15"/>
    </row>
    <row r="90" spans="2:10" x14ac:dyDescent="0.25">
      <c r="B90" s="11"/>
      <c r="C90" s="6"/>
      <c r="D90" s="12"/>
      <c r="E90" s="12"/>
      <c r="F90" s="45"/>
      <c r="G90" s="27"/>
      <c r="H90" s="12"/>
      <c r="I90" s="28"/>
      <c r="J90" s="30"/>
    </row>
    <row r="91" spans="2:10" x14ac:dyDescent="0.25">
      <c r="B91" s="11"/>
      <c r="C91" s="6"/>
      <c r="D91" s="12"/>
      <c r="E91" s="12"/>
      <c r="F91" s="45"/>
      <c r="G91" s="14"/>
      <c r="H91" s="12"/>
      <c r="I91" s="13"/>
      <c r="J91" s="15"/>
    </row>
    <row r="92" spans="2:10" x14ac:dyDescent="0.25">
      <c r="B92" s="11"/>
      <c r="C92" s="6"/>
      <c r="D92" s="12"/>
      <c r="E92" s="12"/>
      <c r="F92" s="45"/>
      <c r="G92" s="27"/>
      <c r="H92" s="12"/>
      <c r="I92" s="28"/>
      <c r="J92" s="30"/>
    </row>
    <row r="93" spans="2:10" x14ac:dyDescent="0.25">
      <c r="B93" s="11"/>
      <c r="C93" s="6"/>
      <c r="D93" s="12"/>
      <c r="E93" s="12"/>
      <c r="F93" s="45"/>
      <c r="G93" s="14"/>
      <c r="H93" s="12"/>
      <c r="I93" s="13"/>
      <c r="J93" s="15"/>
    </row>
    <row r="94" spans="2:10" x14ac:dyDescent="0.25">
      <c r="B94" s="11"/>
      <c r="C94" s="6"/>
      <c r="D94" s="12"/>
      <c r="E94" s="12"/>
      <c r="F94" s="45"/>
      <c r="G94" s="27"/>
      <c r="H94" s="12"/>
      <c r="I94" s="28"/>
      <c r="J94" s="30"/>
    </row>
    <row r="95" spans="2:10" x14ac:dyDescent="0.25">
      <c r="B95" s="11"/>
      <c r="C95" s="6"/>
      <c r="D95" s="12"/>
      <c r="E95" s="12"/>
      <c r="F95" s="45"/>
      <c r="G95" s="14"/>
      <c r="H95" s="12"/>
      <c r="I95" s="13"/>
      <c r="J95" s="15"/>
    </row>
    <row r="96" spans="2:10" x14ac:dyDescent="0.25">
      <c r="B96" s="11"/>
      <c r="C96" s="6"/>
      <c r="D96" s="12"/>
      <c r="E96" s="12"/>
      <c r="F96" s="45"/>
      <c r="G96" s="27"/>
      <c r="H96" s="12"/>
      <c r="I96" s="28"/>
      <c r="J96" s="30"/>
    </row>
    <row r="97" spans="2:10" x14ac:dyDescent="0.25">
      <c r="B97" s="11"/>
      <c r="C97" s="6"/>
      <c r="D97" s="12"/>
      <c r="E97" s="12"/>
      <c r="F97" s="45"/>
      <c r="G97" s="27"/>
      <c r="H97" s="12"/>
      <c r="I97" s="28"/>
      <c r="J97" s="30"/>
    </row>
    <row r="98" spans="2:10" x14ac:dyDescent="0.25">
      <c r="B98" s="11"/>
      <c r="C98" s="6"/>
      <c r="D98" s="12"/>
      <c r="E98" s="12"/>
      <c r="F98" s="45"/>
      <c r="G98" s="14"/>
      <c r="H98" s="12"/>
      <c r="I98" s="13"/>
      <c r="J98" s="15"/>
    </row>
    <row r="99" spans="2:10" x14ac:dyDescent="0.25">
      <c r="B99" s="11"/>
      <c r="C99" s="6"/>
      <c r="D99" s="12"/>
      <c r="E99" s="12"/>
      <c r="F99" s="45"/>
      <c r="G99" s="14"/>
      <c r="H99" s="12"/>
      <c r="I99" s="13"/>
      <c r="J99" s="15"/>
    </row>
    <row r="100" spans="2:10" x14ac:dyDescent="0.25">
      <c r="B100" s="11"/>
      <c r="C100" s="6"/>
      <c r="D100" s="12"/>
      <c r="E100" s="12"/>
      <c r="F100" s="45"/>
      <c r="G100" s="27"/>
      <c r="H100" s="12"/>
      <c r="I100" s="28"/>
      <c r="J100" s="30"/>
    </row>
    <row r="101" spans="2:10" x14ac:dyDescent="0.25">
      <c r="B101" s="11"/>
      <c r="C101" s="6"/>
      <c r="D101" s="12"/>
      <c r="E101" s="12"/>
      <c r="F101" s="45"/>
      <c r="G101" s="14"/>
      <c r="H101" s="12"/>
      <c r="I101" s="13"/>
      <c r="J101" s="15"/>
    </row>
    <row r="102" spans="2:10" x14ac:dyDescent="0.25">
      <c r="B102" s="11"/>
      <c r="C102" s="6"/>
      <c r="D102" s="12"/>
      <c r="E102" s="12"/>
      <c r="F102" s="45"/>
      <c r="G102" s="14"/>
      <c r="H102" s="12"/>
      <c r="I102" s="13"/>
      <c r="J102" s="15"/>
    </row>
    <row r="103" spans="2:10" x14ac:dyDescent="0.25">
      <c r="B103" s="11"/>
      <c r="C103" s="6"/>
      <c r="D103" s="12"/>
      <c r="E103" s="12"/>
      <c r="F103" s="45"/>
      <c r="G103" s="14"/>
      <c r="H103" s="12"/>
      <c r="I103" s="13"/>
      <c r="J103" s="15"/>
    </row>
    <row r="104" spans="2:10" x14ac:dyDescent="0.25">
      <c r="B104" s="11"/>
      <c r="C104" s="6"/>
      <c r="D104" s="12"/>
      <c r="E104" s="12"/>
      <c r="F104" s="45"/>
      <c r="G104" s="14"/>
      <c r="H104" s="12"/>
      <c r="I104" s="13"/>
      <c r="J104" s="15"/>
    </row>
    <row r="105" spans="2:10" x14ac:dyDescent="0.25">
      <c r="B105" s="11"/>
      <c r="C105" s="6"/>
      <c r="D105" s="12"/>
      <c r="E105" s="12"/>
      <c r="F105" s="45"/>
      <c r="G105" s="27"/>
      <c r="H105" s="12"/>
      <c r="I105" s="28"/>
      <c r="J105" s="30"/>
    </row>
    <row r="106" spans="2:10" x14ac:dyDescent="0.25">
      <c r="B106" s="11"/>
      <c r="C106" s="6"/>
      <c r="D106" s="12"/>
      <c r="E106" s="12"/>
      <c r="F106" s="45"/>
      <c r="G106" s="17"/>
      <c r="H106" s="12"/>
      <c r="I106" s="13"/>
      <c r="J106" s="18"/>
    </row>
    <row r="107" spans="2:10" x14ac:dyDescent="0.25">
      <c r="B107" s="11"/>
      <c r="C107" s="6"/>
      <c r="D107" s="12"/>
      <c r="E107" s="12"/>
      <c r="F107" s="45"/>
      <c r="G107" s="17"/>
      <c r="H107" s="12"/>
      <c r="I107" s="13"/>
      <c r="J107" s="18"/>
    </row>
    <row r="108" spans="2:10" x14ac:dyDescent="0.25">
      <c r="B108" s="11"/>
      <c r="C108" s="6"/>
      <c r="D108" s="12"/>
      <c r="E108" s="12"/>
      <c r="F108" s="45"/>
      <c r="G108" s="17"/>
      <c r="H108" s="12"/>
      <c r="I108" s="13"/>
      <c r="J108" s="18"/>
    </row>
    <row r="109" spans="2:10" x14ac:dyDescent="0.25">
      <c r="B109" s="11"/>
      <c r="C109" s="6"/>
      <c r="D109" s="12"/>
      <c r="E109" s="12"/>
      <c r="F109" s="45"/>
      <c r="G109" s="14"/>
      <c r="H109" s="12"/>
      <c r="I109" s="13"/>
      <c r="J109" s="18"/>
    </row>
    <row r="110" spans="2:10" x14ac:dyDescent="0.25">
      <c r="B110" s="11"/>
      <c r="C110" s="6"/>
      <c r="D110" s="12"/>
      <c r="E110" s="12"/>
      <c r="F110" s="45"/>
      <c r="G110" s="17"/>
      <c r="H110" s="12"/>
      <c r="I110" s="13"/>
      <c r="J110" s="18"/>
    </row>
    <row r="111" spans="2:10" x14ac:dyDescent="0.25">
      <c r="B111" s="11"/>
      <c r="C111" s="6"/>
      <c r="D111" s="12"/>
      <c r="E111" s="12"/>
      <c r="F111" s="45"/>
      <c r="G111" s="17"/>
      <c r="H111" s="12"/>
      <c r="I111" s="13"/>
      <c r="J111" s="18"/>
    </row>
    <row r="112" spans="2:10" x14ac:dyDescent="0.25">
      <c r="B112" s="11"/>
      <c r="C112" s="6"/>
      <c r="D112" s="12"/>
      <c r="E112" s="12"/>
      <c r="F112" s="45"/>
      <c r="G112" s="17"/>
      <c r="H112" s="12"/>
      <c r="I112" s="13"/>
      <c r="J112" s="18"/>
    </row>
    <row r="113" spans="2:10" x14ac:dyDescent="0.25">
      <c r="B113" s="11"/>
      <c r="C113" s="6"/>
      <c r="D113" s="12"/>
      <c r="E113" s="12"/>
      <c r="F113" s="45"/>
      <c r="G113" s="17"/>
      <c r="H113" s="12"/>
      <c r="I113" s="13"/>
      <c r="J113" s="18"/>
    </row>
    <row r="114" spans="2:10" x14ac:dyDescent="0.25">
      <c r="B114" s="11"/>
      <c r="C114" s="6"/>
      <c r="D114" s="12"/>
      <c r="E114" s="12"/>
      <c r="F114" s="45"/>
      <c r="G114" s="14"/>
      <c r="H114" s="12"/>
      <c r="I114" s="13"/>
      <c r="J114" s="18"/>
    </row>
    <row r="115" spans="2:10" x14ac:dyDescent="0.25">
      <c r="B115" s="11"/>
      <c r="C115" s="6"/>
      <c r="D115" s="12"/>
      <c r="E115" s="12"/>
      <c r="F115" s="45"/>
      <c r="G115" s="14"/>
      <c r="H115" s="12"/>
      <c r="I115" s="13"/>
      <c r="J115" s="18"/>
    </row>
    <row r="116" spans="2:10" x14ac:dyDescent="0.25">
      <c r="B116" s="11"/>
      <c r="C116" s="6"/>
      <c r="D116" s="12"/>
      <c r="E116" s="12"/>
      <c r="F116" s="45"/>
      <c r="G116" s="17"/>
      <c r="H116" s="12"/>
      <c r="I116" s="13"/>
      <c r="J116" s="18"/>
    </row>
    <row r="117" spans="2:10" x14ac:dyDescent="0.25">
      <c r="B117" s="11"/>
      <c r="C117" s="6"/>
      <c r="D117" s="12"/>
      <c r="E117" s="12"/>
      <c r="F117" s="45"/>
      <c r="G117" s="13"/>
      <c r="H117" s="12"/>
      <c r="I117" s="17"/>
      <c r="J117" s="18"/>
    </row>
    <row r="118" spans="2:10" x14ac:dyDescent="0.25">
      <c r="B118" s="11"/>
      <c r="C118" s="6"/>
      <c r="D118" s="12"/>
      <c r="E118" s="12"/>
      <c r="F118" s="45"/>
      <c r="G118" s="13"/>
      <c r="H118" s="12"/>
      <c r="I118" s="17"/>
      <c r="J118" s="18"/>
    </row>
    <row r="119" spans="2:10" x14ac:dyDescent="0.25">
      <c r="B119" s="11"/>
      <c r="C119" s="6"/>
      <c r="D119" s="12"/>
      <c r="E119" s="12"/>
      <c r="F119" s="45"/>
      <c r="G119" s="13"/>
      <c r="H119" s="12"/>
      <c r="I119" s="17"/>
      <c r="J119" s="18"/>
    </row>
    <row r="120" spans="2:10" x14ac:dyDescent="0.25">
      <c r="B120" s="11"/>
      <c r="C120" s="6"/>
      <c r="D120" s="12"/>
      <c r="E120" s="12"/>
      <c r="F120" s="45"/>
      <c r="G120" s="13"/>
      <c r="H120" s="12"/>
      <c r="I120" s="17"/>
      <c r="J120" s="18"/>
    </row>
    <row r="121" spans="2:10" x14ac:dyDescent="0.25">
      <c r="B121" s="11"/>
      <c r="C121" s="6"/>
      <c r="D121" s="12"/>
      <c r="E121" s="12"/>
      <c r="F121" s="45"/>
      <c r="G121" s="13"/>
      <c r="H121" s="12"/>
      <c r="I121" s="14"/>
      <c r="J121" s="18"/>
    </row>
    <row r="122" spans="2:10" x14ac:dyDescent="0.25">
      <c r="B122" s="11"/>
      <c r="C122" s="6"/>
      <c r="D122" s="12"/>
      <c r="E122" s="12"/>
      <c r="F122" s="45"/>
      <c r="G122" s="13"/>
      <c r="H122" s="12"/>
      <c r="I122" s="17"/>
      <c r="J122" s="18"/>
    </row>
    <row r="123" spans="2:10" x14ac:dyDescent="0.25">
      <c r="B123" s="11"/>
      <c r="C123" s="6"/>
      <c r="D123" s="12"/>
      <c r="E123" s="12"/>
      <c r="F123" s="45"/>
      <c r="G123" s="13"/>
      <c r="H123" s="12"/>
      <c r="I123" s="17"/>
      <c r="J123" s="18"/>
    </row>
    <row r="124" spans="2:10" x14ac:dyDescent="0.25">
      <c r="B124" s="11"/>
      <c r="C124" s="6"/>
      <c r="D124" s="12"/>
      <c r="E124" s="12"/>
      <c r="F124" s="45"/>
      <c r="G124" s="13"/>
      <c r="H124" s="12"/>
      <c r="I124" s="17"/>
      <c r="J124" s="18"/>
    </row>
    <row r="125" spans="2:10" x14ac:dyDescent="0.25">
      <c r="B125" s="11"/>
      <c r="C125" s="6"/>
      <c r="D125" s="12"/>
      <c r="E125" s="12"/>
      <c r="F125" s="45"/>
      <c r="G125" s="13"/>
      <c r="H125" s="12"/>
      <c r="I125" s="17"/>
      <c r="J125" s="18"/>
    </row>
    <row r="126" spans="2:10" x14ac:dyDescent="0.25">
      <c r="B126" s="11"/>
      <c r="C126" s="6"/>
      <c r="D126" s="12"/>
      <c r="E126" s="12"/>
      <c r="F126" s="45"/>
      <c r="G126" s="13"/>
      <c r="H126" s="12"/>
      <c r="I126" s="17"/>
      <c r="J126" s="18"/>
    </row>
    <row r="127" spans="2:10" x14ac:dyDescent="0.25">
      <c r="B127" s="11"/>
      <c r="C127" s="6"/>
      <c r="D127" s="12"/>
      <c r="E127" s="12"/>
      <c r="F127" s="45"/>
      <c r="G127" s="13"/>
      <c r="H127" s="12"/>
      <c r="I127" s="17"/>
      <c r="J127" s="18"/>
    </row>
    <row r="128" spans="2:10" x14ac:dyDescent="0.25">
      <c r="B128" s="11"/>
      <c r="C128" s="6"/>
      <c r="D128" s="12"/>
      <c r="E128" s="12"/>
      <c r="F128" s="45"/>
      <c r="G128" s="13"/>
      <c r="H128" s="12"/>
      <c r="I128" s="17"/>
      <c r="J128" s="18"/>
    </row>
    <row r="129" spans="2:10" x14ac:dyDescent="0.25">
      <c r="B129" s="11"/>
      <c r="C129" s="6"/>
      <c r="D129" s="12"/>
      <c r="E129" s="12"/>
      <c r="F129" s="45"/>
      <c r="G129" s="17"/>
      <c r="H129" s="12"/>
      <c r="I129" s="13"/>
      <c r="J129" s="18"/>
    </row>
    <row r="130" spans="2:10" x14ac:dyDescent="0.25">
      <c r="B130" s="11"/>
      <c r="C130" s="6"/>
      <c r="D130" s="12"/>
      <c r="E130" s="12"/>
      <c r="F130" s="45"/>
      <c r="G130" s="17"/>
      <c r="H130" s="12"/>
      <c r="I130" s="13"/>
      <c r="J130" s="18"/>
    </row>
    <row r="131" spans="2:10" x14ac:dyDescent="0.25">
      <c r="B131" s="11"/>
      <c r="C131" s="6"/>
      <c r="D131" s="12"/>
      <c r="E131" s="12"/>
      <c r="F131" s="45"/>
      <c r="G131" s="17"/>
      <c r="H131" s="12"/>
      <c r="I131" s="13"/>
      <c r="J131" s="18"/>
    </row>
    <row r="132" spans="2:10" x14ac:dyDescent="0.25">
      <c r="B132" s="11"/>
      <c r="C132" s="6"/>
      <c r="D132" s="12"/>
      <c r="E132" s="12"/>
      <c r="F132" s="45"/>
      <c r="G132" s="17"/>
      <c r="H132" s="12"/>
      <c r="I132" s="13"/>
      <c r="J132" s="18"/>
    </row>
    <row r="133" spans="2:10" x14ac:dyDescent="0.25">
      <c r="B133" s="11"/>
      <c r="C133" s="6"/>
      <c r="D133" s="12"/>
      <c r="E133" s="12"/>
      <c r="F133" s="45"/>
      <c r="G133" s="17"/>
      <c r="H133" s="12"/>
      <c r="I133" s="13"/>
      <c r="J133" s="18"/>
    </row>
    <row r="134" spans="2:10" x14ac:dyDescent="0.25">
      <c r="B134" s="11"/>
      <c r="C134" s="6"/>
      <c r="D134" s="12"/>
      <c r="E134" s="12"/>
      <c r="F134" s="45"/>
      <c r="G134" s="13"/>
      <c r="H134" s="12"/>
      <c r="I134" s="17"/>
      <c r="J134" s="18"/>
    </row>
    <row r="135" spans="2:10" x14ac:dyDescent="0.25">
      <c r="B135" s="11"/>
      <c r="C135" s="6"/>
      <c r="D135" s="12"/>
      <c r="E135" s="12"/>
      <c r="F135" s="45"/>
      <c r="G135" s="13"/>
      <c r="H135" s="12"/>
      <c r="I135" s="17"/>
      <c r="J135" s="18"/>
    </row>
    <row r="136" spans="2:10" x14ac:dyDescent="0.25">
      <c r="B136" s="11"/>
      <c r="C136" s="6"/>
      <c r="D136" s="12"/>
      <c r="E136" s="12"/>
      <c r="F136" s="45"/>
      <c r="G136" s="13"/>
      <c r="H136" s="12"/>
      <c r="I136" s="17"/>
      <c r="J136" s="18"/>
    </row>
    <row r="137" spans="2:10" x14ac:dyDescent="0.25">
      <c r="B137" s="11"/>
      <c r="C137" s="6"/>
      <c r="D137" s="12"/>
      <c r="E137" s="12"/>
      <c r="F137" s="45"/>
      <c r="G137" s="13"/>
      <c r="H137" s="12"/>
      <c r="I137" s="17"/>
      <c r="J137" s="18"/>
    </row>
    <row r="138" spans="2:10" x14ac:dyDescent="0.25">
      <c r="B138" s="11"/>
      <c r="C138" s="6"/>
      <c r="D138" s="12"/>
      <c r="E138" s="12"/>
      <c r="F138" s="45"/>
      <c r="G138" s="13"/>
      <c r="H138" s="12"/>
      <c r="I138" s="17"/>
      <c r="J138" s="18"/>
    </row>
    <row r="139" spans="2:10" x14ac:dyDescent="0.25">
      <c r="B139" s="11"/>
      <c r="C139" s="6"/>
      <c r="D139" s="12"/>
      <c r="E139" s="12"/>
      <c r="F139" s="45"/>
      <c r="G139" s="13"/>
      <c r="H139" s="12"/>
      <c r="I139" s="17"/>
      <c r="J139" s="18"/>
    </row>
    <row r="140" spans="2:10" x14ac:dyDescent="0.25">
      <c r="B140" s="11"/>
      <c r="C140" s="6"/>
      <c r="D140" s="12"/>
      <c r="E140" s="12"/>
      <c r="F140" s="45"/>
      <c r="G140" s="13"/>
      <c r="H140" s="12"/>
      <c r="I140" s="17"/>
      <c r="J140" s="18"/>
    </row>
    <row r="141" spans="2:10" x14ac:dyDescent="0.25">
      <c r="B141" s="11"/>
      <c r="C141" s="6"/>
      <c r="D141" s="12"/>
      <c r="E141" s="12"/>
      <c r="F141" s="45"/>
      <c r="G141" s="13"/>
      <c r="H141" s="12"/>
      <c r="I141" s="17"/>
      <c r="J141" s="18"/>
    </row>
    <row r="142" spans="2:10" x14ac:dyDescent="0.25">
      <c r="B142" s="11"/>
      <c r="C142" s="6"/>
      <c r="D142" s="12"/>
      <c r="E142" s="12"/>
      <c r="F142" s="45"/>
      <c r="G142" s="13"/>
      <c r="H142" s="12"/>
      <c r="I142" s="17"/>
      <c r="J142" s="18"/>
    </row>
    <row r="143" spans="2:10" x14ac:dyDescent="0.25">
      <c r="B143" s="11"/>
      <c r="C143" s="6"/>
      <c r="D143" s="12"/>
      <c r="E143" s="12"/>
      <c r="F143" s="45"/>
      <c r="G143" s="13"/>
      <c r="H143" s="12"/>
      <c r="I143" s="17"/>
      <c r="J143" s="18"/>
    </row>
    <row r="144" spans="2:10" x14ac:dyDescent="0.25">
      <c r="B144" s="11"/>
      <c r="C144" s="6"/>
      <c r="D144" s="12"/>
      <c r="E144" s="12"/>
      <c r="F144" s="45"/>
      <c r="G144" s="13"/>
      <c r="H144" s="12"/>
      <c r="I144" s="17"/>
      <c r="J144" s="18"/>
    </row>
    <row r="145" spans="2:10" x14ac:dyDescent="0.25">
      <c r="B145" s="11"/>
      <c r="C145" s="6"/>
      <c r="D145" s="12"/>
      <c r="E145" s="12"/>
      <c r="F145" s="45"/>
      <c r="G145" s="13"/>
      <c r="H145" s="12"/>
      <c r="I145" s="17"/>
      <c r="J145" s="18"/>
    </row>
    <row r="146" spans="2:10" x14ac:dyDescent="0.25">
      <c r="B146" s="11"/>
      <c r="C146" s="6"/>
      <c r="D146" s="12"/>
      <c r="E146" s="12"/>
      <c r="F146" s="45"/>
      <c r="G146" s="13"/>
      <c r="H146" s="12"/>
      <c r="I146" s="17"/>
      <c r="J146" s="18"/>
    </row>
    <row r="147" spans="2:10" x14ac:dyDescent="0.25">
      <c r="B147" s="11"/>
      <c r="C147" s="6"/>
      <c r="D147" s="12"/>
      <c r="E147" s="12"/>
      <c r="F147" s="45"/>
      <c r="G147" s="13"/>
      <c r="H147" s="12"/>
      <c r="I147" s="14"/>
      <c r="J147" s="18"/>
    </row>
    <row r="148" spans="2:10" x14ac:dyDescent="0.25">
      <c r="B148" s="11"/>
      <c r="C148" s="6"/>
      <c r="D148" s="12"/>
      <c r="E148" s="12"/>
      <c r="F148" s="45"/>
      <c r="G148" s="13"/>
      <c r="H148" s="12"/>
      <c r="I148" s="17"/>
      <c r="J148" s="18"/>
    </row>
    <row r="149" spans="2:10" x14ac:dyDescent="0.25">
      <c r="B149" s="11"/>
      <c r="C149" s="6"/>
      <c r="D149" s="12"/>
      <c r="E149" s="12"/>
      <c r="F149" s="45"/>
      <c r="G149" s="13"/>
      <c r="H149" s="12"/>
      <c r="I149" s="17"/>
      <c r="J149" s="18"/>
    </row>
    <row r="150" spans="2:10" x14ac:dyDescent="0.25">
      <c r="B150" s="11"/>
      <c r="C150" s="6"/>
      <c r="D150" s="12"/>
      <c r="E150" s="12"/>
      <c r="F150" s="45"/>
      <c r="G150" s="17"/>
      <c r="H150" s="12"/>
      <c r="I150" s="13"/>
      <c r="J150" s="18"/>
    </row>
    <row r="151" spans="2:10" x14ac:dyDescent="0.25">
      <c r="B151" s="11"/>
      <c r="C151" s="6"/>
      <c r="D151" s="12"/>
      <c r="E151" s="12"/>
      <c r="F151" s="45"/>
      <c r="G151" s="27"/>
      <c r="H151" s="12"/>
      <c r="I151" s="28"/>
      <c r="J151" s="30"/>
    </row>
    <row r="152" spans="2:10" x14ac:dyDescent="0.25">
      <c r="B152" s="11"/>
      <c r="C152" s="6"/>
      <c r="D152" s="12"/>
      <c r="E152" s="12"/>
      <c r="F152" s="45"/>
      <c r="G152" s="27"/>
      <c r="H152" s="12"/>
      <c r="I152" s="28"/>
      <c r="J152" s="30"/>
    </row>
    <row r="153" spans="2:10" x14ac:dyDescent="0.25">
      <c r="B153" s="11"/>
      <c r="C153" s="6"/>
      <c r="D153" s="12"/>
      <c r="E153" s="12"/>
      <c r="F153" s="45"/>
      <c r="G153" s="27"/>
      <c r="H153" s="12"/>
      <c r="I153" s="28"/>
      <c r="J153" s="30"/>
    </row>
    <row r="154" spans="2:10" x14ac:dyDescent="0.25">
      <c r="B154" s="11"/>
      <c r="C154" s="6"/>
      <c r="D154" s="12"/>
      <c r="E154" s="12"/>
      <c r="F154" s="45"/>
      <c r="G154" s="27"/>
      <c r="H154" s="12"/>
      <c r="I154" s="28"/>
      <c r="J154" s="30"/>
    </row>
    <row r="155" spans="2:10" x14ac:dyDescent="0.25">
      <c r="B155" s="11"/>
      <c r="C155" s="6"/>
      <c r="D155" s="12"/>
      <c r="E155" s="12"/>
      <c r="F155" s="45"/>
      <c r="G155" s="27"/>
      <c r="H155" s="12"/>
      <c r="I155" s="28"/>
      <c r="J155" s="30"/>
    </row>
    <row r="156" spans="2:10" x14ac:dyDescent="0.25">
      <c r="B156" s="11"/>
      <c r="C156" s="6"/>
      <c r="D156" s="12"/>
      <c r="E156" s="12"/>
      <c r="F156" s="45"/>
      <c r="G156" s="27"/>
      <c r="H156" s="12"/>
      <c r="I156" s="28"/>
      <c r="J156" s="30"/>
    </row>
    <row r="157" spans="2:10" x14ac:dyDescent="0.25">
      <c r="B157" s="11"/>
      <c r="C157" s="6"/>
      <c r="D157" s="12"/>
      <c r="E157" s="12"/>
      <c r="F157" s="45"/>
      <c r="G157" s="27"/>
      <c r="H157" s="12"/>
      <c r="I157" s="28"/>
      <c r="J157" s="30"/>
    </row>
    <row r="158" spans="2:10" x14ac:dyDescent="0.25">
      <c r="B158" s="11"/>
      <c r="C158" s="6"/>
      <c r="D158" s="12"/>
      <c r="E158" s="12"/>
      <c r="F158" s="45"/>
      <c r="G158" s="14"/>
      <c r="H158" s="12"/>
      <c r="I158" s="13"/>
      <c r="J158" s="18"/>
    </row>
    <row r="159" spans="2:10" x14ac:dyDescent="0.25">
      <c r="B159" s="11"/>
      <c r="C159" s="6"/>
      <c r="D159" s="12"/>
      <c r="E159" s="12"/>
      <c r="F159" s="45"/>
      <c r="G159" s="17"/>
      <c r="H159" s="12"/>
      <c r="I159" s="13"/>
      <c r="J159" s="18"/>
    </row>
    <row r="160" spans="2:10" x14ac:dyDescent="0.25">
      <c r="B160" s="11"/>
      <c r="C160" s="6"/>
      <c r="D160" s="12"/>
      <c r="E160" s="12"/>
      <c r="F160" s="45"/>
      <c r="G160" s="14"/>
      <c r="H160" s="12"/>
      <c r="I160" s="13"/>
      <c r="J160" s="18"/>
    </row>
    <row r="161" spans="2:10" x14ac:dyDescent="0.25">
      <c r="B161" s="11"/>
      <c r="C161" s="6"/>
      <c r="D161" s="12"/>
      <c r="E161" s="12"/>
      <c r="F161" s="45"/>
      <c r="G161" s="17"/>
      <c r="H161" s="12"/>
      <c r="I161" s="13"/>
      <c r="J161" s="18"/>
    </row>
    <row r="162" spans="2:10" x14ac:dyDescent="0.25">
      <c r="B162" s="11"/>
      <c r="C162" s="6"/>
      <c r="D162" s="12"/>
      <c r="E162" s="12"/>
      <c r="F162" s="45"/>
      <c r="G162" s="17"/>
      <c r="H162" s="12"/>
      <c r="I162" s="13"/>
      <c r="J162" s="18"/>
    </row>
    <row r="163" spans="2:10" x14ac:dyDescent="0.25">
      <c r="B163" s="11"/>
      <c r="C163" s="6"/>
      <c r="D163" s="12"/>
      <c r="E163" s="12"/>
      <c r="F163" s="45"/>
      <c r="G163" s="14"/>
      <c r="H163" s="12"/>
      <c r="I163" s="13"/>
      <c r="J163" s="18"/>
    </row>
    <row r="164" spans="2:10" x14ac:dyDescent="0.25">
      <c r="B164" s="11"/>
      <c r="C164" s="6"/>
      <c r="D164" s="12"/>
      <c r="E164" s="12"/>
      <c r="F164" s="45"/>
      <c r="G164" s="17"/>
      <c r="H164" s="12"/>
      <c r="I164" s="13"/>
      <c r="J164" s="18"/>
    </row>
    <row r="165" spans="2:10" x14ac:dyDescent="0.25">
      <c r="B165" s="11"/>
      <c r="C165" s="6"/>
      <c r="D165" s="12"/>
      <c r="E165" s="12"/>
      <c r="F165" s="45"/>
      <c r="G165" s="14"/>
      <c r="H165" s="12"/>
      <c r="I165" s="13"/>
      <c r="J165" s="18"/>
    </row>
    <row r="166" spans="2:10" x14ac:dyDescent="0.25">
      <c r="B166" s="11"/>
      <c r="C166" s="6"/>
      <c r="D166" s="12"/>
      <c r="E166" s="12"/>
      <c r="F166" s="45"/>
      <c r="G166" s="17"/>
      <c r="H166" s="12"/>
      <c r="I166" s="13"/>
      <c r="J166" s="18"/>
    </row>
    <row r="167" spans="2:10" x14ac:dyDescent="0.25">
      <c r="B167" s="11"/>
      <c r="C167" s="6"/>
      <c r="D167" s="12"/>
      <c r="E167" s="12"/>
      <c r="F167" s="45"/>
      <c r="G167" s="17"/>
      <c r="H167" s="12"/>
      <c r="I167" s="13"/>
      <c r="J167" s="18"/>
    </row>
    <row r="168" spans="2:10" x14ac:dyDescent="0.25">
      <c r="B168" s="11"/>
      <c r="C168" s="6"/>
      <c r="D168" s="12"/>
      <c r="E168" s="12"/>
      <c r="F168" s="45"/>
      <c r="G168" s="17"/>
      <c r="H168" s="12"/>
      <c r="I168" s="13"/>
      <c r="J168" s="18"/>
    </row>
    <row r="169" spans="2:10" x14ac:dyDescent="0.25">
      <c r="B169" s="11"/>
      <c r="C169" s="6"/>
      <c r="D169" s="12"/>
      <c r="E169" s="12"/>
      <c r="F169" s="45"/>
      <c r="G169" s="17"/>
      <c r="H169" s="12"/>
      <c r="I169" s="13"/>
      <c r="J169" s="15"/>
    </row>
    <row r="170" spans="2:10" x14ac:dyDescent="0.25">
      <c r="B170" s="11"/>
      <c r="C170" s="6"/>
      <c r="D170" s="12"/>
      <c r="E170" s="12"/>
      <c r="F170" s="45"/>
      <c r="G170" s="17"/>
      <c r="H170" s="12"/>
      <c r="I170" s="13"/>
      <c r="J170" s="18"/>
    </row>
    <row r="171" spans="2:10" x14ac:dyDescent="0.25">
      <c r="B171" s="11"/>
      <c r="C171" s="6"/>
      <c r="D171" s="12"/>
      <c r="E171" s="12"/>
      <c r="F171" s="45"/>
      <c r="G171" s="17"/>
      <c r="H171" s="12"/>
      <c r="I171" s="13"/>
      <c r="J171" s="18"/>
    </row>
    <row r="172" spans="2:10" x14ac:dyDescent="0.25">
      <c r="B172" s="11"/>
      <c r="C172" s="6"/>
      <c r="D172" s="12"/>
      <c r="E172" s="12"/>
      <c r="F172" s="45"/>
      <c r="G172" s="17"/>
      <c r="H172" s="12"/>
      <c r="I172" s="13"/>
      <c r="J172" s="18"/>
    </row>
    <row r="173" spans="2:10" x14ac:dyDescent="0.25">
      <c r="B173" s="11"/>
      <c r="C173" s="6"/>
      <c r="D173" s="12"/>
      <c r="E173" s="12"/>
      <c r="F173" s="45"/>
      <c r="G173" s="17"/>
      <c r="H173" s="12"/>
      <c r="I173" s="13"/>
      <c r="J173" s="18"/>
    </row>
    <row r="174" spans="2:10" x14ac:dyDescent="0.25">
      <c r="B174" s="11"/>
      <c r="C174" s="6"/>
      <c r="D174" s="12"/>
      <c r="E174" s="12"/>
      <c r="F174" s="45"/>
      <c r="G174" s="17"/>
      <c r="H174" s="12"/>
      <c r="I174" s="13"/>
      <c r="J174" s="18"/>
    </row>
    <row r="175" spans="2:10" x14ac:dyDescent="0.25">
      <c r="B175" s="11"/>
      <c r="C175" s="6"/>
      <c r="D175" s="12"/>
      <c r="E175" s="12"/>
      <c r="F175" s="45"/>
      <c r="G175" s="14"/>
      <c r="H175" s="12"/>
      <c r="I175" s="13"/>
      <c r="J175" s="18"/>
    </row>
    <row r="176" spans="2:10" x14ac:dyDescent="0.25">
      <c r="B176" s="11"/>
      <c r="C176" s="6"/>
      <c r="D176" s="12"/>
      <c r="E176" s="12"/>
      <c r="F176" s="45"/>
      <c r="G176" s="17"/>
      <c r="H176" s="12"/>
      <c r="I176" s="13"/>
      <c r="J176" s="18"/>
    </row>
    <row r="177" spans="2:10" x14ac:dyDescent="0.25">
      <c r="B177" s="11"/>
      <c r="C177" s="6"/>
      <c r="D177" s="12"/>
      <c r="E177" s="12"/>
      <c r="F177" s="45"/>
      <c r="G177" s="17"/>
      <c r="H177" s="12"/>
      <c r="I177" s="13"/>
      <c r="J177" s="18"/>
    </row>
    <row r="178" spans="2:10" x14ac:dyDescent="0.25">
      <c r="B178" s="11"/>
      <c r="C178" s="6"/>
      <c r="D178" s="12"/>
      <c r="E178" s="12"/>
      <c r="F178" s="45"/>
      <c r="G178" s="17"/>
      <c r="H178" s="12"/>
      <c r="I178" s="13"/>
      <c r="J178" s="18"/>
    </row>
    <row r="179" spans="2:10" x14ac:dyDescent="0.25">
      <c r="B179" s="11"/>
      <c r="C179" s="6"/>
      <c r="D179" s="12"/>
      <c r="E179" s="12"/>
      <c r="F179" s="45"/>
      <c r="G179" s="17"/>
      <c r="H179" s="12"/>
      <c r="I179" s="13"/>
      <c r="J179" s="18"/>
    </row>
    <row r="180" spans="2:10" x14ac:dyDescent="0.25">
      <c r="B180" s="11"/>
      <c r="C180" s="6"/>
      <c r="D180" s="12"/>
      <c r="E180" s="12"/>
      <c r="F180" s="45"/>
      <c r="G180" s="17"/>
      <c r="H180" s="12"/>
      <c r="I180" s="13"/>
      <c r="J180" s="18"/>
    </row>
    <row r="181" spans="2:10" x14ac:dyDescent="0.25">
      <c r="B181" s="11"/>
      <c r="C181" s="6"/>
      <c r="D181" s="12"/>
      <c r="E181" s="12"/>
      <c r="F181" s="45"/>
      <c r="G181" s="14"/>
      <c r="H181" s="12"/>
      <c r="I181" s="13"/>
      <c r="J181" s="18"/>
    </row>
    <row r="182" spans="2:10" x14ac:dyDescent="0.25">
      <c r="B182" s="11"/>
      <c r="C182" s="6"/>
      <c r="D182" s="12"/>
      <c r="E182" s="12"/>
      <c r="F182" s="45"/>
      <c r="G182" s="17"/>
      <c r="H182" s="12"/>
      <c r="I182" s="13"/>
      <c r="J182" s="18"/>
    </row>
    <row r="183" spans="2:10" x14ac:dyDescent="0.25">
      <c r="B183" s="11"/>
      <c r="C183" s="6"/>
      <c r="D183" s="12"/>
      <c r="E183" s="12"/>
      <c r="F183" s="45"/>
      <c r="G183" s="17"/>
      <c r="H183" s="12"/>
      <c r="I183" s="13"/>
      <c r="J183" s="18"/>
    </row>
    <row r="184" spans="2:10" x14ac:dyDescent="0.25">
      <c r="B184" s="11"/>
      <c r="C184" s="6"/>
      <c r="D184" s="12"/>
      <c r="E184" s="12"/>
      <c r="F184" s="45"/>
      <c r="G184" s="17"/>
      <c r="H184" s="12"/>
      <c r="I184" s="13"/>
      <c r="J184" s="18"/>
    </row>
    <row r="185" spans="2:10" x14ac:dyDescent="0.25">
      <c r="B185" s="11"/>
      <c r="C185" s="6"/>
      <c r="D185" s="12"/>
      <c r="E185" s="12"/>
      <c r="F185" s="45"/>
      <c r="G185" s="27"/>
      <c r="H185" s="12"/>
      <c r="I185" s="28"/>
      <c r="J185" s="30"/>
    </row>
    <row r="186" spans="2:10" x14ac:dyDescent="0.25">
      <c r="B186" s="11"/>
      <c r="C186" s="6"/>
      <c r="D186" s="12"/>
      <c r="E186" s="12"/>
      <c r="F186" s="45"/>
      <c r="G186" s="27"/>
      <c r="H186" s="12"/>
      <c r="I186" s="28"/>
      <c r="J186" s="30"/>
    </row>
    <row r="187" spans="2:10" x14ac:dyDescent="0.25">
      <c r="B187" s="11"/>
      <c r="C187" s="6"/>
      <c r="D187" s="12"/>
      <c r="E187" s="12"/>
      <c r="F187" s="45"/>
      <c r="G187" s="27"/>
      <c r="H187" s="12"/>
      <c r="I187" s="28"/>
      <c r="J187" s="30"/>
    </row>
    <row r="188" spans="2:10" x14ac:dyDescent="0.25">
      <c r="B188" s="11"/>
      <c r="C188" s="6"/>
      <c r="D188" s="12"/>
      <c r="E188" s="12"/>
      <c r="F188" s="45"/>
      <c r="G188" s="27"/>
      <c r="H188" s="12"/>
      <c r="I188" s="28"/>
      <c r="J188" s="30"/>
    </row>
    <row r="189" spans="2:10" x14ac:dyDescent="0.25">
      <c r="B189" s="11"/>
      <c r="C189" s="6"/>
      <c r="D189" s="12"/>
      <c r="E189" s="12"/>
      <c r="F189" s="45"/>
      <c r="G189" s="13"/>
      <c r="H189" s="12"/>
      <c r="I189" s="17"/>
      <c r="J189" s="18"/>
    </row>
    <row r="190" spans="2:10" x14ac:dyDescent="0.25">
      <c r="B190" s="11"/>
      <c r="C190" s="6"/>
      <c r="D190" s="12"/>
      <c r="E190" s="12"/>
      <c r="F190" s="45"/>
      <c r="G190" s="27"/>
      <c r="H190" s="12"/>
      <c r="I190" s="28"/>
      <c r="J190" s="30"/>
    </row>
    <row r="191" spans="2:10" x14ac:dyDescent="0.25">
      <c r="B191" s="11"/>
      <c r="C191" s="6"/>
      <c r="D191" s="12"/>
      <c r="E191" s="12"/>
      <c r="F191" s="45"/>
      <c r="G191" s="27"/>
      <c r="H191" s="12"/>
      <c r="I191" s="28"/>
      <c r="J191" s="30"/>
    </row>
    <row r="192" spans="2:10" x14ac:dyDescent="0.25">
      <c r="B192" s="11"/>
      <c r="C192" s="6"/>
      <c r="D192" s="12"/>
      <c r="E192" s="12"/>
      <c r="F192" s="45"/>
      <c r="G192" s="27"/>
      <c r="H192" s="12"/>
      <c r="I192" s="28"/>
      <c r="J192" s="30"/>
    </row>
    <row r="193" spans="2:10" x14ac:dyDescent="0.25">
      <c r="B193" s="11"/>
      <c r="C193" s="6"/>
      <c r="D193" s="12"/>
      <c r="E193" s="12"/>
      <c r="F193" s="45"/>
      <c r="G193" s="27"/>
      <c r="H193" s="12"/>
      <c r="I193" s="28"/>
      <c r="J193" s="30"/>
    </row>
    <row r="194" spans="2:10" x14ac:dyDescent="0.25">
      <c r="B194" s="11"/>
      <c r="C194" s="6"/>
      <c r="D194" s="12"/>
      <c r="E194" s="12"/>
      <c r="F194" s="45"/>
      <c r="G194" s="27"/>
      <c r="H194" s="12"/>
      <c r="I194" s="28"/>
      <c r="J194" s="30"/>
    </row>
    <row r="195" spans="2:10" x14ac:dyDescent="0.25">
      <c r="B195" s="11"/>
      <c r="C195" s="6"/>
      <c r="D195" s="12"/>
      <c r="E195" s="12"/>
      <c r="F195" s="45"/>
      <c r="G195" s="27"/>
      <c r="H195" s="12"/>
      <c r="I195" s="28"/>
      <c r="J195" s="30"/>
    </row>
    <row r="196" spans="2:10" x14ac:dyDescent="0.25">
      <c r="B196" s="11"/>
      <c r="C196" s="6"/>
      <c r="D196" s="12"/>
      <c r="E196" s="12"/>
      <c r="F196" s="45"/>
      <c r="G196" s="17"/>
      <c r="H196" s="12"/>
      <c r="I196" s="13"/>
      <c r="J196" s="18"/>
    </row>
    <row r="197" spans="2:10" x14ac:dyDescent="0.25">
      <c r="B197" s="11"/>
      <c r="C197" s="6"/>
      <c r="D197" s="12"/>
      <c r="E197" s="12"/>
      <c r="F197" s="45"/>
      <c r="G197" s="17"/>
      <c r="H197" s="12"/>
      <c r="I197" s="13"/>
      <c r="J197" s="18"/>
    </row>
    <row r="198" spans="2:10" x14ac:dyDescent="0.25">
      <c r="B198" s="11"/>
      <c r="C198" s="6"/>
      <c r="D198" s="12"/>
      <c r="E198" s="12"/>
      <c r="F198" s="45"/>
      <c r="G198" s="14"/>
      <c r="H198" s="12"/>
      <c r="I198" s="13"/>
      <c r="J198" s="18"/>
    </row>
    <row r="199" spans="2:10" x14ac:dyDescent="0.25">
      <c r="B199" s="11"/>
      <c r="C199" s="6"/>
      <c r="D199" s="12"/>
      <c r="E199" s="12"/>
      <c r="F199" s="45"/>
      <c r="G199" s="17"/>
      <c r="H199" s="12"/>
      <c r="I199" s="13"/>
      <c r="J199" s="18"/>
    </row>
    <row r="200" spans="2:10" x14ac:dyDescent="0.25">
      <c r="B200" s="11"/>
      <c r="C200" s="6"/>
      <c r="D200" s="12"/>
      <c r="E200" s="12"/>
      <c r="F200" s="45"/>
      <c r="G200" s="14"/>
      <c r="H200" s="12"/>
      <c r="I200" s="13"/>
      <c r="J200" s="18"/>
    </row>
    <row r="201" spans="2:10" x14ac:dyDescent="0.25">
      <c r="B201" s="11"/>
      <c r="C201" s="6"/>
      <c r="D201" s="12"/>
      <c r="E201" s="12"/>
      <c r="F201" s="45"/>
      <c r="G201" s="17"/>
      <c r="H201" s="12"/>
      <c r="I201" s="13"/>
      <c r="J201" s="18"/>
    </row>
    <row r="202" spans="2:10" x14ac:dyDescent="0.25">
      <c r="B202" s="11"/>
      <c r="C202" s="6"/>
      <c r="D202" s="12"/>
      <c r="E202" s="12"/>
      <c r="F202" s="45"/>
      <c r="G202" s="17"/>
      <c r="H202" s="12"/>
      <c r="I202" s="13"/>
      <c r="J202" s="18"/>
    </row>
    <row r="203" spans="2:10" x14ac:dyDescent="0.25">
      <c r="B203" s="11"/>
      <c r="C203" s="6"/>
      <c r="D203" s="12"/>
      <c r="E203" s="12"/>
      <c r="F203" s="45"/>
      <c r="G203" s="17"/>
      <c r="H203" s="12"/>
      <c r="I203" s="13"/>
      <c r="J203" s="18"/>
    </row>
    <row r="204" spans="2:10" x14ac:dyDescent="0.25">
      <c r="B204" s="11"/>
      <c r="C204" s="6"/>
      <c r="D204" s="12"/>
      <c r="E204" s="12"/>
      <c r="F204" s="45"/>
      <c r="G204" s="17"/>
      <c r="H204" s="12"/>
      <c r="I204" s="13"/>
      <c r="J204" s="18"/>
    </row>
    <row r="205" spans="2:10" x14ac:dyDescent="0.25">
      <c r="B205" s="11"/>
      <c r="C205" s="6"/>
      <c r="D205" s="12"/>
      <c r="E205" s="12"/>
      <c r="F205" s="45"/>
      <c r="G205" s="17"/>
      <c r="H205" s="12"/>
      <c r="I205" s="13"/>
      <c r="J205" s="18"/>
    </row>
    <row r="206" spans="2:10" x14ac:dyDescent="0.25">
      <c r="B206" s="11"/>
      <c r="C206" s="6"/>
      <c r="D206" s="12"/>
      <c r="E206" s="12"/>
      <c r="F206" s="45"/>
      <c r="G206" s="14"/>
      <c r="H206" s="12"/>
      <c r="I206" s="13"/>
      <c r="J206" s="18"/>
    </row>
    <row r="207" spans="2:10" x14ac:dyDescent="0.25">
      <c r="B207" s="11"/>
      <c r="C207" s="6"/>
      <c r="D207" s="12"/>
      <c r="E207" s="12"/>
      <c r="F207" s="45"/>
      <c r="G207" s="17"/>
      <c r="H207" s="12"/>
      <c r="I207" s="13"/>
      <c r="J207" s="18"/>
    </row>
    <row r="208" spans="2:10" x14ac:dyDescent="0.25">
      <c r="B208" s="11"/>
      <c r="C208" s="6"/>
      <c r="D208" s="12"/>
      <c r="E208" s="12"/>
      <c r="F208" s="45"/>
      <c r="G208" s="17"/>
      <c r="H208" s="12"/>
      <c r="I208" s="13"/>
      <c r="J208" s="18"/>
    </row>
    <row r="209" spans="2:10" x14ac:dyDescent="0.25">
      <c r="B209" s="11"/>
      <c r="C209" s="6"/>
      <c r="D209" s="12"/>
      <c r="E209" s="12"/>
      <c r="F209" s="45"/>
      <c r="G209" s="17"/>
      <c r="H209" s="12"/>
      <c r="I209" s="13"/>
      <c r="J209" s="18"/>
    </row>
    <row r="210" spans="2:10" x14ac:dyDescent="0.25">
      <c r="B210" s="11"/>
      <c r="C210" s="6"/>
      <c r="D210" s="12"/>
      <c r="E210" s="12"/>
      <c r="F210" s="45"/>
      <c r="G210" s="14"/>
      <c r="H210" s="12"/>
      <c r="I210" s="13"/>
      <c r="J210" s="18"/>
    </row>
    <row r="211" spans="2:10" x14ac:dyDescent="0.25">
      <c r="B211" s="11"/>
      <c r="C211" s="6"/>
      <c r="D211" s="12"/>
      <c r="E211" s="12"/>
      <c r="F211" s="45"/>
      <c r="G211" s="17"/>
      <c r="H211" s="12"/>
      <c r="I211" s="13"/>
      <c r="J211" s="18"/>
    </row>
    <row r="212" spans="2:10" x14ac:dyDescent="0.25">
      <c r="B212" s="11"/>
      <c r="C212" s="6"/>
      <c r="D212" s="12"/>
      <c r="E212" s="12"/>
      <c r="F212" s="45"/>
      <c r="G212" s="17"/>
      <c r="H212" s="12"/>
      <c r="I212" s="13"/>
      <c r="J212" s="18"/>
    </row>
    <row r="213" spans="2:10" x14ac:dyDescent="0.25">
      <c r="B213" s="11"/>
      <c r="C213" s="6"/>
      <c r="D213" s="12"/>
      <c r="E213" s="12"/>
      <c r="F213" s="45"/>
      <c r="G213" s="17"/>
      <c r="H213" s="12"/>
      <c r="I213" s="13"/>
      <c r="J213" s="18"/>
    </row>
    <row r="214" spans="2:10" x14ac:dyDescent="0.25">
      <c r="B214" s="11"/>
      <c r="C214" s="6"/>
      <c r="D214" s="12"/>
      <c r="E214" s="12"/>
      <c r="F214" s="45"/>
      <c r="G214" s="17"/>
      <c r="H214" s="12"/>
      <c r="I214" s="13"/>
      <c r="J214" s="18"/>
    </row>
    <row r="215" spans="2:10" x14ac:dyDescent="0.25">
      <c r="B215" s="11"/>
      <c r="C215" s="6"/>
      <c r="D215" s="12"/>
      <c r="E215" s="12"/>
      <c r="F215" s="45"/>
      <c r="G215" s="17"/>
      <c r="H215" s="12"/>
      <c r="I215" s="13"/>
      <c r="J215" s="15"/>
    </row>
    <row r="216" spans="2:10" x14ac:dyDescent="0.25">
      <c r="B216" s="11"/>
      <c r="C216" s="6"/>
      <c r="D216" s="12"/>
      <c r="E216" s="12"/>
      <c r="F216" s="45"/>
      <c r="G216" s="17"/>
      <c r="H216" s="12"/>
      <c r="I216" s="13"/>
      <c r="J216" s="18"/>
    </row>
    <row r="217" spans="2:10" x14ac:dyDescent="0.25">
      <c r="B217" s="11"/>
      <c r="C217" s="6"/>
      <c r="D217" s="12"/>
      <c r="E217" s="12"/>
      <c r="F217" s="45"/>
      <c r="G217" s="17"/>
      <c r="H217" s="12"/>
      <c r="I217" s="13"/>
      <c r="J217" s="18"/>
    </row>
    <row r="218" spans="2:10" x14ac:dyDescent="0.25">
      <c r="B218" s="11"/>
      <c r="C218" s="6"/>
      <c r="D218" s="12"/>
      <c r="E218" s="12"/>
      <c r="F218" s="45"/>
      <c r="G218" s="14"/>
      <c r="H218" s="12"/>
      <c r="I218" s="13"/>
      <c r="J218" s="18"/>
    </row>
    <row r="219" spans="2:10" x14ac:dyDescent="0.25">
      <c r="B219" s="11"/>
      <c r="C219" s="6"/>
      <c r="D219" s="12"/>
      <c r="E219" s="12"/>
      <c r="F219" s="45"/>
      <c r="G219" s="17"/>
      <c r="H219" s="12"/>
      <c r="I219" s="13"/>
      <c r="J219" s="18"/>
    </row>
    <row r="220" spans="2:10" x14ac:dyDescent="0.25">
      <c r="B220" s="11"/>
      <c r="C220" s="6"/>
      <c r="D220" s="12"/>
      <c r="E220" s="12"/>
      <c r="F220" s="45"/>
      <c r="G220" s="17"/>
      <c r="H220" s="12"/>
      <c r="I220" s="13"/>
      <c r="J220" s="18"/>
    </row>
    <row r="221" spans="2:10" x14ac:dyDescent="0.25">
      <c r="B221" s="11"/>
      <c r="C221" s="6"/>
      <c r="D221" s="12"/>
      <c r="E221" s="12"/>
      <c r="F221" s="45"/>
      <c r="G221" s="14"/>
      <c r="H221" s="12"/>
      <c r="I221" s="13"/>
      <c r="J221" s="18"/>
    </row>
    <row r="222" spans="2:10" x14ac:dyDescent="0.25">
      <c r="B222" s="11"/>
      <c r="C222" s="6"/>
      <c r="D222" s="12"/>
      <c r="E222" s="12"/>
      <c r="F222" s="45"/>
      <c r="G222" s="14"/>
      <c r="H222" s="12"/>
      <c r="I222" s="13"/>
      <c r="J222" s="18"/>
    </row>
    <row r="223" spans="2:10" x14ac:dyDescent="0.25">
      <c r="B223" s="11"/>
      <c r="C223" s="6"/>
      <c r="D223" s="12"/>
      <c r="E223" s="12"/>
      <c r="F223" s="45"/>
      <c r="G223" s="14"/>
      <c r="H223" s="12"/>
      <c r="I223" s="13"/>
      <c r="J223" s="18"/>
    </row>
    <row r="224" spans="2:10" x14ac:dyDescent="0.25">
      <c r="B224" s="11"/>
      <c r="C224" s="6"/>
      <c r="D224" s="12"/>
      <c r="E224" s="12"/>
      <c r="F224" s="45"/>
      <c r="G224" s="14"/>
      <c r="H224" s="12"/>
      <c r="I224" s="13"/>
      <c r="J224" s="18"/>
    </row>
    <row r="225" spans="2:10" x14ac:dyDescent="0.25">
      <c r="B225" s="11"/>
      <c r="C225" s="6"/>
      <c r="D225" s="12"/>
      <c r="E225" s="12"/>
      <c r="F225" s="45"/>
      <c r="G225" s="17"/>
      <c r="H225" s="12"/>
      <c r="I225" s="13"/>
      <c r="J225" s="18"/>
    </row>
    <row r="226" spans="2:10" x14ac:dyDescent="0.25">
      <c r="B226" s="11"/>
      <c r="C226" s="6"/>
      <c r="D226" s="12"/>
      <c r="E226" s="12"/>
      <c r="F226" s="45"/>
      <c r="G226" s="17"/>
      <c r="H226" s="12"/>
      <c r="I226" s="13"/>
      <c r="J226" s="18"/>
    </row>
    <row r="227" spans="2:10" x14ac:dyDescent="0.25">
      <c r="B227" s="11"/>
      <c r="C227" s="6"/>
      <c r="D227" s="12"/>
      <c r="E227" s="12"/>
      <c r="F227" s="45"/>
      <c r="G227" s="17"/>
      <c r="H227" s="12"/>
      <c r="I227" s="13"/>
      <c r="J227" s="18"/>
    </row>
    <row r="228" spans="2:10" x14ac:dyDescent="0.25">
      <c r="B228" s="11"/>
      <c r="C228" s="6"/>
      <c r="D228" s="12"/>
      <c r="E228" s="12"/>
      <c r="F228" s="45"/>
      <c r="G228" s="14"/>
      <c r="H228" s="12"/>
      <c r="I228" s="13"/>
      <c r="J228" s="18"/>
    </row>
    <row r="229" spans="2:10" x14ac:dyDescent="0.25">
      <c r="B229" s="11"/>
      <c r="C229" s="6"/>
      <c r="D229" s="12"/>
      <c r="E229" s="12"/>
      <c r="F229" s="45"/>
      <c r="G229" s="17"/>
      <c r="H229" s="12"/>
      <c r="I229" s="13"/>
      <c r="J229" s="18"/>
    </row>
    <row r="230" spans="2:10" x14ac:dyDescent="0.25">
      <c r="B230" s="11"/>
      <c r="C230" s="6"/>
      <c r="D230" s="12"/>
      <c r="E230" s="12"/>
      <c r="F230" s="45"/>
      <c r="G230" s="14"/>
      <c r="H230" s="12"/>
      <c r="I230" s="13"/>
      <c r="J230" s="18"/>
    </row>
    <row r="231" spans="2:10" x14ac:dyDescent="0.25">
      <c r="B231" s="11"/>
      <c r="C231" s="6"/>
      <c r="D231" s="12"/>
      <c r="E231" s="12"/>
      <c r="F231" s="45"/>
      <c r="G231" s="14"/>
      <c r="H231" s="12"/>
      <c r="I231" s="13"/>
      <c r="J231" s="18"/>
    </row>
    <row r="232" spans="2:10" x14ac:dyDescent="0.25">
      <c r="B232" s="11"/>
      <c r="C232" s="6"/>
      <c r="D232" s="12"/>
      <c r="E232" s="12"/>
      <c r="F232" s="45"/>
      <c r="G232" s="17"/>
      <c r="H232" s="12"/>
      <c r="I232" s="13"/>
      <c r="J232" s="18"/>
    </row>
    <row r="233" spans="2:10" x14ac:dyDescent="0.25">
      <c r="B233" s="11"/>
      <c r="C233" s="6"/>
      <c r="D233" s="12"/>
      <c r="E233" s="12"/>
      <c r="F233" s="45"/>
      <c r="G233" s="27"/>
      <c r="H233" s="12"/>
      <c r="I233" s="28"/>
      <c r="J233" s="30"/>
    </row>
    <row r="234" spans="2:10" x14ac:dyDescent="0.25">
      <c r="B234" s="11"/>
      <c r="C234" s="6"/>
      <c r="D234" s="12"/>
      <c r="E234" s="12"/>
      <c r="F234" s="45"/>
      <c r="G234" s="27"/>
      <c r="H234" s="12"/>
      <c r="I234" s="28"/>
      <c r="J234" s="30"/>
    </row>
    <row r="235" spans="2:10" x14ac:dyDescent="0.25">
      <c r="B235" s="11"/>
      <c r="C235" s="6"/>
      <c r="D235" s="12"/>
      <c r="E235" s="12"/>
      <c r="F235" s="45"/>
      <c r="G235" s="27"/>
      <c r="H235" s="12"/>
      <c r="I235" s="28"/>
      <c r="J235" s="30"/>
    </row>
    <row r="236" spans="2:10" x14ac:dyDescent="0.25">
      <c r="B236" s="11"/>
      <c r="C236" s="6"/>
      <c r="D236" s="12"/>
      <c r="E236" s="12"/>
      <c r="F236" s="45"/>
      <c r="G236" s="27"/>
      <c r="H236" s="12"/>
      <c r="I236" s="28"/>
      <c r="J236" s="30"/>
    </row>
    <row r="237" spans="2:10" x14ac:dyDescent="0.25">
      <c r="B237" s="11"/>
      <c r="C237" s="6"/>
      <c r="D237" s="12"/>
      <c r="E237" s="12"/>
      <c r="F237" s="45"/>
      <c r="G237" s="27"/>
      <c r="H237" s="12"/>
      <c r="I237" s="28"/>
      <c r="J237" s="30"/>
    </row>
    <row r="238" spans="2:10" x14ac:dyDescent="0.25">
      <c r="B238" s="11"/>
      <c r="C238" s="6"/>
      <c r="D238" s="12"/>
      <c r="E238" s="12"/>
      <c r="F238" s="45"/>
      <c r="G238" s="27"/>
      <c r="H238" s="12"/>
      <c r="I238" s="28"/>
      <c r="J238" s="30"/>
    </row>
    <row r="239" spans="2:10" x14ac:dyDescent="0.25">
      <c r="B239" s="11"/>
      <c r="C239" s="6"/>
      <c r="D239" s="12"/>
      <c r="E239" s="12"/>
      <c r="F239" s="45"/>
      <c r="G239" s="27"/>
      <c r="H239" s="12"/>
      <c r="I239" s="28"/>
      <c r="J239" s="30"/>
    </row>
    <row r="240" spans="2:10" x14ac:dyDescent="0.25">
      <c r="B240" s="11"/>
      <c r="C240" s="6"/>
      <c r="D240" s="12"/>
      <c r="E240" s="12"/>
      <c r="F240" s="45"/>
      <c r="G240" s="27"/>
      <c r="H240" s="12"/>
      <c r="I240" s="28"/>
      <c r="J240" s="30"/>
    </row>
    <row r="241" spans="2:10" x14ac:dyDescent="0.25">
      <c r="B241" s="11"/>
      <c r="C241" s="6"/>
      <c r="D241" s="12"/>
      <c r="E241" s="12"/>
      <c r="F241" s="45"/>
      <c r="G241" s="27"/>
      <c r="H241" s="12"/>
      <c r="I241" s="28"/>
      <c r="J241" s="30"/>
    </row>
    <row r="242" spans="2:10" x14ac:dyDescent="0.25">
      <c r="B242" s="11"/>
      <c r="C242" s="6"/>
      <c r="D242" s="12"/>
      <c r="E242" s="12"/>
      <c r="F242" s="45"/>
      <c r="G242" s="27"/>
      <c r="H242" s="12"/>
      <c r="I242" s="28"/>
      <c r="J242" s="30"/>
    </row>
    <row r="243" spans="2:10" x14ac:dyDescent="0.25">
      <c r="B243" s="11"/>
      <c r="C243" s="6"/>
      <c r="D243" s="12"/>
      <c r="E243" s="12"/>
      <c r="F243" s="45"/>
      <c r="G243" s="27"/>
      <c r="H243" s="12"/>
      <c r="I243" s="28"/>
      <c r="J243" s="30"/>
    </row>
    <row r="244" spans="2:10" x14ac:dyDescent="0.25">
      <c r="B244" s="11"/>
      <c r="C244" s="6"/>
      <c r="D244" s="12"/>
      <c r="E244" s="12"/>
      <c r="F244" s="45"/>
      <c r="G244" s="27"/>
      <c r="H244" s="12"/>
      <c r="I244" s="28"/>
      <c r="J244" s="30"/>
    </row>
    <row r="245" spans="2:10" x14ac:dyDescent="0.25">
      <c r="B245" s="11"/>
      <c r="C245" s="6"/>
      <c r="D245" s="12"/>
      <c r="E245" s="12"/>
      <c r="F245" s="45"/>
      <c r="G245" s="27"/>
      <c r="H245" s="12"/>
      <c r="I245" s="28"/>
      <c r="J245" s="30"/>
    </row>
    <row r="246" spans="2:10" x14ac:dyDescent="0.25">
      <c r="B246" s="11"/>
      <c r="C246" s="6"/>
      <c r="D246" s="12"/>
      <c r="E246" s="12"/>
      <c r="F246" s="45"/>
      <c r="G246" s="27"/>
      <c r="H246" s="12"/>
      <c r="I246" s="28"/>
      <c r="J246" s="30"/>
    </row>
    <row r="247" spans="2:10" x14ac:dyDescent="0.25">
      <c r="B247" s="11"/>
      <c r="C247" s="6"/>
      <c r="D247" s="12"/>
      <c r="E247" s="12"/>
      <c r="F247" s="45"/>
      <c r="G247" s="27"/>
      <c r="H247" s="12"/>
      <c r="I247" s="28"/>
      <c r="J247" s="30"/>
    </row>
    <row r="248" spans="2:10" x14ac:dyDescent="0.25">
      <c r="B248" s="11"/>
      <c r="C248" s="6"/>
      <c r="D248" s="12"/>
      <c r="E248" s="12"/>
      <c r="F248" s="45"/>
      <c r="G248" s="27"/>
      <c r="H248" s="12"/>
      <c r="I248" s="28"/>
      <c r="J248" s="30"/>
    </row>
    <row r="249" spans="2:10" x14ac:dyDescent="0.25">
      <c r="B249" s="11"/>
      <c r="C249" s="6"/>
      <c r="D249" s="12"/>
      <c r="E249" s="12"/>
      <c r="F249" s="45"/>
      <c r="G249" s="27"/>
      <c r="H249" s="12"/>
      <c r="I249" s="28"/>
      <c r="J249" s="30"/>
    </row>
    <row r="250" spans="2:10" x14ac:dyDescent="0.25">
      <c r="B250" s="11"/>
      <c r="C250" s="6"/>
      <c r="D250" s="12"/>
      <c r="E250" s="12"/>
      <c r="F250" s="45"/>
      <c r="G250" s="27"/>
      <c r="H250" s="12"/>
      <c r="I250" s="28"/>
      <c r="J250" s="30"/>
    </row>
    <row r="251" spans="2:10" x14ac:dyDescent="0.25">
      <c r="B251" s="11"/>
      <c r="C251" s="6"/>
      <c r="D251" s="12"/>
      <c r="E251" s="12"/>
      <c r="F251" s="45"/>
      <c r="G251" s="27"/>
      <c r="H251" s="12"/>
      <c r="I251" s="28"/>
      <c r="J251" s="30"/>
    </row>
    <row r="252" spans="2:10" x14ac:dyDescent="0.25">
      <c r="B252" s="11"/>
      <c r="C252" s="6"/>
      <c r="D252" s="12"/>
      <c r="E252" s="12"/>
      <c r="F252" s="45"/>
      <c r="G252" s="27"/>
      <c r="H252" s="12"/>
      <c r="I252" s="28"/>
      <c r="J252" s="30"/>
    </row>
    <row r="253" spans="2:10" x14ac:dyDescent="0.25">
      <c r="B253" s="11"/>
      <c r="C253" s="6"/>
      <c r="D253" s="12"/>
      <c r="E253" s="12"/>
      <c r="F253" s="45"/>
      <c r="G253" s="27"/>
      <c r="H253" s="12"/>
      <c r="I253" s="28"/>
      <c r="J253" s="30"/>
    </row>
    <row r="254" spans="2:10" x14ac:dyDescent="0.25">
      <c r="B254" s="11"/>
      <c r="C254" s="6"/>
      <c r="D254" s="12"/>
      <c r="E254" s="12"/>
      <c r="F254" s="45"/>
      <c r="G254" s="27"/>
      <c r="H254" s="12"/>
      <c r="I254" s="28"/>
      <c r="J254" s="30"/>
    </row>
    <row r="255" spans="2:10" x14ac:dyDescent="0.25">
      <c r="B255" s="11"/>
      <c r="C255" s="6"/>
      <c r="D255" s="12"/>
      <c r="E255" s="12"/>
      <c r="F255" s="45"/>
      <c r="G255" s="27"/>
      <c r="H255" s="12"/>
      <c r="I255" s="28"/>
      <c r="J255" s="30"/>
    </row>
    <row r="256" spans="2:10" x14ac:dyDescent="0.25">
      <c r="B256" s="11"/>
      <c r="C256" s="6"/>
      <c r="D256" s="12"/>
      <c r="E256" s="12"/>
      <c r="F256" s="45"/>
      <c r="G256" s="27"/>
      <c r="H256" s="12"/>
      <c r="I256" s="28"/>
      <c r="J256" s="30"/>
    </row>
    <row r="257" spans="2:10" x14ac:dyDescent="0.25">
      <c r="B257" s="11"/>
      <c r="C257" s="6"/>
      <c r="D257" s="12"/>
      <c r="E257" s="12"/>
      <c r="F257" s="45"/>
      <c r="G257" s="27"/>
      <c r="H257" s="12"/>
      <c r="I257" s="28"/>
      <c r="J257" s="30"/>
    </row>
    <row r="258" spans="2:10" x14ac:dyDescent="0.25">
      <c r="B258" s="11"/>
      <c r="C258" s="6"/>
      <c r="D258" s="12"/>
      <c r="E258" s="12"/>
      <c r="F258" s="45"/>
      <c r="G258" s="27"/>
      <c r="H258" s="12"/>
      <c r="I258" s="28"/>
      <c r="J258" s="30"/>
    </row>
    <row r="259" spans="2:10" x14ac:dyDescent="0.25">
      <c r="B259" s="11"/>
      <c r="C259" s="6"/>
      <c r="D259" s="12"/>
      <c r="E259" s="12"/>
      <c r="F259" s="45"/>
      <c r="G259" s="27"/>
      <c r="H259" s="12"/>
      <c r="I259" s="28"/>
      <c r="J259" s="30"/>
    </row>
    <row r="260" spans="2:10" x14ac:dyDescent="0.25">
      <c r="B260" s="11"/>
      <c r="C260" s="6"/>
      <c r="D260" s="12"/>
      <c r="E260" s="12"/>
      <c r="F260" s="45"/>
      <c r="G260" s="27"/>
      <c r="H260" s="12"/>
      <c r="I260" s="28"/>
      <c r="J260" s="30"/>
    </row>
    <row r="261" spans="2:10" x14ac:dyDescent="0.25">
      <c r="B261" s="11"/>
      <c r="C261" s="6"/>
      <c r="D261" s="12"/>
      <c r="E261" s="12"/>
      <c r="F261" s="45"/>
      <c r="G261" s="27"/>
      <c r="H261" s="12"/>
      <c r="I261" s="28"/>
      <c r="J261" s="30"/>
    </row>
    <row r="262" spans="2:10" x14ac:dyDescent="0.25">
      <c r="B262" s="11"/>
      <c r="C262" s="6"/>
      <c r="D262" s="12"/>
      <c r="E262" s="12"/>
      <c r="F262" s="45"/>
      <c r="G262" s="27"/>
      <c r="H262" s="12"/>
      <c r="I262" s="28"/>
      <c r="J262" s="30"/>
    </row>
    <row r="263" spans="2:10" x14ac:dyDescent="0.25">
      <c r="B263" s="11"/>
      <c r="C263" s="6"/>
      <c r="D263" s="12"/>
      <c r="E263" s="12"/>
      <c r="F263" s="45"/>
      <c r="G263" s="27"/>
      <c r="H263" s="12"/>
      <c r="I263" s="28"/>
      <c r="J263" s="30"/>
    </row>
    <row r="264" spans="2:10" x14ac:dyDescent="0.25">
      <c r="B264" s="11"/>
      <c r="C264" s="6"/>
      <c r="D264" s="12"/>
      <c r="E264" s="12"/>
      <c r="F264" s="45"/>
      <c r="G264" s="27"/>
      <c r="H264" s="12"/>
      <c r="I264" s="28"/>
      <c r="J264" s="30"/>
    </row>
    <row r="265" spans="2:10" x14ac:dyDescent="0.25">
      <c r="B265" s="11"/>
      <c r="C265" s="6"/>
      <c r="D265" s="12"/>
      <c r="E265" s="12"/>
      <c r="F265" s="45"/>
      <c r="G265" s="27"/>
      <c r="H265" s="12"/>
      <c r="I265" s="28"/>
      <c r="J265" s="30"/>
    </row>
    <row r="266" spans="2:10" x14ac:dyDescent="0.25">
      <c r="B266" s="11"/>
      <c r="C266" s="6"/>
      <c r="D266" s="12"/>
      <c r="E266" s="12"/>
      <c r="F266" s="45"/>
      <c r="G266" s="27"/>
      <c r="H266" s="12"/>
      <c r="I266" s="28"/>
      <c r="J266" s="30"/>
    </row>
    <row r="267" spans="2:10" x14ac:dyDescent="0.25">
      <c r="B267" s="11"/>
      <c r="C267" s="6"/>
      <c r="D267" s="12"/>
      <c r="E267" s="12"/>
      <c r="F267" s="45"/>
      <c r="G267" s="27"/>
      <c r="H267" s="12"/>
      <c r="I267" s="28"/>
      <c r="J267" s="30"/>
    </row>
    <row r="268" spans="2:10" x14ac:dyDescent="0.25">
      <c r="B268" s="11"/>
      <c r="C268" s="6"/>
      <c r="D268" s="12"/>
      <c r="E268" s="12"/>
      <c r="F268" s="45"/>
      <c r="G268" s="27"/>
      <c r="H268" s="12"/>
      <c r="I268" s="28"/>
      <c r="J268" s="30"/>
    </row>
    <row r="269" spans="2:10" x14ac:dyDescent="0.25">
      <c r="B269" s="11"/>
      <c r="C269" s="6"/>
      <c r="D269" s="12"/>
      <c r="E269" s="12"/>
      <c r="F269" s="45"/>
      <c r="G269" s="27"/>
      <c r="H269" s="12"/>
      <c r="I269" s="28"/>
      <c r="J269" s="30"/>
    </row>
    <row r="270" spans="2:10" x14ac:dyDescent="0.25">
      <c r="B270" s="11"/>
      <c r="C270" s="6"/>
      <c r="D270" s="12"/>
      <c r="E270" s="12"/>
      <c r="F270" s="45"/>
      <c r="G270" s="17"/>
      <c r="H270" s="12"/>
      <c r="I270" s="13"/>
      <c r="J270" s="18"/>
    </row>
    <row r="271" spans="2:10" x14ac:dyDescent="0.25">
      <c r="B271" s="11"/>
      <c r="C271" s="6"/>
      <c r="D271" s="12"/>
      <c r="E271" s="12"/>
      <c r="F271" s="45"/>
      <c r="G271" s="14"/>
      <c r="H271" s="12"/>
      <c r="I271" s="13"/>
      <c r="J271" s="18"/>
    </row>
    <row r="272" spans="2:10" x14ac:dyDescent="0.25">
      <c r="B272" s="11"/>
      <c r="C272" s="6"/>
      <c r="D272" s="12"/>
      <c r="E272" s="12"/>
      <c r="F272" s="45"/>
      <c r="G272" s="17"/>
      <c r="H272" s="12"/>
      <c r="I272" s="13"/>
      <c r="J272" s="18"/>
    </row>
    <row r="273" spans="2:10" x14ac:dyDescent="0.25">
      <c r="B273" s="11"/>
      <c r="C273" s="6"/>
      <c r="D273" s="12"/>
      <c r="E273" s="12"/>
      <c r="F273" s="45"/>
      <c r="G273" s="17"/>
      <c r="H273" s="12"/>
      <c r="I273" s="13"/>
      <c r="J273" s="18"/>
    </row>
    <row r="274" spans="2:10" x14ac:dyDescent="0.25">
      <c r="B274" s="11"/>
      <c r="C274" s="6"/>
      <c r="D274" s="12"/>
      <c r="E274" s="12"/>
      <c r="F274" s="45"/>
      <c r="G274" s="17"/>
      <c r="H274" s="12"/>
      <c r="I274" s="13"/>
      <c r="J274" s="18"/>
    </row>
    <row r="275" spans="2:10" x14ac:dyDescent="0.25">
      <c r="B275" s="11"/>
      <c r="C275" s="6"/>
      <c r="D275" s="12"/>
      <c r="E275" s="12"/>
      <c r="F275" s="45"/>
      <c r="G275" s="17"/>
      <c r="H275" s="12"/>
      <c r="I275" s="13"/>
      <c r="J275" s="18"/>
    </row>
    <row r="276" spans="2:10" x14ac:dyDescent="0.25">
      <c r="B276" s="11"/>
      <c r="C276" s="6"/>
      <c r="D276" s="12"/>
      <c r="E276" s="12"/>
      <c r="F276" s="45"/>
      <c r="G276" s="17"/>
      <c r="H276" s="12"/>
      <c r="I276" s="13"/>
      <c r="J276" s="18"/>
    </row>
    <row r="277" spans="2:10" x14ac:dyDescent="0.25">
      <c r="B277" s="11"/>
      <c r="C277" s="6"/>
      <c r="D277" s="12"/>
      <c r="E277" s="12"/>
      <c r="F277" s="45"/>
      <c r="G277" s="17"/>
      <c r="H277" s="12"/>
      <c r="I277" s="13"/>
      <c r="J277" s="18"/>
    </row>
    <row r="278" spans="2:10" x14ac:dyDescent="0.25">
      <c r="B278" s="11"/>
      <c r="C278" s="6"/>
      <c r="D278" s="12"/>
      <c r="E278" s="12"/>
      <c r="F278" s="45"/>
      <c r="G278" s="17"/>
      <c r="H278" s="12"/>
      <c r="I278" s="13"/>
      <c r="J278" s="18"/>
    </row>
    <row r="279" spans="2:10" x14ac:dyDescent="0.25">
      <c r="B279" s="11"/>
      <c r="C279" s="6"/>
      <c r="D279" s="12"/>
      <c r="E279" s="12"/>
      <c r="F279" s="45"/>
      <c r="G279" s="17"/>
      <c r="H279" s="12"/>
      <c r="I279" s="13"/>
      <c r="J279" s="18"/>
    </row>
    <row r="280" spans="2:10" x14ac:dyDescent="0.25">
      <c r="B280" s="11"/>
      <c r="C280" s="6"/>
      <c r="D280" s="12"/>
      <c r="E280" s="12"/>
      <c r="F280" s="45"/>
      <c r="G280" s="17"/>
      <c r="H280" s="12"/>
      <c r="I280" s="13"/>
      <c r="J280" s="18"/>
    </row>
    <row r="281" spans="2:10" x14ac:dyDescent="0.25">
      <c r="B281" s="11"/>
      <c r="C281" s="6"/>
      <c r="D281" s="12"/>
      <c r="E281" s="12"/>
      <c r="F281" s="45"/>
      <c r="G281" s="17"/>
      <c r="H281" s="12"/>
      <c r="I281" s="13"/>
      <c r="J281" s="18"/>
    </row>
    <row r="282" spans="2:10" x14ac:dyDescent="0.25">
      <c r="B282" s="11"/>
      <c r="C282" s="6"/>
      <c r="D282" s="12"/>
      <c r="E282" s="12"/>
      <c r="F282" s="45"/>
      <c r="G282" s="14"/>
      <c r="H282" s="12"/>
      <c r="I282" s="13"/>
      <c r="J282" s="18"/>
    </row>
    <row r="283" spans="2:10" x14ac:dyDescent="0.25">
      <c r="B283" s="11"/>
      <c r="C283" s="6"/>
      <c r="D283" s="12"/>
      <c r="E283" s="12"/>
      <c r="F283" s="45"/>
      <c r="G283" s="17"/>
      <c r="H283" s="12"/>
      <c r="I283" s="13"/>
      <c r="J283" s="18"/>
    </row>
    <row r="284" spans="2:10" x14ac:dyDescent="0.25">
      <c r="B284" s="11"/>
      <c r="C284" s="6"/>
      <c r="D284" s="12"/>
      <c r="E284" s="12"/>
      <c r="F284" s="45"/>
      <c r="G284" s="17"/>
      <c r="H284" s="12"/>
      <c r="I284" s="13"/>
      <c r="J284" s="18"/>
    </row>
    <row r="285" spans="2:10" x14ac:dyDescent="0.25">
      <c r="B285" s="11"/>
      <c r="C285" s="6"/>
      <c r="D285" s="12"/>
      <c r="E285" s="12"/>
      <c r="F285" s="45"/>
      <c r="G285" s="14"/>
      <c r="H285" s="12"/>
      <c r="I285" s="13"/>
      <c r="J285" s="18"/>
    </row>
    <row r="286" spans="2:10" x14ac:dyDescent="0.25">
      <c r="B286" s="11"/>
      <c r="C286" s="6"/>
      <c r="D286" s="12"/>
      <c r="E286" s="12"/>
      <c r="F286" s="45"/>
      <c r="G286" s="17"/>
      <c r="H286" s="12"/>
      <c r="I286" s="13"/>
      <c r="J286" s="18"/>
    </row>
    <row r="287" spans="2:10" x14ac:dyDescent="0.25">
      <c r="B287" s="11"/>
      <c r="C287" s="6"/>
      <c r="D287" s="12"/>
      <c r="E287" s="12"/>
      <c r="F287" s="45"/>
      <c r="G287" s="17"/>
      <c r="H287" s="12"/>
      <c r="I287" s="13"/>
      <c r="J287" s="18"/>
    </row>
    <row r="288" spans="2:10" x14ac:dyDescent="0.25">
      <c r="B288" s="11"/>
      <c r="C288" s="6"/>
      <c r="D288" s="12"/>
      <c r="E288" s="12"/>
      <c r="F288" s="45"/>
      <c r="G288" s="14"/>
      <c r="H288" s="12"/>
      <c r="I288" s="13"/>
      <c r="J288" s="18"/>
    </row>
    <row r="289" spans="2:10" x14ac:dyDescent="0.25">
      <c r="B289" s="11"/>
      <c r="C289" s="6"/>
      <c r="D289" s="12"/>
      <c r="E289" s="12"/>
      <c r="F289" s="45"/>
      <c r="G289" s="17"/>
      <c r="H289" s="12"/>
      <c r="I289" s="13"/>
      <c r="J289" s="18"/>
    </row>
    <row r="290" spans="2:10" x14ac:dyDescent="0.25">
      <c r="B290" s="11"/>
      <c r="C290" s="6"/>
      <c r="D290" s="12"/>
      <c r="E290" s="12"/>
      <c r="F290" s="45"/>
      <c r="G290" s="17"/>
      <c r="H290" s="12"/>
      <c r="I290" s="13"/>
      <c r="J290" s="18"/>
    </row>
    <row r="291" spans="2:10" x14ac:dyDescent="0.25">
      <c r="B291" s="11"/>
      <c r="C291" s="6"/>
      <c r="D291" s="12"/>
      <c r="E291" s="12"/>
      <c r="F291" s="45"/>
      <c r="G291" s="17"/>
      <c r="H291" s="12"/>
      <c r="I291" s="13"/>
      <c r="J291" s="18"/>
    </row>
    <row r="292" spans="2:10" x14ac:dyDescent="0.25">
      <c r="B292" s="11"/>
      <c r="C292" s="6"/>
      <c r="D292" s="12"/>
      <c r="E292" s="12"/>
      <c r="F292" s="45"/>
      <c r="G292" s="17"/>
      <c r="H292" s="12"/>
      <c r="I292" s="13"/>
      <c r="J292" s="18"/>
    </row>
    <row r="293" spans="2:10" x14ac:dyDescent="0.25">
      <c r="B293" s="11"/>
      <c r="C293" s="6"/>
      <c r="D293" s="12"/>
      <c r="E293" s="12"/>
      <c r="F293" s="45"/>
      <c r="G293" s="17"/>
      <c r="H293" s="12"/>
      <c r="I293" s="13"/>
      <c r="J293" s="18"/>
    </row>
    <row r="294" spans="2:10" x14ac:dyDescent="0.25">
      <c r="B294" s="11"/>
      <c r="C294" s="6"/>
      <c r="D294" s="12"/>
      <c r="E294" s="12"/>
      <c r="F294" s="45"/>
      <c r="G294" s="14"/>
      <c r="H294" s="12"/>
      <c r="I294" s="13"/>
      <c r="J294" s="18"/>
    </row>
    <row r="295" spans="2:10" x14ac:dyDescent="0.25">
      <c r="B295" s="11"/>
      <c r="C295" s="6"/>
      <c r="D295" s="12"/>
      <c r="E295" s="12"/>
      <c r="F295" s="45"/>
      <c r="G295" s="17"/>
      <c r="H295" s="12"/>
      <c r="I295" s="13"/>
      <c r="J295" s="18"/>
    </row>
    <row r="296" spans="2:10" x14ac:dyDescent="0.25">
      <c r="B296" s="11"/>
      <c r="C296" s="6"/>
      <c r="D296" s="12"/>
      <c r="E296" s="12"/>
      <c r="F296" s="45"/>
      <c r="G296" s="17"/>
      <c r="H296" s="12"/>
      <c r="I296" s="13"/>
      <c r="J296" s="18"/>
    </row>
    <row r="297" spans="2:10" x14ac:dyDescent="0.25">
      <c r="B297" s="11"/>
      <c r="C297" s="6"/>
      <c r="D297" s="12"/>
      <c r="E297" s="12"/>
      <c r="F297" s="45"/>
      <c r="G297" s="14"/>
      <c r="H297" s="12"/>
      <c r="I297" s="13"/>
      <c r="J297" s="18"/>
    </row>
    <row r="298" spans="2:10" x14ac:dyDescent="0.25">
      <c r="B298" s="11"/>
      <c r="C298" s="6"/>
      <c r="D298" s="12"/>
      <c r="E298" s="12"/>
      <c r="F298" s="45"/>
      <c r="G298" s="17"/>
      <c r="H298" s="12"/>
      <c r="I298" s="13"/>
      <c r="J298" s="18"/>
    </row>
    <row r="299" spans="2:10" x14ac:dyDescent="0.25">
      <c r="B299" s="11"/>
      <c r="C299" s="6"/>
      <c r="D299" s="12"/>
      <c r="E299" s="12"/>
      <c r="F299" s="45"/>
      <c r="G299" s="17"/>
      <c r="H299" s="12"/>
      <c r="I299" s="13"/>
      <c r="J299" s="18"/>
    </row>
    <row r="300" spans="2:10" x14ac:dyDescent="0.25">
      <c r="B300" s="11"/>
      <c r="C300" s="6"/>
      <c r="D300" s="12"/>
      <c r="E300" s="12"/>
      <c r="F300" s="45"/>
      <c r="G300" s="17"/>
      <c r="H300" s="12"/>
      <c r="I300" s="13"/>
      <c r="J300" s="18"/>
    </row>
    <row r="301" spans="2:10" x14ac:dyDescent="0.25">
      <c r="B301" s="11"/>
      <c r="C301" s="6"/>
      <c r="D301" s="12"/>
      <c r="E301" s="12"/>
      <c r="F301" s="45"/>
      <c r="G301" s="14"/>
      <c r="H301" s="12"/>
      <c r="I301" s="13"/>
      <c r="J301" s="18"/>
    </row>
    <row r="302" spans="2:10" x14ac:dyDescent="0.25">
      <c r="B302" s="11"/>
      <c r="C302" s="6"/>
      <c r="D302" s="12"/>
      <c r="E302" s="12"/>
      <c r="F302" s="45"/>
      <c r="G302" s="14"/>
      <c r="H302" s="12"/>
      <c r="I302" s="13"/>
      <c r="J302" s="18"/>
    </row>
    <row r="303" spans="2:10" x14ac:dyDescent="0.25">
      <c r="B303" s="11"/>
      <c r="C303" s="6"/>
      <c r="D303" s="12"/>
      <c r="E303" s="12"/>
      <c r="F303" s="45"/>
      <c r="G303" s="17"/>
      <c r="H303" s="12"/>
      <c r="I303" s="13"/>
      <c r="J303" s="18"/>
    </row>
    <row r="304" spans="2:10" x14ac:dyDescent="0.25">
      <c r="B304" s="11"/>
      <c r="C304" s="6"/>
      <c r="D304" s="12"/>
      <c r="E304" s="12"/>
      <c r="F304" s="45"/>
      <c r="G304" s="14"/>
      <c r="H304" s="12"/>
      <c r="I304" s="13"/>
      <c r="J304" s="18"/>
    </row>
    <row r="305" spans="2:10" x14ac:dyDescent="0.25">
      <c r="B305" s="11"/>
      <c r="C305" s="6"/>
      <c r="D305" s="12"/>
      <c r="E305" s="12"/>
      <c r="F305" s="45"/>
      <c r="G305" s="14"/>
      <c r="H305" s="12"/>
      <c r="I305" s="13"/>
      <c r="J305" s="18"/>
    </row>
    <row r="306" spans="2:10" x14ac:dyDescent="0.25">
      <c r="B306" s="11"/>
      <c r="C306" s="6"/>
      <c r="D306" s="12"/>
      <c r="E306" s="12"/>
      <c r="F306" s="45"/>
      <c r="G306" s="14"/>
      <c r="H306" s="12"/>
      <c r="I306" s="13"/>
      <c r="J306" s="18"/>
    </row>
    <row r="307" spans="2:10" x14ac:dyDescent="0.25">
      <c r="B307" s="11"/>
      <c r="C307" s="6"/>
      <c r="D307" s="12"/>
      <c r="E307" s="12"/>
      <c r="F307" s="45"/>
      <c r="G307" s="17"/>
      <c r="H307" s="12"/>
      <c r="I307" s="13"/>
      <c r="J307" s="18"/>
    </row>
    <row r="308" spans="2:10" x14ac:dyDescent="0.25">
      <c r="B308" s="11"/>
      <c r="C308" s="6"/>
      <c r="D308" s="12"/>
      <c r="E308" s="12"/>
      <c r="F308" s="45"/>
      <c r="G308" s="17"/>
      <c r="H308" s="12"/>
      <c r="I308" s="13"/>
      <c r="J308" s="18"/>
    </row>
    <row r="309" spans="2:10" x14ac:dyDescent="0.25">
      <c r="B309" s="11"/>
      <c r="C309" s="6"/>
      <c r="D309" s="12"/>
      <c r="E309" s="12"/>
      <c r="F309" s="45"/>
      <c r="G309" s="17"/>
      <c r="H309" s="12"/>
      <c r="I309" s="13"/>
      <c r="J309" s="18"/>
    </row>
    <row r="310" spans="2:10" x14ac:dyDescent="0.25">
      <c r="B310" s="11"/>
      <c r="C310" s="6"/>
      <c r="D310" s="12"/>
      <c r="E310" s="12"/>
      <c r="F310" s="45"/>
      <c r="G310" s="27"/>
      <c r="H310" s="12"/>
      <c r="I310" s="28"/>
      <c r="J310" s="30"/>
    </row>
    <row r="311" spans="2:10" x14ac:dyDescent="0.25">
      <c r="B311" s="11"/>
      <c r="C311" s="6"/>
      <c r="D311" s="12"/>
      <c r="E311" s="12"/>
      <c r="F311" s="45"/>
      <c r="G311" s="27"/>
      <c r="H311" s="12"/>
      <c r="I311" s="28"/>
      <c r="J311" s="30"/>
    </row>
    <row r="312" spans="2:10" x14ac:dyDescent="0.25">
      <c r="B312" s="11"/>
      <c r="C312" s="6"/>
      <c r="D312" s="12"/>
      <c r="E312" s="12"/>
      <c r="F312" s="45"/>
      <c r="G312" s="27"/>
      <c r="H312" s="12"/>
      <c r="I312" s="28"/>
      <c r="J312" s="30"/>
    </row>
    <row r="313" spans="2:10" x14ac:dyDescent="0.25">
      <c r="B313" s="11"/>
      <c r="C313" s="6"/>
      <c r="D313" s="12"/>
      <c r="E313" s="12"/>
      <c r="F313" s="45"/>
      <c r="G313" s="27"/>
      <c r="H313" s="12"/>
      <c r="I313" s="28"/>
      <c r="J313" s="30"/>
    </row>
    <row r="314" spans="2:10" x14ac:dyDescent="0.25">
      <c r="B314" s="11"/>
      <c r="C314" s="6"/>
      <c r="D314" s="12"/>
      <c r="E314" s="12"/>
      <c r="F314" s="45"/>
      <c r="G314" s="27"/>
      <c r="H314" s="12"/>
      <c r="I314" s="28"/>
      <c r="J314" s="30"/>
    </row>
    <row r="315" spans="2:10" x14ac:dyDescent="0.25">
      <c r="B315" s="11"/>
      <c r="C315" s="6"/>
      <c r="D315" s="12"/>
      <c r="E315" s="12"/>
      <c r="F315" s="45"/>
      <c r="G315" s="27"/>
      <c r="H315" s="12"/>
      <c r="I315" s="28"/>
      <c r="J315" s="30"/>
    </row>
    <row r="316" spans="2:10" x14ac:dyDescent="0.25">
      <c r="B316" s="11"/>
      <c r="C316" s="6"/>
      <c r="D316" s="12"/>
      <c r="E316" s="12"/>
      <c r="F316" s="45"/>
      <c r="G316" s="27"/>
      <c r="H316" s="12"/>
      <c r="I316" s="28"/>
      <c r="J316" s="30"/>
    </row>
    <row r="317" spans="2:10" x14ac:dyDescent="0.25">
      <c r="B317" s="11"/>
      <c r="C317" s="6"/>
      <c r="D317" s="12"/>
      <c r="E317" s="12"/>
      <c r="F317" s="45"/>
      <c r="G317" s="27"/>
      <c r="H317" s="12"/>
      <c r="I317" s="28"/>
      <c r="J317" s="30"/>
    </row>
    <row r="318" spans="2:10" x14ac:dyDescent="0.25">
      <c r="B318" s="11"/>
      <c r="C318" s="6"/>
      <c r="D318" s="12"/>
      <c r="E318" s="12"/>
      <c r="F318" s="45"/>
      <c r="G318" s="27"/>
      <c r="H318" s="12"/>
      <c r="I318" s="28"/>
      <c r="J318" s="30"/>
    </row>
    <row r="319" spans="2:10" x14ac:dyDescent="0.25">
      <c r="B319" s="11"/>
      <c r="C319" s="6"/>
      <c r="D319" s="12"/>
      <c r="E319" s="12"/>
      <c r="F319" s="45"/>
      <c r="G319" s="27"/>
      <c r="H319" s="12"/>
      <c r="I319" s="28"/>
      <c r="J319" s="30"/>
    </row>
    <row r="320" spans="2:10" x14ac:dyDescent="0.25">
      <c r="B320" s="11"/>
      <c r="C320" s="6"/>
      <c r="D320" s="12"/>
      <c r="E320" s="12"/>
      <c r="F320" s="45"/>
      <c r="G320" s="27"/>
      <c r="H320" s="12"/>
      <c r="I320" s="28"/>
      <c r="J320" s="30"/>
    </row>
    <row r="321" spans="2:10" x14ac:dyDescent="0.25">
      <c r="B321" s="11"/>
      <c r="C321" s="6"/>
      <c r="D321" s="12"/>
      <c r="E321" s="12"/>
      <c r="F321" s="45"/>
      <c r="G321" s="27"/>
      <c r="H321" s="12"/>
      <c r="I321" s="28"/>
      <c r="J321" s="30"/>
    </row>
    <row r="322" spans="2:10" x14ac:dyDescent="0.25">
      <c r="B322" s="11"/>
      <c r="C322" s="6"/>
      <c r="D322" s="12"/>
      <c r="E322" s="12"/>
      <c r="F322" s="45"/>
      <c r="G322" s="27"/>
      <c r="H322" s="12"/>
      <c r="I322" s="28"/>
      <c r="J322" s="30"/>
    </row>
    <row r="323" spans="2:10" x14ac:dyDescent="0.25">
      <c r="B323" s="11"/>
      <c r="C323" s="6"/>
      <c r="D323" s="12"/>
      <c r="E323" s="12"/>
      <c r="F323" s="45"/>
      <c r="G323" s="27"/>
      <c r="H323" s="12"/>
      <c r="I323" s="28"/>
      <c r="J323" s="30"/>
    </row>
    <row r="324" spans="2:10" x14ac:dyDescent="0.25">
      <c r="B324" s="11"/>
      <c r="C324" s="6"/>
      <c r="D324" s="12"/>
      <c r="E324" s="12"/>
      <c r="F324" s="45"/>
      <c r="G324" s="27"/>
      <c r="H324" s="12"/>
      <c r="I324" s="28"/>
      <c r="J324" s="30"/>
    </row>
    <row r="325" spans="2:10" x14ac:dyDescent="0.25">
      <c r="B325" s="11"/>
      <c r="C325" s="6"/>
      <c r="D325" s="12"/>
      <c r="E325" s="12"/>
      <c r="F325" s="45"/>
      <c r="G325" s="27"/>
      <c r="H325" s="12"/>
      <c r="I325" s="28"/>
      <c r="J325" s="30"/>
    </row>
    <row r="326" spans="2:10" x14ac:dyDescent="0.25">
      <c r="B326" s="11"/>
      <c r="C326" s="6"/>
      <c r="D326" s="12"/>
      <c r="E326" s="12"/>
      <c r="F326" s="45"/>
      <c r="G326" s="27"/>
      <c r="H326" s="12"/>
      <c r="I326" s="28"/>
      <c r="J326" s="30"/>
    </row>
    <row r="327" spans="2:10" x14ac:dyDescent="0.25">
      <c r="B327" s="11"/>
      <c r="C327" s="6"/>
      <c r="D327" s="12"/>
      <c r="E327" s="12"/>
      <c r="F327" s="45"/>
      <c r="G327" s="27"/>
      <c r="H327" s="12"/>
      <c r="I327" s="28"/>
      <c r="J327" s="30"/>
    </row>
    <row r="328" spans="2:10" x14ac:dyDescent="0.25">
      <c r="B328" s="11"/>
      <c r="C328" s="6"/>
      <c r="D328" s="12"/>
      <c r="E328" s="12"/>
      <c r="F328" s="45"/>
      <c r="G328" s="27"/>
      <c r="H328" s="12"/>
      <c r="I328" s="28"/>
      <c r="J328" s="30"/>
    </row>
    <row r="329" spans="2:10" x14ac:dyDescent="0.25">
      <c r="B329" s="11"/>
      <c r="C329" s="6"/>
      <c r="D329" s="12"/>
      <c r="E329" s="12"/>
      <c r="F329" s="45"/>
      <c r="G329" s="27"/>
      <c r="H329" s="12"/>
      <c r="I329" s="28"/>
      <c r="J329" s="30"/>
    </row>
    <row r="330" spans="2:10" x14ac:dyDescent="0.25">
      <c r="B330" s="11"/>
      <c r="C330" s="6"/>
      <c r="D330" s="12"/>
      <c r="E330" s="12"/>
      <c r="F330" s="45"/>
      <c r="G330" s="27"/>
      <c r="H330" s="12"/>
      <c r="I330" s="28"/>
      <c r="J330" s="30"/>
    </row>
    <row r="331" spans="2:10" x14ac:dyDescent="0.25">
      <c r="B331" s="11"/>
      <c r="C331" s="6"/>
      <c r="D331" s="12"/>
      <c r="E331" s="12"/>
      <c r="F331" s="45"/>
      <c r="G331" s="27"/>
      <c r="H331" s="12"/>
      <c r="I331" s="28"/>
      <c r="J331" s="30"/>
    </row>
    <row r="332" spans="2:10" x14ac:dyDescent="0.25">
      <c r="B332" s="11"/>
      <c r="C332" s="6"/>
      <c r="D332" s="12"/>
      <c r="E332" s="12"/>
      <c r="F332" s="45"/>
      <c r="G332" s="27"/>
      <c r="H332" s="12"/>
      <c r="I332" s="28"/>
      <c r="J332" s="30"/>
    </row>
    <row r="333" spans="2:10" x14ac:dyDescent="0.25">
      <c r="B333" s="11"/>
      <c r="C333" s="6"/>
      <c r="D333" s="12"/>
      <c r="E333" s="12"/>
      <c r="F333" s="45"/>
      <c r="G333" s="27"/>
      <c r="H333" s="12"/>
      <c r="I333" s="28"/>
      <c r="J333" s="30"/>
    </row>
    <row r="334" spans="2:10" x14ac:dyDescent="0.25">
      <c r="B334" s="11"/>
      <c r="C334" s="6"/>
      <c r="D334" s="12"/>
      <c r="E334" s="12"/>
      <c r="F334" s="45"/>
      <c r="G334" s="27"/>
      <c r="H334" s="12"/>
      <c r="I334" s="28"/>
      <c r="J334" s="30"/>
    </row>
    <row r="335" spans="2:10" x14ac:dyDescent="0.25">
      <c r="B335" s="11"/>
      <c r="C335" s="6"/>
      <c r="D335" s="12"/>
      <c r="E335" s="12"/>
      <c r="F335" s="45"/>
      <c r="G335" s="17"/>
      <c r="H335" s="12"/>
      <c r="I335" s="13"/>
      <c r="J335" s="18"/>
    </row>
    <row r="336" spans="2:10" x14ac:dyDescent="0.25">
      <c r="B336" s="11"/>
      <c r="C336" s="6"/>
      <c r="D336" s="12"/>
      <c r="E336" s="12"/>
      <c r="F336" s="45"/>
      <c r="G336" s="17"/>
      <c r="H336" s="12"/>
      <c r="I336" s="13"/>
      <c r="J336" s="18"/>
    </row>
    <row r="337" spans="2:10" x14ac:dyDescent="0.25">
      <c r="B337" s="11"/>
      <c r="C337" s="6"/>
      <c r="D337" s="12"/>
      <c r="E337" s="12"/>
      <c r="F337" s="45"/>
      <c r="G337" s="17"/>
      <c r="H337" s="12"/>
      <c r="I337" s="13"/>
      <c r="J337" s="18"/>
    </row>
    <row r="338" spans="2:10" x14ac:dyDescent="0.25">
      <c r="B338" s="11"/>
      <c r="C338" s="6"/>
      <c r="D338" s="12"/>
      <c r="E338" s="12"/>
      <c r="F338" s="45"/>
      <c r="G338" s="17"/>
      <c r="H338" s="12"/>
      <c r="I338" s="13"/>
      <c r="J338" s="18"/>
    </row>
    <row r="339" spans="2:10" x14ac:dyDescent="0.25">
      <c r="B339" s="11"/>
      <c r="C339" s="6"/>
      <c r="D339" s="12"/>
      <c r="E339" s="12"/>
      <c r="F339" s="45"/>
      <c r="G339" s="17"/>
      <c r="H339" s="12"/>
      <c r="I339" s="13"/>
      <c r="J339" s="18"/>
    </row>
    <row r="340" spans="2:10" x14ac:dyDescent="0.25">
      <c r="B340" s="11"/>
      <c r="C340" s="6"/>
      <c r="D340" s="12"/>
      <c r="E340" s="12"/>
      <c r="F340" s="45"/>
      <c r="G340" s="17"/>
      <c r="H340" s="12"/>
      <c r="I340" s="13"/>
      <c r="J340" s="18"/>
    </row>
    <row r="341" spans="2:10" x14ac:dyDescent="0.25">
      <c r="B341" s="11"/>
      <c r="C341" s="6"/>
      <c r="D341" s="12"/>
      <c r="E341" s="12"/>
      <c r="F341" s="45"/>
      <c r="G341" s="17"/>
      <c r="H341" s="12"/>
      <c r="I341" s="13"/>
      <c r="J341" s="18"/>
    </row>
    <row r="342" spans="2:10" x14ac:dyDescent="0.25">
      <c r="B342" s="11"/>
      <c r="C342" s="6"/>
      <c r="D342" s="12"/>
      <c r="E342" s="12"/>
      <c r="F342" s="45"/>
      <c r="G342" s="17"/>
      <c r="H342" s="12"/>
      <c r="I342" s="13"/>
      <c r="J342" s="18"/>
    </row>
    <row r="343" spans="2:10" x14ac:dyDescent="0.25">
      <c r="B343" s="11"/>
      <c r="C343" s="6"/>
      <c r="D343" s="12"/>
      <c r="E343" s="12"/>
      <c r="F343" s="45"/>
      <c r="G343" s="17"/>
      <c r="H343" s="12"/>
      <c r="I343" s="13"/>
      <c r="J343" s="18"/>
    </row>
    <row r="344" spans="2:10" x14ac:dyDescent="0.25">
      <c r="B344" s="11"/>
      <c r="C344" s="6"/>
      <c r="D344" s="12"/>
      <c r="E344" s="12"/>
      <c r="F344" s="45"/>
      <c r="G344" s="17"/>
      <c r="H344" s="12"/>
      <c r="I344" s="13"/>
      <c r="J344" s="18"/>
    </row>
    <row r="345" spans="2:10" x14ac:dyDescent="0.25">
      <c r="B345" s="11"/>
      <c r="C345" s="6"/>
      <c r="D345" s="12"/>
      <c r="E345" s="12"/>
      <c r="F345" s="45"/>
      <c r="G345" s="17"/>
      <c r="H345" s="12"/>
      <c r="I345" s="13"/>
      <c r="J345" s="18"/>
    </row>
    <row r="346" spans="2:10" x14ac:dyDescent="0.25">
      <c r="B346" s="11"/>
      <c r="C346" s="6"/>
      <c r="D346" s="12"/>
      <c r="E346" s="12"/>
      <c r="F346" s="45"/>
      <c r="G346" s="14"/>
      <c r="H346" s="12"/>
      <c r="I346" s="13"/>
      <c r="J346" s="18"/>
    </row>
    <row r="347" spans="2:10" x14ac:dyDescent="0.25">
      <c r="B347" s="11"/>
      <c r="C347" s="6"/>
      <c r="D347" s="12"/>
      <c r="E347" s="12"/>
      <c r="F347" s="45"/>
      <c r="G347" s="17"/>
      <c r="H347" s="12"/>
      <c r="I347" s="13"/>
      <c r="J347" s="18"/>
    </row>
    <row r="348" spans="2:10" x14ac:dyDescent="0.25">
      <c r="B348" s="11"/>
      <c r="C348" s="6"/>
      <c r="D348" s="12"/>
      <c r="E348" s="12"/>
      <c r="F348" s="45"/>
      <c r="G348" s="17"/>
      <c r="H348" s="12"/>
      <c r="I348" s="13"/>
      <c r="J348" s="18"/>
    </row>
    <row r="349" spans="2:10" x14ac:dyDescent="0.25">
      <c r="B349" s="11"/>
      <c r="C349" s="6"/>
      <c r="D349" s="12"/>
      <c r="E349" s="12"/>
      <c r="F349" s="45"/>
      <c r="G349" s="17"/>
      <c r="H349" s="12"/>
      <c r="I349" s="13"/>
      <c r="J349" s="18"/>
    </row>
    <row r="350" spans="2:10" x14ac:dyDescent="0.25">
      <c r="B350" s="11"/>
      <c r="C350" s="6"/>
      <c r="D350" s="12"/>
      <c r="E350" s="12"/>
      <c r="F350" s="45"/>
      <c r="G350" s="17"/>
      <c r="H350" s="12"/>
      <c r="I350" s="13"/>
      <c r="J350" s="18"/>
    </row>
    <row r="351" spans="2:10" x14ac:dyDescent="0.25">
      <c r="B351" s="11"/>
      <c r="C351" s="6"/>
      <c r="D351" s="12"/>
      <c r="E351" s="12"/>
      <c r="F351" s="45"/>
      <c r="G351" s="14"/>
      <c r="H351" s="12"/>
      <c r="I351" s="13"/>
      <c r="J351" s="18"/>
    </row>
    <row r="352" spans="2:10" x14ac:dyDescent="0.25">
      <c r="B352" s="11"/>
      <c r="C352" s="6"/>
      <c r="D352" s="12"/>
      <c r="E352" s="12"/>
      <c r="F352" s="45"/>
      <c r="G352" s="17"/>
      <c r="H352" s="12"/>
      <c r="I352" s="13"/>
      <c r="J352" s="18"/>
    </row>
    <row r="353" spans="2:10" x14ac:dyDescent="0.25">
      <c r="B353" s="11"/>
      <c r="C353" s="6"/>
      <c r="D353" s="12"/>
      <c r="E353" s="12"/>
      <c r="F353" s="45"/>
      <c r="G353" s="17"/>
      <c r="H353" s="12"/>
      <c r="I353" s="13"/>
      <c r="J353" s="18"/>
    </row>
    <row r="354" spans="2:10" x14ac:dyDescent="0.25">
      <c r="B354" s="11"/>
      <c r="C354" s="6"/>
      <c r="D354" s="12"/>
      <c r="E354" s="12"/>
      <c r="F354" s="45"/>
      <c r="G354" s="17"/>
      <c r="H354" s="12"/>
      <c r="I354" s="13"/>
      <c r="J354" s="18"/>
    </row>
    <row r="355" spans="2:10" x14ac:dyDescent="0.25">
      <c r="B355" s="11"/>
      <c r="C355" s="6"/>
      <c r="D355" s="12"/>
      <c r="E355" s="12"/>
      <c r="F355" s="45"/>
      <c r="G355" s="17"/>
      <c r="H355" s="12"/>
      <c r="I355" s="13"/>
      <c r="J355" s="18"/>
    </row>
    <row r="356" spans="2:10" x14ac:dyDescent="0.25">
      <c r="B356" s="11"/>
      <c r="C356" s="6"/>
      <c r="D356" s="12"/>
      <c r="E356" s="12"/>
      <c r="F356" s="45"/>
      <c r="G356" s="17"/>
      <c r="H356" s="12"/>
      <c r="I356" s="13"/>
      <c r="J356" s="18"/>
    </row>
    <row r="357" spans="2:10" x14ac:dyDescent="0.25">
      <c r="B357" s="11"/>
      <c r="C357" s="6"/>
      <c r="D357" s="12"/>
      <c r="E357" s="12"/>
      <c r="F357" s="45"/>
      <c r="G357" s="17"/>
      <c r="H357" s="12"/>
      <c r="I357" s="13"/>
      <c r="J357" s="18"/>
    </row>
    <row r="358" spans="2:10" x14ac:dyDescent="0.25">
      <c r="B358" s="11"/>
      <c r="C358" s="6"/>
      <c r="D358" s="12"/>
      <c r="E358" s="12"/>
      <c r="F358" s="45"/>
      <c r="G358" s="17"/>
      <c r="H358" s="12"/>
      <c r="I358" s="13"/>
      <c r="J358" s="18"/>
    </row>
    <row r="359" spans="2:10" x14ac:dyDescent="0.25">
      <c r="B359" s="11"/>
      <c r="C359" s="6"/>
      <c r="D359" s="12"/>
      <c r="E359" s="12"/>
      <c r="F359" s="45"/>
      <c r="G359" s="17"/>
      <c r="H359" s="12"/>
      <c r="I359" s="13"/>
      <c r="J359" s="18"/>
    </row>
    <row r="360" spans="2:10" x14ac:dyDescent="0.25">
      <c r="B360" s="11"/>
      <c r="C360" s="6"/>
      <c r="D360" s="12"/>
      <c r="E360" s="12"/>
      <c r="F360" s="45"/>
      <c r="G360" s="17"/>
      <c r="H360" s="12"/>
      <c r="I360" s="13"/>
      <c r="J360" s="18"/>
    </row>
    <row r="361" spans="2:10" x14ac:dyDescent="0.25">
      <c r="B361" s="11"/>
      <c r="C361" s="6"/>
      <c r="D361" s="12"/>
      <c r="E361" s="12"/>
      <c r="F361" s="45"/>
      <c r="G361" s="17"/>
      <c r="H361" s="12"/>
      <c r="I361" s="13"/>
      <c r="J361" s="18"/>
    </row>
    <row r="362" spans="2:10" x14ac:dyDescent="0.25">
      <c r="B362" s="11"/>
      <c r="C362" s="6"/>
      <c r="D362" s="12"/>
      <c r="E362" s="12"/>
      <c r="F362" s="45"/>
      <c r="G362" s="17"/>
      <c r="H362" s="12"/>
      <c r="I362" s="13"/>
      <c r="J362" s="18"/>
    </row>
    <row r="363" spans="2:10" x14ac:dyDescent="0.25">
      <c r="B363" s="11"/>
      <c r="C363" s="6"/>
      <c r="D363" s="12"/>
      <c r="E363" s="12"/>
      <c r="F363" s="45"/>
      <c r="G363" s="17"/>
      <c r="H363" s="12"/>
      <c r="I363" s="13"/>
      <c r="J363" s="18"/>
    </row>
    <row r="364" spans="2:10" x14ac:dyDescent="0.25">
      <c r="B364" s="11"/>
      <c r="C364" s="6"/>
      <c r="D364" s="12"/>
      <c r="E364" s="12"/>
      <c r="F364" s="45"/>
      <c r="G364" s="14"/>
      <c r="H364" s="12"/>
      <c r="I364" s="13"/>
      <c r="J364" s="18"/>
    </row>
    <row r="365" spans="2:10" x14ac:dyDescent="0.25">
      <c r="B365" s="11"/>
      <c r="C365" s="6"/>
      <c r="D365" s="12"/>
      <c r="E365" s="12"/>
      <c r="F365" s="45"/>
      <c r="G365" s="17"/>
      <c r="H365" s="12"/>
      <c r="I365" s="13"/>
      <c r="J365" s="18"/>
    </row>
    <row r="366" spans="2:10" x14ac:dyDescent="0.25">
      <c r="B366" s="11"/>
      <c r="C366" s="6"/>
      <c r="D366" s="12"/>
      <c r="E366" s="12"/>
      <c r="F366" s="45"/>
      <c r="G366" s="14"/>
      <c r="H366" s="12"/>
      <c r="I366" s="13"/>
      <c r="J366" s="18"/>
    </row>
    <row r="367" spans="2:10" x14ac:dyDescent="0.25">
      <c r="B367" s="11"/>
      <c r="C367" s="6"/>
      <c r="D367" s="12"/>
      <c r="E367" s="12"/>
      <c r="F367" s="45"/>
      <c r="G367" s="17"/>
      <c r="H367" s="12"/>
      <c r="I367" s="13"/>
      <c r="J367" s="18"/>
    </row>
    <row r="368" spans="2:10" x14ac:dyDescent="0.25">
      <c r="B368" s="11"/>
      <c r="C368" s="6"/>
      <c r="D368" s="12"/>
      <c r="E368" s="12"/>
      <c r="F368" s="45"/>
      <c r="G368" s="17"/>
      <c r="H368" s="12"/>
      <c r="I368" s="13"/>
      <c r="J368" s="18"/>
    </row>
    <row r="369" spans="2:10" x14ac:dyDescent="0.25">
      <c r="B369" s="11"/>
      <c r="C369" s="6"/>
      <c r="D369" s="12"/>
      <c r="E369" s="12"/>
      <c r="F369" s="45"/>
      <c r="G369" s="17"/>
      <c r="H369" s="12"/>
      <c r="I369" s="13"/>
      <c r="J369" s="18"/>
    </row>
    <row r="370" spans="2:10" x14ac:dyDescent="0.25">
      <c r="B370" s="11"/>
      <c r="C370" s="6"/>
      <c r="D370" s="12"/>
      <c r="E370" s="12"/>
      <c r="F370" s="45"/>
      <c r="G370" s="17"/>
      <c r="H370" s="12"/>
      <c r="I370" s="13"/>
      <c r="J370" s="18"/>
    </row>
    <row r="371" spans="2:10" x14ac:dyDescent="0.25">
      <c r="B371" s="11"/>
      <c r="C371" s="6"/>
      <c r="D371" s="12"/>
      <c r="E371" s="12"/>
      <c r="F371" s="45"/>
      <c r="G371" s="17"/>
      <c r="H371" s="12"/>
      <c r="I371" s="13"/>
      <c r="J371" s="18"/>
    </row>
    <row r="372" spans="2:10" x14ac:dyDescent="0.25">
      <c r="B372" s="11"/>
      <c r="C372" s="6"/>
      <c r="D372" s="12"/>
      <c r="E372" s="12"/>
      <c r="F372" s="45"/>
      <c r="G372" s="14"/>
      <c r="H372" s="12"/>
      <c r="I372" s="13"/>
      <c r="J372" s="18"/>
    </row>
    <row r="373" spans="2:10" x14ac:dyDescent="0.25">
      <c r="B373" s="11"/>
      <c r="C373" s="6"/>
      <c r="D373" s="12"/>
      <c r="E373" s="12"/>
      <c r="F373" s="45"/>
      <c r="G373" s="27"/>
      <c r="H373" s="12"/>
      <c r="I373" s="28"/>
      <c r="J373" s="30"/>
    </row>
    <row r="374" spans="2:10" x14ac:dyDescent="0.25">
      <c r="B374" s="11"/>
      <c r="C374" s="6"/>
      <c r="D374" s="12"/>
      <c r="E374" s="12"/>
      <c r="F374" s="45"/>
      <c r="G374" s="27"/>
      <c r="H374" s="12"/>
      <c r="I374" s="28"/>
      <c r="J374" s="30"/>
    </row>
    <row r="375" spans="2:10" x14ac:dyDescent="0.25">
      <c r="B375" s="11"/>
      <c r="C375" s="6"/>
      <c r="D375" s="12"/>
      <c r="E375" s="12"/>
      <c r="F375" s="45"/>
      <c r="G375" s="27"/>
      <c r="H375" s="12"/>
      <c r="I375" s="28"/>
      <c r="J375" s="30"/>
    </row>
    <row r="376" spans="2:10" x14ac:dyDescent="0.25">
      <c r="B376" s="11"/>
      <c r="C376" s="6"/>
      <c r="D376" s="12"/>
      <c r="E376" s="12"/>
      <c r="F376" s="45"/>
      <c r="G376" s="27"/>
      <c r="H376" s="12"/>
      <c r="I376" s="28"/>
      <c r="J376" s="30"/>
    </row>
    <row r="377" spans="2:10" x14ac:dyDescent="0.25">
      <c r="B377" s="11"/>
      <c r="C377" s="6"/>
      <c r="D377" s="12"/>
      <c r="E377" s="12"/>
      <c r="F377" s="45"/>
      <c r="G377" s="27"/>
      <c r="H377" s="12"/>
      <c r="I377" s="28"/>
      <c r="J377" s="30"/>
    </row>
    <row r="378" spans="2:10" x14ac:dyDescent="0.25">
      <c r="B378" s="11"/>
      <c r="C378" s="6"/>
      <c r="D378" s="12"/>
      <c r="E378" s="12"/>
      <c r="F378" s="45"/>
      <c r="G378" s="27"/>
      <c r="H378" s="12"/>
      <c r="I378" s="28"/>
      <c r="J378" s="30"/>
    </row>
    <row r="379" spans="2:10" x14ac:dyDescent="0.25">
      <c r="B379" s="11"/>
      <c r="C379" s="6"/>
      <c r="D379" s="12"/>
      <c r="E379" s="12"/>
      <c r="F379" s="45"/>
      <c r="G379" s="27"/>
      <c r="H379" s="12"/>
      <c r="I379" s="28"/>
      <c r="J379" s="30"/>
    </row>
    <row r="380" spans="2:10" x14ac:dyDescent="0.25">
      <c r="B380" s="11"/>
      <c r="C380" s="6"/>
      <c r="D380" s="12"/>
      <c r="E380" s="12"/>
      <c r="F380" s="45"/>
      <c r="G380" s="27"/>
      <c r="H380" s="12"/>
      <c r="I380" s="28"/>
      <c r="J380" s="30"/>
    </row>
    <row r="381" spans="2:10" x14ac:dyDescent="0.25">
      <c r="B381" s="11"/>
      <c r="C381" s="6"/>
      <c r="D381" s="12"/>
      <c r="E381" s="12"/>
      <c r="F381" s="45"/>
      <c r="G381" s="27"/>
      <c r="H381" s="12"/>
      <c r="I381" s="28"/>
      <c r="J381" s="30"/>
    </row>
    <row r="382" spans="2:10" x14ac:dyDescent="0.25">
      <c r="B382" s="11"/>
      <c r="C382" s="6"/>
      <c r="D382" s="12"/>
      <c r="E382" s="12"/>
      <c r="F382" s="45"/>
      <c r="G382" s="27"/>
      <c r="H382" s="12"/>
      <c r="I382" s="28"/>
      <c r="J382" s="30"/>
    </row>
    <row r="383" spans="2:10" x14ac:dyDescent="0.25">
      <c r="B383" s="11"/>
      <c r="C383" s="6"/>
      <c r="D383" s="12"/>
      <c r="E383" s="12"/>
      <c r="F383" s="45"/>
      <c r="G383" s="27"/>
      <c r="H383" s="12"/>
      <c r="I383" s="28"/>
      <c r="J383" s="30"/>
    </row>
    <row r="384" spans="2:10" x14ac:dyDescent="0.25">
      <c r="B384" s="11"/>
      <c r="C384" s="6"/>
      <c r="D384" s="12"/>
      <c r="E384" s="12"/>
      <c r="F384" s="45"/>
      <c r="G384" s="27"/>
      <c r="H384" s="12"/>
      <c r="I384" s="28"/>
      <c r="J384" s="30"/>
    </row>
    <row r="385" spans="2:10" x14ac:dyDescent="0.25">
      <c r="B385" s="11"/>
      <c r="C385" s="6"/>
      <c r="D385" s="12"/>
      <c r="E385" s="12"/>
      <c r="F385" s="45"/>
      <c r="G385" s="27"/>
      <c r="H385" s="12"/>
      <c r="I385" s="28"/>
      <c r="J385" s="30"/>
    </row>
    <row r="386" spans="2:10" x14ac:dyDescent="0.25">
      <c r="B386" s="11"/>
      <c r="C386" s="6"/>
      <c r="D386" s="12"/>
      <c r="E386" s="12"/>
      <c r="F386" s="45"/>
      <c r="G386" s="27"/>
      <c r="H386" s="12"/>
      <c r="I386" s="28"/>
      <c r="J386" s="30"/>
    </row>
    <row r="387" spans="2:10" x14ac:dyDescent="0.25">
      <c r="B387" s="11"/>
      <c r="C387" s="6"/>
      <c r="D387" s="12"/>
      <c r="E387" s="12"/>
      <c r="F387" s="45"/>
      <c r="G387" s="27"/>
      <c r="H387" s="12"/>
      <c r="I387" s="28"/>
      <c r="J387" s="30"/>
    </row>
    <row r="388" spans="2:10" x14ac:dyDescent="0.25">
      <c r="B388" s="11"/>
      <c r="C388" s="6"/>
      <c r="D388" s="12"/>
      <c r="E388" s="12"/>
      <c r="F388" s="45"/>
      <c r="G388" s="27"/>
      <c r="H388" s="12"/>
      <c r="I388" s="28"/>
      <c r="J388" s="30"/>
    </row>
    <row r="389" spans="2:10" x14ac:dyDescent="0.25">
      <c r="B389" s="11"/>
      <c r="C389" s="6"/>
      <c r="D389" s="12"/>
      <c r="E389" s="12"/>
      <c r="F389" s="45"/>
      <c r="G389" s="27"/>
      <c r="H389" s="12"/>
      <c r="I389" s="28"/>
      <c r="J389" s="30"/>
    </row>
    <row r="390" spans="2:10" x14ac:dyDescent="0.25">
      <c r="B390" s="11"/>
      <c r="C390" s="6"/>
      <c r="D390" s="12"/>
      <c r="E390" s="12"/>
      <c r="F390" s="45"/>
      <c r="G390" s="27"/>
      <c r="H390" s="12"/>
      <c r="I390" s="28"/>
      <c r="J390" s="30"/>
    </row>
    <row r="391" spans="2:10" x14ac:dyDescent="0.25">
      <c r="B391" s="11"/>
      <c r="C391" s="6"/>
      <c r="D391" s="12"/>
      <c r="E391" s="12"/>
      <c r="F391" s="45"/>
      <c r="G391" s="27"/>
      <c r="H391" s="12"/>
      <c r="I391" s="28"/>
      <c r="J391" s="30"/>
    </row>
    <row r="392" spans="2:10" x14ac:dyDescent="0.25">
      <c r="B392" s="11"/>
      <c r="C392" s="6"/>
      <c r="D392" s="12"/>
      <c r="E392" s="12"/>
      <c r="F392" s="45"/>
      <c r="G392" s="27"/>
      <c r="H392" s="12"/>
      <c r="I392" s="28"/>
      <c r="J392" s="30"/>
    </row>
    <row r="393" spans="2:10" x14ac:dyDescent="0.25">
      <c r="B393" s="11"/>
      <c r="C393" s="6"/>
      <c r="D393" s="12"/>
      <c r="E393" s="12"/>
      <c r="F393" s="45"/>
      <c r="G393" s="27"/>
      <c r="H393" s="12"/>
      <c r="I393" s="28"/>
      <c r="J393" s="30"/>
    </row>
    <row r="394" spans="2:10" x14ac:dyDescent="0.25">
      <c r="B394" s="11"/>
      <c r="C394" s="6"/>
      <c r="D394" s="12"/>
      <c r="E394" s="12"/>
      <c r="F394" s="45"/>
      <c r="G394" s="27"/>
      <c r="H394" s="12"/>
      <c r="I394" s="28"/>
      <c r="J394" s="30"/>
    </row>
    <row r="395" spans="2:10" x14ac:dyDescent="0.25">
      <c r="B395" s="11"/>
      <c r="C395" s="6"/>
      <c r="D395" s="12"/>
      <c r="E395" s="12"/>
      <c r="F395" s="45"/>
      <c r="G395" s="27"/>
      <c r="H395" s="12"/>
      <c r="I395" s="28"/>
      <c r="J395" s="30"/>
    </row>
    <row r="396" spans="2:10" x14ac:dyDescent="0.25">
      <c r="B396" s="11"/>
      <c r="C396" s="6"/>
      <c r="D396" s="12"/>
      <c r="E396" s="12"/>
      <c r="F396" s="45"/>
      <c r="G396" s="27"/>
      <c r="H396" s="12"/>
      <c r="I396" s="28"/>
      <c r="J396" s="30"/>
    </row>
    <row r="397" spans="2:10" x14ac:dyDescent="0.25">
      <c r="B397" s="11"/>
      <c r="C397" s="6"/>
      <c r="D397" s="12"/>
      <c r="E397" s="12"/>
      <c r="F397" s="45"/>
      <c r="G397" s="27"/>
      <c r="H397" s="12"/>
      <c r="I397" s="28"/>
      <c r="J397" s="30"/>
    </row>
    <row r="398" spans="2:10" x14ac:dyDescent="0.25">
      <c r="B398" s="11"/>
      <c r="C398" s="6"/>
      <c r="D398" s="12"/>
      <c r="E398" s="12"/>
      <c r="F398" s="45"/>
      <c r="G398" s="27"/>
      <c r="H398" s="12"/>
      <c r="I398" s="28"/>
      <c r="J398" s="30"/>
    </row>
    <row r="399" spans="2:10" x14ac:dyDescent="0.25">
      <c r="B399" s="11"/>
      <c r="C399" s="6"/>
      <c r="D399" s="12"/>
      <c r="E399" s="12"/>
      <c r="F399" s="45"/>
      <c r="G399" s="27"/>
      <c r="H399" s="12"/>
      <c r="I399" s="28"/>
      <c r="J399" s="30"/>
    </row>
    <row r="400" spans="2:10" x14ac:dyDescent="0.25">
      <c r="B400" s="11"/>
      <c r="C400" s="6"/>
      <c r="D400" s="12"/>
      <c r="E400" s="12"/>
      <c r="F400" s="45"/>
      <c r="G400" s="27"/>
      <c r="H400" s="12"/>
      <c r="I400" s="28"/>
      <c r="J400" s="30"/>
    </row>
    <row r="401" spans="2:10" x14ac:dyDescent="0.25">
      <c r="B401" s="11"/>
      <c r="C401" s="6"/>
      <c r="D401" s="12"/>
      <c r="E401" s="12"/>
      <c r="F401" s="45"/>
      <c r="G401" s="27"/>
      <c r="H401" s="12"/>
      <c r="I401" s="28"/>
      <c r="J401" s="30"/>
    </row>
    <row r="402" spans="2:10" x14ac:dyDescent="0.25">
      <c r="B402" s="11"/>
      <c r="C402" s="6"/>
      <c r="D402" s="12"/>
      <c r="E402" s="12"/>
      <c r="F402" s="45"/>
      <c r="G402" s="27"/>
      <c r="H402" s="12"/>
      <c r="I402" s="28"/>
      <c r="J402" s="30"/>
    </row>
    <row r="403" spans="2:10" x14ac:dyDescent="0.25">
      <c r="B403" s="11"/>
      <c r="C403" s="6"/>
      <c r="D403" s="12"/>
      <c r="E403" s="12"/>
      <c r="F403" s="45"/>
      <c r="G403" s="27"/>
      <c r="H403" s="12"/>
      <c r="I403" s="28"/>
      <c r="J403" s="30"/>
    </row>
    <row r="404" spans="2:10" x14ac:dyDescent="0.25">
      <c r="B404" s="11"/>
      <c r="C404" s="6"/>
      <c r="D404" s="12"/>
      <c r="E404" s="12"/>
      <c r="F404" s="45"/>
      <c r="G404" s="27"/>
      <c r="H404" s="12"/>
      <c r="I404" s="28"/>
      <c r="J404" s="30"/>
    </row>
    <row r="405" spans="2:10" x14ac:dyDescent="0.25">
      <c r="B405" s="11"/>
      <c r="C405" s="6"/>
      <c r="D405" s="12"/>
      <c r="E405" s="12"/>
      <c r="F405" s="45"/>
      <c r="G405" s="27"/>
      <c r="H405" s="12"/>
      <c r="I405" s="28"/>
      <c r="J405" s="30"/>
    </row>
    <row r="406" spans="2:10" x14ac:dyDescent="0.25">
      <c r="B406" s="11"/>
      <c r="C406" s="6"/>
      <c r="D406" s="12"/>
      <c r="E406" s="12"/>
      <c r="F406" s="45"/>
      <c r="G406" s="17"/>
      <c r="H406" s="12"/>
      <c r="I406" s="13"/>
      <c r="J406" s="18"/>
    </row>
    <row r="407" spans="2:10" x14ac:dyDescent="0.25">
      <c r="B407" s="11"/>
      <c r="C407" s="6"/>
      <c r="D407" s="12"/>
      <c r="E407" s="12"/>
      <c r="F407" s="45"/>
      <c r="G407" s="17"/>
      <c r="H407" s="12"/>
      <c r="I407" s="13"/>
      <c r="J407" s="18"/>
    </row>
    <row r="408" spans="2:10" x14ac:dyDescent="0.25">
      <c r="B408" s="11"/>
      <c r="C408" s="6"/>
      <c r="D408" s="12"/>
      <c r="E408" s="12"/>
      <c r="F408" s="45"/>
      <c r="G408" s="17"/>
      <c r="H408" s="12"/>
      <c r="I408" s="13"/>
      <c r="J408" s="18"/>
    </row>
    <row r="409" spans="2:10" x14ac:dyDescent="0.25">
      <c r="B409" s="11"/>
      <c r="C409" s="6"/>
      <c r="D409" s="12"/>
      <c r="E409" s="12"/>
      <c r="F409" s="45"/>
      <c r="G409" s="17"/>
      <c r="H409" s="12"/>
      <c r="I409" s="13"/>
      <c r="J409" s="18"/>
    </row>
    <row r="410" spans="2:10" x14ac:dyDescent="0.25">
      <c r="B410" s="11"/>
      <c r="C410" s="6"/>
      <c r="D410" s="12"/>
      <c r="E410" s="12"/>
      <c r="F410" s="45"/>
      <c r="G410" s="17"/>
      <c r="H410" s="12"/>
      <c r="I410" s="13"/>
      <c r="J410" s="18"/>
    </row>
    <row r="411" spans="2:10" x14ac:dyDescent="0.25">
      <c r="B411" s="11"/>
      <c r="C411" s="6"/>
      <c r="D411" s="12"/>
      <c r="E411" s="12"/>
      <c r="F411" s="45"/>
      <c r="G411" s="14"/>
      <c r="H411" s="12"/>
      <c r="I411" s="13"/>
      <c r="J411" s="18"/>
    </row>
    <row r="412" spans="2:10" x14ac:dyDescent="0.25">
      <c r="B412" s="11"/>
      <c r="C412" s="6"/>
      <c r="D412" s="12"/>
      <c r="E412" s="12"/>
      <c r="F412" s="45"/>
      <c r="G412" s="17"/>
      <c r="H412" s="12"/>
      <c r="I412" s="13"/>
      <c r="J412" s="18"/>
    </row>
    <row r="413" spans="2:10" x14ac:dyDescent="0.25">
      <c r="B413" s="11"/>
      <c r="C413" s="6"/>
      <c r="D413" s="12"/>
      <c r="E413" s="12"/>
      <c r="F413" s="45"/>
      <c r="G413" s="14"/>
      <c r="H413" s="12"/>
      <c r="I413" s="13"/>
      <c r="J413" s="18"/>
    </row>
    <row r="414" spans="2:10" x14ac:dyDescent="0.25">
      <c r="B414" s="11"/>
      <c r="C414" s="6"/>
      <c r="D414" s="12"/>
      <c r="E414" s="12"/>
      <c r="F414" s="45"/>
      <c r="G414" s="17"/>
      <c r="H414" s="12"/>
      <c r="I414" s="13"/>
      <c r="J414" s="18"/>
    </row>
    <row r="415" spans="2:10" x14ac:dyDescent="0.25">
      <c r="B415" s="11"/>
      <c r="C415" s="6"/>
      <c r="D415" s="12"/>
      <c r="E415" s="12"/>
      <c r="F415" s="45"/>
      <c r="G415" s="14"/>
      <c r="H415" s="12"/>
      <c r="I415" s="13"/>
      <c r="J415" s="18"/>
    </row>
    <row r="416" spans="2:10" x14ac:dyDescent="0.25">
      <c r="B416" s="11"/>
      <c r="C416" s="6"/>
      <c r="D416" s="12"/>
      <c r="E416" s="12"/>
      <c r="F416" s="45"/>
      <c r="G416" s="17"/>
      <c r="H416" s="12"/>
      <c r="I416" s="13"/>
      <c r="J416" s="18"/>
    </row>
    <row r="417" spans="2:10" x14ac:dyDescent="0.25">
      <c r="B417" s="11"/>
      <c r="C417" s="6"/>
      <c r="D417" s="12"/>
      <c r="E417" s="12"/>
      <c r="F417" s="45"/>
      <c r="G417" s="17"/>
      <c r="H417" s="12"/>
      <c r="I417" s="13"/>
      <c r="J417" s="18"/>
    </row>
    <row r="418" spans="2:10" x14ac:dyDescent="0.25">
      <c r="B418" s="11"/>
      <c r="C418" s="6"/>
      <c r="D418" s="12"/>
      <c r="E418" s="12"/>
      <c r="F418" s="45"/>
      <c r="G418" s="17"/>
      <c r="H418" s="12"/>
      <c r="I418" s="13"/>
      <c r="J418" s="18"/>
    </row>
    <row r="419" spans="2:10" x14ac:dyDescent="0.25">
      <c r="B419" s="11"/>
      <c r="C419" s="6"/>
      <c r="D419" s="12"/>
      <c r="E419" s="12"/>
      <c r="F419" s="45"/>
      <c r="G419" s="14"/>
      <c r="H419" s="12"/>
      <c r="I419" s="13"/>
      <c r="J419" s="18"/>
    </row>
    <row r="420" spans="2:10" x14ac:dyDescent="0.25">
      <c r="B420" s="11"/>
      <c r="C420" s="6"/>
      <c r="D420" s="12"/>
      <c r="E420" s="12"/>
      <c r="F420" s="45"/>
      <c r="G420" s="17"/>
      <c r="H420" s="12"/>
      <c r="I420" s="13"/>
      <c r="J420" s="18"/>
    </row>
    <row r="421" spans="2:10" x14ac:dyDescent="0.25">
      <c r="B421" s="11"/>
      <c r="C421" s="6"/>
      <c r="D421" s="12"/>
      <c r="E421" s="12"/>
      <c r="F421" s="45"/>
      <c r="G421" s="17"/>
      <c r="H421" s="12"/>
      <c r="I421" s="13"/>
      <c r="J421" s="18"/>
    </row>
    <row r="422" spans="2:10" x14ac:dyDescent="0.25">
      <c r="B422" s="11"/>
      <c r="C422" s="6"/>
      <c r="D422" s="12"/>
      <c r="E422" s="12"/>
      <c r="F422" s="45"/>
      <c r="G422" s="17"/>
      <c r="H422" s="12"/>
      <c r="I422" s="13"/>
      <c r="J422" s="18"/>
    </row>
    <row r="423" spans="2:10" x14ac:dyDescent="0.25">
      <c r="B423" s="11"/>
      <c r="C423" s="6"/>
      <c r="D423" s="12"/>
      <c r="E423" s="12"/>
      <c r="F423" s="45"/>
      <c r="G423" s="17"/>
      <c r="H423" s="12"/>
      <c r="I423" s="13"/>
      <c r="J423" s="18"/>
    </row>
    <row r="424" spans="2:10" x14ac:dyDescent="0.25">
      <c r="B424" s="11"/>
      <c r="C424" s="6"/>
      <c r="D424" s="12"/>
      <c r="E424" s="12"/>
      <c r="F424" s="45"/>
      <c r="G424" s="17"/>
      <c r="H424" s="12"/>
      <c r="I424" s="13"/>
      <c r="J424" s="18"/>
    </row>
    <row r="425" spans="2:10" x14ac:dyDescent="0.25">
      <c r="B425" s="11"/>
      <c r="C425" s="6"/>
      <c r="D425" s="12"/>
      <c r="E425" s="12"/>
      <c r="F425" s="45"/>
      <c r="G425" s="13"/>
      <c r="H425" s="12"/>
      <c r="I425" s="17"/>
      <c r="J425" s="18"/>
    </row>
    <row r="426" spans="2:10" x14ac:dyDescent="0.25">
      <c r="B426" s="11"/>
      <c r="C426" s="6"/>
      <c r="D426" s="12"/>
      <c r="E426" s="12"/>
      <c r="F426" s="45"/>
      <c r="G426" s="17"/>
      <c r="H426" s="12"/>
      <c r="I426" s="13"/>
      <c r="J426" s="18"/>
    </row>
    <row r="427" spans="2:10" x14ac:dyDescent="0.25">
      <c r="B427" s="11"/>
      <c r="C427" s="6"/>
      <c r="D427" s="12"/>
      <c r="E427" s="12"/>
      <c r="F427" s="45"/>
      <c r="G427" s="17"/>
      <c r="H427" s="12"/>
      <c r="I427" s="13"/>
      <c r="J427" s="18"/>
    </row>
    <row r="428" spans="2:10" x14ac:dyDescent="0.25">
      <c r="B428" s="11"/>
      <c r="C428" s="6"/>
      <c r="D428" s="12"/>
      <c r="E428" s="12"/>
      <c r="F428" s="45"/>
      <c r="G428" s="17"/>
      <c r="H428" s="12"/>
      <c r="I428" s="13"/>
      <c r="J428" s="18"/>
    </row>
    <row r="429" spans="2:10" x14ac:dyDescent="0.25">
      <c r="B429" s="11"/>
      <c r="C429" s="6"/>
      <c r="D429" s="12"/>
      <c r="E429" s="12"/>
      <c r="F429" s="45"/>
      <c r="G429" s="14"/>
      <c r="H429" s="12"/>
      <c r="I429" s="13"/>
      <c r="J429" s="18"/>
    </row>
    <row r="430" spans="2:10" x14ac:dyDescent="0.25">
      <c r="B430" s="11"/>
      <c r="C430" s="6"/>
      <c r="D430" s="12"/>
      <c r="E430" s="12"/>
      <c r="F430" s="45"/>
      <c r="G430" s="17"/>
      <c r="H430" s="12"/>
      <c r="I430" s="13"/>
      <c r="J430" s="18"/>
    </row>
    <row r="431" spans="2:10" x14ac:dyDescent="0.25">
      <c r="B431" s="11"/>
      <c r="C431" s="6"/>
      <c r="D431" s="12"/>
      <c r="E431" s="12"/>
      <c r="F431" s="45"/>
      <c r="G431" s="17"/>
      <c r="H431" s="12"/>
      <c r="I431" s="13"/>
      <c r="J431" s="18"/>
    </row>
    <row r="432" spans="2:10" x14ac:dyDescent="0.25">
      <c r="B432" s="11"/>
      <c r="C432" s="6"/>
      <c r="D432" s="12"/>
      <c r="E432" s="12"/>
      <c r="F432" s="45"/>
      <c r="G432" s="17"/>
      <c r="H432" s="12"/>
      <c r="I432" s="13"/>
      <c r="J432" s="18"/>
    </row>
    <row r="433" spans="2:10" x14ac:dyDescent="0.25">
      <c r="B433" s="11"/>
      <c r="C433" s="6"/>
      <c r="D433" s="12"/>
      <c r="E433" s="12"/>
      <c r="F433" s="45"/>
      <c r="G433" s="17"/>
      <c r="H433" s="12"/>
      <c r="I433" s="13"/>
      <c r="J433" s="18"/>
    </row>
    <row r="434" spans="2:10" x14ac:dyDescent="0.25">
      <c r="B434" s="11"/>
      <c r="C434" s="6"/>
      <c r="D434" s="12"/>
      <c r="E434" s="12"/>
      <c r="F434" s="45"/>
      <c r="G434" s="14"/>
      <c r="H434" s="12"/>
      <c r="I434" s="13"/>
      <c r="J434" s="18"/>
    </row>
    <row r="435" spans="2:10" x14ac:dyDescent="0.25">
      <c r="B435" s="11"/>
      <c r="C435" s="6"/>
      <c r="D435" s="12"/>
      <c r="E435" s="12"/>
      <c r="F435" s="45"/>
      <c r="G435" s="14"/>
      <c r="H435" s="12"/>
      <c r="I435" s="13"/>
      <c r="J435" s="18"/>
    </row>
    <row r="436" spans="2:10" x14ac:dyDescent="0.25">
      <c r="B436" s="11"/>
      <c r="C436" s="6"/>
      <c r="D436" s="12"/>
      <c r="E436" s="12"/>
      <c r="F436" s="45"/>
      <c r="G436" s="27"/>
      <c r="H436" s="12"/>
      <c r="I436" s="28"/>
      <c r="J436" s="30"/>
    </row>
    <row r="437" spans="2:10" x14ac:dyDescent="0.25">
      <c r="B437" s="11"/>
      <c r="C437" s="6"/>
      <c r="D437" s="12"/>
      <c r="E437" s="12"/>
      <c r="F437" s="45"/>
      <c r="G437" s="27"/>
      <c r="H437" s="12"/>
      <c r="I437" s="28"/>
      <c r="J437" s="30"/>
    </row>
    <row r="438" spans="2:10" x14ac:dyDescent="0.25">
      <c r="B438" s="11"/>
      <c r="C438" s="6"/>
      <c r="D438" s="12"/>
      <c r="E438" s="12"/>
      <c r="F438" s="45"/>
      <c r="G438" s="27"/>
      <c r="H438" s="12"/>
      <c r="I438" s="28"/>
      <c r="J438" s="30"/>
    </row>
    <row r="439" spans="2:10" x14ac:dyDescent="0.25">
      <c r="B439" s="11"/>
      <c r="C439" s="6"/>
      <c r="D439" s="12"/>
      <c r="E439" s="12"/>
      <c r="F439" s="45"/>
      <c r="G439" s="27"/>
      <c r="H439" s="12"/>
      <c r="I439" s="28"/>
      <c r="J439" s="30"/>
    </row>
    <row r="440" spans="2:10" x14ac:dyDescent="0.25">
      <c r="B440" s="11"/>
      <c r="C440" s="6"/>
      <c r="D440" s="12"/>
      <c r="E440" s="12"/>
      <c r="F440" s="45"/>
      <c r="G440" s="27"/>
      <c r="H440" s="12"/>
      <c r="I440" s="28"/>
      <c r="J440" s="30"/>
    </row>
    <row r="441" spans="2:10" x14ac:dyDescent="0.25">
      <c r="B441" s="11"/>
      <c r="C441" s="6"/>
      <c r="D441" s="12"/>
      <c r="E441" s="12"/>
      <c r="F441" s="45"/>
      <c r="G441" s="27"/>
      <c r="H441" s="12"/>
      <c r="I441" s="28"/>
      <c r="J441" s="30"/>
    </row>
    <row r="442" spans="2:10" x14ac:dyDescent="0.25">
      <c r="B442" s="11"/>
      <c r="C442" s="6"/>
      <c r="D442" s="12"/>
      <c r="E442" s="12"/>
      <c r="F442" s="45"/>
      <c r="G442" s="27"/>
      <c r="H442" s="12"/>
      <c r="I442" s="28"/>
      <c r="J442" s="30"/>
    </row>
    <row r="443" spans="2:10" x14ac:dyDescent="0.25">
      <c r="B443" s="11"/>
      <c r="C443" s="6"/>
      <c r="D443" s="12"/>
      <c r="E443" s="12"/>
      <c r="F443" s="45"/>
      <c r="G443" s="27"/>
      <c r="H443" s="12"/>
      <c r="I443" s="28"/>
      <c r="J443" s="30"/>
    </row>
    <row r="444" spans="2:10" x14ac:dyDescent="0.25">
      <c r="B444" s="11"/>
      <c r="C444" s="6"/>
      <c r="D444" s="12"/>
      <c r="E444" s="12"/>
      <c r="F444" s="45"/>
      <c r="G444" s="27"/>
      <c r="H444" s="12"/>
      <c r="I444" s="28"/>
      <c r="J444" s="30"/>
    </row>
    <row r="445" spans="2:10" x14ac:dyDescent="0.25">
      <c r="B445" s="11"/>
      <c r="C445" s="6"/>
      <c r="D445" s="12"/>
      <c r="E445" s="12"/>
      <c r="F445" s="45"/>
      <c r="G445" s="27"/>
      <c r="H445" s="12"/>
      <c r="I445" s="28"/>
      <c r="J445" s="30"/>
    </row>
    <row r="446" spans="2:10" x14ac:dyDescent="0.25">
      <c r="B446" s="11"/>
      <c r="C446" s="6"/>
      <c r="D446" s="12"/>
      <c r="E446" s="12"/>
      <c r="F446" s="45"/>
      <c r="G446" s="27"/>
      <c r="H446" s="12"/>
      <c r="I446" s="28"/>
      <c r="J446" s="30"/>
    </row>
    <row r="447" spans="2:10" x14ac:dyDescent="0.25">
      <c r="B447" s="11"/>
      <c r="C447" s="6"/>
      <c r="D447" s="12"/>
      <c r="E447" s="12"/>
      <c r="F447" s="45"/>
      <c r="G447" s="27"/>
      <c r="H447" s="12"/>
      <c r="I447" s="28"/>
      <c r="J447" s="30"/>
    </row>
    <row r="448" spans="2:10" x14ac:dyDescent="0.25">
      <c r="B448" s="11"/>
      <c r="C448" s="6"/>
      <c r="D448" s="12"/>
      <c r="E448" s="12"/>
      <c r="F448" s="45"/>
      <c r="G448" s="27"/>
      <c r="H448" s="12"/>
      <c r="I448" s="28"/>
      <c r="J448" s="30"/>
    </row>
    <row r="449" spans="2:10" x14ac:dyDescent="0.25">
      <c r="B449" s="11"/>
      <c r="C449" s="6"/>
      <c r="D449" s="12"/>
      <c r="E449" s="12"/>
      <c r="F449" s="45"/>
      <c r="G449" s="27"/>
      <c r="H449" s="12"/>
      <c r="I449" s="28"/>
      <c r="J449" s="30"/>
    </row>
    <row r="450" spans="2:10" x14ac:dyDescent="0.25">
      <c r="B450" s="11"/>
      <c r="C450" s="6"/>
      <c r="D450" s="12"/>
      <c r="E450" s="12"/>
      <c r="F450" s="45"/>
      <c r="G450" s="17"/>
      <c r="H450" s="12"/>
      <c r="I450" s="13"/>
      <c r="J450" s="18"/>
    </row>
    <row r="451" spans="2:10" x14ac:dyDescent="0.25">
      <c r="B451" s="11"/>
      <c r="C451" s="6"/>
      <c r="D451" s="12"/>
      <c r="E451" s="12"/>
      <c r="F451" s="45"/>
      <c r="G451" s="17"/>
      <c r="H451" s="12"/>
      <c r="I451" s="13"/>
      <c r="J451" s="18"/>
    </row>
    <row r="452" spans="2:10" x14ac:dyDescent="0.25">
      <c r="B452" s="11"/>
      <c r="C452" s="6"/>
      <c r="D452" s="12"/>
      <c r="E452" s="12"/>
      <c r="F452" s="45"/>
      <c r="G452" s="14"/>
      <c r="H452" s="12"/>
      <c r="I452" s="13"/>
      <c r="J452" s="18"/>
    </row>
    <row r="453" spans="2:10" x14ac:dyDescent="0.25">
      <c r="B453" s="11"/>
      <c r="C453" s="6"/>
      <c r="D453" s="12"/>
      <c r="E453" s="12"/>
      <c r="F453" s="45"/>
      <c r="G453" s="17"/>
      <c r="H453" s="12"/>
      <c r="I453" s="13"/>
      <c r="J453" s="18"/>
    </row>
    <row r="454" spans="2:10" x14ac:dyDescent="0.25">
      <c r="B454" s="11"/>
      <c r="C454" s="6"/>
      <c r="D454" s="12"/>
      <c r="E454" s="12"/>
      <c r="F454" s="45"/>
      <c r="G454" s="17"/>
      <c r="H454" s="12"/>
      <c r="I454" s="13"/>
      <c r="J454" s="18"/>
    </row>
    <row r="455" spans="2:10" x14ac:dyDescent="0.25">
      <c r="B455" s="11"/>
      <c r="C455" s="6"/>
      <c r="D455" s="12"/>
      <c r="E455" s="12"/>
      <c r="F455" s="45"/>
      <c r="G455" s="17"/>
      <c r="H455" s="12"/>
      <c r="I455" s="13"/>
      <c r="J455" s="18"/>
    </row>
    <row r="456" spans="2:10" x14ac:dyDescent="0.25">
      <c r="B456" s="11"/>
      <c r="C456" s="6"/>
      <c r="D456" s="12"/>
      <c r="E456" s="12"/>
      <c r="F456" s="45"/>
      <c r="G456" s="17"/>
      <c r="H456" s="12"/>
      <c r="I456" s="13"/>
      <c r="J456" s="18"/>
    </row>
    <row r="457" spans="2:10" x14ac:dyDescent="0.25">
      <c r="B457" s="11"/>
      <c r="C457" s="6"/>
      <c r="D457" s="12"/>
      <c r="E457" s="12"/>
      <c r="F457" s="45"/>
      <c r="G457" s="17"/>
      <c r="H457" s="12"/>
      <c r="I457" s="13"/>
      <c r="J457" s="18"/>
    </row>
    <row r="458" spans="2:10" x14ac:dyDescent="0.25">
      <c r="B458" s="11"/>
      <c r="C458" s="6"/>
      <c r="D458" s="12"/>
      <c r="E458" s="12"/>
      <c r="F458" s="45"/>
      <c r="G458" s="17"/>
      <c r="H458" s="12"/>
      <c r="I458" s="13"/>
      <c r="J458" s="18"/>
    </row>
    <row r="459" spans="2:10" x14ac:dyDescent="0.25">
      <c r="B459" s="11"/>
      <c r="C459" s="6"/>
      <c r="D459" s="12"/>
      <c r="E459" s="12"/>
      <c r="F459" s="45"/>
      <c r="G459" s="17"/>
      <c r="H459" s="12"/>
      <c r="I459" s="13"/>
      <c r="J459" s="18"/>
    </row>
    <row r="460" spans="2:10" x14ac:dyDescent="0.25">
      <c r="B460" s="11"/>
      <c r="C460" s="6"/>
      <c r="D460" s="12"/>
      <c r="E460" s="12"/>
      <c r="F460" s="45"/>
      <c r="G460" s="17"/>
      <c r="H460" s="12"/>
      <c r="I460" s="13"/>
      <c r="J460" s="18"/>
    </row>
    <row r="461" spans="2:10" x14ac:dyDescent="0.25">
      <c r="B461" s="11"/>
      <c r="C461" s="6"/>
      <c r="D461" s="12"/>
      <c r="E461" s="12"/>
      <c r="F461" s="45"/>
      <c r="G461" s="17"/>
      <c r="H461" s="12"/>
      <c r="I461" s="13"/>
      <c r="J461" s="18"/>
    </row>
    <row r="462" spans="2:10" x14ac:dyDescent="0.25">
      <c r="B462" s="11"/>
      <c r="C462" s="6"/>
      <c r="D462" s="12"/>
      <c r="E462" s="12"/>
      <c r="F462" s="45"/>
      <c r="G462" s="17"/>
      <c r="H462" s="12"/>
      <c r="I462" s="13"/>
      <c r="J462" s="18"/>
    </row>
    <row r="463" spans="2:10" x14ac:dyDescent="0.25">
      <c r="B463" s="11"/>
      <c r="C463" s="6"/>
      <c r="D463" s="12"/>
      <c r="E463" s="12"/>
      <c r="F463" s="45"/>
      <c r="G463" s="17"/>
      <c r="H463" s="12"/>
      <c r="I463" s="13"/>
      <c r="J463" s="18"/>
    </row>
    <row r="464" spans="2:10" x14ac:dyDescent="0.25">
      <c r="B464" s="11"/>
      <c r="C464" s="6"/>
      <c r="D464" s="12"/>
      <c r="E464" s="12"/>
      <c r="F464" s="45"/>
      <c r="G464" s="17"/>
      <c r="H464" s="12"/>
      <c r="I464" s="13"/>
      <c r="J464" s="18"/>
    </row>
    <row r="465" spans="2:10" x14ac:dyDescent="0.25">
      <c r="B465" s="11"/>
      <c r="C465" s="6"/>
      <c r="D465" s="12"/>
      <c r="E465" s="12"/>
      <c r="F465" s="45"/>
      <c r="G465" s="17"/>
      <c r="H465" s="12"/>
      <c r="I465" s="13"/>
      <c r="J465" s="18"/>
    </row>
    <row r="466" spans="2:10" x14ac:dyDescent="0.25">
      <c r="B466" s="11"/>
      <c r="C466" s="6"/>
      <c r="D466" s="12"/>
      <c r="E466" s="12"/>
      <c r="F466" s="45"/>
      <c r="G466" s="14"/>
      <c r="H466" s="12"/>
      <c r="I466" s="13"/>
      <c r="J466" s="18"/>
    </row>
    <row r="467" spans="2:10" x14ac:dyDescent="0.25">
      <c r="B467" s="11"/>
      <c r="C467" s="6"/>
      <c r="D467" s="12"/>
      <c r="E467" s="12"/>
      <c r="F467" s="45"/>
      <c r="G467" s="17"/>
      <c r="H467" s="12"/>
      <c r="I467" s="13"/>
      <c r="J467" s="18"/>
    </row>
    <row r="468" spans="2:10" x14ac:dyDescent="0.25">
      <c r="B468" s="11"/>
      <c r="C468" s="6"/>
      <c r="D468" s="12"/>
      <c r="E468" s="12"/>
      <c r="F468" s="45"/>
      <c r="G468" s="14"/>
      <c r="H468" s="12"/>
      <c r="I468" s="13"/>
      <c r="J468" s="18"/>
    </row>
    <row r="469" spans="2:10" x14ac:dyDescent="0.25">
      <c r="B469" s="11"/>
      <c r="C469" s="6"/>
      <c r="D469" s="12"/>
      <c r="E469" s="12"/>
      <c r="F469" s="45"/>
      <c r="G469" s="17"/>
      <c r="H469" s="12"/>
      <c r="I469" s="13"/>
      <c r="J469" s="18"/>
    </row>
    <row r="470" spans="2:10" x14ac:dyDescent="0.25">
      <c r="B470" s="11"/>
      <c r="C470" s="6"/>
      <c r="D470" s="12"/>
      <c r="E470" s="12"/>
      <c r="F470" s="45"/>
      <c r="G470" s="17"/>
      <c r="H470" s="12"/>
      <c r="I470" s="13"/>
      <c r="J470" s="18"/>
    </row>
    <row r="471" spans="2:10" x14ac:dyDescent="0.25">
      <c r="B471" s="11"/>
      <c r="C471" s="6"/>
      <c r="D471" s="12"/>
      <c r="E471" s="12"/>
      <c r="F471" s="45"/>
      <c r="G471" s="14"/>
      <c r="H471" s="12"/>
      <c r="I471" s="13"/>
      <c r="J471" s="18"/>
    </row>
    <row r="472" spans="2:10" x14ac:dyDescent="0.25">
      <c r="B472" s="11"/>
      <c r="C472" s="6"/>
      <c r="D472" s="12"/>
      <c r="E472" s="12"/>
      <c r="F472" s="45"/>
      <c r="G472" s="17"/>
      <c r="H472" s="12"/>
      <c r="I472" s="13"/>
      <c r="J472" s="18"/>
    </row>
    <row r="473" spans="2:10" x14ac:dyDescent="0.25">
      <c r="B473" s="11"/>
      <c r="C473" s="6"/>
      <c r="D473" s="12"/>
      <c r="E473" s="12"/>
      <c r="F473" s="45"/>
      <c r="G473" s="17"/>
      <c r="H473" s="12"/>
      <c r="I473" s="13"/>
      <c r="J473" s="18"/>
    </row>
    <row r="474" spans="2:10" x14ac:dyDescent="0.25">
      <c r="B474" s="11"/>
      <c r="C474" s="6"/>
      <c r="D474" s="12"/>
      <c r="E474" s="12"/>
      <c r="F474" s="45"/>
      <c r="G474" s="27"/>
      <c r="H474" s="12"/>
      <c r="I474" s="28"/>
      <c r="J474" s="30"/>
    </row>
    <row r="475" spans="2:10" x14ac:dyDescent="0.25">
      <c r="B475" s="11"/>
      <c r="C475" s="6"/>
      <c r="D475" s="12"/>
      <c r="E475" s="12"/>
      <c r="F475" s="45"/>
      <c r="G475" s="27"/>
      <c r="H475" s="12"/>
      <c r="I475" s="28"/>
      <c r="J475" s="30"/>
    </row>
    <row r="476" spans="2:10" x14ac:dyDescent="0.25">
      <c r="B476" s="11"/>
      <c r="C476" s="6"/>
      <c r="D476" s="12"/>
      <c r="E476" s="12"/>
      <c r="F476" s="45"/>
      <c r="G476" s="27"/>
      <c r="H476" s="12"/>
      <c r="I476" s="28"/>
      <c r="J476" s="30"/>
    </row>
    <row r="477" spans="2:10" x14ac:dyDescent="0.25">
      <c r="B477" s="11"/>
      <c r="C477" s="6"/>
      <c r="D477" s="12"/>
      <c r="E477" s="12"/>
      <c r="F477" s="45"/>
      <c r="G477" s="27"/>
      <c r="H477" s="12"/>
      <c r="I477" s="28"/>
      <c r="J477" s="30"/>
    </row>
    <row r="478" spans="2:10" x14ac:dyDescent="0.25">
      <c r="B478" s="11"/>
      <c r="C478" s="6"/>
      <c r="D478" s="12"/>
      <c r="E478" s="12"/>
      <c r="F478" s="45"/>
      <c r="G478" s="27"/>
      <c r="H478" s="12"/>
      <c r="I478" s="28"/>
      <c r="J478" s="30"/>
    </row>
    <row r="479" spans="2:10" x14ac:dyDescent="0.25">
      <c r="B479" s="11"/>
      <c r="C479" s="6"/>
      <c r="D479" s="12"/>
      <c r="E479" s="12"/>
      <c r="F479" s="45"/>
      <c r="G479" s="27"/>
      <c r="H479" s="12"/>
      <c r="I479" s="28"/>
      <c r="J479" s="30"/>
    </row>
    <row r="480" spans="2:10" x14ac:dyDescent="0.25">
      <c r="B480" s="11"/>
      <c r="C480" s="6"/>
      <c r="D480" s="12"/>
      <c r="E480" s="12"/>
      <c r="F480" s="45"/>
      <c r="G480" s="27"/>
      <c r="H480" s="12"/>
      <c r="I480" s="28"/>
      <c r="J480" s="30"/>
    </row>
    <row r="481" spans="2:10" x14ac:dyDescent="0.25">
      <c r="B481" s="11"/>
      <c r="C481" s="6"/>
      <c r="D481" s="12"/>
      <c r="E481" s="12"/>
      <c r="F481" s="45"/>
      <c r="G481" s="27"/>
      <c r="H481" s="12"/>
      <c r="I481" s="28"/>
      <c r="J481" s="30"/>
    </row>
    <row r="482" spans="2:10" x14ac:dyDescent="0.25">
      <c r="B482" s="11"/>
      <c r="C482" s="6"/>
      <c r="D482" s="12"/>
      <c r="E482" s="12"/>
      <c r="F482" s="45"/>
      <c r="G482" s="27"/>
      <c r="H482" s="12"/>
      <c r="I482" s="28"/>
      <c r="J482" s="30"/>
    </row>
    <row r="483" spans="2:10" x14ac:dyDescent="0.25">
      <c r="B483" s="11"/>
      <c r="C483" s="6"/>
      <c r="D483" s="12"/>
      <c r="E483" s="12"/>
      <c r="F483" s="45"/>
      <c r="G483" s="27"/>
      <c r="H483" s="12"/>
      <c r="I483" s="28"/>
      <c r="J483" s="30"/>
    </row>
    <row r="484" spans="2:10" x14ac:dyDescent="0.25">
      <c r="B484" s="11"/>
      <c r="C484" s="6"/>
      <c r="D484" s="12"/>
      <c r="E484" s="12"/>
      <c r="F484" s="45"/>
      <c r="G484" s="27"/>
      <c r="H484" s="12"/>
      <c r="I484" s="28"/>
      <c r="J484" s="30"/>
    </row>
    <row r="485" spans="2:10" x14ac:dyDescent="0.25">
      <c r="B485" s="11"/>
      <c r="C485" s="6"/>
      <c r="D485" s="12"/>
      <c r="E485" s="12"/>
      <c r="F485" s="45"/>
      <c r="G485" s="27"/>
      <c r="H485" s="12"/>
      <c r="I485" s="28"/>
      <c r="J485" s="30"/>
    </row>
    <row r="486" spans="2:10" x14ac:dyDescent="0.25">
      <c r="B486" s="11"/>
      <c r="C486" s="6"/>
      <c r="D486" s="12"/>
      <c r="E486" s="12"/>
      <c r="F486" s="45"/>
      <c r="G486" s="27"/>
      <c r="H486" s="12"/>
      <c r="I486" s="28"/>
      <c r="J486" s="30"/>
    </row>
    <row r="487" spans="2:10" x14ac:dyDescent="0.25">
      <c r="B487" s="11"/>
      <c r="C487" s="6"/>
      <c r="D487" s="12"/>
      <c r="E487" s="12"/>
      <c r="F487" s="45"/>
      <c r="G487" s="27"/>
      <c r="H487" s="12"/>
      <c r="I487" s="28"/>
      <c r="J487" s="30"/>
    </row>
    <row r="488" spans="2:10" x14ac:dyDescent="0.25">
      <c r="B488" s="11"/>
      <c r="C488" s="6"/>
      <c r="D488" s="12"/>
      <c r="E488" s="12"/>
      <c r="F488" s="45"/>
      <c r="G488" s="27"/>
      <c r="H488" s="12"/>
      <c r="I488" s="28"/>
      <c r="J488" s="30"/>
    </row>
    <row r="489" spans="2:10" x14ac:dyDescent="0.25">
      <c r="B489" s="11"/>
      <c r="C489" s="6"/>
      <c r="D489" s="12"/>
      <c r="E489" s="12"/>
      <c r="F489" s="45"/>
      <c r="G489" s="27"/>
      <c r="H489" s="12"/>
      <c r="I489" s="28"/>
      <c r="J489" s="30"/>
    </row>
    <row r="490" spans="2:10" x14ac:dyDescent="0.25">
      <c r="B490" s="11"/>
      <c r="C490" s="6"/>
      <c r="D490" s="12"/>
      <c r="E490" s="12"/>
      <c r="F490" s="45"/>
      <c r="G490" s="27"/>
      <c r="H490" s="12"/>
      <c r="I490" s="28"/>
      <c r="J490" s="30"/>
    </row>
    <row r="491" spans="2:10" x14ac:dyDescent="0.25">
      <c r="B491" s="11"/>
      <c r="C491" s="6"/>
      <c r="D491" s="12"/>
      <c r="E491" s="12"/>
      <c r="F491" s="45"/>
      <c r="G491" s="27"/>
      <c r="H491" s="12"/>
      <c r="I491" s="28"/>
      <c r="J491" s="30"/>
    </row>
    <row r="492" spans="2:10" x14ac:dyDescent="0.25">
      <c r="B492" s="11"/>
      <c r="C492" s="6"/>
      <c r="D492" s="12"/>
      <c r="E492" s="12"/>
      <c r="F492" s="45"/>
      <c r="G492" s="27"/>
      <c r="H492" s="12"/>
      <c r="I492" s="28"/>
      <c r="J492" s="30"/>
    </row>
    <row r="493" spans="2:10" x14ac:dyDescent="0.25">
      <c r="B493" s="11"/>
      <c r="C493" s="6"/>
      <c r="D493" s="12"/>
      <c r="E493" s="12"/>
      <c r="F493" s="45"/>
      <c r="G493" s="27"/>
      <c r="H493" s="12"/>
      <c r="I493" s="28"/>
      <c r="J493" s="30"/>
    </row>
    <row r="494" spans="2:10" x14ac:dyDescent="0.25">
      <c r="B494" s="11"/>
      <c r="C494" s="6"/>
      <c r="D494" s="12"/>
      <c r="E494" s="12"/>
      <c r="F494" s="45"/>
      <c r="G494" s="27"/>
      <c r="H494" s="12"/>
      <c r="I494" s="28"/>
      <c r="J494" s="30"/>
    </row>
    <row r="495" spans="2:10" x14ac:dyDescent="0.25">
      <c r="B495" s="11"/>
      <c r="C495" s="6"/>
      <c r="D495" s="12"/>
      <c r="E495" s="12"/>
      <c r="F495" s="45"/>
      <c r="G495" s="27"/>
      <c r="H495" s="12"/>
      <c r="I495" s="28"/>
      <c r="J495" s="30"/>
    </row>
    <row r="496" spans="2:10" x14ac:dyDescent="0.25">
      <c r="B496" s="11"/>
      <c r="C496" s="6"/>
      <c r="D496" s="12"/>
      <c r="E496" s="12"/>
      <c r="F496" s="45"/>
      <c r="G496" s="27"/>
      <c r="H496" s="12"/>
      <c r="I496" s="28"/>
      <c r="J496" s="30"/>
    </row>
    <row r="497" spans="2:10" x14ac:dyDescent="0.25">
      <c r="B497" s="11"/>
      <c r="C497" s="6"/>
      <c r="D497" s="12"/>
      <c r="E497" s="12"/>
      <c r="F497" s="45"/>
      <c r="G497" s="27"/>
      <c r="H497" s="12"/>
      <c r="I497" s="28"/>
      <c r="J497" s="30"/>
    </row>
    <row r="498" spans="2:10" x14ac:dyDescent="0.25">
      <c r="B498" s="11"/>
      <c r="C498" s="6"/>
      <c r="D498" s="12"/>
      <c r="E498" s="12"/>
      <c r="F498" s="45"/>
      <c r="G498" s="17"/>
      <c r="H498" s="12"/>
      <c r="I498" s="13"/>
      <c r="J498" s="18"/>
    </row>
    <row r="499" spans="2:10" x14ac:dyDescent="0.25">
      <c r="B499" s="11"/>
      <c r="C499" s="6"/>
      <c r="D499" s="12"/>
      <c r="E499" s="12"/>
      <c r="F499" s="45"/>
      <c r="G499" s="17"/>
      <c r="H499" s="12"/>
      <c r="I499" s="13"/>
      <c r="J499" s="18"/>
    </row>
    <row r="500" spans="2:10" x14ac:dyDescent="0.25">
      <c r="B500" s="11"/>
      <c r="C500" s="6"/>
      <c r="D500" s="12"/>
      <c r="E500" s="12"/>
      <c r="F500" s="45"/>
      <c r="G500" s="17"/>
      <c r="H500" s="12"/>
      <c r="I500" s="13"/>
      <c r="J500" s="18"/>
    </row>
    <row r="501" spans="2:10" x14ac:dyDescent="0.25">
      <c r="B501" s="11"/>
      <c r="C501" s="6"/>
      <c r="D501" s="12"/>
      <c r="E501" s="12"/>
      <c r="F501" s="45"/>
      <c r="G501" s="17"/>
      <c r="H501" s="12"/>
      <c r="I501" s="13"/>
      <c r="J501" s="18"/>
    </row>
    <row r="502" spans="2:10" x14ac:dyDescent="0.25">
      <c r="B502" s="11"/>
      <c r="C502" s="6"/>
      <c r="D502" s="12"/>
      <c r="E502" s="12"/>
      <c r="F502" s="45"/>
      <c r="G502" s="17"/>
      <c r="H502" s="12"/>
      <c r="I502" s="13"/>
      <c r="J502" s="18"/>
    </row>
    <row r="503" spans="2:10" x14ac:dyDescent="0.25">
      <c r="B503" s="11"/>
      <c r="C503" s="6"/>
      <c r="D503" s="12"/>
      <c r="E503" s="12"/>
      <c r="F503" s="45"/>
      <c r="G503" s="17"/>
      <c r="H503" s="12"/>
      <c r="I503" s="13"/>
      <c r="J503" s="18"/>
    </row>
    <row r="504" spans="2:10" x14ac:dyDescent="0.25">
      <c r="B504" s="11"/>
      <c r="C504" s="6"/>
      <c r="D504" s="12"/>
      <c r="E504" s="12"/>
      <c r="F504" s="45"/>
      <c r="G504" s="17"/>
      <c r="H504" s="12"/>
      <c r="I504" s="13"/>
      <c r="J504" s="18"/>
    </row>
    <row r="505" spans="2:10" x14ac:dyDescent="0.25">
      <c r="B505" s="11"/>
      <c r="C505" s="6"/>
      <c r="D505" s="12"/>
      <c r="E505" s="12"/>
      <c r="F505" s="45"/>
      <c r="G505" s="17"/>
      <c r="H505" s="12"/>
      <c r="I505" s="13"/>
      <c r="J505" s="18"/>
    </row>
    <row r="506" spans="2:10" x14ac:dyDescent="0.25">
      <c r="B506" s="11"/>
      <c r="C506" s="6"/>
      <c r="D506" s="12"/>
      <c r="E506" s="12"/>
      <c r="F506" s="45"/>
      <c r="G506" s="17"/>
      <c r="H506" s="12"/>
      <c r="I506" s="13"/>
      <c r="J506" s="18"/>
    </row>
    <row r="507" spans="2:10" x14ac:dyDescent="0.25">
      <c r="B507" s="11"/>
      <c r="C507" s="6"/>
      <c r="D507" s="12"/>
      <c r="E507" s="12"/>
      <c r="F507" s="45"/>
      <c r="G507" s="17"/>
      <c r="H507" s="12"/>
      <c r="I507" s="13"/>
      <c r="J507" s="18"/>
    </row>
    <row r="508" spans="2:10" x14ac:dyDescent="0.25">
      <c r="B508" s="11"/>
      <c r="C508" s="6"/>
      <c r="D508" s="12"/>
      <c r="E508" s="12"/>
      <c r="F508" s="45"/>
      <c r="G508" s="17"/>
      <c r="H508" s="12"/>
      <c r="I508" s="13"/>
      <c r="J508" s="18"/>
    </row>
    <row r="509" spans="2:10" x14ac:dyDescent="0.25">
      <c r="B509" s="11"/>
      <c r="C509" s="6"/>
      <c r="D509" s="12"/>
      <c r="E509" s="12"/>
      <c r="F509" s="45"/>
      <c r="G509" s="17"/>
      <c r="H509" s="12"/>
      <c r="I509" s="13"/>
      <c r="J509" s="18"/>
    </row>
    <row r="510" spans="2:10" x14ac:dyDescent="0.25">
      <c r="B510" s="11"/>
      <c r="C510" s="6"/>
      <c r="D510" s="12"/>
      <c r="E510" s="12"/>
      <c r="F510" s="45"/>
      <c r="G510" s="14"/>
      <c r="H510" s="12"/>
      <c r="I510" s="13"/>
      <c r="J510" s="18"/>
    </row>
    <row r="511" spans="2:10" x14ac:dyDescent="0.25">
      <c r="B511" s="11"/>
      <c r="C511" s="6"/>
      <c r="D511" s="12"/>
      <c r="E511" s="12"/>
      <c r="F511" s="45"/>
      <c r="G511" s="17"/>
      <c r="H511" s="12"/>
      <c r="I511" s="13"/>
      <c r="J511" s="18"/>
    </row>
    <row r="512" spans="2:10" x14ac:dyDescent="0.25">
      <c r="B512" s="11"/>
      <c r="C512" s="6"/>
      <c r="D512" s="12"/>
      <c r="E512" s="12"/>
      <c r="F512" s="45"/>
      <c r="G512" s="14"/>
      <c r="H512" s="12"/>
      <c r="I512" s="13"/>
      <c r="J512" s="18"/>
    </row>
    <row r="513" spans="2:10" x14ac:dyDescent="0.25">
      <c r="B513" s="11"/>
      <c r="C513" s="6"/>
      <c r="D513" s="12"/>
      <c r="E513" s="12"/>
      <c r="F513" s="45"/>
      <c r="G513" s="17"/>
      <c r="H513" s="12"/>
      <c r="I513" s="13"/>
      <c r="J513" s="18"/>
    </row>
    <row r="514" spans="2:10" x14ac:dyDescent="0.25">
      <c r="B514" s="11"/>
      <c r="C514" s="6"/>
      <c r="D514" s="12"/>
      <c r="E514" s="12"/>
      <c r="F514" s="45"/>
      <c r="G514" s="17"/>
      <c r="H514" s="12"/>
      <c r="I514" s="13"/>
      <c r="J514" s="18"/>
    </row>
    <row r="515" spans="2:10" x14ac:dyDescent="0.25">
      <c r="B515" s="11"/>
      <c r="C515" s="6"/>
      <c r="D515" s="12"/>
      <c r="E515" s="12"/>
      <c r="F515" s="45"/>
      <c r="G515" s="17"/>
      <c r="H515" s="12"/>
      <c r="I515" s="13"/>
      <c r="J515" s="18"/>
    </row>
    <row r="516" spans="2:10" x14ac:dyDescent="0.25">
      <c r="B516" s="11"/>
      <c r="C516" s="6"/>
      <c r="D516" s="12"/>
      <c r="E516" s="12"/>
      <c r="F516" s="45"/>
      <c r="G516" s="17"/>
      <c r="H516" s="12"/>
      <c r="I516" s="13"/>
      <c r="J516" s="18"/>
    </row>
    <row r="517" spans="2:10" x14ac:dyDescent="0.25">
      <c r="B517" s="11"/>
      <c r="C517" s="6"/>
      <c r="D517" s="12"/>
      <c r="E517" s="12"/>
      <c r="F517" s="45"/>
      <c r="G517" s="17"/>
      <c r="H517" s="12"/>
      <c r="I517" s="13"/>
      <c r="J517" s="18"/>
    </row>
    <row r="518" spans="2:10" x14ac:dyDescent="0.25">
      <c r="B518" s="11"/>
      <c r="C518" s="6"/>
      <c r="D518" s="12"/>
      <c r="E518" s="12"/>
      <c r="F518" s="45"/>
      <c r="G518" s="27"/>
      <c r="H518" s="12"/>
      <c r="I518" s="28"/>
      <c r="J518" s="30"/>
    </row>
    <row r="519" spans="2:10" x14ac:dyDescent="0.25">
      <c r="B519" s="11"/>
      <c r="C519" s="6"/>
      <c r="D519" s="12"/>
      <c r="E519" s="12"/>
      <c r="F519" s="45"/>
      <c r="G519" s="27"/>
      <c r="H519" s="12"/>
      <c r="I519" s="28"/>
      <c r="J519" s="30"/>
    </row>
    <row r="520" spans="2:10" x14ac:dyDescent="0.25">
      <c r="B520" s="11"/>
      <c r="C520" s="6"/>
      <c r="D520" s="12"/>
      <c r="E520" s="12"/>
      <c r="F520" s="45"/>
      <c r="G520" s="27"/>
      <c r="H520" s="12"/>
      <c r="I520" s="28"/>
      <c r="J520" s="30"/>
    </row>
    <row r="521" spans="2:10" x14ac:dyDescent="0.25">
      <c r="B521" s="11"/>
      <c r="C521" s="6"/>
      <c r="D521" s="12"/>
      <c r="E521" s="12"/>
      <c r="F521" s="45"/>
      <c r="G521" s="27"/>
      <c r="H521" s="12"/>
      <c r="I521" s="28"/>
      <c r="J521" s="30"/>
    </row>
    <row r="522" spans="2:10" x14ac:dyDescent="0.25">
      <c r="B522" s="11"/>
      <c r="C522" s="6"/>
      <c r="D522" s="12"/>
      <c r="E522" s="12"/>
      <c r="F522" s="45"/>
      <c r="G522" s="27"/>
      <c r="H522" s="12"/>
      <c r="I522" s="28"/>
      <c r="J522" s="30"/>
    </row>
    <row r="523" spans="2:10" x14ac:dyDescent="0.25">
      <c r="B523" s="11"/>
      <c r="C523" s="6"/>
      <c r="D523" s="12"/>
      <c r="E523" s="12"/>
      <c r="F523" s="45"/>
      <c r="G523" s="27"/>
      <c r="H523" s="12"/>
      <c r="I523" s="28"/>
      <c r="J523" s="30"/>
    </row>
    <row r="524" spans="2:10" x14ac:dyDescent="0.25">
      <c r="B524" s="11"/>
      <c r="C524" s="6"/>
      <c r="D524" s="12"/>
      <c r="E524" s="12"/>
      <c r="F524" s="45"/>
      <c r="G524" s="27"/>
      <c r="H524" s="12"/>
      <c r="I524" s="28"/>
      <c r="J524" s="30"/>
    </row>
    <row r="525" spans="2:10" x14ac:dyDescent="0.25">
      <c r="B525" s="11"/>
      <c r="C525" s="6"/>
      <c r="D525" s="12"/>
      <c r="E525" s="12"/>
      <c r="F525" s="45"/>
      <c r="G525" s="27"/>
      <c r="H525" s="12"/>
      <c r="I525" s="28"/>
      <c r="J525" s="30"/>
    </row>
    <row r="526" spans="2:10" x14ac:dyDescent="0.25">
      <c r="B526" s="11"/>
      <c r="C526" s="6"/>
      <c r="D526" s="12"/>
      <c r="E526" s="12"/>
      <c r="F526" s="45"/>
      <c r="G526" s="27"/>
      <c r="H526" s="12"/>
      <c r="I526" s="28"/>
      <c r="J526" s="30"/>
    </row>
    <row r="527" spans="2:10" x14ac:dyDescent="0.25">
      <c r="B527" s="11"/>
      <c r="C527" s="6"/>
      <c r="D527" s="12"/>
      <c r="E527" s="12"/>
      <c r="F527" s="45"/>
      <c r="G527" s="27"/>
      <c r="H527" s="12"/>
      <c r="I527" s="28"/>
      <c r="J527" s="30"/>
    </row>
    <row r="528" spans="2:10" x14ac:dyDescent="0.25">
      <c r="B528" s="11"/>
      <c r="C528" s="6"/>
      <c r="D528" s="12"/>
      <c r="E528" s="12"/>
      <c r="F528" s="45"/>
      <c r="G528" s="27"/>
      <c r="H528" s="12"/>
      <c r="I528" s="28"/>
      <c r="J528" s="30"/>
    </row>
    <row r="529" spans="2:10" x14ac:dyDescent="0.25">
      <c r="B529" s="11"/>
      <c r="C529" s="6"/>
      <c r="D529" s="12"/>
      <c r="E529" s="12"/>
      <c r="F529" s="45"/>
      <c r="G529" s="27"/>
      <c r="H529" s="12"/>
      <c r="I529" s="28"/>
      <c r="J529" s="30"/>
    </row>
    <row r="530" spans="2:10" x14ac:dyDescent="0.25">
      <c r="B530" s="11"/>
      <c r="C530" s="6"/>
      <c r="D530" s="12"/>
      <c r="E530" s="12"/>
      <c r="F530" s="45"/>
      <c r="G530" s="27"/>
      <c r="H530" s="12"/>
      <c r="I530" s="28"/>
      <c r="J530" s="30"/>
    </row>
    <row r="531" spans="2:10" x14ac:dyDescent="0.25">
      <c r="B531" s="11"/>
      <c r="C531" s="6"/>
      <c r="D531" s="12"/>
      <c r="E531" s="12"/>
      <c r="F531" s="45"/>
      <c r="G531" s="27"/>
      <c r="H531" s="12"/>
      <c r="I531" s="28"/>
      <c r="J531" s="30"/>
    </row>
    <row r="532" spans="2:10" x14ac:dyDescent="0.25">
      <c r="B532" s="11"/>
      <c r="C532" s="6"/>
      <c r="D532" s="12"/>
      <c r="E532" s="12"/>
      <c r="F532" s="45"/>
      <c r="G532" s="27"/>
      <c r="H532" s="12"/>
      <c r="I532" s="28"/>
      <c r="J532" s="30"/>
    </row>
    <row r="533" spans="2:10" x14ac:dyDescent="0.25">
      <c r="B533" s="11"/>
      <c r="C533" s="6"/>
      <c r="D533" s="12"/>
      <c r="E533" s="12"/>
      <c r="F533" s="45"/>
      <c r="G533" s="27"/>
      <c r="H533" s="12"/>
      <c r="I533" s="28"/>
      <c r="J533" s="30"/>
    </row>
    <row r="534" spans="2:10" x14ac:dyDescent="0.25">
      <c r="B534" s="11"/>
      <c r="C534" s="6"/>
      <c r="D534" s="12"/>
      <c r="E534" s="12"/>
      <c r="F534" s="45"/>
      <c r="G534" s="27"/>
      <c r="H534" s="12"/>
      <c r="I534" s="28"/>
      <c r="J534" s="30"/>
    </row>
    <row r="535" spans="2:10" x14ac:dyDescent="0.25">
      <c r="B535" s="11"/>
      <c r="C535" s="6"/>
      <c r="D535" s="12"/>
      <c r="E535" s="12"/>
      <c r="F535" s="45"/>
      <c r="G535" s="27"/>
      <c r="H535" s="12"/>
      <c r="I535" s="28"/>
      <c r="J535" s="30"/>
    </row>
    <row r="536" spans="2:10" x14ac:dyDescent="0.25">
      <c r="B536" s="11"/>
      <c r="C536" s="6"/>
      <c r="D536" s="12"/>
      <c r="E536" s="12"/>
      <c r="F536" s="45"/>
      <c r="G536" s="27"/>
      <c r="H536" s="12"/>
      <c r="I536" s="28"/>
      <c r="J536" s="30"/>
    </row>
    <row r="537" spans="2:10" x14ac:dyDescent="0.25">
      <c r="B537" s="11"/>
      <c r="C537" s="6"/>
      <c r="D537" s="12"/>
      <c r="E537" s="12"/>
      <c r="F537" s="45"/>
      <c r="G537" s="27"/>
      <c r="H537" s="12"/>
      <c r="I537" s="28"/>
      <c r="J537" s="30"/>
    </row>
    <row r="538" spans="2:10" x14ac:dyDescent="0.25">
      <c r="B538" s="11"/>
      <c r="C538" s="6"/>
      <c r="D538" s="12"/>
      <c r="E538" s="12"/>
      <c r="F538" s="45"/>
      <c r="G538" s="27"/>
      <c r="H538" s="12"/>
      <c r="I538" s="28"/>
      <c r="J538" s="30"/>
    </row>
    <row r="539" spans="2:10" x14ac:dyDescent="0.25">
      <c r="B539" s="11"/>
      <c r="C539" s="6"/>
      <c r="D539" s="12"/>
      <c r="E539" s="12"/>
      <c r="F539" s="45"/>
      <c r="G539" s="17"/>
      <c r="H539" s="12"/>
      <c r="I539" s="13"/>
      <c r="J539" s="18"/>
    </row>
    <row r="540" spans="2:10" x14ac:dyDescent="0.25">
      <c r="B540" s="11"/>
      <c r="C540" s="6"/>
      <c r="D540" s="12"/>
      <c r="E540" s="12"/>
      <c r="F540" s="45"/>
      <c r="G540" s="14"/>
      <c r="H540" s="12"/>
      <c r="I540" s="13"/>
      <c r="J540" s="18"/>
    </row>
    <row r="541" spans="2:10" x14ac:dyDescent="0.25">
      <c r="B541" s="11"/>
      <c r="C541" s="6"/>
      <c r="D541" s="12"/>
      <c r="E541" s="12"/>
      <c r="F541" s="45"/>
      <c r="G541" s="17"/>
      <c r="H541" s="12"/>
      <c r="I541" s="13"/>
      <c r="J541" s="18"/>
    </row>
    <row r="542" spans="2:10" x14ac:dyDescent="0.25">
      <c r="B542" s="11"/>
      <c r="C542" s="6"/>
      <c r="D542" s="12"/>
      <c r="E542" s="12"/>
      <c r="F542" s="45"/>
      <c r="G542" s="14"/>
      <c r="H542" s="12"/>
      <c r="I542" s="13"/>
      <c r="J542" s="18"/>
    </row>
    <row r="543" spans="2:10" x14ac:dyDescent="0.25">
      <c r="B543" s="11"/>
      <c r="C543" s="6"/>
      <c r="D543" s="12"/>
      <c r="E543" s="12"/>
      <c r="F543" s="45"/>
      <c r="G543" s="17"/>
      <c r="H543" s="12"/>
      <c r="I543" s="13"/>
      <c r="J543" s="18"/>
    </row>
    <row r="544" spans="2:10" x14ac:dyDescent="0.25">
      <c r="B544" s="11"/>
      <c r="C544" s="6"/>
      <c r="D544" s="12"/>
      <c r="E544" s="12"/>
      <c r="F544" s="45"/>
      <c r="G544" s="17"/>
      <c r="H544" s="12"/>
      <c r="I544" s="13"/>
      <c r="J544" s="18"/>
    </row>
    <row r="545" spans="2:10" x14ac:dyDescent="0.25">
      <c r="B545" s="11"/>
      <c r="C545" s="6"/>
      <c r="D545" s="12"/>
      <c r="E545" s="12"/>
      <c r="F545" s="45"/>
      <c r="G545" s="17"/>
      <c r="H545" s="12"/>
      <c r="I545" s="13"/>
      <c r="J545" s="18"/>
    </row>
    <row r="546" spans="2:10" x14ac:dyDescent="0.25">
      <c r="B546" s="11"/>
      <c r="C546" s="6"/>
      <c r="D546" s="12"/>
      <c r="E546" s="12"/>
      <c r="F546" s="45"/>
      <c r="G546" s="17"/>
      <c r="H546" s="12"/>
      <c r="I546" s="13"/>
      <c r="J546" s="18"/>
    </row>
    <row r="547" spans="2:10" x14ac:dyDescent="0.25">
      <c r="B547" s="11"/>
      <c r="C547" s="6"/>
      <c r="D547" s="12"/>
      <c r="E547" s="12"/>
      <c r="F547" s="45"/>
      <c r="G547" s="17"/>
      <c r="H547" s="12"/>
      <c r="I547" s="13"/>
      <c r="J547" s="18"/>
    </row>
    <row r="548" spans="2:10" x14ac:dyDescent="0.25">
      <c r="B548" s="11"/>
      <c r="C548" s="6"/>
      <c r="D548" s="12"/>
      <c r="E548" s="12"/>
      <c r="F548" s="45"/>
      <c r="G548" s="17"/>
      <c r="H548" s="12"/>
      <c r="I548" s="13"/>
      <c r="J548" s="18"/>
    </row>
    <row r="549" spans="2:10" x14ac:dyDescent="0.25">
      <c r="B549" s="11"/>
      <c r="C549" s="6"/>
      <c r="D549" s="12"/>
      <c r="E549" s="12"/>
      <c r="F549" s="45"/>
      <c r="G549" s="17"/>
      <c r="H549" s="12"/>
      <c r="I549" s="13"/>
      <c r="J549" s="18"/>
    </row>
    <row r="550" spans="2:10" x14ac:dyDescent="0.25">
      <c r="B550" s="11"/>
      <c r="C550" s="6"/>
      <c r="D550" s="12"/>
      <c r="E550" s="12"/>
      <c r="F550" s="45"/>
      <c r="G550" s="17"/>
      <c r="H550" s="12"/>
      <c r="I550" s="13"/>
      <c r="J550" s="18"/>
    </row>
    <row r="551" spans="2:10" x14ac:dyDescent="0.25">
      <c r="B551" s="11"/>
      <c r="C551" s="6"/>
      <c r="D551" s="12"/>
      <c r="E551" s="12"/>
      <c r="F551" s="45"/>
      <c r="G551" s="17"/>
      <c r="H551" s="12"/>
      <c r="I551" s="13"/>
      <c r="J551" s="18"/>
    </row>
    <row r="552" spans="2:10" x14ac:dyDescent="0.25">
      <c r="B552" s="11"/>
      <c r="C552" s="6"/>
      <c r="D552" s="12"/>
      <c r="E552" s="12"/>
      <c r="F552" s="45"/>
      <c r="G552" s="17"/>
      <c r="H552" s="12"/>
      <c r="I552" s="13"/>
      <c r="J552" s="18"/>
    </row>
    <row r="553" spans="2:10" x14ac:dyDescent="0.25">
      <c r="B553" s="11"/>
      <c r="C553" s="6"/>
      <c r="D553" s="12"/>
      <c r="E553" s="12"/>
      <c r="F553" s="45"/>
      <c r="G553" s="17"/>
      <c r="H553" s="12"/>
      <c r="I553" s="13"/>
      <c r="J553" s="18"/>
    </row>
    <row r="554" spans="2:10" x14ac:dyDescent="0.25">
      <c r="B554" s="11"/>
      <c r="C554" s="6"/>
      <c r="D554" s="12"/>
      <c r="E554" s="12"/>
      <c r="F554" s="45"/>
      <c r="G554" s="14"/>
      <c r="H554" s="12"/>
      <c r="I554" s="13"/>
      <c r="J554" s="18"/>
    </row>
    <row r="555" spans="2:10" x14ac:dyDescent="0.25">
      <c r="B555" s="11"/>
      <c r="C555" s="6"/>
      <c r="D555" s="12"/>
      <c r="E555" s="12"/>
      <c r="F555" s="45"/>
      <c r="G555" s="14"/>
      <c r="H555" s="12"/>
      <c r="I555" s="13"/>
      <c r="J555" s="18"/>
    </row>
    <row r="556" spans="2:10" x14ac:dyDescent="0.25">
      <c r="B556" s="11"/>
      <c r="C556" s="6"/>
      <c r="D556" s="12"/>
      <c r="E556" s="12"/>
      <c r="F556" s="45"/>
      <c r="G556" s="17"/>
      <c r="H556" s="12"/>
      <c r="I556" s="13"/>
      <c r="J556" s="18"/>
    </row>
    <row r="557" spans="2:10" x14ac:dyDescent="0.25">
      <c r="B557" s="11"/>
      <c r="C557" s="6"/>
      <c r="D557" s="12"/>
      <c r="E557" s="12"/>
      <c r="F557" s="45"/>
      <c r="G557" s="27"/>
      <c r="H557" s="12"/>
      <c r="I557" s="28"/>
      <c r="J557" s="30"/>
    </row>
    <row r="558" spans="2:10" x14ac:dyDescent="0.25">
      <c r="B558" s="11"/>
      <c r="C558" s="6"/>
      <c r="D558" s="12"/>
      <c r="E558" s="12"/>
      <c r="F558" s="45"/>
      <c r="G558" s="27"/>
      <c r="H558" s="12"/>
      <c r="I558" s="28"/>
      <c r="J558" s="30"/>
    </row>
    <row r="559" spans="2:10" x14ac:dyDescent="0.25">
      <c r="B559" s="11"/>
      <c r="C559" s="6"/>
      <c r="D559" s="12"/>
      <c r="E559" s="12"/>
      <c r="F559" s="45"/>
      <c r="G559" s="27"/>
      <c r="H559" s="12"/>
      <c r="I559" s="28"/>
      <c r="J559" s="30"/>
    </row>
    <row r="560" spans="2:10" x14ac:dyDescent="0.25">
      <c r="B560" s="11"/>
      <c r="C560" s="6"/>
      <c r="D560" s="12"/>
      <c r="E560" s="12"/>
      <c r="F560" s="45"/>
      <c r="G560" s="27"/>
      <c r="H560" s="12"/>
      <c r="I560" s="28"/>
      <c r="J560" s="30"/>
    </row>
    <row r="561" spans="2:10" x14ac:dyDescent="0.25">
      <c r="B561" s="11"/>
      <c r="C561" s="6"/>
      <c r="D561" s="12"/>
      <c r="E561" s="12"/>
      <c r="F561" s="45"/>
      <c r="G561" s="27"/>
      <c r="H561" s="12"/>
      <c r="I561" s="28"/>
      <c r="J561" s="30"/>
    </row>
    <row r="562" spans="2:10" x14ac:dyDescent="0.25">
      <c r="B562" s="11"/>
      <c r="C562" s="6"/>
      <c r="D562" s="12"/>
      <c r="E562" s="12"/>
      <c r="F562" s="45"/>
      <c r="G562" s="27"/>
      <c r="H562" s="12"/>
      <c r="I562" s="28"/>
      <c r="J562" s="30"/>
    </row>
    <row r="563" spans="2:10" x14ac:dyDescent="0.25">
      <c r="B563" s="11"/>
      <c r="C563" s="6"/>
      <c r="D563" s="12"/>
      <c r="E563" s="12"/>
      <c r="F563" s="45"/>
      <c r="G563" s="27"/>
      <c r="H563" s="12"/>
      <c r="I563" s="28"/>
      <c r="J563" s="30"/>
    </row>
    <row r="564" spans="2:10" x14ac:dyDescent="0.25">
      <c r="B564" s="11"/>
      <c r="C564" s="6"/>
      <c r="D564" s="12"/>
      <c r="E564" s="12"/>
      <c r="F564" s="45"/>
      <c r="G564" s="27"/>
      <c r="H564" s="12"/>
      <c r="I564" s="28"/>
      <c r="J564" s="30"/>
    </row>
    <row r="565" spans="2:10" x14ac:dyDescent="0.25">
      <c r="B565" s="11"/>
      <c r="C565" s="6"/>
      <c r="D565" s="12"/>
      <c r="E565" s="12"/>
      <c r="F565" s="45"/>
      <c r="G565" s="27"/>
      <c r="H565" s="12"/>
      <c r="I565" s="28"/>
      <c r="J565" s="30"/>
    </row>
    <row r="566" spans="2:10" x14ac:dyDescent="0.25">
      <c r="B566" s="11"/>
      <c r="C566" s="6"/>
      <c r="D566" s="12"/>
      <c r="E566" s="12"/>
      <c r="F566" s="45"/>
      <c r="G566" s="27"/>
      <c r="H566" s="12"/>
      <c r="I566" s="28"/>
      <c r="J566" s="30"/>
    </row>
    <row r="567" spans="2:10" x14ac:dyDescent="0.25">
      <c r="B567" s="11"/>
      <c r="C567" s="6"/>
      <c r="D567" s="12"/>
      <c r="E567" s="12"/>
      <c r="F567" s="45"/>
      <c r="G567" s="27"/>
      <c r="H567" s="12"/>
      <c r="I567" s="28"/>
      <c r="J567" s="30"/>
    </row>
    <row r="568" spans="2:10" x14ac:dyDescent="0.25">
      <c r="B568" s="11"/>
      <c r="C568" s="6"/>
      <c r="D568" s="12"/>
      <c r="E568" s="12"/>
      <c r="F568" s="45"/>
      <c r="G568" s="27"/>
      <c r="H568" s="12"/>
      <c r="I568" s="28"/>
      <c r="J568" s="30"/>
    </row>
    <row r="569" spans="2:10" x14ac:dyDescent="0.25">
      <c r="B569" s="11"/>
      <c r="C569" s="6"/>
      <c r="D569" s="12"/>
      <c r="E569" s="12"/>
      <c r="F569" s="45"/>
      <c r="G569" s="27"/>
      <c r="H569" s="12"/>
      <c r="I569" s="28"/>
      <c r="J569" s="30"/>
    </row>
    <row r="570" spans="2:10" x14ac:dyDescent="0.25">
      <c r="B570" s="11"/>
      <c r="C570" s="6"/>
      <c r="D570" s="12"/>
      <c r="E570" s="12"/>
      <c r="F570" s="45"/>
      <c r="G570" s="27"/>
      <c r="H570" s="12"/>
      <c r="I570" s="28"/>
      <c r="J570" s="30"/>
    </row>
    <row r="571" spans="2:10" x14ac:dyDescent="0.25">
      <c r="B571" s="11"/>
      <c r="C571" s="6"/>
      <c r="D571" s="12"/>
      <c r="E571" s="12"/>
      <c r="F571" s="45"/>
      <c r="G571" s="27"/>
      <c r="H571" s="12"/>
      <c r="I571" s="28"/>
      <c r="J571" s="30"/>
    </row>
    <row r="572" spans="2:10" x14ac:dyDescent="0.25">
      <c r="B572" s="11"/>
      <c r="C572" s="6"/>
      <c r="D572" s="12"/>
      <c r="E572" s="12"/>
      <c r="F572" s="45"/>
      <c r="G572" s="27"/>
      <c r="H572" s="12"/>
      <c r="I572" s="28"/>
      <c r="J572" s="30"/>
    </row>
    <row r="573" spans="2:10" x14ac:dyDescent="0.25">
      <c r="B573" s="11"/>
      <c r="C573" s="6"/>
      <c r="D573" s="12"/>
      <c r="E573" s="12"/>
      <c r="F573" s="45"/>
      <c r="G573" s="27"/>
      <c r="H573" s="12"/>
      <c r="I573" s="28"/>
      <c r="J573" s="30"/>
    </row>
    <row r="574" spans="2:10" x14ac:dyDescent="0.25">
      <c r="B574" s="11"/>
      <c r="C574" s="6"/>
      <c r="D574" s="12"/>
      <c r="E574" s="12"/>
      <c r="F574" s="45"/>
      <c r="G574" s="27"/>
      <c r="H574" s="12"/>
      <c r="I574" s="28"/>
      <c r="J574" s="30"/>
    </row>
    <row r="575" spans="2:10" x14ac:dyDescent="0.25">
      <c r="B575" s="11"/>
      <c r="C575" s="6"/>
      <c r="D575" s="12"/>
      <c r="E575" s="12"/>
      <c r="F575" s="45"/>
      <c r="G575" s="27"/>
      <c r="H575" s="12"/>
      <c r="I575" s="28"/>
      <c r="J575" s="30"/>
    </row>
    <row r="576" spans="2:10" x14ac:dyDescent="0.25">
      <c r="B576" s="11"/>
      <c r="C576" s="6"/>
      <c r="D576" s="12"/>
      <c r="E576" s="12"/>
      <c r="F576" s="45"/>
      <c r="G576" s="27"/>
      <c r="H576" s="12"/>
      <c r="I576" s="28"/>
      <c r="J576" s="30"/>
    </row>
    <row r="577" spans="2:10" x14ac:dyDescent="0.25">
      <c r="B577" s="11"/>
      <c r="C577" s="6"/>
      <c r="D577" s="12"/>
      <c r="E577" s="12"/>
      <c r="F577" s="45"/>
      <c r="G577" s="27"/>
      <c r="H577" s="12"/>
      <c r="I577" s="28"/>
      <c r="J577" s="30"/>
    </row>
    <row r="578" spans="2:10" x14ac:dyDescent="0.25">
      <c r="B578" s="11"/>
      <c r="C578" s="6"/>
      <c r="D578" s="12"/>
      <c r="E578" s="12"/>
      <c r="F578" s="45"/>
      <c r="G578" s="27"/>
      <c r="H578" s="12"/>
      <c r="I578" s="28"/>
      <c r="J578" s="30"/>
    </row>
    <row r="579" spans="2:10" x14ac:dyDescent="0.25">
      <c r="B579" s="11"/>
      <c r="C579" s="6"/>
      <c r="D579" s="12"/>
      <c r="E579" s="12"/>
      <c r="F579" s="45"/>
      <c r="G579" s="27"/>
      <c r="H579" s="12"/>
      <c r="I579" s="28"/>
      <c r="J579" s="30"/>
    </row>
    <row r="580" spans="2:10" x14ac:dyDescent="0.25">
      <c r="B580" s="11"/>
      <c r="C580" s="6"/>
      <c r="D580" s="12"/>
      <c r="E580" s="12"/>
      <c r="F580" s="45"/>
      <c r="G580" s="27"/>
      <c r="H580" s="12"/>
      <c r="I580" s="28"/>
      <c r="J580" s="30"/>
    </row>
    <row r="581" spans="2:10" x14ac:dyDescent="0.25">
      <c r="B581" s="11"/>
      <c r="C581" s="6"/>
      <c r="D581" s="12"/>
      <c r="E581" s="12"/>
      <c r="F581" s="45"/>
      <c r="G581" s="27"/>
      <c r="H581" s="12"/>
      <c r="I581" s="28"/>
      <c r="J581" s="30"/>
    </row>
    <row r="582" spans="2:10" x14ac:dyDescent="0.25">
      <c r="B582" s="11"/>
      <c r="C582" s="6"/>
      <c r="D582" s="12"/>
      <c r="E582" s="12"/>
      <c r="F582" s="45"/>
      <c r="G582" s="27"/>
      <c r="H582" s="12"/>
      <c r="I582" s="28"/>
      <c r="J582" s="30"/>
    </row>
    <row r="583" spans="2:10" x14ac:dyDescent="0.25">
      <c r="B583" s="11"/>
      <c r="C583" s="6"/>
      <c r="D583" s="12"/>
      <c r="E583" s="12"/>
      <c r="F583" s="45"/>
      <c r="G583" s="27"/>
      <c r="H583" s="12"/>
      <c r="I583" s="28"/>
      <c r="J583" s="30"/>
    </row>
    <row r="584" spans="2:10" x14ac:dyDescent="0.25">
      <c r="B584" s="11"/>
      <c r="C584" s="6"/>
      <c r="D584" s="12"/>
      <c r="E584" s="12"/>
      <c r="F584" s="45"/>
      <c r="G584" s="27"/>
      <c r="H584" s="12"/>
      <c r="I584" s="28"/>
      <c r="J584" s="30"/>
    </row>
    <row r="585" spans="2:10" x14ac:dyDescent="0.25">
      <c r="B585" s="11"/>
      <c r="C585" s="6"/>
      <c r="D585" s="12"/>
      <c r="E585" s="12"/>
      <c r="F585" s="45"/>
      <c r="G585" s="17"/>
      <c r="H585" s="12"/>
      <c r="I585" s="13"/>
      <c r="J585" s="18"/>
    </row>
    <row r="586" spans="2:10" x14ac:dyDescent="0.25">
      <c r="B586" s="11"/>
      <c r="C586" s="6"/>
      <c r="D586" s="12"/>
      <c r="E586" s="12"/>
      <c r="F586" s="45"/>
      <c r="G586" s="27"/>
      <c r="H586" s="12"/>
      <c r="I586" s="28"/>
      <c r="J586" s="30"/>
    </row>
    <row r="587" spans="2:10" x14ac:dyDescent="0.25">
      <c r="B587" s="11"/>
      <c r="C587" s="6"/>
      <c r="D587" s="12"/>
      <c r="E587" s="12"/>
      <c r="F587" s="45"/>
      <c r="G587" s="27"/>
      <c r="H587" s="12"/>
      <c r="I587" s="28"/>
      <c r="J587" s="30"/>
    </row>
    <row r="588" spans="2:10" x14ac:dyDescent="0.25">
      <c r="B588" s="11"/>
      <c r="C588" s="6"/>
      <c r="D588" s="12"/>
      <c r="E588" s="12"/>
      <c r="F588" s="45"/>
      <c r="G588" s="27"/>
      <c r="H588" s="12"/>
      <c r="I588" s="28"/>
      <c r="J588" s="30"/>
    </row>
    <row r="589" spans="2:10" x14ac:dyDescent="0.25">
      <c r="B589" s="11"/>
      <c r="C589" s="6"/>
      <c r="D589" s="12"/>
      <c r="E589" s="12"/>
      <c r="F589" s="45"/>
      <c r="G589" s="27"/>
      <c r="H589" s="12"/>
      <c r="I589" s="28"/>
      <c r="J589" s="30"/>
    </row>
    <row r="590" spans="2:10" x14ac:dyDescent="0.25">
      <c r="B590" s="11"/>
      <c r="C590" s="6"/>
      <c r="D590" s="12"/>
      <c r="E590" s="12"/>
      <c r="F590" s="45"/>
      <c r="G590" s="27"/>
      <c r="H590" s="12"/>
      <c r="I590" s="28"/>
      <c r="J590" s="30"/>
    </row>
    <row r="591" spans="2:10" x14ac:dyDescent="0.25">
      <c r="B591" s="11"/>
      <c r="C591" s="6"/>
      <c r="D591" s="12"/>
      <c r="E591" s="12"/>
      <c r="F591" s="45"/>
      <c r="G591" s="27"/>
      <c r="H591" s="12"/>
      <c r="I591" s="28"/>
      <c r="J591" s="30"/>
    </row>
    <row r="592" spans="2:10" x14ac:dyDescent="0.25">
      <c r="B592" s="11"/>
      <c r="C592" s="6"/>
      <c r="D592" s="12"/>
      <c r="E592" s="12"/>
      <c r="F592" s="45"/>
      <c r="G592" s="27"/>
      <c r="H592" s="12"/>
      <c r="I592" s="28"/>
      <c r="J592" s="30"/>
    </row>
    <row r="593" spans="2:10" x14ac:dyDescent="0.25">
      <c r="B593" s="11"/>
      <c r="C593" s="6"/>
      <c r="D593" s="12"/>
      <c r="E593" s="12"/>
      <c r="F593" s="45"/>
      <c r="G593" s="27"/>
      <c r="H593" s="12"/>
      <c r="I593" s="28"/>
      <c r="J593" s="30"/>
    </row>
    <row r="594" spans="2:10" x14ac:dyDescent="0.25">
      <c r="B594" s="11"/>
      <c r="C594" s="6"/>
      <c r="D594" s="12"/>
      <c r="E594" s="12"/>
      <c r="F594" s="45"/>
      <c r="G594" s="27"/>
      <c r="H594" s="12"/>
      <c r="I594" s="28"/>
      <c r="J594" s="30"/>
    </row>
    <row r="595" spans="2:10" x14ac:dyDescent="0.25">
      <c r="B595" s="11"/>
      <c r="C595" s="6"/>
      <c r="D595" s="12"/>
      <c r="E595" s="12"/>
      <c r="F595" s="45"/>
      <c r="G595" s="27"/>
      <c r="H595" s="12"/>
      <c r="I595" s="28"/>
      <c r="J595" s="30"/>
    </row>
    <row r="596" spans="2:10" x14ac:dyDescent="0.25">
      <c r="B596" s="11"/>
      <c r="C596" s="6"/>
      <c r="D596" s="12"/>
      <c r="E596" s="12"/>
      <c r="F596" s="45"/>
      <c r="G596" s="27"/>
      <c r="H596" s="12"/>
      <c r="I596" s="28"/>
      <c r="J596" s="30"/>
    </row>
    <row r="597" spans="2:10" x14ac:dyDescent="0.25">
      <c r="B597" s="11"/>
      <c r="C597" s="6"/>
      <c r="D597" s="12"/>
      <c r="E597" s="12"/>
      <c r="F597" s="45"/>
      <c r="G597" s="27"/>
      <c r="H597" s="12"/>
      <c r="I597" s="28"/>
      <c r="J597" s="30"/>
    </row>
    <row r="598" spans="2:10" x14ac:dyDescent="0.25">
      <c r="B598" s="11"/>
      <c r="C598" s="6"/>
      <c r="D598" s="12"/>
      <c r="E598" s="12"/>
      <c r="F598" s="45"/>
      <c r="G598" s="27"/>
      <c r="H598" s="12"/>
      <c r="I598" s="28"/>
      <c r="J598" s="30"/>
    </row>
    <row r="599" spans="2:10" x14ac:dyDescent="0.25">
      <c r="B599" s="11"/>
      <c r="C599" s="6"/>
      <c r="D599" s="12"/>
      <c r="E599" s="12"/>
      <c r="F599" s="45"/>
      <c r="G599" s="27"/>
      <c r="H599" s="12"/>
      <c r="I599" s="28"/>
      <c r="J599" s="30"/>
    </row>
    <row r="600" spans="2:10" x14ac:dyDescent="0.25">
      <c r="B600" s="11"/>
      <c r="C600" s="6"/>
      <c r="D600" s="12"/>
      <c r="E600" s="12"/>
      <c r="F600" s="45"/>
      <c r="G600" s="27"/>
      <c r="H600" s="12"/>
      <c r="I600" s="28"/>
      <c r="J600" s="30"/>
    </row>
    <row r="601" spans="2:10" x14ac:dyDescent="0.25">
      <c r="B601" s="11"/>
      <c r="C601" s="6"/>
      <c r="D601" s="12"/>
      <c r="E601" s="12"/>
      <c r="F601" s="45"/>
      <c r="G601" s="27"/>
      <c r="H601" s="12"/>
      <c r="I601" s="28"/>
      <c r="J601" s="30"/>
    </row>
    <row r="602" spans="2:10" x14ac:dyDescent="0.25">
      <c r="B602" s="11"/>
      <c r="C602" s="6"/>
      <c r="D602" s="12"/>
      <c r="E602" s="12"/>
      <c r="F602" s="45"/>
      <c r="G602" s="27"/>
      <c r="H602" s="12"/>
      <c r="I602" s="28"/>
      <c r="J602" s="30"/>
    </row>
    <row r="603" spans="2:10" x14ac:dyDescent="0.25">
      <c r="B603" s="11"/>
      <c r="C603" s="6"/>
      <c r="D603" s="12"/>
      <c r="E603" s="12"/>
      <c r="F603" s="45"/>
      <c r="G603" s="27"/>
      <c r="H603" s="12"/>
      <c r="I603" s="28"/>
      <c r="J603" s="30"/>
    </row>
    <row r="604" spans="2:10" x14ac:dyDescent="0.25">
      <c r="B604" s="11"/>
      <c r="C604" s="6"/>
      <c r="D604" s="12"/>
      <c r="E604" s="12"/>
      <c r="F604" s="45"/>
      <c r="G604" s="27"/>
      <c r="H604" s="12"/>
      <c r="I604" s="28"/>
      <c r="J604" s="30"/>
    </row>
    <row r="605" spans="2:10" x14ac:dyDescent="0.25">
      <c r="B605" s="11"/>
      <c r="C605" s="6"/>
      <c r="D605" s="12"/>
      <c r="E605" s="12"/>
      <c r="F605" s="45"/>
      <c r="G605" s="27"/>
      <c r="H605" s="12"/>
      <c r="I605" s="28"/>
      <c r="J605" s="30"/>
    </row>
    <row r="606" spans="2:10" x14ac:dyDescent="0.25">
      <c r="B606" s="11"/>
      <c r="C606" s="6"/>
      <c r="D606" s="12"/>
      <c r="E606" s="12"/>
      <c r="F606" s="45"/>
      <c r="G606" s="27"/>
      <c r="H606" s="12"/>
      <c r="I606" s="28"/>
      <c r="J606" s="30"/>
    </row>
    <row r="607" spans="2:10" x14ac:dyDescent="0.25">
      <c r="B607" s="11"/>
      <c r="C607" s="6"/>
      <c r="D607" s="12"/>
      <c r="E607" s="12"/>
      <c r="F607" s="45"/>
      <c r="G607" s="27"/>
      <c r="H607" s="12"/>
      <c r="I607" s="28"/>
      <c r="J607" s="30"/>
    </row>
    <row r="608" spans="2:10" x14ac:dyDescent="0.25">
      <c r="B608" s="11"/>
      <c r="C608" s="6"/>
      <c r="D608" s="12"/>
      <c r="E608" s="12"/>
      <c r="F608" s="45"/>
      <c r="G608" s="27"/>
      <c r="H608" s="12"/>
      <c r="I608" s="28"/>
      <c r="J608" s="30"/>
    </row>
    <row r="609" spans="2:10" x14ac:dyDescent="0.25">
      <c r="B609" s="11"/>
      <c r="C609" s="6"/>
      <c r="D609" s="12"/>
      <c r="E609" s="12"/>
      <c r="F609" s="45"/>
      <c r="G609" s="27"/>
      <c r="H609" s="12"/>
      <c r="I609" s="28"/>
      <c r="J609" s="30"/>
    </row>
    <row r="610" spans="2:10" x14ac:dyDescent="0.25">
      <c r="B610" s="11"/>
      <c r="C610" s="6"/>
      <c r="D610" s="12"/>
      <c r="E610" s="12"/>
      <c r="F610" s="45"/>
      <c r="G610" s="27"/>
      <c r="H610" s="12"/>
      <c r="I610" s="28"/>
      <c r="J610" s="30"/>
    </row>
    <row r="611" spans="2:10" x14ac:dyDescent="0.25">
      <c r="B611" s="11"/>
      <c r="C611" s="6"/>
      <c r="D611" s="12"/>
      <c r="E611" s="12"/>
      <c r="F611" s="45"/>
      <c r="G611" s="27"/>
      <c r="H611" s="12"/>
      <c r="I611" s="28"/>
      <c r="J611" s="30"/>
    </row>
    <row r="612" spans="2:10" x14ac:dyDescent="0.25">
      <c r="B612" s="11"/>
      <c r="C612" s="6"/>
      <c r="D612" s="12"/>
      <c r="E612" s="12"/>
      <c r="F612" s="45"/>
      <c r="G612" s="17"/>
      <c r="H612" s="12"/>
      <c r="I612" s="13"/>
      <c r="J612" s="18"/>
    </row>
    <row r="613" spans="2:10" x14ac:dyDescent="0.25">
      <c r="B613" s="11"/>
      <c r="C613" s="6"/>
      <c r="D613" s="12"/>
      <c r="E613" s="12"/>
      <c r="F613" s="45"/>
      <c r="G613" s="14"/>
      <c r="H613" s="12"/>
      <c r="I613" s="13"/>
      <c r="J613" s="18"/>
    </row>
    <row r="614" spans="2:10" x14ac:dyDescent="0.25">
      <c r="B614" s="11"/>
      <c r="C614" s="6"/>
      <c r="D614" s="12"/>
      <c r="E614" s="12"/>
      <c r="F614" s="45"/>
      <c r="G614" s="14"/>
      <c r="H614" s="12"/>
      <c r="I614" s="13"/>
      <c r="J614" s="18"/>
    </row>
    <row r="615" spans="2:10" x14ac:dyDescent="0.25">
      <c r="B615" s="11"/>
      <c r="C615" s="6"/>
      <c r="D615" s="12"/>
      <c r="E615" s="12"/>
      <c r="F615" s="45"/>
      <c r="G615" s="17"/>
      <c r="H615" s="12"/>
      <c r="I615" s="13"/>
      <c r="J615" s="18"/>
    </row>
    <row r="616" spans="2:10" x14ac:dyDescent="0.25">
      <c r="B616" s="11"/>
      <c r="C616" s="6"/>
      <c r="D616" s="12"/>
      <c r="E616" s="12"/>
      <c r="F616" s="45"/>
      <c r="G616" s="17"/>
      <c r="H616" s="12"/>
      <c r="I616" s="13"/>
      <c r="J616" s="15"/>
    </row>
    <row r="617" spans="2:10" x14ac:dyDescent="0.25">
      <c r="B617" s="11"/>
      <c r="C617" s="6"/>
      <c r="D617" s="12"/>
      <c r="E617" s="12"/>
      <c r="F617" s="45"/>
      <c r="G617" s="13"/>
      <c r="H617" s="12"/>
      <c r="I617" s="17"/>
      <c r="J617" s="18"/>
    </row>
    <row r="618" spans="2:10" x14ac:dyDescent="0.25">
      <c r="B618" s="11"/>
      <c r="C618" s="6"/>
      <c r="D618" s="12"/>
      <c r="E618" s="12"/>
      <c r="F618" s="45"/>
      <c r="G618" s="13"/>
      <c r="H618" s="12"/>
      <c r="I618" s="17"/>
      <c r="J618" s="15"/>
    </row>
    <row r="619" spans="2:10" x14ac:dyDescent="0.25">
      <c r="B619" s="11"/>
      <c r="C619" s="6"/>
      <c r="D619" s="12"/>
      <c r="E619" s="12"/>
      <c r="F619" s="45"/>
      <c r="G619" s="17"/>
      <c r="H619" s="12"/>
      <c r="I619" s="13"/>
      <c r="J619" s="18"/>
    </row>
    <row r="620" spans="2:10" x14ac:dyDescent="0.25">
      <c r="B620" s="11"/>
      <c r="C620" s="6"/>
      <c r="D620" s="12"/>
      <c r="E620" s="12"/>
      <c r="F620" s="45"/>
      <c r="G620" s="17"/>
      <c r="H620" s="12"/>
      <c r="I620" s="13"/>
      <c r="J620" s="18"/>
    </row>
    <row r="621" spans="2:10" x14ac:dyDescent="0.25">
      <c r="B621" s="11"/>
      <c r="C621" s="6"/>
      <c r="D621" s="12"/>
      <c r="E621" s="12"/>
      <c r="F621" s="45"/>
      <c r="G621" s="17"/>
      <c r="H621" s="12"/>
      <c r="I621" s="13"/>
      <c r="J621" s="18"/>
    </row>
    <row r="622" spans="2:10" x14ac:dyDescent="0.25">
      <c r="B622" s="11"/>
      <c r="C622" s="6"/>
      <c r="D622" s="12"/>
      <c r="E622" s="12"/>
      <c r="F622" s="45"/>
      <c r="G622" s="17"/>
      <c r="H622" s="12"/>
      <c r="I622" s="13"/>
      <c r="J622" s="18"/>
    </row>
    <row r="623" spans="2:10" x14ac:dyDescent="0.25">
      <c r="B623" s="11"/>
      <c r="C623" s="6"/>
      <c r="D623" s="12"/>
      <c r="E623" s="12"/>
      <c r="F623" s="45"/>
      <c r="G623" s="17"/>
      <c r="H623" s="12"/>
      <c r="I623" s="13"/>
      <c r="J623" s="18"/>
    </row>
    <row r="624" spans="2:10" x14ac:dyDescent="0.25">
      <c r="B624" s="11"/>
      <c r="C624" s="6"/>
      <c r="D624" s="12"/>
      <c r="E624" s="12"/>
      <c r="F624" s="45"/>
      <c r="G624" s="17"/>
      <c r="H624" s="12"/>
      <c r="I624" s="13"/>
      <c r="J624" s="18"/>
    </row>
    <row r="625" spans="2:10" x14ac:dyDescent="0.25">
      <c r="B625" s="11"/>
      <c r="C625" s="6"/>
      <c r="D625" s="12"/>
      <c r="E625" s="12"/>
      <c r="F625" s="45"/>
      <c r="G625" s="17"/>
      <c r="H625" s="12"/>
      <c r="I625" s="13"/>
      <c r="J625" s="18"/>
    </row>
    <row r="626" spans="2:10" x14ac:dyDescent="0.25">
      <c r="B626" s="11"/>
      <c r="C626" s="6"/>
      <c r="D626" s="12"/>
      <c r="E626" s="12"/>
      <c r="F626" s="45"/>
      <c r="G626" s="17"/>
      <c r="H626" s="12"/>
      <c r="I626" s="13"/>
      <c r="J626" s="18"/>
    </row>
    <row r="627" spans="2:10" x14ac:dyDescent="0.25">
      <c r="B627" s="11"/>
      <c r="C627" s="6"/>
      <c r="D627" s="12"/>
      <c r="E627" s="12"/>
      <c r="F627" s="45"/>
      <c r="G627" s="17"/>
      <c r="H627" s="12"/>
      <c r="I627" s="13"/>
      <c r="J627" s="18"/>
    </row>
    <row r="628" spans="2:10" x14ac:dyDescent="0.25">
      <c r="B628" s="11"/>
      <c r="C628" s="6"/>
      <c r="D628" s="12"/>
      <c r="E628" s="12"/>
      <c r="F628" s="45"/>
      <c r="G628" s="17"/>
      <c r="H628" s="12"/>
      <c r="I628" s="13"/>
      <c r="J628" s="18"/>
    </row>
    <row r="629" spans="2:10" x14ac:dyDescent="0.25">
      <c r="B629" s="11"/>
      <c r="C629" s="6"/>
      <c r="D629" s="12"/>
      <c r="E629" s="12"/>
      <c r="F629" s="45"/>
      <c r="G629" s="17"/>
      <c r="H629" s="12"/>
      <c r="I629" s="13"/>
      <c r="J629" s="18"/>
    </row>
    <row r="630" spans="2:10" x14ac:dyDescent="0.25">
      <c r="B630" s="11"/>
      <c r="C630" s="6"/>
      <c r="D630" s="12"/>
      <c r="E630" s="12"/>
      <c r="F630" s="45"/>
      <c r="G630" s="17"/>
      <c r="H630" s="12"/>
      <c r="I630" s="13"/>
      <c r="J630" s="18"/>
    </row>
    <row r="631" spans="2:10" x14ac:dyDescent="0.25">
      <c r="B631" s="11"/>
      <c r="C631" s="6"/>
      <c r="D631" s="12"/>
      <c r="E631" s="12"/>
      <c r="F631" s="45"/>
      <c r="G631" s="17"/>
      <c r="H631" s="12"/>
      <c r="I631" s="13"/>
      <c r="J631" s="18"/>
    </row>
    <row r="632" spans="2:10" x14ac:dyDescent="0.25">
      <c r="B632" s="11"/>
      <c r="C632" s="6"/>
      <c r="D632" s="12"/>
      <c r="E632" s="12"/>
      <c r="F632" s="45"/>
      <c r="G632" s="13"/>
      <c r="H632" s="12"/>
      <c r="I632" s="17"/>
      <c r="J632" s="18"/>
    </row>
    <row r="633" spans="2:10" x14ac:dyDescent="0.25">
      <c r="B633" s="11"/>
      <c r="C633" s="6"/>
      <c r="D633" s="12"/>
      <c r="E633" s="12"/>
      <c r="F633" s="45"/>
      <c r="G633" s="14"/>
      <c r="H633" s="12"/>
      <c r="I633" s="13"/>
      <c r="J633" s="18"/>
    </row>
    <row r="634" spans="2:10" x14ac:dyDescent="0.25">
      <c r="B634" s="11"/>
      <c r="C634" s="6"/>
      <c r="D634" s="12"/>
      <c r="E634" s="12"/>
      <c r="F634" s="45"/>
      <c r="G634" s="13"/>
      <c r="H634" s="12"/>
      <c r="I634" s="17"/>
      <c r="J634" s="18"/>
    </row>
    <row r="635" spans="2:10" x14ac:dyDescent="0.25">
      <c r="B635" s="11"/>
      <c r="C635" s="6"/>
      <c r="D635" s="12"/>
      <c r="E635" s="12"/>
      <c r="F635" s="45"/>
      <c r="G635" s="17"/>
      <c r="H635" s="12"/>
      <c r="I635" s="13"/>
      <c r="J635" s="18"/>
    </row>
    <row r="636" spans="2:10" x14ac:dyDescent="0.25">
      <c r="B636" s="11"/>
      <c r="C636" s="6"/>
      <c r="D636" s="12"/>
      <c r="E636" s="12"/>
      <c r="F636" s="45"/>
      <c r="G636" s="13"/>
      <c r="H636" s="12"/>
      <c r="I636" s="17"/>
      <c r="J636" s="18"/>
    </row>
    <row r="637" spans="2:10" x14ac:dyDescent="0.25">
      <c r="B637" s="11"/>
      <c r="C637" s="6"/>
      <c r="D637" s="12"/>
      <c r="E637" s="12"/>
      <c r="F637" s="45"/>
      <c r="G637" s="27"/>
      <c r="H637" s="12"/>
      <c r="I637" s="28"/>
      <c r="J637" s="30"/>
    </row>
    <row r="638" spans="2:10" x14ac:dyDescent="0.25">
      <c r="B638" s="11"/>
      <c r="C638" s="6"/>
      <c r="D638" s="12"/>
      <c r="E638" s="12"/>
      <c r="F638" s="45"/>
      <c r="G638" s="14"/>
      <c r="H638" s="12"/>
      <c r="I638" s="13"/>
      <c r="J638" s="15"/>
    </row>
    <row r="639" spans="2:10" x14ac:dyDescent="0.25">
      <c r="B639" s="11"/>
      <c r="C639" s="6"/>
      <c r="D639" s="12"/>
      <c r="E639" s="12"/>
      <c r="F639" s="45"/>
      <c r="G639" s="14"/>
      <c r="H639" s="12"/>
      <c r="I639" s="13"/>
      <c r="J639" s="15"/>
    </row>
    <row r="640" spans="2:10" x14ac:dyDescent="0.25">
      <c r="B640" s="11"/>
      <c r="C640" s="6"/>
      <c r="D640" s="12"/>
      <c r="E640" s="12"/>
      <c r="F640" s="45"/>
      <c r="G640" s="14"/>
      <c r="H640" s="12"/>
      <c r="I640" s="13"/>
      <c r="J640" s="15"/>
    </row>
    <row r="641" spans="2:10" x14ac:dyDescent="0.25">
      <c r="B641" s="11"/>
      <c r="C641" s="6"/>
      <c r="D641" s="12"/>
      <c r="E641" s="12"/>
      <c r="F641" s="45"/>
      <c r="G641" s="13"/>
      <c r="H641" s="12"/>
      <c r="I641" s="17"/>
      <c r="J641" s="18"/>
    </row>
    <row r="642" spans="2:10" x14ac:dyDescent="0.25">
      <c r="B642" s="11"/>
      <c r="C642" s="6"/>
      <c r="D642" s="12"/>
      <c r="E642" s="12"/>
      <c r="F642" s="45"/>
      <c r="G642" s="13"/>
      <c r="H642" s="12"/>
      <c r="I642" s="14"/>
      <c r="J642" s="18"/>
    </row>
    <row r="643" spans="2:10" x14ac:dyDescent="0.25">
      <c r="B643" s="11"/>
      <c r="C643" s="6"/>
      <c r="D643" s="12"/>
      <c r="E643" s="12"/>
      <c r="F643" s="45"/>
      <c r="G643" s="17"/>
      <c r="H643" s="12"/>
      <c r="I643" s="13"/>
      <c r="J643" s="16"/>
    </row>
    <row r="644" spans="2:10" x14ac:dyDescent="0.25">
      <c r="B644" s="11"/>
      <c r="C644" s="6"/>
      <c r="D644" s="12"/>
      <c r="E644" s="12"/>
      <c r="F644" s="45"/>
      <c r="G644" s="27"/>
      <c r="H644" s="12"/>
      <c r="I644" s="28"/>
      <c r="J644" s="30"/>
    </row>
    <row r="645" spans="2:10" x14ac:dyDescent="0.25">
      <c r="B645" s="11"/>
      <c r="C645" s="6"/>
      <c r="D645" s="12"/>
      <c r="E645" s="12"/>
      <c r="F645" s="45"/>
      <c r="G645" s="14"/>
      <c r="H645" s="12"/>
      <c r="I645" s="13"/>
      <c r="J645" s="15"/>
    </row>
    <row r="646" spans="2:10" x14ac:dyDescent="0.25">
      <c r="B646" s="11"/>
      <c r="C646" s="6"/>
      <c r="D646" s="12"/>
      <c r="E646" s="12"/>
      <c r="F646" s="45"/>
      <c r="G646" s="14"/>
      <c r="H646" s="12"/>
      <c r="I646" s="13"/>
      <c r="J646" s="15"/>
    </row>
    <row r="647" spans="2:10" x14ac:dyDescent="0.25">
      <c r="B647" s="11"/>
      <c r="C647" s="6"/>
      <c r="D647" s="12"/>
      <c r="E647" s="12"/>
      <c r="F647" s="45"/>
      <c r="G647" s="27"/>
      <c r="H647" s="12"/>
      <c r="I647" s="28"/>
      <c r="J647" s="30"/>
    </row>
    <row r="648" spans="2:10" x14ac:dyDescent="0.25">
      <c r="B648" s="11"/>
      <c r="C648" s="6"/>
      <c r="D648" s="12"/>
      <c r="E648" s="12"/>
      <c r="F648" s="45"/>
      <c r="G648" s="17"/>
      <c r="H648" s="12"/>
      <c r="I648" s="13"/>
      <c r="J648" s="15"/>
    </row>
    <row r="649" spans="2:10" x14ac:dyDescent="0.25">
      <c r="B649" s="11"/>
      <c r="C649" s="6"/>
      <c r="D649" s="12"/>
      <c r="E649" s="12"/>
      <c r="F649" s="45"/>
      <c r="G649" s="27"/>
      <c r="H649" s="12"/>
      <c r="I649" s="28"/>
      <c r="J649" s="30"/>
    </row>
    <row r="650" spans="2:10" x14ac:dyDescent="0.25">
      <c r="B650" s="11"/>
      <c r="C650" s="6"/>
      <c r="D650" s="12"/>
      <c r="E650" s="12"/>
      <c r="F650" s="45"/>
      <c r="G650" s="17"/>
      <c r="H650" s="12"/>
      <c r="I650" s="13"/>
      <c r="J650" s="15"/>
    </row>
    <row r="651" spans="2:10" x14ac:dyDescent="0.25">
      <c r="B651" s="11"/>
      <c r="C651" s="6"/>
      <c r="D651" s="12"/>
      <c r="E651" s="12"/>
      <c r="F651" s="45"/>
      <c r="G651" s="27"/>
      <c r="H651" s="12"/>
      <c r="I651" s="28"/>
      <c r="J651" s="30"/>
    </row>
    <row r="652" spans="2:10" x14ac:dyDescent="0.25">
      <c r="B652" s="11"/>
      <c r="C652" s="6"/>
      <c r="D652" s="12"/>
      <c r="E652" s="12"/>
      <c r="F652" s="45"/>
      <c r="G652" s="14"/>
      <c r="H652" s="12"/>
      <c r="I652" s="13"/>
      <c r="J652" s="15"/>
    </row>
    <row r="653" spans="2:10" x14ac:dyDescent="0.25">
      <c r="B653" s="11"/>
      <c r="C653" s="6"/>
      <c r="D653" s="12"/>
      <c r="E653" s="12"/>
      <c r="F653" s="45"/>
      <c r="G653" s="27"/>
      <c r="H653" s="12"/>
      <c r="I653" s="28"/>
      <c r="J653" s="30"/>
    </row>
    <row r="654" spans="2:10" x14ac:dyDescent="0.25">
      <c r="B654" s="11"/>
      <c r="C654" s="6"/>
      <c r="D654" s="12"/>
      <c r="E654" s="12"/>
      <c r="F654" s="45"/>
      <c r="G654" s="17"/>
      <c r="H654" s="12"/>
      <c r="I654" s="13"/>
      <c r="J654" s="15"/>
    </row>
    <row r="655" spans="2:10" x14ac:dyDescent="0.25">
      <c r="B655" s="11"/>
      <c r="C655" s="6"/>
      <c r="D655" s="12"/>
      <c r="E655" s="12"/>
      <c r="F655" s="45"/>
      <c r="G655" s="27"/>
      <c r="H655" s="12"/>
      <c r="I655" s="28"/>
      <c r="J655" s="30"/>
    </row>
    <row r="656" spans="2:10" x14ac:dyDescent="0.25">
      <c r="B656" s="11"/>
      <c r="C656" s="6"/>
      <c r="D656" s="12"/>
      <c r="E656" s="12"/>
      <c r="F656" s="45"/>
      <c r="G656" s="17"/>
      <c r="H656" s="12"/>
      <c r="I656" s="13"/>
      <c r="J656" s="15"/>
    </row>
    <row r="657" spans="2:10" x14ac:dyDescent="0.25">
      <c r="B657" s="11"/>
      <c r="C657" s="6"/>
      <c r="D657" s="12"/>
      <c r="E657" s="12"/>
      <c r="F657" s="45"/>
      <c r="G657" s="27"/>
      <c r="H657" s="12"/>
      <c r="I657" s="28"/>
      <c r="J657" s="30"/>
    </row>
    <row r="658" spans="2:10" x14ac:dyDescent="0.25">
      <c r="B658" s="11"/>
      <c r="C658" s="6"/>
      <c r="D658" s="12"/>
      <c r="E658" s="12"/>
      <c r="F658" s="45"/>
      <c r="G658" s="17"/>
      <c r="H658" s="12"/>
      <c r="I658" s="13"/>
      <c r="J658" s="15"/>
    </row>
    <row r="659" spans="2:10" x14ac:dyDescent="0.25">
      <c r="B659" s="11"/>
      <c r="C659" s="6"/>
      <c r="D659" s="12"/>
      <c r="E659" s="12"/>
      <c r="F659" s="45"/>
      <c r="G659" s="27"/>
      <c r="H659" s="12"/>
      <c r="I659" s="28"/>
      <c r="J659" s="30"/>
    </row>
    <row r="660" spans="2:10" x14ac:dyDescent="0.25">
      <c r="B660" s="11"/>
      <c r="C660" s="6"/>
      <c r="D660" s="12"/>
      <c r="E660" s="12"/>
      <c r="F660" s="45"/>
      <c r="G660" s="27"/>
      <c r="H660" s="12"/>
      <c r="I660" s="28"/>
      <c r="J660" s="30"/>
    </row>
    <row r="661" spans="2:10" x14ac:dyDescent="0.25">
      <c r="B661" s="11"/>
      <c r="C661" s="6"/>
      <c r="D661" s="12"/>
      <c r="E661" s="12"/>
      <c r="F661" s="45"/>
      <c r="G661" s="17"/>
      <c r="H661" s="12"/>
      <c r="I661" s="13"/>
      <c r="J661" s="15"/>
    </row>
    <row r="662" spans="2:10" x14ac:dyDescent="0.25">
      <c r="B662" s="11"/>
      <c r="C662" s="6"/>
      <c r="D662" s="12"/>
      <c r="E662" s="12"/>
      <c r="F662" s="45"/>
      <c r="G662" s="14"/>
      <c r="H662" s="12"/>
      <c r="I662" s="13"/>
      <c r="J662" s="15"/>
    </row>
    <row r="663" spans="2:10" x14ac:dyDescent="0.25">
      <c r="B663" s="11"/>
      <c r="C663" s="6"/>
      <c r="D663" s="12"/>
      <c r="E663" s="12"/>
      <c r="F663" s="45"/>
      <c r="G663" s="27"/>
      <c r="H663" s="12"/>
      <c r="I663" s="28"/>
      <c r="J663" s="30"/>
    </row>
    <row r="664" spans="2:10" x14ac:dyDescent="0.25">
      <c r="B664" s="11"/>
      <c r="C664" s="6"/>
      <c r="D664" s="12"/>
      <c r="E664" s="12"/>
      <c r="F664" s="45"/>
      <c r="G664" s="17"/>
      <c r="H664" s="12"/>
      <c r="I664" s="13"/>
      <c r="J664" s="15"/>
    </row>
    <row r="665" spans="2:10" x14ac:dyDescent="0.25">
      <c r="B665" s="11"/>
      <c r="C665" s="6"/>
      <c r="D665" s="12"/>
      <c r="E665" s="12"/>
      <c r="F665" s="45"/>
      <c r="G665" s="27"/>
      <c r="H665" s="12"/>
      <c r="I665" s="28"/>
      <c r="J665" s="30"/>
    </row>
    <row r="666" spans="2:10" x14ac:dyDescent="0.25">
      <c r="B666" s="11"/>
      <c r="C666" s="6"/>
      <c r="D666" s="12"/>
      <c r="E666" s="12"/>
      <c r="F666" s="45"/>
      <c r="G666" s="17"/>
      <c r="H666" s="12"/>
      <c r="I666" s="13"/>
      <c r="J666" s="15"/>
    </row>
    <row r="667" spans="2:10" x14ac:dyDescent="0.25">
      <c r="B667" s="11"/>
      <c r="C667" s="6"/>
      <c r="D667" s="12"/>
      <c r="E667" s="12"/>
      <c r="F667" s="45"/>
      <c r="G667" s="27"/>
      <c r="H667" s="12"/>
      <c r="I667" s="28"/>
      <c r="J667" s="30"/>
    </row>
    <row r="668" spans="2:10" x14ac:dyDescent="0.25">
      <c r="B668" s="11"/>
      <c r="C668" s="6"/>
      <c r="D668" s="12"/>
      <c r="E668" s="12"/>
      <c r="F668" s="45"/>
      <c r="G668" s="17"/>
      <c r="H668" s="12"/>
      <c r="I668" s="13"/>
      <c r="J668" s="15"/>
    </row>
    <row r="669" spans="2:10" x14ac:dyDescent="0.25">
      <c r="B669" s="11"/>
      <c r="C669" s="6"/>
      <c r="D669" s="12"/>
      <c r="E669" s="12"/>
      <c r="F669" s="45"/>
      <c r="G669" s="27"/>
      <c r="H669" s="12"/>
      <c r="I669" s="28"/>
      <c r="J669" s="30"/>
    </row>
    <row r="670" spans="2:10" x14ac:dyDescent="0.25">
      <c r="B670" s="11"/>
      <c r="C670" s="6"/>
      <c r="D670" s="12"/>
      <c r="E670" s="12"/>
      <c r="F670" s="45"/>
      <c r="G670" s="17"/>
      <c r="H670" s="12"/>
      <c r="I670" s="13"/>
      <c r="J670" s="15"/>
    </row>
    <row r="671" spans="2:10" x14ac:dyDescent="0.25">
      <c r="B671" s="11"/>
      <c r="C671" s="6"/>
      <c r="D671" s="12"/>
      <c r="E671" s="12"/>
      <c r="F671" s="45"/>
      <c r="G671" s="27"/>
      <c r="H671" s="12"/>
      <c r="I671" s="28"/>
      <c r="J671" s="30"/>
    </row>
    <row r="672" spans="2:10" x14ac:dyDescent="0.25">
      <c r="B672" s="11"/>
      <c r="C672" s="6"/>
      <c r="D672" s="12"/>
      <c r="E672" s="12"/>
      <c r="F672" s="45"/>
      <c r="G672" s="14"/>
      <c r="H672" s="12"/>
      <c r="I672" s="13"/>
      <c r="J672" s="15"/>
    </row>
    <row r="673" spans="2:10" x14ac:dyDescent="0.25">
      <c r="B673" s="11"/>
      <c r="C673" s="6"/>
      <c r="D673" s="12"/>
      <c r="E673" s="12"/>
      <c r="F673" s="45"/>
      <c r="G673" s="27"/>
      <c r="H673" s="12"/>
      <c r="I673" s="28"/>
      <c r="J673" s="30"/>
    </row>
    <row r="674" spans="2:10" x14ac:dyDescent="0.25">
      <c r="B674" s="11"/>
      <c r="C674" s="6"/>
      <c r="D674" s="12"/>
      <c r="E674" s="12"/>
      <c r="F674" s="45"/>
      <c r="G674" s="27"/>
      <c r="H674" s="12"/>
      <c r="I674" s="28"/>
      <c r="J674" s="30"/>
    </row>
    <row r="675" spans="2:10" x14ac:dyDescent="0.25">
      <c r="B675" s="11"/>
      <c r="C675" s="6"/>
      <c r="D675" s="12"/>
      <c r="E675" s="12"/>
      <c r="F675" s="45"/>
      <c r="G675" s="27"/>
      <c r="H675" s="12"/>
      <c r="I675" s="28"/>
      <c r="J675" s="30"/>
    </row>
    <row r="676" spans="2:10" x14ac:dyDescent="0.25">
      <c r="B676" s="11"/>
      <c r="C676" s="6"/>
      <c r="D676" s="12"/>
      <c r="E676" s="12"/>
      <c r="F676" s="45"/>
      <c r="G676" s="17"/>
      <c r="H676" s="12"/>
      <c r="I676" s="13"/>
      <c r="J676" s="18"/>
    </row>
    <row r="677" spans="2:10" x14ac:dyDescent="0.25">
      <c r="B677" s="11"/>
      <c r="C677" s="6"/>
      <c r="D677" s="12"/>
      <c r="E677" s="12"/>
      <c r="F677" s="45"/>
      <c r="G677" s="14"/>
      <c r="H677" s="12"/>
      <c r="I677" s="13"/>
      <c r="J677" s="18"/>
    </row>
    <row r="678" spans="2:10" x14ac:dyDescent="0.25">
      <c r="B678" s="11"/>
      <c r="C678" s="6"/>
      <c r="D678" s="12"/>
      <c r="E678" s="12"/>
      <c r="F678" s="45"/>
      <c r="G678" s="17"/>
      <c r="H678" s="12"/>
      <c r="I678" s="13"/>
      <c r="J678" s="15"/>
    </row>
    <row r="679" spans="2:10" x14ac:dyDescent="0.25">
      <c r="B679" s="11"/>
      <c r="C679" s="6"/>
      <c r="D679" s="12"/>
      <c r="E679" s="12"/>
      <c r="F679" s="45"/>
      <c r="G679" s="27"/>
      <c r="H679" s="12"/>
      <c r="I679" s="28"/>
      <c r="J679" s="30"/>
    </row>
    <row r="680" spans="2:10" x14ac:dyDescent="0.25">
      <c r="B680" s="11"/>
      <c r="C680" s="6"/>
      <c r="D680" s="12"/>
      <c r="E680" s="12"/>
      <c r="F680" s="45"/>
      <c r="G680" s="17"/>
      <c r="H680" s="12"/>
      <c r="I680" s="13"/>
      <c r="J680" s="15"/>
    </row>
    <row r="681" spans="2:10" x14ac:dyDescent="0.25">
      <c r="B681" s="11"/>
      <c r="C681" s="6"/>
      <c r="D681" s="12"/>
      <c r="E681" s="12"/>
      <c r="F681" s="45"/>
      <c r="G681" s="27"/>
      <c r="H681" s="12"/>
      <c r="I681" s="28"/>
      <c r="J681" s="30"/>
    </row>
    <row r="682" spans="2:10" x14ac:dyDescent="0.25">
      <c r="B682" s="11"/>
      <c r="C682" s="6"/>
      <c r="D682" s="12"/>
      <c r="E682" s="12"/>
      <c r="F682" s="45"/>
      <c r="G682" s="17"/>
      <c r="H682" s="12"/>
      <c r="I682" s="13"/>
      <c r="J682" s="15"/>
    </row>
    <row r="683" spans="2:10" x14ac:dyDescent="0.25">
      <c r="B683" s="11"/>
      <c r="C683" s="6"/>
      <c r="D683" s="12"/>
      <c r="E683" s="12"/>
      <c r="F683" s="45"/>
      <c r="G683" s="27"/>
      <c r="H683" s="12"/>
      <c r="I683" s="28"/>
      <c r="J683" s="30"/>
    </row>
    <row r="684" spans="2:10" x14ac:dyDescent="0.25">
      <c r="B684" s="11"/>
      <c r="C684" s="6"/>
      <c r="D684" s="12"/>
      <c r="E684" s="12"/>
      <c r="F684" s="45"/>
      <c r="G684" s="17"/>
      <c r="H684" s="12"/>
      <c r="I684" s="13"/>
      <c r="J684" s="15"/>
    </row>
    <row r="685" spans="2:10" x14ac:dyDescent="0.25">
      <c r="B685" s="11"/>
      <c r="C685" s="6"/>
      <c r="D685" s="12"/>
      <c r="E685" s="12"/>
      <c r="F685" s="45"/>
      <c r="G685" s="27"/>
      <c r="H685" s="12"/>
      <c r="I685" s="28"/>
      <c r="J685" s="30"/>
    </row>
    <row r="686" spans="2:10" x14ac:dyDescent="0.25">
      <c r="B686" s="11"/>
      <c r="C686" s="6"/>
      <c r="D686" s="12"/>
      <c r="E686" s="12"/>
      <c r="F686" s="45"/>
      <c r="G686" s="14"/>
      <c r="H686" s="12"/>
      <c r="I686" s="13"/>
      <c r="J686" s="15"/>
    </row>
    <row r="687" spans="2:10" x14ac:dyDescent="0.25">
      <c r="B687" s="11"/>
      <c r="C687" s="6"/>
      <c r="D687" s="12"/>
      <c r="E687" s="12"/>
      <c r="F687" s="45"/>
      <c r="G687" s="27"/>
      <c r="H687" s="12"/>
      <c r="I687" s="28"/>
      <c r="J687" s="30"/>
    </row>
    <row r="688" spans="2:10" x14ac:dyDescent="0.25">
      <c r="B688" s="11"/>
      <c r="C688" s="6"/>
      <c r="D688" s="12"/>
      <c r="E688" s="12"/>
      <c r="F688" s="45"/>
      <c r="G688" s="17"/>
      <c r="H688" s="12"/>
      <c r="I688" s="13"/>
      <c r="J688" s="15"/>
    </row>
    <row r="689" spans="2:10" x14ac:dyDescent="0.25">
      <c r="B689" s="11"/>
      <c r="C689" s="6"/>
      <c r="D689" s="12"/>
      <c r="E689" s="12"/>
      <c r="F689" s="45"/>
      <c r="G689" s="27"/>
      <c r="H689" s="12"/>
      <c r="I689" s="28"/>
      <c r="J689" s="30"/>
    </row>
    <row r="690" spans="2:10" x14ac:dyDescent="0.25">
      <c r="B690" s="11"/>
      <c r="C690" s="6"/>
      <c r="D690" s="12"/>
      <c r="E690" s="12"/>
      <c r="F690" s="45"/>
      <c r="G690" s="27"/>
      <c r="H690" s="12"/>
      <c r="I690" s="28"/>
      <c r="J690" s="30"/>
    </row>
    <row r="691" spans="2:10" x14ac:dyDescent="0.25">
      <c r="B691" s="11"/>
      <c r="C691" s="6"/>
      <c r="D691" s="12"/>
      <c r="E691" s="12"/>
      <c r="F691" s="45"/>
      <c r="G691" s="17"/>
      <c r="H691" s="12"/>
      <c r="I691" s="13"/>
      <c r="J691" s="18"/>
    </row>
    <row r="692" spans="2:10" x14ac:dyDescent="0.25">
      <c r="B692" s="11"/>
      <c r="C692" s="6"/>
      <c r="D692" s="12"/>
      <c r="E692" s="12"/>
      <c r="F692" s="45"/>
      <c r="G692" s="17"/>
      <c r="H692" s="12"/>
      <c r="I692" s="13"/>
      <c r="J692" s="15"/>
    </row>
    <row r="693" spans="2:10" x14ac:dyDescent="0.25">
      <c r="B693" s="11"/>
      <c r="C693" s="6"/>
      <c r="D693" s="12"/>
      <c r="E693" s="12"/>
      <c r="F693" s="45"/>
      <c r="G693" s="13"/>
      <c r="H693" s="12"/>
      <c r="I693" s="17"/>
      <c r="J693" s="18"/>
    </row>
    <row r="694" spans="2:10" x14ac:dyDescent="0.25">
      <c r="B694" s="11"/>
      <c r="C694" s="6"/>
      <c r="D694" s="12"/>
      <c r="E694" s="12"/>
      <c r="F694" s="45"/>
      <c r="G694" s="27"/>
      <c r="H694" s="12"/>
      <c r="I694" s="28"/>
      <c r="J694" s="30"/>
    </row>
    <row r="695" spans="2:10" x14ac:dyDescent="0.25">
      <c r="B695" s="11"/>
      <c r="C695" s="6"/>
      <c r="D695" s="12"/>
      <c r="E695" s="12"/>
      <c r="F695" s="45"/>
      <c r="G695" s="27"/>
      <c r="H695" s="12"/>
      <c r="I695" s="28"/>
      <c r="J695" s="30"/>
    </row>
    <row r="696" spans="2:10" x14ac:dyDescent="0.25">
      <c r="B696" s="11"/>
      <c r="C696" s="6"/>
      <c r="D696" s="12"/>
      <c r="E696" s="12"/>
      <c r="F696" s="45"/>
      <c r="G696" s="27"/>
      <c r="H696" s="12"/>
      <c r="I696" s="28"/>
      <c r="J696" s="30"/>
    </row>
    <row r="697" spans="2:10" x14ac:dyDescent="0.25">
      <c r="B697" s="11"/>
      <c r="C697" s="6"/>
      <c r="D697" s="12"/>
      <c r="E697" s="12"/>
      <c r="F697" s="45"/>
      <c r="G697" s="27"/>
      <c r="H697" s="12"/>
      <c r="I697" s="28"/>
      <c r="J697" s="30"/>
    </row>
    <row r="698" spans="2:10" x14ac:dyDescent="0.25">
      <c r="B698" s="11"/>
      <c r="C698" s="6"/>
      <c r="D698" s="12"/>
      <c r="E698" s="12"/>
      <c r="F698" s="45"/>
      <c r="G698" s="17"/>
      <c r="H698" s="12"/>
      <c r="I698" s="13"/>
      <c r="J698" s="18"/>
    </row>
    <row r="699" spans="2:10" x14ac:dyDescent="0.25">
      <c r="B699" s="11"/>
      <c r="C699" s="6"/>
      <c r="D699" s="12"/>
      <c r="E699" s="12"/>
      <c r="F699" s="45"/>
      <c r="G699" s="17"/>
      <c r="H699" s="12"/>
      <c r="I699" s="13"/>
      <c r="J699" s="18"/>
    </row>
    <row r="700" spans="2:10" x14ac:dyDescent="0.25">
      <c r="B700" s="11"/>
      <c r="C700" s="6"/>
      <c r="D700" s="12"/>
      <c r="E700" s="12"/>
      <c r="F700" s="45"/>
      <c r="G700" s="14"/>
      <c r="H700" s="12"/>
      <c r="I700" s="13"/>
      <c r="J700" s="18"/>
    </row>
    <row r="701" spans="2:10" x14ac:dyDescent="0.25">
      <c r="B701" s="11"/>
      <c r="C701" s="6"/>
      <c r="D701" s="12"/>
      <c r="E701" s="12"/>
      <c r="F701" s="45"/>
      <c r="G701" s="17"/>
      <c r="H701" s="12"/>
      <c r="I701" s="13"/>
      <c r="J701" s="18"/>
    </row>
    <row r="702" spans="2:10" x14ac:dyDescent="0.25">
      <c r="B702" s="11"/>
      <c r="C702" s="6"/>
      <c r="D702" s="12"/>
      <c r="E702" s="12"/>
      <c r="F702" s="45"/>
      <c r="G702" s="27"/>
      <c r="H702" s="12"/>
      <c r="I702" s="28"/>
      <c r="J702" s="30"/>
    </row>
    <row r="703" spans="2:10" x14ac:dyDescent="0.25">
      <c r="B703" s="11"/>
      <c r="C703" s="6"/>
      <c r="D703" s="12"/>
      <c r="E703" s="12"/>
      <c r="F703" s="45"/>
      <c r="G703" s="17"/>
      <c r="H703" s="12"/>
      <c r="I703" s="13"/>
      <c r="J703" s="18"/>
    </row>
    <row r="704" spans="2:10" x14ac:dyDescent="0.25">
      <c r="B704" s="11"/>
      <c r="C704" s="6"/>
      <c r="D704" s="12"/>
      <c r="E704" s="12"/>
      <c r="F704" s="45"/>
      <c r="G704" s="27"/>
      <c r="H704" s="12"/>
      <c r="I704" s="28"/>
      <c r="J704" s="30"/>
    </row>
    <row r="705" spans="2:10" x14ac:dyDescent="0.25">
      <c r="B705" s="11"/>
      <c r="C705" s="6"/>
      <c r="D705" s="12"/>
      <c r="E705" s="12"/>
      <c r="F705" s="45"/>
      <c r="G705" s="27"/>
      <c r="H705" s="12"/>
      <c r="I705" s="28"/>
      <c r="J705" s="30"/>
    </row>
    <row r="706" spans="2:10" x14ac:dyDescent="0.25">
      <c r="B706" s="11"/>
      <c r="C706" s="6"/>
      <c r="D706" s="12"/>
      <c r="E706" s="12"/>
      <c r="F706" s="45"/>
      <c r="G706" s="27"/>
      <c r="H706" s="12"/>
      <c r="I706" s="28"/>
      <c r="J706" s="30"/>
    </row>
    <row r="707" spans="2:10" x14ac:dyDescent="0.25">
      <c r="B707" s="11"/>
      <c r="C707" s="6"/>
      <c r="D707" s="12"/>
      <c r="E707" s="12"/>
      <c r="F707" s="45"/>
      <c r="G707" s="17"/>
      <c r="H707" s="12"/>
      <c r="I707" s="13"/>
      <c r="J707" s="18"/>
    </row>
    <row r="708" spans="2:10" x14ac:dyDescent="0.25">
      <c r="B708" s="11"/>
      <c r="C708" s="6"/>
      <c r="D708" s="12"/>
      <c r="E708" s="12"/>
      <c r="F708" s="45"/>
      <c r="G708" s="17"/>
      <c r="H708" s="12"/>
      <c r="I708" s="13"/>
      <c r="J708" s="18"/>
    </row>
    <row r="709" spans="2:10" x14ac:dyDescent="0.25">
      <c r="B709" s="11"/>
      <c r="C709" s="6"/>
      <c r="D709" s="12"/>
      <c r="E709" s="12"/>
      <c r="F709" s="45"/>
      <c r="G709" s="17"/>
      <c r="H709" s="12"/>
      <c r="I709" s="13"/>
      <c r="J709" s="18"/>
    </row>
    <row r="710" spans="2:10" x14ac:dyDescent="0.25">
      <c r="B710" s="11"/>
      <c r="C710" s="6"/>
      <c r="D710" s="12"/>
      <c r="E710" s="12"/>
      <c r="F710" s="45"/>
      <c r="G710" s="27"/>
      <c r="H710" s="12"/>
      <c r="I710" s="28"/>
      <c r="J710" s="30"/>
    </row>
    <row r="711" spans="2:10" x14ac:dyDescent="0.25">
      <c r="B711" s="11"/>
      <c r="C711" s="6"/>
      <c r="D711" s="12"/>
      <c r="E711" s="12"/>
      <c r="F711" s="45"/>
      <c r="G711" s="17"/>
      <c r="H711" s="12"/>
      <c r="I711" s="13"/>
      <c r="J711" s="18"/>
    </row>
    <row r="712" spans="2:10" x14ac:dyDescent="0.25">
      <c r="B712" s="11"/>
      <c r="C712" s="6"/>
      <c r="D712" s="12"/>
      <c r="E712" s="12"/>
      <c r="F712" s="45"/>
      <c r="G712" s="27"/>
      <c r="H712" s="12"/>
      <c r="I712" s="28"/>
      <c r="J712" s="30"/>
    </row>
    <row r="713" spans="2:10" x14ac:dyDescent="0.25">
      <c r="B713" s="11"/>
      <c r="C713" s="6"/>
      <c r="D713" s="12"/>
      <c r="E713" s="12"/>
      <c r="F713" s="45"/>
      <c r="G713" s="27"/>
      <c r="H713" s="12"/>
      <c r="I713" s="28"/>
      <c r="J713" s="30"/>
    </row>
    <row r="714" spans="2:10" x14ac:dyDescent="0.25">
      <c r="B714" s="11"/>
      <c r="C714" s="6"/>
      <c r="D714" s="12"/>
      <c r="E714" s="12"/>
      <c r="F714" s="45"/>
      <c r="G714" s="17"/>
      <c r="H714" s="12"/>
      <c r="I714" s="13"/>
      <c r="J714" s="18"/>
    </row>
    <row r="715" spans="2:10" x14ac:dyDescent="0.25">
      <c r="B715" s="11"/>
      <c r="C715" s="6"/>
      <c r="D715" s="12"/>
      <c r="E715" s="12"/>
      <c r="F715" s="45"/>
      <c r="G715" s="17"/>
      <c r="H715" s="12"/>
      <c r="I715" s="13"/>
      <c r="J715" s="18"/>
    </row>
    <row r="716" spans="2:10" x14ac:dyDescent="0.25">
      <c r="B716" s="11"/>
      <c r="C716" s="6"/>
      <c r="D716" s="12"/>
      <c r="E716" s="12"/>
      <c r="F716" s="45"/>
      <c r="G716" s="27"/>
      <c r="H716" s="12"/>
      <c r="I716" s="28"/>
      <c r="J716" s="30"/>
    </row>
    <row r="717" spans="2:10" x14ac:dyDescent="0.25">
      <c r="B717" s="11"/>
      <c r="C717" s="6"/>
      <c r="D717" s="12"/>
      <c r="E717" s="12"/>
      <c r="F717" s="45"/>
      <c r="G717" s="17"/>
      <c r="H717" s="12"/>
      <c r="I717" s="13"/>
      <c r="J717" s="18"/>
    </row>
    <row r="718" spans="2:10" x14ac:dyDescent="0.25">
      <c r="B718" s="11"/>
      <c r="C718" s="6"/>
      <c r="D718" s="12"/>
      <c r="E718" s="12"/>
      <c r="F718" s="45"/>
      <c r="G718" s="27"/>
      <c r="H718" s="12"/>
      <c r="I718" s="28"/>
      <c r="J718" s="30"/>
    </row>
    <row r="719" spans="2:10" x14ac:dyDescent="0.25">
      <c r="B719" s="11"/>
      <c r="C719" s="6"/>
      <c r="D719" s="12"/>
      <c r="E719" s="12"/>
      <c r="F719" s="45"/>
      <c r="G719" s="17"/>
      <c r="H719" s="12"/>
      <c r="I719" s="13"/>
      <c r="J719" s="18"/>
    </row>
    <row r="720" spans="2:10" x14ac:dyDescent="0.25">
      <c r="B720" s="11"/>
      <c r="C720" s="6"/>
      <c r="D720" s="12"/>
      <c r="E720" s="12"/>
      <c r="F720" s="45"/>
      <c r="G720" s="27"/>
      <c r="H720" s="12"/>
      <c r="I720" s="28"/>
      <c r="J720" s="30"/>
    </row>
    <row r="721" spans="2:10" x14ac:dyDescent="0.25">
      <c r="B721" s="11"/>
      <c r="C721" s="6"/>
      <c r="D721" s="12"/>
      <c r="E721" s="12"/>
      <c r="F721" s="45"/>
      <c r="G721" s="27"/>
      <c r="H721" s="12"/>
      <c r="I721" s="28"/>
      <c r="J721" s="30"/>
    </row>
    <row r="722" spans="2:10" x14ac:dyDescent="0.25">
      <c r="B722" s="11"/>
      <c r="C722" s="6"/>
      <c r="D722" s="12"/>
      <c r="E722" s="12"/>
      <c r="F722" s="45"/>
      <c r="G722" s="17"/>
      <c r="H722" s="12"/>
      <c r="I722" s="13"/>
      <c r="J722" s="18"/>
    </row>
    <row r="723" spans="2:10" x14ac:dyDescent="0.25">
      <c r="B723" s="11"/>
      <c r="C723" s="6"/>
      <c r="D723" s="12"/>
      <c r="E723" s="12"/>
      <c r="F723" s="45"/>
      <c r="G723" s="17"/>
      <c r="H723" s="12"/>
      <c r="I723" s="13"/>
      <c r="J723" s="18"/>
    </row>
    <row r="724" spans="2:10" x14ac:dyDescent="0.25">
      <c r="B724" s="11"/>
      <c r="C724" s="6"/>
      <c r="D724" s="12"/>
      <c r="E724" s="12"/>
      <c r="F724" s="45"/>
      <c r="G724" s="27"/>
      <c r="H724" s="12"/>
      <c r="I724" s="28"/>
      <c r="J724" s="30"/>
    </row>
    <row r="725" spans="2:10" x14ac:dyDescent="0.25">
      <c r="B725" s="11"/>
      <c r="C725" s="6"/>
      <c r="D725" s="12"/>
      <c r="E725" s="12"/>
      <c r="F725" s="45"/>
      <c r="G725" s="17"/>
      <c r="H725" s="12"/>
      <c r="I725" s="13"/>
      <c r="J725" s="18"/>
    </row>
    <row r="726" spans="2:10" x14ac:dyDescent="0.25">
      <c r="B726" s="11"/>
      <c r="C726" s="6"/>
      <c r="D726" s="12"/>
      <c r="E726" s="12"/>
      <c r="F726" s="45"/>
      <c r="G726" s="17"/>
      <c r="H726" s="12"/>
      <c r="I726" s="13"/>
      <c r="J726" s="18"/>
    </row>
    <row r="727" spans="2:10" x14ac:dyDescent="0.25">
      <c r="B727" s="11"/>
      <c r="C727" s="6"/>
      <c r="D727" s="12"/>
      <c r="E727" s="12"/>
      <c r="F727" s="45"/>
      <c r="G727" s="27"/>
      <c r="H727" s="12"/>
      <c r="I727" s="28"/>
      <c r="J727" s="30"/>
    </row>
    <row r="728" spans="2:10" x14ac:dyDescent="0.25">
      <c r="B728" s="11"/>
      <c r="C728" s="6"/>
      <c r="D728" s="12"/>
      <c r="E728" s="12"/>
      <c r="F728" s="45"/>
      <c r="G728" s="27"/>
      <c r="H728" s="12"/>
      <c r="I728" s="28"/>
      <c r="J728" s="30"/>
    </row>
    <row r="729" spans="2:10" x14ac:dyDescent="0.25">
      <c r="B729" s="11"/>
      <c r="C729" s="6"/>
      <c r="D729" s="12"/>
      <c r="E729" s="12"/>
      <c r="F729" s="45"/>
      <c r="G729" s="17"/>
      <c r="H729" s="12"/>
      <c r="I729" s="13"/>
      <c r="J729" s="18"/>
    </row>
    <row r="730" spans="2:10" x14ac:dyDescent="0.25">
      <c r="B730" s="11"/>
      <c r="C730" s="6"/>
      <c r="D730" s="12"/>
      <c r="E730" s="12"/>
      <c r="F730" s="45"/>
      <c r="G730" s="27"/>
      <c r="H730" s="12"/>
      <c r="I730" s="28"/>
      <c r="J730" s="30"/>
    </row>
    <row r="731" spans="2:10" x14ac:dyDescent="0.25">
      <c r="B731" s="11"/>
      <c r="C731" s="6"/>
      <c r="D731" s="12"/>
      <c r="E731" s="12"/>
      <c r="F731" s="45"/>
      <c r="G731" s="17"/>
      <c r="H731" s="12"/>
      <c r="I731" s="13"/>
      <c r="J731" s="18"/>
    </row>
    <row r="732" spans="2:10" x14ac:dyDescent="0.25">
      <c r="B732" s="11"/>
      <c r="C732" s="6"/>
      <c r="D732" s="12"/>
      <c r="E732" s="12"/>
      <c r="F732" s="45"/>
      <c r="G732" s="27"/>
      <c r="H732" s="12"/>
      <c r="I732" s="28"/>
      <c r="J732" s="30"/>
    </row>
    <row r="733" spans="2:10" x14ac:dyDescent="0.25">
      <c r="B733" s="11"/>
      <c r="C733" s="6"/>
      <c r="D733" s="12"/>
      <c r="E733" s="12"/>
      <c r="F733" s="45"/>
      <c r="G733" s="17"/>
      <c r="H733" s="12"/>
      <c r="I733" s="13"/>
      <c r="J733" s="18"/>
    </row>
    <row r="734" spans="2:10" x14ac:dyDescent="0.25">
      <c r="B734" s="11"/>
      <c r="C734" s="6"/>
      <c r="D734" s="12"/>
      <c r="E734" s="12"/>
      <c r="F734" s="45"/>
      <c r="G734" s="27"/>
      <c r="H734" s="12"/>
      <c r="I734" s="28"/>
      <c r="J734" s="30"/>
    </row>
    <row r="735" spans="2:10" x14ac:dyDescent="0.25">
      <c r="B735" s="11"/>
      <c r="C735" s="6"/>
      <c r="D735" s="12"/>
      <c r="E735" s="12"/>
      <c r="F735" s="45"/>
      <c r="G735" s="17"/>
      <c r="H735" s="12"/>
      <c r="I735" s="13"/>
      <c r="J735" s="18"/>
    </row>
    <row r="736" spans="2:10" x14ac:dyDescent="0.25">
      <c r="B736" s="11"/>
      <c r="C736" s="6"/>
      <c r="D736" s="12"/>
      <c r="E736" s="12"/>
      <c r="F736" s="45"/>
      <c r="G736" s="27"/>
      <c r="H736" s="12"/>
      <c r="I736" s="28"/>
      <c r="J736" s="30"/>
    </row>
    <row r="737" spans="2:10" x14ac:dyDescent="0.25">
      <c r="B737" s="11"/>
      <c r="C737" s="6"/>
      <c r="D737" s="12"/>
      <c r="E737" s="12"/>
      <c r="F737" s="45"/>
      <c r="G737" s="27"/>
      <c r="H737" s="12"/>
      <c r="I737" s="28"/>
      <c r="J737" s="30"/>
    </row>
    <row r="738" spans="2:10" x14ac:dyDescent="0.25">
      <c r="B738" s="11"/>
      <c r="C738" s="6"/>
      <c r="D738" s="12"/>
      <c r="E738" s="12"/>
      <c r="F738" s="45"/>
      <c r="G738" s="27"/>
      <c r="H738" s="12"/>
      <c r="I738" s="28"/>
      <c r="J738" s="30"/>
    </row>
    <row r="739" spans="2:10" x14ac:dyDescent="0.25">
      <c r="B739" s="11"/>
      <c r="C739" s="6"/>
      <c r="D739" s="12"/>
      <c r="E739" s="12"/>
      <c r="F739" s="45"/>
      <c r="G739" s="17"/>
      <c r="H739" s="12"/>
      <c r="I739" s="13"/>
      <c r="J739" s="18"/>
    </row>
    <row r="740" spans="2:10" x14ac:dyDescent="0.25">
      <c r="B740" s="11"/>
      <c r="C740" s="6"/>
      <c r="D740" s="12"/>
      <c r="E740" s="12"/>
      <c r="F740" s="45"/>
      <c r="G740" s="17"/>
      <c r="H740" s="12"/>
      <c r="I740" s="13"/>
      <c r="J740" s="18"/>
    </row>
    <row r="741" spans="2:10" x14ac:dyDescent="0.25">
      <c r="B741" s="11"/>
      <c r="C741" s="6"/>
      <c r="D741" s="12"/>
      <c r="E741" s="12"/>
      <c r="F741" s="45"/>
      <c r="G741" s="14"/>
      <c r="H741" s="12"/>
      <c r="I741" s="13"/>
      <c r="J741" s="18"/>
    </row>
    <row r="742" spans="2:10" x14ac:dyDescent="0.25">
      <c r="B742" s="11"/>
      <c r="C742" s="6"/>
      <c r="D742" s="12"/>
      <c r="E742" s="12"/>
      <c r="F742" s="45"/>
      <c r="G742" s="27"/>
      <c r="H742" s="12"/>
      <c r="I742" s="28"/>
      <c r="J742" s="30"/>
    </row>
    <row r="743" spans="2:10" x14ac:dyDescent="0.25">
      <c r="B743" s="11"/>
      <c r="C743" s="6"/>
      <c r="D743" s="12"/>
      <c r="E743" s="12"/>
      <c r="F743" s="45"/>
      <c r="G743" s="17"/>
      <c r="H743" s="12"/>
      <c r="I743" s="13"/>
      <c r="J743" s="18"/>
    </row>
    <row r="744" spans="2:10" x14ac:dyDescent="0.25">
      <c r="B744" s="11"/>
      <c r="C744" s="6"/>
      <c r="D744" s="12"/>
      <c r="E744" s="12"/>
      <c r="F744" s="45"/>
      <c r="G744" s="27"/>
      <c r="H744" s="12"/>
      <c r="I744" s="28"/>
      <c r="J744" s="30"/>
    </row>
    <row r="745" spans="2:10" x14ac:dyDescent="0.25">
      <c r="B745" s="11"/>
      <c r="C745" s="6"/>
      <c r="D745" s="12"/>
      <c r="E745" s="12"/>
      <c r="F745" s="45"/>
      <c r="G745" s="27"/>
      <c r="H745" s="12"/>
      <c r="I745" s="28"/>
      <c r="J745" s="30"/>
    </row>
    <row r="746" spans="2:10" x14ac:dyDescent="0.25">
      <c r="B746" s="11"/>
      <c r="C746" s="6"/>
      <c r="D746" s="12"/>
      <c r="E746" s="12"/>
      <c r="F746" s="45"/>
      <c r="G746" s="17"/>
      <c r="H746" s="12"/>
      <c r="I746" s="13"/>
      <c r="J746" s="18"/>
    </row>
    <row r="747" spans="2:10" x14ac:dyDescent="0.25">
      <c r="B747" s="11"/>
      <c r="C747" s="6"/>
      <c r="D747" s="12"/>
      <c r="E747" s="12"/>
      <c r="F747" s="45"/>
      <c r="G747" s="17"/>
      <c r="H747" s="12"/>
      <c r="I747" s="13"/>
      <c r="J747" s="18"/>
    </row>
    <row r="748" spans="2:10" x14ac:dyDescent="0.25">
      <c r="B748" s="11"/>
      <c r="C748" s="6"/>
      <c r="D748" s="12"/>
      <c r="E748" s="12"/>
      <c r="F748" s="45"/>
      <c r="G748" s="27"/>
      <c r="H748" s="12"/>
      <c r="I748" s="28"/>
      <c r="J748" s="30"/>
    </row>
    <row r="749" spans="2:10" x14ac:dyDescent="0.25">
      <c r="B749" s="11"/>
      <c r="C749" s="6"/>
      <c r="D749" s="12"/>
      <c r="E749" s="12"/>
      <c r="F749" s="45"/>
      <c r="G749" s="27"/>
      <c r="H749" s="12"/>
      <c r="I749" s="28"/>
      <c r="J749" s="30"/>
    </row>
    <row r="750" spans="2:10" x14ac:dyDescent="0.25">
      <c r="B750" s="11"/>
      <c r="C750" s="6"/>
      <c r="D750" s="12"/>
      <c r="E750" s="12"/>
      <c r="F750" s="45"/>
      <c r="G750" s="17"/>
      <c r="H750" s="12"/>
      <c r="I750" s="13"/>
      <c r="J750" s="18"/>
    </row>
    <row r="751" spans="2:10" x14ac:dyDescent="0.25">
      <c r="B751" s="11"/>
      <c r="C751" s="6"/>
      <c r="D751" s="12"/>
      <c r="E751" s="12"/>
      <c r="F751" s="45"/>
      <c r="G751" s="27"/>
      <c r="H751" s="12"/>
      <c r="I751" s="28"/>
      <c r="J751" s="30"/>
    </row>
    <row r="752" spans="2:10" x14ac:dyDescent="0.25">
      <c r="B752" s="11"/>
      <c r="C752" s="6"/>
      <c r="D752" s="12"/>
      <c r="E752" s="12"/>
      <c r="F752" s="45"/>
      <c r="G752" s="27"/>
      <c r="H752" s="12"/>
      <c r="I752" s="28"/>
      <c r="J752" s="30"/>
    </row>
    <row r="753" spans="2:10" x14ac:dyDescent="0.25">
      <c r="B753" s="11"/>
      <c r="C753" s="6"/>
      <c r="D753" s="12"/>
      <c r="E753" s="12"/>
      <c r="F753" s="45"/>
      <c r="G753" s="27"/>
      <c r="H753" s="12"/>
      <c r="I753" s="28"/>
      <c r="J753" s="30"/>
    </row>
    <row r="754" spans="2:10" x14ac:dyDescent="0.25">
      <c r="B754" s="11"/>
      <c r="C754" s="6"/>
      <c r="D754" s="12"/>
      <c r="E754" s="12"/>
      <c r="F754" s="45"/>
      <c r="G754" s="14"/>
      <c r="H754" s="12"/>
      <c r="I754" s="13"/>
      <c r="J754" s="18"/>
    </row>
    <row r="755" spans="2:10" x14ac:dyDescent="0.25">
      <c r="B755" s="11"/>
      <c r="C755" s="6"/>
      <c r="D755" s="12"/>
      <c r="E755" s="12"/>
      <c r="F755" s="45"/>
      <c r="G755" s="14"/>
      <c r="H755" s="12"/>
      <c r="I755" s="13"/>
      <c r="J755" s="18"/>
    </row>
    <row r="756" spans="2:10" x14ac:dyDescent="0.25">
      <c r="B756" s="11"/>
      <c r="C756" s="6"/>
      <c r="D756" s="12"/>
      <c r="E756" s="12"/>
      <c r="F756" s="45"/>
      <c r="G756" s="17"/>
      <c r="H756" s="12"/>
      <c r="I756" s="13"/>
      <c r="J756" s="18"/>
    </row>
    <row r="757" spans="2:10" x14ac:dyDescent="0.25">
      <c r="B757" s="11"/>
      <c r="C757" s="6"/>
      <c r="D757" s="12"/>
      <c r="E757" s="12"/>
      <c r="F757" s="45"/>
      <c r="G757" s="27"/>
      <c r="H757" s="12"/>
      <c r="I757" s="28"/>
      <c r="J757" s="30"/>
    </row>
    <row r="758" spans="2:10" x14ac:dyDescent="0.25">
      <c r="B758" s="11"/>
      <c r="C758" s="6"/>
      <c r="D758" s="12"/>
      <c r="E758" s="12"/>
      <c r="F758" s="45"/>
      <c r="G758" s="17"/>
      <c r="H758" s="12"/>
      <c r="I758" s="13"/>
      <c r="J758" s="18"/>
    </row>
    <row r="759" spans="2:10" x14ac:dyDescent="0.25">
      <c r="B759" s="11"/>
      <c r="C759" s="6"/>
      <c r="D759" s="12"/>
      <c r="E759" s="12"/>
      <c r="F759" s="45"/>
      <c r="G759" s="27"/>
      <c r="H759" s="12"/>
      <c r="I759" s="28"/>
      <c r="J759" s="30"/>
    </row>
    <row r="760" spans="2:10" x14ac:dyDescent="0.25">
      <c r="B760" s="11"/>
      <c r="C760" s="6"/>
      <c r="D760" s="12"/>
      <c r="E760" s="12"/>
      <c r="F760" s="45"/>
      <c r="G760" s="27"/>
      <c r="H760" s="12"/>
      <c r="I760" s="28"/>
      <c r="J760" s="30"/>
    </row>
    <row r="761" spans="2:10" x14ac:dyDescent="0.25">
      <c r="B761" s="11"/>
      <c r="C761" s="6"/>
      <c r="D761" s="12"/>
      <c r="E761" s="12"/>
      <c r="F761" s="45"/>
      <c r="G761" s="14"/>
      <c r="H761" s="12"/>
      <c r="I761" s="13"/>
      <c r="J761" s="18"/>
    </row>
    <row r="762" spans="2:10" x14ac:dyDescent="0.25">
      <c r="B762" s="11"/>
      <c r="C762" s="6"/>
      <c r="D762" s="12"/>
      <c r="E762" s="12"/>
      <c r="F762" s="45"/>
      <c r="G762" s="17"/>
      <c r="H762" s="12"/>
      <c r="I762" s="13"/>
      <c r="J762" s="18"/>
    </row>
    <row r="763" spans="2:10" x14ac:dyDescent="0.25">
      <c r="B763" s="11"/>
      <c r="C763" s="6"/>
      <c r="D763" s="12"/>
      <c r="E763" s="12"/>
      <c r="F763" s="45"/>
      <c r="G763" s="27"/>
      <c r="H763" s="12"/>
      <c r="I763" s="28"/>
      <c r="J763" s="30"/>
    </row>
    <row r="764" spans="2:10" x14ac:dyDescent="0.25">
      <c r="B764" s="11"/>
      <c r="C764" s="6"/>
      <c r="D764" s="12"/>
      <c r="E764" s="12"/>
      <c r="F764" s="45"/>
      <c r="G764" s="27"/>
      <c r="H764" s="12"/>
      <c r="I764" s="28"/>
      <c r="J764" s="30"/>
    </row>
    <row r="765" spans="2:10" x14ac:dyDescent="0.25">
      <c r="B765" s="11"/>
      <c r="C765" s="6"/>
      <c r="D765" s="12"/>
      <c r="E765" s="12"/>
      <c r="F765" s="45"/>
      <c r="G765" s="17"/>
      <c r="H765" s="12"/>
      <c r="I765" s="13"/>
      <c r="J765" s="18"/>
    </row>
    <row r="766" spans="2:10" x14ac:dyDescent="0.25">
      <c r="B766" s="11"/>
      <c r="C766" s="6"/>
      <c r="D766" s="12"/>
      <c r="E766" s="12"/>
      <c r="F766" s="45"/>
      <c r="G766" s="17"/>
      <c r="H766" s="12"/>
      <c r="I766" s="13"/>
      <c r="J766" s="18"/>
    </row>
    <row r="767" spans="2:10" x14ac:dyDescent="0.25">
      <c r="B767" s="11"/>
      <c r="C767" s="6"/>
      <c r="D767" s="12"/>
      <c r="E767" s="12"/>
      <c r="F767" s="45"/>
      <c r="G767" s="27"/>
      <c r="H767" s="12"/>
      <c r="I767" s="28"/>
      <c r="J767" s="30"/>
    </row>
    <row r="768" spans="2:10" x14ac:dyDescent="0.25">
      <c r="B768" s="11"/>
      <c r="C768" s="6"/>
      <c r="D768" s="12"/>
      <c r="E768" s="12"/>
      <c r="F768" s="45"/>
      <c r="G768" s="14"/>
      <c r="H768" s="12"/>
      <c r="I768" s="13"/>
      <c r="J768" s="18"/>
    </row>
    <row r="769" spans="2:10" x14ac:dyDescent="0.25">
      <c r="B769" s="11"/>
      <c r="C769" s="6"/>
      <c r="D769" s="12"/>
      <c r="E769" s="12"/>
      <c r="F769" s="45"/>
      <c r="G769" s="27"/>
      <c r="H769" s="12"/>
      <c r="I769" s="28"/>
      <c r="J769" s="30"/>
    </row>
    <row r="770" spans="2:10" x14ac:dyDescent="0.25">
      <c r="B770" s="11"/>
      <c r="C770" s="6"/>
      <c r="D770" s="12"/>
      <c r="E770" s="12"/>
      <c r="F770" s="45"/>
      <c r="G770" s="27"/>
      <c r="H770" s="12"/>
      <c r="I770" s="28"/>
      <c r="J770" s="30"/>
    </row>
    <row r="771" spans="2:10" x14ac:dyDescent="0.25">
      <c r="B771" s="11"/>
      <c r="C771" s="6"/>
      <c r="D771" s="12"/>
      <c r="E771" s="12"/>
      <c r="F771" s="45"/>
      <c r="G771" s="17"/>
      <c r="H771" s="12"/>
      <c r="I771" s="13"/>
      <c r="J771" s="18"/>
    </row>
    <row r="772" spans="2:10" x14ac:dyDescent="0.25">
      <c r="B772" s="11"/>
      <c r="C772" s="6"/>
      <c r="D772" s="12"/>
      <c r="E772" s="12"/>
      <c r="F772" s="45"/>
      <c r="G772" s="27"/>
      <c r="H772" s="12"/>
      <c r="I772" s="28"/>
      <c r="J772" s="30"/>
    </row>
    <row r="773" spans="2:10" x14ac:dyDescent="0.25">
      <c r="B773" s="11"/>
      <c r="C773" s="6"/>
      <c r="D773" s="12"/>
      <c r="E773" s="12"/>
      <c r="F773" s="45"/>
      <c r="G773" s="27"/>
      <c r="H773" s="12"/>
      <c r="I773" s="28"/>
      <c r="J773" s="30"/>
    </row>
    <row r="774" spans="2:10" x14ac:dyDescent="0.25">
      <c r="B774" s="11"/>
      <c r="C774" s="6"/>
      <c r="D774" s="12"/>
      <c r="E774" s="12"/>
      <c r="F774" s="45"/>
      <c r="G774" s="14"/>
      <c r="H774" s="12"/>
      <c r="I774" s="13"/>
      <c r="J774" s="18"/>
    </row>
    <row r="775" spans="2:10" x14ac:dyDescent="0.25">
      <c r="B775" s="11"/>
      <c r="C775" s="6"/>
      <c r="D775" s="12"/>
      <c r="E775" s="12"/>
      <c r="F775" s="45"/>
      <c r="G775" s="17"/>
      <c r="H775" s="12"/>
      <c r="I775" s="13"/>
      <c r="J775" s="18"/>
    </row>
    <row r="776" spans="2:10" x14ac:dyDescent="0.25">
      <c r="B776" s="11"/>
      <c r="C776" s="6"/>
      <c r="D776" s="12"/>
      <c r="E776" s="12"/>
      <c r="F776" s="45"/>
      <c r="G776" s="27"/>
      <c r="H776" s="12"/>
      <c r="I776" s="28"/>
      <c r="J776" s="30"/>
    </row>
    <row r="777" spans="2:10" x14ac:dyDescent="0.25">
      <c r="B777" s="11"/>
      <c r="C777" s="6"/>
      <c r="D777" s="12"/>
      <c r="E777" s="12"/>
      <c r="F777" s="45"/>
      <c r="G777" s="27"/>
      <c r="H777" s="12"/>
      <c r="I777" s="28"/>
      <c r="J777" s="30"/>
    </row>
    <row r="778" spans="2:10" x14ac:dyDescent="0.25">
      <c r="B778" s="11"/>
      <c r="C778" s="6"/>
      <c r="D778" s="12"/>
      <c r="E778" s="12"/>
      <c r="F778" s="45"/>
      <c r="G778" s="17"/>
      <c r="H778" s="12"/>
      <c r="I778" s="13"/>
      <c r="J778" s="18"/>
    </row>
    <row r="779" spans="2:10" x14ac:dyDescent="0.25">
      <c r="B779" s="11"/>
      <c r="C779" s="6"/>
      <c r="D779" s="12"/>
      <c r="E779" s="12"/>
      <c r="F779" s="45"/>
      <c r="G779" s="14"/>
      <c r="H779" s="12"/>
      <c r="I779" s="13"/>
      <c r="J779" s="18"/>
    </row>
    <row r="780" spans="2:10" x14ac:dyDescent="0.25">
      <c r="B780" s="11"/>
      <c r="C780" s="6"/>
      <c r="D780" s="12"/>
      <c r="E780" s="12"/>
      <c r="F780" s="45"/>
      <c r="G780" s="17"/>
      <c r="H780" s="12"/>
      <c r="I780" s="13"/>
      <c r="J780" s="18"/>
    </row>
    <row r="781" spans="2:10" x14ac:dyDescent="0.25">
      <c r="B781" s="11"/>
      <c r="C781" s="6"/>
      <c r="D781" s="12"/>
      <c r="E781" s="12"/>
      <c r="F781" s="45"/>
      <c r="G781" s="27"/>
      <c r="H781" s="12"/>
      <c r="I781" s="28"/>
      <c r="J781" s="30"/>
    </row>
    <row r="782" spans="2:10" x14ac:dyDescent="0.25">
      <c r="B782" s="11"/>
      <c r="C782" s="6"/>
      <c r="D782" s="12"/>
      <c r="E782" s="12"/>
      <c r="F782" s="45"/>
      <c r="G782" s="17"/>
      <c r="H782" s="12"/>
      <c r="I782" s="13"/>
      <c r="J782" s="18"/>
    </row>
    <row r="783" spans="2:10" x14ac:dyDescent="0.25">
      <c r="B783" s="11"/>
      <c r="C783" s="6"/>
      <c r="D783" s="12"/>
      <c r="E783" s="12"/>
      <c r="F783" s="45"/>
      <c r="G783" s="27"/>
      <c r="H783" s="12"/>
      <c r="I783" s="28"/>
      <c r="J783" s="30"/>
    </row>
    <row r="784" spans="2:10" x14ac:dyDescent="0.25">
      <c r="B784" s="11"/>
      <c r="C784" s="6"/>
      <c r="D784" s="12"/>
      <c r="E784" s="12"/>
      <c r="F784" s="45"/>
      <c r="G784" s="27"/>
      <c r="H784" s="12"/>
      <c r="I784" s="28"/>
      <c r="J784" s="30"/>
    </row>
    <row r="785" spans="2:10" x14ac:dyDescent="0.25">
      <c r="B785" s="11"/>
      <c r="C785" s="6"/>
      <c r="D785" s="12"/>
      <c r="E785" s="12"/>
      <c r="F785" s="45"/>
      <c r="G785" s="17"/>
      <c r="H785" s="12"/>
      <c r="I785" s="13"/>
      <c r="J785" s="18"/>
    </row>
    <row r="786" spans="2:10" x14ac:dyDescent="0.25">
      <c r="B786" s="11"/>
      <c r="C786" s="6"/>
      <c r="D786" s="12"/>
      <c r="E786" s="12"/>
      <c r="F786" s="45"/>
      <c r="G786" s="17"/>
      <c r="H786" s="12"/>
      <c r="I786" s="13"/>
      <c r="J786" s="18"/>
    </row>
    <row r="787" spans="2:10" x14ac:dyDescent="0.25">
      <c r="B787" s="11"/>
      <c r="C787" s="6"/>
      <c r="D787" s="12"/>
      <c r="E787" s="12"/>
      <c r="F787" s="45"/>
      <c r="G787" s="27"/>
      <c r="H787" s="12"/>
      <c r="I787" s="28"/>
      <c r="J787" s="30"/>
    </row>
    <row r="788" spans="2:10" x14ac:dyDescent="0.25">
      <c r="B788" s="11"/>
      <c r="C788" s="6"/>
      <c r="D788" s="12"/>
      <c r="E788" s="12"/>
      <c r="F788" s="45"/>
      <c r="G788" s="27"/>
      <c r="H788" s="12"/>
      <c r="I788" s="28"/>
      <c r="J788" s="30"/>
    </row>
    <row r="789" spans="2:10" x14ac:dyDescent="0.25">
      <c r="B789" s="11"/>
      <c r="C789" s="6"/>
      <c r="D789" s="12"/>
      <c r="E789" s="12"/>
      <c r="F789" s="45"/>
      <c r="G789" s="27"/>
      <c r="H789" s="12"/>
      <c r="I789" s="28"/>
      <c r="J789" s="30"/>
    </row>
    <row r="790" spans="2:10" x14ac:dyDescent="0.25">
      <c r="B790" s="11"/>
      <c r="C790" s="6"/>
      <c r="D790" s="12"/>
      <c r="E790" s="12"/>
      <c r="F790" s="45"/>
      <c r="G790" s="17"/>
      <c r="H790" s="12"/>
      <c r="I790" s="13"/>
      <c r="J790" s="18"/>
    </row>
    <row r="791" spans="2:10" x14ac:dyDescent="0.25">
      <c r="B791" s="11"/>
      <c r="C791" s="6"/>
      <c r="D791" s="12"/>
      <c r="E791" s="12"/>
      <c r="F791" s="45"/>
      <c r="G791" s="17"/>
      <c r="H791" s="12"/>
      <c r="I791" s="13"/>
      <c r="J791" s="18"/>
    </row>
    <row r="792" spans="2:10" x14ac:dyDescent="0.25">
      <c r="B792" s="11"/>
      <c r="C792" s="6"/>
      <c r="D792" s="12"/>
      <c r="E792" s="12"/>
      <c r="F792" s="45"/>
      <c r="G792" s="17"/>
      <c r="H792" s="12"/>
      <c r="I792" s="13"/>
      <c r="J792" s="18"/>
    </row>
    <row r="793" spans="2:10" x14ac:dyDescent="0.25">
      <c r="B793" s="11"/>
      <c r="C793" s="6"/>
      <c r="D793" s="12"/>
      <c r="E793" s="12"/>
      <c r="F793" s="45"/>
      <c r="G793" s="27"/>
      <c r="H793" s="12"/>
      <c r="I793" s="28"/>
      <c r="J793" s="30"/>
    </row>
    <row r="794" spans="2:10" x14ac:dyDescent="0.25">
      <c r="B794" s="11"/>
      <c r="C794" s="6"/>
      <c r="D794" s="12"/>
      <c r="E794" s="12"/>
      <c r="F794" s="45"/>
      <c r="G794" s="17"/>
      <c r="H794" s="12"/>
      <c r="I794" s="13"/>
      <c r="J794" s="18"/>
    </row>
    <row r="795" spans="2:10" x14ac:dyDescent="0.25">
      <c r="B795" s="11"/>
      <c r="C795" s="6"/>
      <c r="D795" s="12"/>
      <c r="E795" s="12"/>
      <c r="F795" s="45"/>
      <c r="G795" s="27"/>
      <c r="H795" s="12"/>
      <c r="I795" s="28"/>
      <c r="J795" s="30"/>
    </row>
    <row r="796" spans="2:10" x14ac:dyDescent="0.25">
      <c r="B796" s="11"/>
      <c r="C796" s="6"/>
      <c r="D796" s="12"/>
      <c r="E796" s="12"/>
      <c r="F796" s="45"/>
      <c r="G796" s="27"/>
      <c r="H796" s="12"/>
      <c r="I796" s="28"/>
      <c r="J796" s="30"/>
    </row>
    <row r="797" spans="2:10" x14ac:dyDescent="0.25">
      <c r="B797" s="11"/>
      <c r="C797" s="6"/>
      <c r="D797" s="12"/>
      <c r="E797" s="12"/>
      <c r="F797" s="45"/>
      <c r="G797" s="27"/>
      <c r="H797" s="12"/>
      <c r="I797" s="28"/>
      <c r="J797" s="30"/>
    </row>
    <row r="798" spans="2:10" x14ac:dyDescent="0.25">
      <c r="B798" s="11"/>
      <c r="C798" s="6"/>
      <c r="D798" s="12"/>
      <c r="E798" s="12"/>
      <c r="F798" s="45"/>
      <c r="G798" s="17"/>
      <c r="H798" s="12"/>
      <c r="I798" s="13"/>
      <c r="J798" s="18"/>
    </row>
    <row r="799" spans="2:10" x14ac:dyDescent="0.25">
      <c r="B799" s="11"/>
      <c r="C799" s="6"/>
      <c r="D799" s="12"/>
      <c r="E799" s="12"/>
      <c r="F799" s="45"/>
      <c r="G799" s="17"/>
      <c r="H799" s="12"/>
      <c r="I799" s="13"/>
      <c r="J799" s="18"/>
    </row>
    <row r="800" spans="2:10" x14ac:dyDescent="0.25">
      <c r="B800" s="11"/>
      <c r="C800" s="6"/>
      <c r="D800" s="12"/>
      <c r="E800" s="12"/>
      <c r="F800" s="45"/>
      <c r="G800" s="27"/>
      <c r="H800" s="12"/>
      <c r="I800" s="28"/>
      <c r="J800" s="30"/>
    </row>
    <row r="801" spans="2:10" x14ac:dyDescent="0.25">
      <c r="B801" s="11"/>
      <c r="C801" s="6"/>
      <c r="D801" s="12"/>
      <c r="E801" s="12"/>
      <c r="F801" s="45"/>
      <c r="G801" s="27"/>
      <c r="H801" s="12"/>
      <c r="I801" s="28"/>
      <c r="J801" s="30"/>
    </row>
    <row r="802" spans="2:10" x14ac:dyDescent="0.25">
      <c r="B802" s="11"/>
      <c r="C802" s="6"/>
      <c r="D802" s="12"/>
      <c r="E802" s="12"/>
      <c r="F802" s="45"/>
      <c r="G802" s="17"/>
      <c r="H802" s="12"/>
      <c r="I802" s="13"/>
      <c r="J802" s="18"/>
    </row>
    <row r="803" spans="2:10" x14ac:dyDescent="0.25">
      <c r="B803" s="11"/>
      <c r="C803" s="6"/>
      <c r="D803" s="12"/>
      <c r="E803" s="12"/>
      <c r="F803" s="45"/>
      <c r="G803" s="17"/>
      <c r="H803" s="12"/>
      <c r="I803" s="13"/>
      <c r="J803" s="18"/>
    </row>
    <row r="804" spans="2:10" x14ac:dyDescent="0.25">
      <c r="B804" s="11"/>
      <c r="C804" s="6"/>
      <c r="D804" s="12"/>
      <c r="E804" s="12"/>
      <c r="F804" s="45"/>
      <c r="G804" s="27"/>
      <c r="H804" s="12"/>
      <c r="I804" s="28"/>
      <c r="J804" s="30"/>
    </row>
    <row r="805" spans="2:10" x14ac:dyDescent="0.25">
      <c r="B805" s="11"/>
      <c r="C805" s="6"/>
      <c r="D805" s="12"/>
      <c r="E805" s="12"/>
      <c r="F805" s="45"/>
      <c r="G805" s="27"/>
      <c r="H805" s="12"/>
      <c r="I805" s="28"/>
      <c r="J805" s="30"/>
    </row>
    <row r="806" spans="2:10" x14ac:dyDescent="0.25">
      <c r="B806" s="11"/>
      <c r="C806" s="6"/>
      <c r="D806" s="12"/>
      <c r="E806" s="12"/>
      <c r="F806" s="45"/>
      <c r="G806" s="17"/>
      <c r="H806" s="12"/>
      <c r="I806" s="13"/>
      <c r="J806" s="18"/>
    </row>
    <row r="807" spans="2:10" x14ac:dyDescent="0.25">
      <c r="B807" s="11"/>
      <c r="C807" s="6"/>
      <c r="D807" s="12"/>
      <c r="E807" s="12"/>
      <c r="F807" s="45"/>
      <c r="G807" s="17"/>
      <c r="H807" s="12"/>
      <c r="I807" s="13"/>
      <c r="J807" s="18"/>
    </row>
    <row r="808" spans="2:10" x14ac:dyDescent="0.25">
      <c r="B808" s="11"/>
      <c r="C808" s="6"/>
      <c r="D808" s="12"/>
      <c r="E808" s="12"/>
      <c r="F808" s="45"/>
      <c r="G808" s="27"/>
      <c r="H808" s="12"/>
      <c r="I808" s="28"/>
      <c r="J808" s="30"/>
    </row>
    <row r="809" spans="2:10" x14ac:dyDescent="0.25">
      <c r="B809" s="11"/>
      <c r="C809" s="6"/>
      <c r="D809" s="12"/>
      <c r="E809" s="12"/>
      <c r="F809" s="45"/>
      <c r="G809" s="17"/>
      <c r="H809" s="12"/>
      <c r="I809" s="13"/>
      <c r="J809" s="18"/>
    </row>
    <row r="810" spans="2:10" x14ac:dyDescent="0.25">
      <c r="B810" s="11"/>
      <c r="C810" s="6"/>
      <c r="D810" s="12"/>
      <c r="E810" s="12"/>
      <c r="F810" s="45"/>
      <c r="G810" s="27"/>
      <c r="H810" s="12"/>
      <c r="I810" s="28"/>
      <c r="J810" s="30"/>
    </row>
    <row r="811" spans="2:10" x14ac:dyDescent="0.25">
      <c r="B811" s="11"/>
      <c r="C811" s="6"/>
      <c r="D811" s="12"/>
      <c r="E811" s="12"/>
      <c r="F811" s="45"/>
      <c r="G811" s="17"/>
      <c r="H811" s="12"/>
      <c r="I811" s="13"/>
      <c r="J811" s="18"/>
    </row>
    <row r="812" spans="2:10" x14ac:dyDescent="0.25">
      <c r="B812" s="11"/>
      <c r="C812" s="6"/>
      <c r="D812" s="12"/>
      <c r="E812" s="12"/>
      <c r="F812" s="45"/>
      <c r="G812" s="27"/>
      <c r="H812" s="12"/>
      <c r="I812" s="28"/>
      <c r="J812" s="30"/>
    </row>
    <row r="813" spans="2:10" x14ac:dyDescent="0.25">
      <c r="B813" s="11"/>
      <c r="C813" s="6"/>
      <c r="D813" s="12"/>
      <c r="E813" s="12"/>
      <c r="F813" s="45"/>
      <c r="G813" s="17"/>
      <c r="H813" s="12"/>
      <c r="I813" s="13"/>
      <c r="J813" s="18"/>
    </row>
    <row r="814" spans="2:10" x14ac:dyDescent="0.25">
      <c r="B814" s="11"/>
      <c r="C814" s="6"/>
      <c r="D814" s="12"/>
      <c r="E814" s="12"/>
      <c r="F814" s="45"/>
      <c r="G814" s="27"/>
      <c r="H814" s="12"/>
      <c r="I814" s="28"/>
      <c r="J814" s="30"/>
    </row>
    <row r="815" spans="2:10" x14ac:dyDescent="0.25">
      <c r="B815" s="11"/>
      <c r="C815" s="6"/>
      <c r="D815" s="12"/>
      <c r="E815" s="12"/>
      <c r="F815" s="45"/>
      <c r="G815" s="27"/>
      <c r="H815" s="12"/>
      <c r="I815" s="28"/>
      <c r="J815" s="30"/>
    </row>
    <row r="816" spans="2:10" x14ac:dyDescent="0.25">
      <c r="B816" s="11"/>
      <c r="C816" s="6"/>
      <c r="D816" s="12"/>
      <c r="E816" s="12"/>
      <c r="F816" s="45"/>
      <c r="G816" s="27"/>
      <c r="H816" s="12"/>
      <c r="I816" s="28"/>
      <c r="J816" s="30"/>
    </row>
    <row r="817" spans="2:10" x14ac:dyDescent="0.25">
      <c r="B817" s="11"/>
      <c r="C817" s="6"/>
      <c r="D817" s="12"/>
      <c r="E817" s="12"/>
      <c r="F817" s="45"/>
      <c r="G817" s="17"/>
      <c r="H817" s="12"/>
      <c r="I817" s="13"/>
      <c r="J817" s="18"/>
    </row>
    <row r="818" spans="2:10" x14ac:dyDescent="0.25">
      <c r="B818" s="11"/>
      <c r="C818" s="6"/>
      <c r="D818" s="12"/>
      <c r="E818" s="12"/>
      <c r="F818" s="45"/>
      <c r="G818" s="14"/>
      <c r="H818" s="12"/>
      <c r="I818" s="13"/>
      <c r="J818" s="18"/>
    </row>
    <row r="819" spans="2:10" x14ac:dyDescent="0.25">
      <c r="B819" s="11"/>
      <c r="C819" s="6"/>
      <c r="D819" s="12"/>
      <c r="E819" s="12"/>
      <c r="F819" s="45"/>
      <c r="G819" s="17"/>
      <c r="H819" s="12"/>
      <c r="I819" s="13"/>
      <c r="J819" s="18"/>
    </row>
    <row r="820" spans="2:10" x14ac:dyDescent="0.25">
      <c r="B820" s="11"/>
      <c r="C820" s="6"/>
      <c r="D820" s="12"/>
      <c r="E820" s="12"/>
      <c r="F820" s="45"/>
      <c r="G820" s="27"/>
      <c r="H820" s="12"/>
      <c r="I820" s="28"/>
      <c r="J820" s="30"/>
    </row>
    <row r="821" spans="2:10" x14ac:dyDescent="0.25">
      <c r="B821" s="11"/>
      <c r="C821" s="6"/>
      <c r="D821" s="12"/>
      <c r="E821" s="12"/>
      <c r="F821" s="45"/>
      <c r="G821" s="17"/>
      <c r="H821" s="12"/>
      <c r="I821" s="13"/>
      <c r="J821" s="18"/>
    </row>
    <row r="822" spans="2:10" x14ac:dyDescent="0.25">
      <c r="B822" s="11"/>
      <c r="C822" s="6"/>
      <c r="D822" s="12"/>
      <c r="E822" s="12"/>
      <c r="F822" s="45"/>
      <c r="G822" s="17"/>
      <c r="H822" s="12"/>
      <c r="I822" s="13"/>
      <c r="J822" s="18"/>
    </row>
    <row r="823" spans="2:10" x14ac:dyDescent="0.25">
      <c r="B823" s="11"/>
      <c r="C823" s="6"/>
      <c r="D823" s="12"/>
      <c r="E823" s="12"/>
      <c r="F823" s="45"/>
      <c r="G823" s="27"/>
      <c r="H823" s="12"/>
      <c r="I823" s="28"/>
      <c r="J823" s="30"/>
    </row>
    <row r="824" spans="2:10" x14ac:dyDescent="0.25">
      <c r="B824" s="11"/>
      <c r="C824" s="6"/>
      <c r="D824" s="12"/>
      <c r="E824" s="12"/>
      <c r="F824" s="45"/>
      <c r="G824" s="27"/>
      <c r="H824" s="12"/>
      <c r="I824" s="28"/>
      <c r="J824" s="30"/>
    </row>
    <row r="825" spans="2:10" x14ac:dyDescent="0.25">
      <c r="B825" s="11"/>
      <c r="C825" s="6"/>
      <c r="D825" s="12"/>
      <c r="E825" s="12"/>
      <c r="F825" s="45"/>
      <c r="G825" s="27"/>
      <c r="H825" s="12"/>
      <c r="I825" s="28"/>
      <c r="J825" s="30"/>
    </row>
    <row r="826" spans="2:10" x14ac:dyDescent="0.25">
      <c r="B826" s="11"/>
      <c r="C826" s="6"/>
      <c r="D826" s="12"/>
      <c r="E826" s="12"/>
      <c r="F826" s="45"/>
      <c r="G826" s="17"/>
      <c r="H826" s="12"/>
      <c r="I826" s="13"/>
      <c r="J826" s="18"/>
    </row>
    <row r="827" spans="2:10" x14ac:dyDescent="0.25">
      <c r="B827" s="11"/>
      <c r="C827" s="6"/>
      <c r="D827" s="12"/>
      <c r="E827" s="12"/>
      <c r="F827" s="45"/>
      <c r="G827" s="17"/>
      <c r="H827" s="12"/>
      <c r="I827" s="13"/>
      <c r="J827" s="18"/>
    </row>
    <row r="828" spans="2:10" x14ac:dyDescent="0.25">
      <c r="B828" s="11"/>
      <c r="C828" s="6"/>
      <c r="D828" s="12"/>
      <c r="E828" s="12"/>
      <c r="F828" s="45"/>
      <c r="G828" s="27"/>
      <c r="H828" s="12"/>
      <c r="I828" s="28"/>
      <c r="J828" s="30"/>
    </row>
    <row r="829" spans="2:10" x14ac:dyDescent="0.25">
      <c r="B829" s="11"/>
      <c r="C829" s="6"/>
      <c r="D829" s="12"/>
      <c r="E829" s="12"/>
      <c r="F829" s="45"/>
      <c r="G829" s="17"/>
      <c r="H829" s="12"/>
      <c r="I829" s="13"/>
      <c r="J829" s="18"/>
    </row>
    <row r="830" spans="2:10" x14ac:dyDescent="0.25">
      <c r="B830" s="11"/>
      <c r="C830" s="6"/>
      <c r="D830" s="12"/>
      <c r="E830" s="12"/>
      <c r="F830" s="45"/>
      <c r="G830" s="27"/>
      <c r="H830" s="12"/>
      <c r="I830" s="28"/>
      <c r="J830" s="30"/>
    </row>
    <row r="831" spans="2:10" x14ac:dyDescent="0.25">
      <c r="B831" s="11"/>
      <c r="C831" s="6"/>
      <c r="D831" s="12"/>
      <c r="E831" s="12"/>
      <c r="F831" s="45"/>
      <c r="G831" s="17"/>
      <c r="H831" s="12"/>
      <c r="I831" s="13"/>
      <c r="J831" s="18"/>
    </row>
    <row r="832" spans="2:10" x14ac:dyDescent="0.25">
      <c r="B832" s="11"/>
      <c r="C832" s="6"/>
      <c r="D832" s="12"/>
      <c r="E832" s="12"/>
      <c r="F832" s="45"/>
      <c r="G832" s="17"/>
      <c r="H832" s="12"/>
      <c r="I832" s="13"/>
      <c r="J832" s="18"/>
    </row>
    <row r="833" spans="2:10" x14ac:dyDescent="0.25">
      <c r="B833" s="11"/>
      <c r="C833" s="6"/>
      <c r="D833" s="12"/>
      <c r="E833" s="12"/>
      <c r="F833" s="45"/>
      <c r="G833" s="27"/>
      <c r="H833" s="12"/>
      <c r="I833" s="28"/>
      <c r="J833" s="30"/>
    </row>
    <row r="834" spans="2:10" x14ac:dyDescent="0.25">
      <c r="B834" s="11"/>
      <c r="C834" s="6"/>
      <c r="D834" s="12"/>
      <c r="E834" s="12"/>
      <c r="F834" s="45"/>
      <c r="G834" s="27"/>
      <c r="H834" s="12"/>
      <c r="I834" s="28"/>
      <c r="J834" s="30"/>
    </row>
    <row r="835" spans="2:10" x14ac:dyDescent="0.25">
      <c r="B835" s="11"/>
      <c r="C835" s="6"/>
      <c r="D835" s="12"/>
      <c r="E835" s="12"/>
      <c r="F835" s="45"/>
      <c r="G835" s="27"/>
      <c r="H835" s="12"/>
      <c r="I835" s="28"/>
      <c r="J835" s="30"/>
    </row>
    <row r="836" spans="2:10" x14ac:dyDescent="0.25">
      <c r="B836" s="11"/>
      <c r="C836" s="6"/>
      <c r="D836" s="12"/>
      <c r="E836" s="12"/>
      <c r="F836" s="45"/>
      <c r="G836" s="17"/>
      <c r="H836" s="12"/>
      <c r="I836" s="13"/>
      <c r="J836" s="18"/>
    </row>
    <row r="837" spans="2:10" x14ac:dyDescent="0.25">
      <c r="B837" s="11"/>
      <c r="C837" s="6"/>
      <c r="D837" s="12"/>
      <c r="E837" s="12"/>
      <c r="F837" s="45"/>
      <c r="G837" s="14"/>
      <c r="H837" s="12"/>
      <c r="I837" s="13"/>
      <c r="J837" s="18"/>
    </row>
    <row r="838" spans="2:10" x14ac:dyDescent="0.25">
      <c r="B838" s="11"/>
      <c r="C838" s="6"/>
      <c r="D838" s="12"/>
      <c r="E838" s="12"/>
      <c r="F838" s="45"/>
      <c r="G838" s="17"/>
      <c r="H838" s="12"/>
      <c r="I838" s="13"/>
      <c r="J838" s="18"/>
    </row>
    <row r="839" spans="2:10" x14ac:dyDescent="0.25">
      <c r="B839" s="11"/>
      <c r="C839" s="6"/>
      <c r="D839" s="12"/>
      <c r="E839" s="12"/>
      <c r="F839" s="45"/>
      <c r="G839" s="27"/>
      <c r="H839" s="12"/>
      <c r="I839" s="28"/>
      <c r="J839" s="30"/>
    </row>
    <row r="840" spans="2:10" x14ac:dyDescent="0.25">
      <c r="B840" s="11"/>
      <c r="C840" s="6"/>
      <c r="D840" s="12"/>
      <c r="E840" s="12"/>
      <c r="F840" s="45"/>
      <c r="G840" s="17"/>
      <c r="H840" s="12"/>
      <c r="I840" s="13"/>
      <c r="J840" s="18"/>
    </row>
    <row r="841" spans="2:10" x14ac:dyDescent="0.25">
      <c r="B841" s="11"/>
      <c r="C841" s="6"/>
      <c r="D841" s="12"/>
      <c r="E841" s="12"/>
      <c r="F841" s="45"/>
      <c r="G841" s="27"/>
      <c r="H841" s="12"/>
      <c r="I841" s="28"/>
      <c r="J841" s="30"/>
    </row>
    <row r="842" spans="2:10" x14ac:dyDescent="0.25">
      <c r="B842" s="11"/>
      <c r="C842" s="6"/>
      <c r="D842" s="12"/>
      <c r="E842" s="12"/>
      <c r="F842" s="45"/>
      <c r="G842" s="17"/>
      <c r="H842" s="12"/>
      <c r="I842" s="13"/>
      <c r="J842" s="18"/>
    </row>
    <row r="843" spans="2:10" x14ac:dyDescent="0.25">
      <c r="B843" s="11"/>
      <c r="C843" s="6"/>
      <c r="D843" s="12"/>
      <c r="E843" s="12"/>
      <c r="F843" s="45"/>
      <c r="G843" s="17"/>
      <c r="H843" s="12"/>
      <c r="I843" s="13"/>
      <c r="J843" s="18"/>
    </row>
    <row r="844" spans="2:10" x14ac:dyDescent="0.25">
      <c r="B844" s="11"/>
      <c r="C844" s="6"/>
      <c r="D844" s="12"/>
      <c r="E844" s="12"/>
      <c r="F844" s="45"/>
      <c r="G844" s="27"/>
      <c r="H844" s="12"/>
      <c r="I844" s="28"/>
      <c r="J844" s="30"/>
    </row>
    <row r="845" spans="2:10" x14ac:dyDescent="0.25">
      <c r="B845" s="11"/>
      <c r="C845" s="6"/>
      <c r="D845" s="12"/>
      <c r="E845" s="12"/>
      <c r="F845" s="45"/>
      <c r="G845" s="17"/>
      <c r="H845" s="12"/>
      <c r="I845" s="13"/>
      <c r="J845" s="18"/>
    </row>
    <row r="846" spans="2:10" x14ac:dyDescent="0.25">
      <c r="B846" s="11"/>
      <c r="C846" s="6"/>
      <c r="D846" s="12"/>
      <c r="E846" s="12"/>
      <c r="F846" s="45"/>
      <c r="G846" s="27"/>
      <c r="H846" s="12"/>
      <c r="I846" s="28"/>
      <c r="J846" s="30"/>
    </row>
    <row r="847" spans="2:10" x14ac:dyDescent="0.25">
      <c r="B847" s="11"/>
      <c r="C847" s="6"/>
      <c r="D847" s="12"/>
      <c r="E847" s="12"/>
      <c r="F847" s="45"/>
      <c r="G847" s="17"/>
      <c r="H847" s="12"/>
      <c r="I847" s="13"/>
      <c r="J847" s="18"/>
    </row>
    <row r="848" spans="2:10" x14ac:dyDescent="0.25">
      <c r="B848" s="11"/>
      <c r="C848" s="6"/>
      <c r="D848" s="12"/>
      <c r="E848" s="12"/>
      <c r="F848" s="45"/>
      <c r="G848" s="27"/>
      <c r="H848" s="12"/>
      <c r="I848" s="28"/>
      <c r="J848" s="30"/>
    </row>
    <row r="849" spans="2:10" x14ac:dyDescent="0.25">
      <c r="B849" s="11"/>
      <c r="C849" s="6"/>
      <c r="D849" s="12"/>
      <c r="E849" s="12"/>
      <c r="F849" s="45"/>
      <c r="G849" s="17"/>
      <c r="H849" s="12"/>
      <c r="I849" s="13"/>
      <c r="J849" s="18"/>
    </row>
    <row r="850" spans="2:10" x14ac:dyDescent="0.25">
      <c r="B850" s="11"/>
      <c r="C850" s="6"/>
      <c r="D850" s="12"/>
      <c r="E850" s="12"/>
      <c r="F850" s="45"/>
      <c r="G850" s="27"/>
      <c r="H850" s="12"/>
      <c r="I850" s="28"/>
      <c r="J850" s="30"/>
    </row>
    <row r="851" spans="2:10" x14ac:dyDescent="0.25">
      <c r="B851" s="11"/>
      <c r="C851" s="6"/>
      <c r="D851" s="12"/>
      <c r="E851" s="12"/>
      <c r="F851" s="45"/>
      <c r="G851" s="17"/>
      <c r="H851" s="12"/>
      <c r="I851" s="13"/>
      <c r="J851" s="18"/>
    </row>
    <row r="852" spans="2:10" x14ac:dyDescent="0.25">
      <c r="B852" s="11"/>
      <c r="C852" s="6"/>
      <c r="D852" s="12"/>
      <c r="E852" s="12"/>
      <c r="F852" s="45"/>
      <c r="G852" s="14"/>
      <c r="H852" s="12"/>
      <c r="I852" s="13"/>
      <c r="J852" s="18"/>
    </row>
    <row r="853" spans="2:10" x14ac:dyDescent="0.25">
      <c r="B853" s="11"/>
      <c r="C853" s="6"/>
      <c r="D853" s="12"/>
      <c r="E853" s="12"/>
      <c r="F853" s="45"/>
      <c r="G853" s="17"/>
      <c r="H853" s="12"/>
      <c r="I853" s="13"/>
      <c r="J853" s="18"/>
    </row>
    <row r="854" spans="2:10" x14ac:dyDescent="0.25">
      <c r="B854" s="11"/>
      <c r="C854" s="6"/>
      <c r="D854" s="12"/>
      <c r="E854" s="12"/>
      <c r="F854" s="45"/>
      <c r="G854" s="17"/>
      <c r="H854" s="12"/>
      <c r="I854" s="13"/>
      <c r="J854" s="18"/>
    </row>
    <row r="855" spans="2:10" x14ac:dyDescent="0.25">
      <c r="B855" s="11"/>
      <c r="C855" s="6"/>
      <c r="D855" s="12"/>
      <c r="E855" s="12"/>
      <c r="F855" s="45"/>
      <c r="G855" s="27"/>
      <c r="H855" s="12"/>
      <c r="I855" s="28"/>
      <c r="J855" s="30"/>
    </row>
    <row r="856" spans="2:10" x14ac:dyDescent="0.25">
      <c r="B856" s="11"/>
      <c r="C856" s="6"/>
      <c r="D856" s="12"/>
      <c r="E856" s="12"/>
      <c r="F856" s="45"/>
      <c r="G856" s="27"/>
      <c r="H856" s="12"/>
      <c r="I856" s="28"/>
      <c r="J856" s="30"/>
    </row>
    <row r="857" spans="2:10" x14ac:dyDescent="0.25">
      <c r="B857" s="11"/>
      <c r="C857" s="6"/>
      <c r="D857" s="12"/>
      <c r="E857" s="12"/>
      <c r="F857" s="45"/>
      <c r="G857" s="27"/>
      <c r="H857" s="12"/>
      <c r="I857" s="28"/>
      <c r="J857" s="30"/>
    </row>
    <row r="858" spans="2:10" x14ac:dyDescent="0.25">
      <c r="B858" s="11"/>
      <c r="C858" s="6"/>
      <c r="D858" s="12"/>
      <c r="E858" s="12"/>
      <c r="F858" s="45"/>
      <c r="G858" s="27"/>
      <c r="H858" s="12"/>
      <c r="I858" s="28"/>
      <c r="J858" s="30"/>
    </row>
    <row r="859" spans="2:10" x14ac:dyDescent="0.25">
      <c r="B859" s="11"/>
      <c r="C859" s="6"/>
      <c r="D859" s="12"/>
      <c r="E859" s="12"/>
      <c r="F859" s="45"/>
      <c r="G859" s="27"/>
      <c r="H859" s="12"/>
      <c r="I859" s="28"/>
      <c r="J859" s="30"/>
    </row>
    <row r="860" spans="2:10" x14ac:dyDescent="0.25">
      <c r="B860" s="11"/>
      <c r="C860" s="6"/>
      <c r="D860" s="12"/>
      <c r="E860" s="12"/>
      <c r="F860" s="45"/>
      <c r="G860" s="27"/>
      <c r="H860" s="12"/>
      <c r="I860" s="28"/>
      <c r="J860" s="30"/>
    </row>
    <row r="861" spans="2:10" x14ac:dyDescent="0.25">
      <c r="B861" s="11"/>
      <c r="C861" s="6"/>
      <c r="D861" s="12"/>
      <c r="E861" s="12"/>
      <c r="F861" s="45"/>
      <c r="G861" s="27"/>
      <c r="H861" s="12"/>
      <c r="I861" s="28"/>
      <c r="J861" s="30"/>
    </row>
    <row r="862" spans="2:10" x14ac:dyDescent="0.25">
      <c r="B862" s="11"/>
      <c r="C862" s="6"/>
      <c r="D862" s="12"/>
      <c r="E862" s="12"/>
      <c r="F862" s="45"/>
      <c r="G862" s="27"/>
      <c r="H862" s="12"/>
      <c r="I862" s="28"/>
      <c r="J862" s="30"/>
    </row>
    <row r="863" spans="2:10" x14ac:dyDescent="0.25">
      <c r="B863" s="11"/>
      <c r="C863" s="6"/>
      <c r="D863" s="12"/>
      <c r="E863" s="12"/>
      <c r="F863" s="45"/>
      <c r="G863" s="27"/>
      <c r="H863" s="12"/>
      <c r="I863" s="28"/>
      <c r="J863" s="30"/>
    </row>
    <row r="864" spans="2:10" x14ac:dyDescent="0.25">
      <c r="B864" s="11"/>
      <c r="C864" s="6"/>
      <c r="D864" s="12"/>
      <c r="E864" s="12"/>
      <c r="F864" s="45"/>
      <c r="G864" s="27"/>
      <c r="H864" s="12"/>
      <c r="I864" s="28"/>
      <c r="J864" s="30"/>
    </row>
    <row r="865" spans="2:10" x14ac:dyDescent="0.25">
      <c r="B865" s="11"/>
      <c r="C865" s="6"/>
      <c r="D865" s="12"/>
      <c r="E865" s="12"/>
      <c r="F865" s="45"/>
      <c r="G865" s="27"/>
      <c r="H865" s="12"/>
      <c r="I865" s="28"/>
      <c r="J865" s="30"/>
    </row>
    <row r="866" spans="2:10" x14ac:dyDescent="0.25">
      <c r="B866" s="11"/>
      <c r="C866" s="6"/>
      <c r="D866" s="12"/>
      <c r="E866" s="12"/>
      <c r="F866" s="45"/>
      <c r="G866" s="17"/>
      <c r="H866" s="12"/>
      <c r="I866" s="13"/>
      <c r="J866" s="18"/>
    </row>
    <row r="867" spans="2:10" x14ac:dyDescent="0.25">
      <c r="B867" s="11"/>
      <c r="C867" s="6"/>
      <c r="D867" s="12"/>
      <c r="E867" s="12"/>
      <c r="F867" s="45"/>
      <c r="G867" s="17"/>
      <c r="H867" s="12"/>
      <c r="I867" s="13"/>
      <c r="J867" s="18"/>
    </row>
    <row r="868" spans="2:10" x14ac:dyDescent="0.25">
      <c r="B868" s="11"/>
      <c r="C868" s="6"/>
      <c r="D868" s="12"/>
      <c r="E868" s="12"/>
      <c r="F868" s="45"/>
      <c r="G868" s="27"/>
      <c r="H868" s="12"/>
      <c r="I868" s="28"/>
      <c r="J868" s="30"/>
    </row>
    <row r="869" spans="2:10" x14ac:dyDescent="0.25">
      <c r="B869" s="11"/>
      <c r="C869" s="6"/>
      <c r="D869" s="12"/>
      <c r="E869" s="12"/>
      <c r="F869" s="45"/>
      <c r="G869" s="17"/>
      <c r="H869" s="12"/>
      <c r="I869" s="13"/>
      <c r="J869" s="18"/>
    </row>
    <row r="870" spans="2:10" x14ac:dyDescent="0.25">
      <c r="B870" s="11"/>
      <c r="C870" s="6"/>
      <c r="D870" s="12"/>
      <c r="E870" s="12"/>
      <c r="F870" s="45"/>
      <c r="G870" s="27"/>
      <c r="H870" s="12"/>
      <c r="I870" s="28"/>
      <c r="J870" s="30"/>
    </row>
    <row r="871" spans="2:10" x14ac:dyDescent="0.25">
      <c r="B871" s="11"/>
      <c r="C871" s="6"/>
      <c r="D871" s="12"/>
      <c r="E871" s="12"/>
      <c r="F871" s="45"/>
      <c r="G871" s="27"/>
      <c r="H871" s="12"/>
      <c r="I871" s="28"/>
      <c r="J871" s="30"/>
    </row>
    <row r="872" spans="2:10" x14ac:dyDescent="0.25">
      <c r="B872" s="11"/>
      <c r="C872" s="6"/>
      <c r="D872" s="12"/>
      <c r="E872" s="12"/>
      <c r="F872" s="45"/>
      <c r="G872" s="17"/>
      <c r="H872" s="12"/>
      <c r="I872" s="13"/>
      <c r="J872" s="18"/>
    </row>
    <row r="873" spans="2:10" x14ac:dyDescent="0.25">
      <c r="B873" s="11"/>
      <c r="C873" s="6"/>
      <c r="D873" s="12"/>
      <c r="E873" s="12"/>
      <c r="F873" s="45"/>
      <c r="G873" s="17"/>
      <c r="H873" s="12"/>
      <c r="I873" s="13"/>
      <c r="J873" s="18"/>
    </row>
    <row r="874" spans="2:10" x14ac:dyDescent="0.25">
      <c r="B874" s="11"/>
      <c r="C874" s="6"/>
      <c r="D874" s="12"/>
      <c r="E874" s="12"/>
      <c r="F874" s="45"/>
      <c r="G874" s="27"/>
      <c r="H874" s="12"/>
      <c r="I874" s="28"/>
      <c r="J874" s="30"/>
    </row>
    <row r="875" spans="2:10" x14ac:dyDescent="0.25">
      <c r="B875" s="11"/>
      <c r="C875" s="6"/>
      <c r="D875" s="12"/>
      <c r="E875" s="12"/>
      <c r="F875" s="45"/>
      <c r="G875" s="27"/>
      <c r="H875" s="12"/>
      <c r="I875" s="28"/>
      <c r="J875" s="30"/>
    </row>
    <row r="876" spans="2:10" x14ac:dyDescent="0.25">
      <c r="B876" s="11"/>
      <c r="C876" s="6"/>
      <c r="D876" s="12"/>
      <c r="E876" s="12"/>
      <c r="F876" s="45"/>
      <c r="G876" s="27"/>
      <c r="H876" s="12"/>
      <c r="I876" s="28"/>
      <c r="J876" s="30"/>
    </row>
    <row r="877" spans="2:10" x14ac:dyDescent="0.25">
      <c r="B877" s="11"/>
      <c r="C877" s="6"/>
      <c r="D877" s="12"/>
      <c r="E877" s="12"/>
      <c r="F877" s="45"/>
      <c r="G877" s="17"/>
      <c r="H877" s="12"/>
      <c r="I877" s="13"/>
      <c r="J877" s="18"/>
    </row>
    <row r="878" spans="2:10" x14ac:dyDescent="0.25">
      <c r="B878" s="11"/>
      <c r="C878" s="6"/>
      <c r="D878" s="12"/>
      <c r="E878" s="12"/>
      <c r="F878" s="45"/>
      <c r="G878" s="17"/>
      <c r="H878" s="12"/>
      <c r="I878" s="13"/>
      <c r="J878" s="18"/>
    </row>
    <row r="879" spans="2:10" x14ac:dyDescent="0.25">
      <c r="B879" s="11"/>
      <c r="C879" s="6"/>
      <c r="D879" s="12"/>
      <c r="E879" s="12"/>
      <c r="F879" s="45"/>
      <c r="G879" s="14"/>
      <c r="H879" s="12"/>
      <c r="I879" s="13"/>
      <c r="J879" s="18"/>
    </row>
    <row r="880" spans="2:10" x14ac:dyDescent="0.25">
      <c r="B880" s="11"/>
      <c r="C880" s="6"/>
      <c r="D880" s="12"/>
      <c r="E880" s="12"/>
      <c r="F880" s="45"/>
      <c r="G880" s="14"/>
      <c r="H880" s="12"/>
      <c r="I880" s="13"/>
      <c r="J880" s="18"/>
    </row>
    <row r="881" spans="2:10" x14ac:dyDescent="0.25">
      <c r="B881" s="11"/>
      <c r="C881" s="6"/>
      <c r="D881" s="12"/>
      <c r="E881" s="12"/>
      <c r="F881" s="45"/>
      <c r="G881" s="17"/>
      <c r="H881" s="12"/>
      <c r="I881" s="13"/>
      <c r="J881" s="18"/>
    </row>
    <row r="882" spans="2:10" x14ac:dyDescent="0.25">
      <c r="B882" s="11"/>
      <c r="C882" s="6"/>
      <c r="D882" s="12"/>
      <c r="E882" s="12"/>
      <c r="F882" s="45"/>
      <c r="G882" s="14"/>
      <c r="H882" s="12"/>
      <c r="I882" s="13"/>
      <c r="J882" s="18"/>
    </row>
    <row r="883" spans="2:10" x14ac:dyDescent="0.25">
      <c r="B883" s="11"/>
      <c r="C883" s="6"/>
      <c r="D883" s="12"/>
      <c r="E883" s="12"/>
      <c r="F883" s="45"/>
      <c r="G883" s="17"/>
      <c r="H883" s="12"/>
      <c r="I883" s="13"/>
      <c r="J883" s="18"/>
    </row>
    <row r="884" spans="2:10" x14ac:dyDescent="0.25">
      <c r="B884" s="11"/>
      <c r="C884" s="6"/>
      <c r="D884" s="12"/>
      <c r="E884" s="12"/>
      <c r="F884" s="45"/>
      <c r="G884" s="17"/>
      <c r="H884" s="12"/>
      <c r="I884" s="13"/>
      <c r="J884" s="18"/>
    </row>
    <row r="885" spans="2:10" x14ac:dyDescent="0.25">
      <c r="B885" s="11"/>
      <c r="C885" s="6"/>
      <c r="D885" s="12"/>
      <c r="E885" s="12"/>
      <c r="F885" s="45"/>
      <c r="G885" s="17"/>
      <c r="H885" s="12"/>
      <c r="I885" s="13"/>
      <c r="J885" s="18"/>
    </row>
    <row r="886" spans="2:10" x14ac:dyDescent="0.25">
      <c r="B886" s="11"/>
      <c r="C886" s="6"/>
      <c r="D886" s="12"/>
      <c r="E886" s="12"/>
      <c r="F886" s="45"/>
      <c r="G886" s="17"/>
      <c r="H886" s="12"/>
      <c r="I886" s="13"/>
      <c r="J886" s="18"/>
    </row>
    <row r="887" spans="2:10" x14ac:dyDescent="0.25">
      <c r="B887" s="11"/>
      <c r="C887" s="6"/>
      <c r="D887" s="12"/>
      <c r="E887" s="12"/>
      <c r="F887" s="45"/>
      <c r="G887" s="17"/>
      <c r="H887" s="12"/>
      <c r="I887" s="13"/>
      <c r="J887" s="18"/>
    </row>
    <row r="888" spans="2:10" x14ac:dyDescent="0.25">
      <c r="B888" s="11"/>
      <c r="C888" s="6"/>
      <c r="D888" s="12"/>
      <c r="E888" s="12"/>
      <c r="F888" s="45"/>
      <c r="G888" s="17"/>
      <c r="H888" s="12"/>
      <c r="I888" s="13"/>
      <c r="J888" s="18"/>
    </row>
    <row r="889" spans="2:10" x14ac:dyDescent="0.25">
      <c r="B889" s="11"/>
      <c r="C889" s="6"/>
      <c r="D889" s="12"/>
      <c r="E889" s="12"/>
      <c r="F889" s="45"/>
      <c r="G889" s="14"/>
      <c r="H889" s="12"/>
      <c r="I889" s="13"/>
      <c r="J889" s="18"/>
    </row>
    <row r="890" spans="2:10" x14ac:dyDescent="0.25">
      <c r="B890" s="11"/>
      <c r="C890" s="6"/>
      <c r="D890" s="12"/>
      <c r="E890" s="12"/>
      <c r="F890" s="45"/>
      <c r="G890" s="14"/>
      <c r="H890" s="12"/>
      <c r="I890" s="13"/>
      <c r="J890" s="18"/>
    </row>
    <row r="891" spans="2:10" x14ac:dyDescent="0.25">
      <c r="B891" s="11"/>
      <c r="C891" s="6"/>
      <c r="D891" s="12"/>
      <c r="E891" s="12"/>
      <c r="F891" s="45"/>
      <c r="G891" s="17"/>
      <c r="H891" s="12"/>
      <c r="I891" s="13"/>
      <c r="J891" s="18"/>
    </row>
    <row r="892" spans="2:10" x14ac:dyDescent="0.25">
      <c r="B892" s="11"/>
      <c r="C892" s="6"/>
      <c r="D892" s="12"/>
      <c r="E892" s="12"/>
      <c r="F892" s="45"/>
      <c r="G892" s="17"/>
      <c r="H892" s="12"/>
      <c r="I892" s="13"/>
      <c r="J892" s="18"/>
    </row>
    <row r="893" spans="2:10" x14ac:dyDescent="0.25">
      <c r="B893" s="11"/>
      <c r="C893" s="6"/>
      <c r="D893" s="12"/>
      <c r="E893" s="12"/>
      <c r="F893" s="45"/>
      <c r="G893" s="14"/>
      <c r="H893" s="12"/>
      <c r="I893" s="13"/>
      <c r="J893" s="15"/>
    </row>
    <row r="894" spans="2:10" x14ac:dyDescent="0.25">
      <c r="B894" s="11"/>
      <c r="C894" s="6"/>
      <c r="D894" s="12"/>
      <c r="E894" s="12"/>
      <c r="F894" s="45"/>
      <c r="G894" s="13"/>
      <c r="H894" s="12"/>
      <c r="I894" s="14"/>
      <c r="J894" s="16"/>
    </row>
    <row r="895" spans="2:10" x14ac:dyDescent="0.25">
      <c r="B895" s="11"/>
      <c r="C895" s="6"/>
      <c r="D895" s="12"/>
      <c r="E895" s="12"/>
      <c r="F895" s="45"/>
      <c r="G895" s="14"/>
      <c r="H895" s="12"/>
      <c r="I895" s="13"/>
      <c r="J895" s="15"/>
    </row>
    <row r="896" spans="2:10" x14ac:dyDescent="0.25">
      <c r="B896" s="11"/>
      <c r="C896" s="6"/>
      <c r="D896" s="12"/>
      <c r="E896" s="12"/>
      <c r="F896" s="45"/>
      <c r="G896" s="14"/>
      <c r="H896" s="12"/>
      <c r="I896" s="13"/>
      <c r="J896" s="15"/>
    </row>
    <row r="897" spans="2:10" x14ac:dyDescent="0.25">
      <c r="B897" s="11"/>
      <c r="C897" s="6"/>
      <c r="D897" s="12"/>
      <c r="E897" s="12"/>
      <c r="F897" s="45"/>
      <c r="G897" s="17"/>
      <c r="H897" s="12"/>
      <c r="I897" s="13"/>
      <c r="J897" s="18"/>
    </row>
    <row r="898" spans="2:10" x14ac:dyDescent="0.25">
      <c r="B898" s="11"/>
      <c r="C898" s="6"/>
      <c r="D898" s="12"/>
      <c r="E898" s="12"/>
      <c r="F898" s="45"/>
      <c r="G898" s="14"/>
      <c r="H898" s="12"/>
      <c r="I898" s="13"/>
      <c r="J898" s="18"/>
    </row>
    <row r="899" spans="2:10" x14ac:dyDescent="0.25">
      <c r="B899" s="11"/>
      <c r="C899" s="6"/>
      <c r="D899" s="12"/>
      <c r="E899" s="12"/>
      <c r="F899" s="45"/>
      <c r="G899" s="27"/>
      <c r="H899" s="12"/>
      <c r="I899" s="28"/>
      <c r="J899" s="30"/>
    </row>
    <row r="900" spans="2:10" x14ac:dyDescent="0.25">
      <c r="B900" s="11"/>
      <c r="C900" s="6"/>
      <c r="D900" s="12"/>
      <c r="E900" s="12"/>
      <c r="F900" s="45"/>
      <c r="G900" s="27"/>
      <c r="H900" s="12"/>
      <c r="I900" s="28"/>
      <c r="J900" s="30"/>
    </row>
    <row r="901" spans="2:10" x14ac:dyDescent="0.25">
      <c r="B901" s="11"/>
      <c r="C901" s="6"/>
      <c r="D901" s="12"/>
      <c r="E901" s="12"/>
      <c r="F901" s="45"/>
      <c r="G901" s="27"/>
      <c r="H901" s="12"/>
      <c r="I901" s="28"/>
      <c r="J901" s="30"/>
    </row>
    <row r="902" spans="2:10" x14ac:dyDescent="0.25">
      <c r="B902" s="11"/>
      <c r="C902" s="6"/>
      <c r="D902" s="12"/>
      <c r="E902" s="12"/>
      <c r="F902" s="45"/>
      <c r="G902" s="27"/>
      <c r="H902" s="12"/>
      <c r="I902" s="28"/>
      <c r="J902" s="30"/>
    </row>
    <row r="903" spans="2:10" x14ac:dyDescent="0.25">
      <c r="B903" s="11"/>
      <c r="C903" s="6"/>
      <c r="D903" s="12"/>
      <c r="E903" s="12"/>
      <c r="F903" s="45"/>
      <c r="G903" s="27"/>
      <c r="H903" s="12"/>
      <c r="I903" s="28"/>
      <c r="J903" s="30"/>
    </row>
    <row r="904" spans="2:10" x14ac:dyDescent="0.25">
      <c r="B904" s="11"/>
      <c r="C904" s="6"/>
      <c r="D904" s="12"/>
      <c r="E904" s="12"/>
      <c r="F904" s="45"/>
      <c r="G904" s="14"/>
      <c r="H904" s="12"/>
      <c r="I904" s="13"/>
      <c r="J904" s="18"/>
    </row>
    <row r="905" spans="2:10" x14ac:dyDescent="0.25">
      <c r="B905" s="11"/>
      <c r="C905" s="6"/>
      <c r="D905" s="12"/>
      <c r="E905" s="12"/>
      <c r="F905" s="45"/>
      <c r="G905" s="27"/>
      <c r="H905" s="12"/>
      <c r="I905" s="28"/>
      <c r="J905" s="30"/>
    </row>
    <row r="906" spans="2:10" x14ac:dyDescent="0.25">
      <c r="B906" s="11"/>
      <c r="C906" s="6"/>
      <c r="D906" s="12"/>
      <c r="E906" s="12"/>
      <c r="F906" s="45"/>
      <c r="G906" s="14"/>
      <c r="H906" s="12"/>
      <c r="I906" s="13"/>
      <c r="J906" s="18"/>
    </row>
    <row r="907" spans="2:10" x14ac:dyDescent="0.25">
      <c r="B907" s="11"/>
      <c r="C907" s="6"/>
      <c r="D907" s="12"/>
      <c r="E907" s="12"/>
      <c r="F907" s="45"/>
      <c r="G907" s="13"/>
      <c r="H907" s="12"/>
      <c r="I907" s="14"/>
      <c r="J907" s="18"/>
    </row>
    <row r="908" spans="2:10" x14ac:dyDescent="0.25">
      <c r="B908" s="11"/>
      <c r="C908" s="6"/>
      <c r="D908" s="12"/>
      <c r="E908" s="12"/>
      <c r="F908" s="45"/>
      <c r="G908" s="14"/>
      <c r="H908" s="12"/>
      <c r="I908" s="13"/>
      <c r="J908" s="18"/>
    </row>
    <row r="909" spans="2:10" x14ac:dyDescent="0.25">
      <c r="B909" s="11"/>
      <c r="C909" s="6"/>
      <c r="D909" s="12"/>
      <c r="E909" s="12"/>
      <c r="F909" s="45"/>
      <c r="G909" s="17"/>
      <c r="H909" s="12"/>
      <c r="I909" s="13"/>
      <c r="J909" s="18"/>
    </row>
    <row r="910" spans="2:10" x14ac:dyDescent="0.25">
      <c r="B910" s="11"/>
      <c r="C910" s="6"/>
      <c r="D910" s="12"/>
      <c r="E910" s="12"/>
      <c r="F910" s="45"/>
      <c r="G910" s="27"/>
      <c r="H910" s="12"/>
      <c r="I910" s="28"/>
      <c r="J910" s="30"/>
    </row>
    <row r="911" spans="2:10" x14ac:dyDescent="0.25">
      <c r="B911" s="11"/>
      <c r="C911" s="6"/>
      <c r="D911" s="12"/>
      <c r="E911" s="12"/>
      <c r="F911" s="45"/>
      <c r="G911" s="27"/>
      <c r="H911" s="12"/>
      <c r="I911" s="28"/>
      <c r="J911" s="30"/>
    </row>
    <row r="912" spans="2:10" x14ac:dyDescent="0.25">
      <c r="B912" s="11"/>
      <c r="C912" s="6"/>
      <c r="D912" s="12"/>
      <c r="E912" s="12"/>
      <c r="F912" s="45"/>
      <c r="G912" s="27"/>
      <c r="H912" s="12"/>
      <c r="I912" s="28"/>
      <c r="J912" s="30"/>
    </row>
    <row r="913" spans="2:10" x14ac:dyDescent="0.25">
      <c r="B913" s="11"/>
      <c r="C913" s="6"/>
      <c r="D913" s="12"/>
      <c r="E913" s="12"/>
      <c r="F913" s="45"/>
      <c r="G913" s="14"/>
      <c r="H913" s="12"/>
      <c r="I913" s="13"/>
      <c r="J913" s="18"/>
    </row>
    <row r="914" spans="2:10" x14ac:dyDescent="0.25">
      <c r="B914" s="11"/>
      <c r="C914" s="6"/>
      <c r="D914" s="12"/>
      <c r="E914" s="12"/>
      <c r="F914" s="45"/>
      <c r="G914" s="13"/>
      <c r="H914" s="12"/>
      <c r="I914" s="14"/>
      <c r="J914" s="18"/>
    </row>
    <row r="915" spans="2:10" x14ac:dyDescent="0.25">
      <c r="B915" s="11"/>
      <c r="C915" s="6"/>
      <c r="D915" s="12"/>
      <c r="E915" s="12"/>
      <c r="F915" s="45"/>
      <c r="G915" s="14"/>
      <c r="H915" s="12"/>
      <c r="I915" s="13"/>
      <c r="J915" s="18"/>
    </row>
    <row r="916" spans="2:10" x14ac:dyDescent="0.25">
      <c r="B916" s="11"/>
      <c r="C916" s="6"/>
      <c r="D916" s="12"/>
      <c r="E916" s="12"/>
      <c r="F916" s="45"/>
      <c r="G916" s="14"/>
      <c r="H916" s="12"/>
      <c r="I916" s="13"/>
      <c r="J916" s="18"/>
    </row>
    <row r="917" spans="2:10" x14ac:dyDescent="0.25">
      <c r="B917" s="11"/>
      <c r="C917" s="6"/>
      <c r="D917" s="12"/>
      <c r="E917" s="12"/>
      <c r="F917" s="45"/>
      <c r="G917" s="14"/>
      <c r="H917" s="12"/>
      <c r="I917" s="13"/>
      <c r="J917" s="18"/>
    </row>
    <row r="918" spans="2:10" x14ac:dyDescent="0.25">
      <c r="B918" s="11"/>
      <c r="C918" s="6"/>
      <c r="D918" s="12"/>
      <c r="E918" s="12"/>
      <c r="F918" s="45"/>
      <c r="G918" s="13"/>
      <c r="H918" s="12"/>
      <c r="I918" s="14"/>
      <c r="J918" s="15"/>
    </row>
    <row r="919" spans="2:10" x14ac:dyDescent="0.25">
      <c r="B919" s="11"/>
      <c r="C919" s="6"/>
      <c r="D919" s="12"/>
      <c r="E919" s="12"/>
      <c r="F919" s="45"/>
      <c r="G919" s="14"/>
      <c r="H919" s="12"/>
      <c r="I919" s="13"/>
      <c r="J919" s="15"/>
    </row>
    <row r="920" spans="2:10" x14ac:dyDescent="0.25">
      <c r="B920" s="11"/>
      <c r="C920" s="6"/>
      <c r="D920" s="12"/>
      <c r="E920" s="12"/>
      <c r="F920" s="45"/>
      <c r="G920" s="17"/>
      <c r="H920" s="12"/>
      <c r="I920" s="13"/>
      <c r="J920" s="18"/>
    </row>
    <row r="921" spans="2:10" x14ac:dyDescent="0.25">
      <c r="B921" s="11"/>
      <c r="C921" s="6"/>
      <c r="D921" s="12"/>
      <c r="E921" s="12"/>
      <c r="F921" s="45"/>
      <c r="G921" s="13"/>
      <c r="H921" s="12"/>
      <c r="I921" s="17"/>
      <c r="J921" s="16"/>
    </row>
    <row r="922" spans="2:10" x14ac:dyDescent="0.25">
      <c r="B922" s="11"/>
      <c r="C922" s="6"/>
      <c r="D922" s="12"/>
      <c r="E922" s="12"/>
      <c r="F922" s="45"/>
      <c r="G922" s="17"/>
      <c r="H922" s="12"/>
      <c r="I922" s="13"/>
      <c r="J922" s="18"/>
    </row>
    <row r="923" spans="2:10" x14ac:dyDescent="0.25">
      <c r="B923" s="11"/>
      <c r="C923" s="6"/>
      <c r="D923" s="12"/>
      <c r="E923" s="12"/>
      <c r="F923" s="45"/>
      <c r="G923" s="27"/>
      <c r="H923" s="12"/>
      <c r="I923" s="28"/>
      <c r="J923" s="30"/>
    </row>
    <row r="924" spans="2:10" x14ac:dyDescent="0.25">
      <c r="B924" s="11"/>
      <c r="C924" s="6"/>
      <c r="D924" s="12"/>
      <c r="E924" s="12"/>
      <c r="F924" s="45"/>
      <c r="G924" s="17"/>
      <c r="H924" s="12"/>
      <c r="I924" s="13"/>
      <c r="J924" s="18"/>
    </row>
    <row r="925" spans="2:10" x14ac:dyDescent="0.25">
      <c r="B925" s="11"/>
      <c r="C925" s="6"/>
      <c r="D925" s="12"/>
      <c r="E925" s="12"/>
      <c r="F925" s="45"/>
      <c r="G925" s="27"/>
      <c r="H925" s="12"/>
      <c r="I925" s="28"/>
      <c r="J925" s="30"/>
    </row>
    <row r="926" spans="2:10" x14ac:dyDescent="0.25">
      <c r="B926" s="11"/>
      <c r="C926" s="6"/>
      <c r="D926" s="12"/>
      <c r="E926" s="12"/>
      <c r="F926" s="45"/>
      <c r="G926" s="27"/>
      <c r="H926" s="12"/>
      <c r="I926" s="28"/>
      <c r="J926" s="30"/>
    </row>
    <row r="927" spans="2:10" x14ac:dyDescent="0.25">
      <c r="B927" s="11"/>
      <c r="C927" s="6"/>
      <c r="D927" s="12"/>
      <c r="E927" s="12"/>
      <c r="F927" s="45"/>
      <c r="G927" s="17"/>
      <c r="H927" s="12"/>
      <c r="I927" s="13"/>
      <c r="J927" s="18"/>
    </row>
    <row r="928" spans="2:10" x14ac:dyDescent="0.25">
      <c r="B928" s="11"/>
      <c r="C928" s="6"/>
      <c r="D928" s="12"/>
      <c r="E928" s="12"/>
      <c r="F928" s="45"/>
      <c r="G928" s="17"/>
      <c r="H928" s="12"/>
      <c r="I928" s="13"/>
      <c r="J928" s="18"/>
    </row>
    <row r="929" spans="2:10" x14ac:dyDescent="0.25">
      <c r="B929" s="11"/>
      <c r="C929" s="6"/>
      <c r="D929" s="12"/>
      <c r="E929" s="12"/>
      <c r="F929" s="45"/>
      <c r="G929" s="27"/>
      <c r="H929" s="12"/>
      <c r="I929" s="28"/>
      <c r="J929" s="30"/>
    </row>
    <row r="930" spans="2:10" x14ac:dyDescent="0.25">
      <c r="B930" s="11"/>
      <c r="C930" s="6"/>
      <c r="D930" s="12"/>
      <c r="E930" s="12"/>
      <c r="F930" s="45"/>
      <c r="G930" s="27"/>
      <c r="H930" s="12"/>
      <c r="I930" s="28"/>
      <c r="J930" s="30"/>
    </row>
    <row r="931" spans="2:10" x14ac:dyDescent="0.25">
      <c r="B931" s="11"/>
      <c r="C931" s="6"/>
      <c r="D931" s="12"/>
      <c r="E931" s="12"/>
      <c r="F931" s="45"/>
      <c r="G931" s="27"/>
      <c r="H931" s="12"/>
      <c r="I931" s="28"/>
      <c r="J931" s="30"/>
    </row>
    <row r="932" spans="2:10" x14ac:dyDescent="0.25">
      <c r="B932" s="11"/>
      <c r="C932" s="6"/>
      <c r="D932" s="12"/>
      <c r="E932" s="12"/>
      <c r="F932" s="45"/>
      <c r="G932" s="17"/>
      <c r="H932" s="12"/>
      <c r="I932" s="13"/>
      <c r="J932" s="18"/>
    </row>
    <row r="933" spans="2:10" x14ac:dyDescent="0.25">
      <c r="B933" s="11"/>
      <c r="C933" s="6"/>
      <c r="D933" s="12"/>
      <c r="E933" s="12"/>
      <c r="F933" s="45"/>
      <c r="G933" s="17"/>
      <c r="H933" s="12"/>
      <c r="I933" s="13"/>
      <c r="J933" s="18"/>
    </row>
    <row r="934" spans="2:10" x14ac:dyDescent="0.25">
      <c r="B934" s="11"/>
      <c r="C934" s="6"/>
      <c r="D934" s="12"/>
      <c r="E934" s="12"/>
      <c r="F934" s="45"/>
      <c r="G934" s="27"/>
      <c r="H934" s="12"/>
      <c r="I934" s="28"/>
      <c r="J934" s="30"/>
    </row>
    <row r="935" spans="2:10" x14ac:dyDescent="0.25">
      <c r="B935" s="11"/>
      <c r="C935" s="6"/>
      <c r="D935" s="12"/>
      <c r="E935" s="12"/>
      <c r="F935" s="45"/>
      <c r="G935" s="27"/>
      <c r="H935" s="12"/>
      <c r="I935" s="28"/>
      <c r="J935" s="30"/>
    </row>
    <row r="936" spans="2:10" x14ac:dyDescent="0.25">
      <c r="B936" s="11"/>
      <c r="C936" s="6"/>
      <c r="D936" s="12"/>
      <c r="E936" s="12"/>
      <c r="F936" s="45"/>
      <c r="G936" s="17"/>
      <c r="H936" s="12"/>
      <c r="I936" s="13"/>
      <c r="J936" s="16"/>
    </row>
    <row r="937" spans="2:10" x14ac:dyDescent="0.25">
      <c r="B937" s="11"/>
      <c r="C937" s="6"/>
      <c r="D937" s="12"/>
      <c r="E937" s="12"/>
      <c r="F937" s="45"/>
      <c r="G937" s="17"/>
      <c r="H937" s="12"/>
      <c r="I937" s="13"/>
      <c r="J937" s="18"/>
    </row>
    <row r="938" spans="2:10" x14ac:dyDescent="0.25">
      <c r="B938" s="11"/>
      <c r="C938" s="6"/>
      <c r="D938" s="12"/>
      <c r="E938" s="12"/>
      <c r="F938" s="45"/>
      <c r="G938" s="17"/>
      <c r="H938" s="12"/>
      <c r="I938" s="13"/>
      <c r="J938" s="18"/>
    </row>
    <row r="939" spans="2:10" x14ac:dyDescent="0.25">
      <c r="B939" s="11"/>
      <c r="C939" s="6"/>
      <c r="D939" s="12"/>
      <c r="E939" s="12"/>
      <c r="F939" s="45"/>
      <c r="G939" s="27"/>
      <c r="H939" s="12"/>
      <c r="I939" s="28"/>
      <c r="J939" s="30"/>
    </row>
    <row r="940" spans="2:10" x14ac:dyDescent="0.25">
      <c r="B940" s="11"/>
      <c r="C940" s="6"/>
      <c r="D940" s="12"/>
      <c r="E940" s="12"/>
      <c r="F940" s="45"/>
      <c r="G940" s="17"/>
      <c r="H940" s="12"/>
      <c r="I940" s="13"/>
      <c r="J940" s="18"/>
    </row>
    <row r="941" spans="2:10" x14ac:dyDescent="0.25">
      <c r="B941" s="11"/>
      <c r="C941" s="6"/>
      <c r="D941" s="12"/>
      <c r="E941" s="12"/>
      <c r="F941" s="45"/>
      <c r="G941" s="27"/>
      <c r="H941" s="12"/>
      <c r="I941" s="28"/>
      <c r="J941" s="30"/>
    </row>
    <row r="942" spans="2:10" x14ac:dyDescent="0.25">
      <c r="B942" s="11"/>
      <c r="C942" s="6"/>
      <c r="D942" s="12"/>
      <c r="E942" s="12"/>
      <c r="F942" s="45"/>
      <c r="G942" s="13"/>
      <c r="H942" s="12"/>
      <c r="I942" s="14"/>
      <c r="J942" s="15"/>
    </row>
    <row r="943" spans="2:10" x14ac:dyDescent="0.25">
      <c r="B943" s="11"/>
      <c r="C943" s="6"/>
      <c r="D943" s="12"/>
      <c r="E943" s="12"/>
      <c r="F943" s="45"/>
      <c r="G943" s="14"/>
      <c r="H943" s="12"/>
      <c r="I943" s="13"/>
      <c r="J943" s="15"/>
    </row>
    <row r="944" spans="2:10" x14ac:dyDescent="0.25">
      <c r="B944" s="11"/>
      <c r="C944" s="6"/>
      <c r="D944" s="12"/>
      <c r="E944" s="12"/>
      <c r="F944" s="45"/>
      <c r="G944" s="13"/>
      <c r="H944" s="12"/>
      <c r="I944" s="14"/>
      <c r="J944" s="16"/>
    </row>
    <row r="945" spans="2:10" x14ac:dyDescent="0.25">
      <c r="B945" s="11"/>
      <c r="C945" s="6"/>
      <c r="D945" s="12"/>
      <c r="E945" s="12"/>
      <c r="F945" s="45"/>
      <c r="G945" s="14"/>
      <c r="H945" s="12"/>
      <c r="I945" s="13"/>
      <c r="J945" s="15"/>
    </row>
    <row r="946" spans="2:10" x14ac:dyDescent="0.25">
      <c r="B946" s="11"/>
      <c r="C946" s="6"/>
      <c r="D946" s="12"/>
      <c r="E946" s="12"/>
      <c r="F946" s="45"/>
      <c r="G946" s="14"/>
      <c r="H946" s="12"/>
      <c r="I946" s="13"/>
      <c r="J946" s="15"/>
    </row>
    <row r="947" spans="2:10" x14ac:dyDescent="0.25">
      <c r="B947" s="11"/>
      <c r="C947" s="6"/>
      <c r="D947" s="12"/>
      <c r="E947" s="12"/>
      <c r="F947" s="45"/>
      <c r="G947" s="14"/>
      <c r="H947" s="12"/>
      <c r="I947" s="13"/>
      <c r="J947" s="15"/>
    </row>
    <row r="948" spans="2:10" x14ac:dyDescent="0.25">
      <c r="B948" s="11"/>
      <c r="C948" s="6"/>
      <c r="D948" s="12"/>
      <c r="E948" s="12"/>
      <c r="F948" s="45"/>
      <c r="G948" s="13"/>
      <c r="H948" s="12"/>
      <c r="I948" s="14"/>
      <c r="J948" s="16"/>
    </row>
    <row r="949" spans="2:10" x14ac:dyDescent="0.25">
      <c r="B949" s="11"/>
      <c r="C949" s="6"/>
      <c r="D949" s="12"/>
      <c r="E949" s="12"/>
      <c r="F949" s="45"/>
      <c r="G949" s="14"/>
      <c r="H949" s="12"/>
      <c r="I949" s="13"/>
      <c r="J949" s="15"/>
    </row>
    <row r="950" spans="2:10" x14ac:dyDescent="0.25">
      <c r="B950" s="11"/>
      <c r="C950" s="6"/>
      <c r="D950" s="12"/>
      <c r="E950" s="12"/>
      <c r="F950" s="45"/>
      <c r="G950" s="27"/>
      <c r="H950" s="12"/>
      <c r="I950" s="28"/>
      <c r="J950" s="30"/>
    </row>
    <row r="951" spans="2:10" x14ac:dyDescent="0.25">
      <c r="B951" s="11"/>
      <c r="C951" s="6"/>
      <c r="D951" s="12"/>
      <c r="E951" s="12"/>
      <c r="F951" s="45"/>
      <c r="G951" s="14"/>
      <c r="H951" s="12"/>
      <c r="I951" s="13"/>
      <c r="J951" s="15"/>
    </row>
    <row r="952" spans="2:10" x14ac:dyDescent="0.25">
      <c r="B952" s="11"/>
      <c r="C952" s="6"/>
      <c r="D952" s="12"/>
      <c r="E952" s="12"/>
      <c r="F952" s="45"/>
      <c r="G952" s="13"/>
      <c r="H952" s="12"/>
      <c r="I952" s="14"/>
      <c r="J952" s="16"/>
    </row>
    <row r="953" spans="2:10" x14ac:dyDescent="0.25">
      <c r="B953" s="11"/>
      <c r="C953" s="6"/>
      <c r="D953" s="12"/>
      <c r="E953" s="12"/>
      <c r="F953" s="45"/>
      <c r="G953" s="14"/>
      <c r="H953" s="12"/>
      <c r="I953" s="13"/>
      <c r="J953" s="15"/>
    </row>
    <row r="954" spans="2:10" x14ac:dyDescent="0.25">
      <c r="B954" s="11"/>
      <c r="C954" s="6"/>
      <c r="D954" s="12"/>
      <c r="E954" s="12"/>
      <c r="F954" s="45"/>
      <c r="G954" s="13"/>
      <c r="H954" s="12"/>
      <c r="I954" s="17"/>
      <c r="J954" s="18"/>
    </row>
    <row r="955" spans="2:10" x14ac:dyDescent="0.25">
      <c r="B955" s="11"/>
      <c r="C955" s="6"/>
      <c r="D955" s="12"/>
      <c r="E955" s="12"/>
      <c r="F955" s="45"/>
      <c r="G955" s="13"/>
      <c r="H955" s="12"/>
      <c r="I955" s="17"/>
      <c r="J955" s="18"/>
    </row>
    <row r="956" spans="2:10" x14ac:dyDescent="0.25">
      <c r="B956" s="11"/>
      <c r="C956" s="6"/>
      <c r="D956" s="12"/>
      <c r="E956" s="12"/>
      <c r="F956" s="45"/>
      <c r="G956" s="13"/>
      <c r="H956" s="12"/>
      <c r="I956" s="17"/>
      <c r="J956" s="18"/>
    </row>
    <row r="957" spans="2:10" x14ac:dyDescent="0.25">
      <c r="B957" s="11"/>
      <c r="C957" s="6"/>
      <c r="D957" s="12"/>
      <c r="E957" s="12"/>
      <c r="F957" s="45"/>
      <c r="G957" s="17"/>
      <c r="H957" s="12"/>
      <c r="I957" s="13"/>
      <c r="J957" s="18"/>
    </row>
    <row r="958" spans="2:10" x14ac:dyDescent="0.25">
      <c r="B958" s="11"/>
      <c r="C958" s="6"/>
      <c r="D958" s="12"/>
      <c r="E958" s="12"/>
      <c r="F958" s="45"/>
      <c r="G958" s="17"/>
      <c r="H958" s="12"/>
      <c r="I958" s="13"/>
      <c r="J958" s="18"/>
    </row>
    <row r="959" spans="2:10" x14ac:dyDescent="0.25">
      <c r="B959" s="11"/>
      <c r="C959" s="6"/>
      <c r="D959" s="12"/>
      <c r="E959" s="12"/>
      <c r="F959" s="45"/>
      <c r="G959" s="14"/>
      <c r="H959" s="12"/>
      <c r="I959" s="13"/>
      <c r="J959" s="18"/>
    </row>
    <row r="960" spans="2:10" x14ac:dyDescent="0.25">
      <c r="B960" s="11"/>
      <c r="C960" s="6"/>
      <c r="D960" s="12"/>
      <c r="E960" s="12"/>
      <c r="F960" s="45"/>
      <c r="G960" s="17"/>
      <c r="H960" s="12"/>
      <c r="I960" s="13"/>
      <c r="J960" s="18"/>
    </row>
    <row r="961" spans="2:10" x14ac:dyDescent="0.25">
      <c r="B961" s="11"/>
      <c r="C961" s="6"/>
      <c r="D961" s="12"/>
      <c r="E961" s="12"/>
      <c r="F961" s="45"/>
      <c r="G961" s="27"/>
      <c r="H961" s="12"/>
      <c r="I961" s="28"/>
      <c r="J961" s="30"/>
    </row>
    <row r="962" spans="2:10" x14ac:dyDescent="0.25">
      <c r="B962" s="11"/>
      <c r="C962" s="6"/>
      <c r="D962" s="12"/>
      <c r="E962" s="12"/>
      <c r="F962" s="45"/>
      <c r="G962" s="27"/>
      <c r="H962" s="12"/>
      <c r="I962" s="28"/>
      <c r="J962" s="30"/>
    </row>
    <row r="963" spans="2:10" x14ac:dyDescent="0.25">
      <c r="B963" s="11"/>
      <c r="C963" s="6"/>
      <c r="D963" s="12"/>
      <c r="E963" s="12"/>
      <c r="F963" s="45"/>
      <c r="G963" s="17"/>
      <c r="H963" s="12"/>
      <c r="I963" s="13"/>
      <c r="J963" s="18"/>
    </row>
    <row r="964" spans="2:10" x14ac:dyDescent="0.25">
      <c r="B964" s="11"/>
      <c r="C964" s="6"/>
      <c r="D964" s="12"/>
      <c r="E964" s="12"/>
      <c r="F964" s="45"/>
      <c r="G964" s="17"/>
      <c r="H964" s="12"/>
      <c r="I964" s="13"/>
      <c r="J964" s="18"/>
    </row>
    <row r="965" spans="2:10" x14ac:dyDescent="0.25">
      <c r="B965" s="11"/>
      <c r="C965" s="6"/>
      <c r="D965" s="12"/>
      <c r="E965" s="12"/>
      <c r="F965" s="45"/>
      <c r="G965" s="27"/>
      <c r="H965" s="12"/>
      <c r="I965" s="28"/>
      <c r="J965" s="30"/>
    </row>
    <row r="966" spans="2:10" x14ac:dyDescent="0.25">
      <c r="B966" s="11"/>
      <c r="C966" s="6"/>
      <c r="D966" s="12"/>
      <c r="E966" s="12"/>
      <c r="F966" s="45"/>
      <c r="G966" s="17"/>
      <c r="H966" s="12"/>
      <c r="I966" s="13"/>
      <c r="J966" s="18"/>
    </row>
    <row r="967" spans="2:10" x14ac:dyDescent="0.25">
      <c r="B967" s="11"/>
      <c r="C967" s="6"/>
      <c r="D967" s="12"/>
      <c r="E967" s="12"/>
      <c r="F967" s="45"/>
      <c r="G967" s="17"/>
      <c r="H967" s="12"/>
      <c r="I967" s="13"/>
      <c r="J967" s="18"/>
    </row>
    <row r="968" spans="2:10" x14ac:dyDescent="0.25">
      <c r="B968" s="11"/>
      <c r="C968" s="6"/>
      <c r="D968" s="12"/>
      <c r="E968" s="12"/>
      <c r="F968" s="45"/>
      <c r="G968" s="17"/>
      <c r="H968" s="12"/>
      <c r="I968" s="13"/>
      <c r="J968" s="18"/>
    </row>
    <row r="969" spans="2:10" x14ac:dyDescent="0.25">
      <c r="B969" s="11"/>
      <c r="C969" s="6"/>
      <c r="D969" s="12"/>
      <c r="E969" s="12"/>
      <c r="F969" s="45"/>
      <c r="G969" s="17"/>
      <c r="H969" s="12"/>
      <c r="I969" s="13"/>
      <c r="J969" s="18"/>
    </row>
    <row r="970" spans="2:10" x14ac:dyDescent="0.25">
      <c r="B970" s="11"/>
      <c r="C970" s="6"/>
      <c r="D970" s="12"/>
      <c r="E970" s="12"/>
      <c r="F970" s="45"/>
      <c r="G970" s="13"/>
      <c r="H970" s="12"/>
      <c r="I970" s="17"/>
      <c r="J970" s="18"/>
    </row>
    <row r="971" spans="2:10" x14ac:dyDescent="0.25">
      <c r="B971" s="11"/>
      <c r="C971" s="6"/>
      <c r="D971" s="12"/>
      <c r="E971" s="12"/>
      <c r="F971" s="45"/>
      <c r="G971" s="17"/>
      <c r="H971" s="12"/>
      <c r="I971" s="13"/>
      <c r="J971" s="18"/>
    </row>
    <row r="972" spans="2:10" x14ac:dyDescent="0.25">
      <c r="B972" s="11"/>
      <c r="C972" s="6"/>
      <c r="D972" s="12"/>
      <c r="E972" s="12"/>
      <c r="F972" s="45"/>
      <c r="G972" s="14"/>
      <c r="H972" s="12"/>
      <c r="I972" s="13"/>
      <c r="J972" s="15"/>
    </row>
    <row r="973" spans="2:10" x14ac:dyDescent="0.25">
      <c r="B973" s="11"/>
      <c r="C973" s="6"/>
      <c r="D973" s="12"/>
      <c r="E973" s="12"/>
      <c r="F973" s="45"/>
      <c r="G973" s="14"/>
      <c r="H973" s="12"/>
      <c r="I973" s="13"/>
      <c r="J973" s="15"/>
    </row>
    <row r="974" spans="2:10" x14ac:dyDescent="0.25">
      <c r="B974" s="11"/>
      <c r="C974" s="6"/>
      <c r="D974" s="12"/>
      <c r="E974" s="12"/>
      <c r="F974" s="45"/>
      <c r="G974" s="14"/>
      <c r="H974" s="12"/>
      <c r="I974" s="13"/>
      <c r="J974" s="15"/>
    </row>
    <row r="975" spans="2:10" x14ac:dyDescent="0.25">
      <c r="B975" s="11"/>
      <c r="C975" s="6"/>
      <c r="D975" s="12"/>
      <c r="E975" s="12"/>
      <c r="F975" s="45"/>
      <c r="G975" s="13"/>
      <c r="H975" s="12"/>
      <c r="I975" s="14"/>
      <c r="J975" s="16"/>
    </row>
    <row r="976" spans="2:10" x14ac:dyDescent="0.25">
      <c r="B976" s="11"/>
      <c r="C976" s="6"/>
      <c r="D976" s="12"/>
      <c r="E976" s="12"/>
      <c r="F976" s="45"/>
      <c r="G976" s="14"/>
      <c r="H976" s="12"/>
      <c r="I976" s="13"/>
      <c r="J976" s="15"/>
    </row>
    <row r="977" spans="2:10" x14ac:dyDescent="0.25">
      <c r="B977" s="11"/>
      <c r="C977" s="6"/>
      <c r="D977" s="12"/>
      <c r="E977" s="12"/>
      <c r="F977" s="45"/>
      <c r="G977" s="27"/>
      <c r="H977" s="12"/>
      <c r="I977" s="28"/>
      <c r="J977" s="30"/>
    </row>
    <row r="978" spans="2:10" x14ac:dyDescent="0.25">
      <c r="B978" s="11"/>
      <c r="C978" s="6"/>
      <c r="D978" s="12"/>
      <c r="E978" s="12"/>
      <c r="F978" s="45"/>
      <c r="G978" s="27"/>
      <c r="H978" s="12"/>
      <c r="I978" s="28"/>
      <c r="J978" s="30"/>
    </row>
    <row r="979" spans="2:10" x14ac:dyDescent="0.25">
      <c r="B979" s="11"/>
      <c r="C979" s="6"/>
      <c r="D979" s="12"/>
      <c r="E979" s="12"/>
      <c r="F979" s="45"/>
      <c r="G979" s="17"/>
      <c r="H979" s="12"/>
      <c r="I979" s="13"/>
      <c r="J979" s="18"/>
    </row>
    <row r="980" spans="2:10" x14ac:dyDescent="0.25">
      <c r="B980" s="11"/>
      <c r="C980" s="6"/>
      <c r="D980" s="12"/>
      <c r="E980" s="12"/>
      <c r="F980" s="45"/>
      <c r="G980" s="27"/>
      <c r="H980" s="12"/>
      <c r="I980" s="28"/>
      <c r="J980" s="30"/>
    </row>
    <row r="981" spans="2:10" x14ac:dyDescent="0.25">
      <c r="B981" s="11"/>
      <c r="C981" s="6"/>
      <c r="D981" s="12"/>
      <c r="E981" s="12"/>
      <c r="F981" s="45"/>
      <c r="G981" s="17"/>
      <c r="H981" s="12"/>
      <c r="I981" s="13"/>
      <c r="J981" s="18"/>
    </row>
    <row r="982" spans="2:10" x14ac:dyDescent="0.25">
      <c r="B982" s="11"/>
      <c r="C982" s="6"/>
      <c r="D982" s="12"/>
      <c r="E982" s="12"/>
      <c r="F982" s="45"/>
      <c r="G982" s="27"/>
      <c r="H982" s="12"/>
      <c r="I982" s="28"/>
      <c r="J982" s="30"/>
    </row>
    <row r="983" spans="2:10" x14ac:dyDescent="0.25">
      <c r="B983" s="11"/>
      <c r="C983" s="6"/>
      <c r="D983" s="12"/>
      <c r="E983" s="12"/>
      <c r="F983" s="45"/>
      <c r="G983" s="17"/>
      <c r="H983" s="12"/>
      <c r="I983" s="13"/>
      <c r="J983" s="18"/>
    </row>
    <row r="984" spans="2:10" x14ac:dyDescent="0.25">
      <c r="B984" s="11"/>
      <c r="C984" s="6"/>
      <c r="D984" s="12"/>
      <c r="E984" s="12"/>
      <c r="F984" s="45"/>
      <c r="G984" s="27"/>
      <c r="H984" s="12"/>
      <c r="I984" s="28"/>
      <c r="J984" s="30"/>
    </row>
    <row r="985" spans="2:10" x14ac:dyDescent="0.25">
      <c r="B985" s="11"/>
      <c r="C985" s="6"/>
      <c r="D985" s="12"/>
      <c r="E985" s="12"/>
      <c r="F985" s="45"/>
      <c r="G985" s="17"/>
      <c r="H985" s="12"/>
      <c r="I985" s="13"/>
      <c r="J985" s="18"/>
    </row>
    <row r="986" spans="2:10" x14ac:dyDescent="0.25">
      <c r="B986" s="11"/>
      <c r="C986" s="6"/>
      <c r="D986" s="12"/>
      <c r="E986" s="12"/>
      <c r="F986" s="45"/>
      <c r="G986" s="27"/>
      <c r="H986" s="12"/>
      <c r="I986" s="28"/>
      <c r="J986" s="30"/>
    </row>
    <row r="987" spans="2:10" x14ac:dyDescent="0.25">
      <c r="B987" s="11"/>
      <c r="C987" s="6"/>
      <c r="D987" s="12"/>
      <c r="E987" s="12"/>
      <c r="F987" s="45"/>
      <c r="G987" s="17"/>
      <c r="H987" s="12"/>
      <c r="I987" s="13"/>
      <c r="J987" s="18"/>
    </row>
    <row r="988" spans="2:10" x14ac:dyDescent="0.25">
      <c r="B988" s="11"/>
      <c r="C988" s="6"/>
      <c r="D988" s="12"/>
      <c r="E988" s="12"/>
      <c r="F988" s="45"/>
      <c r="G988" s="27"/>
      <c r="H988" s="12"/>
      <c r="I988" s="28"/>
      <c r="J988" s="30"/>
    </row>
    <row r="989" spans="2:10" x14ac:dyDescent="0.25">
      <c r="B989" s="11"/>
      <c r="C989" s="6"/>
      <c r="D989" s="12"/>
      <c r="E989" s="12"/>
      <c r="F989" s="45"/>
      <c r="G989" s="27"/>
      <c r="H989" s="12"/>
      <c r="I989" s="28"/>
      <c r="J989" s="30"/>
    </row>
    <row r="990" spans="2:10" x14ac:dyDescent="0.25">
      <c r="B990" s="11"/>
      <c r="C990" s="6"/>
      <c r="D990" s="12"/>
      <c r="E990" s="12"/>
      <c r="F990" s="45"/>
      <c r="G990" s="27"/>
      <c r="H990" s="12"/>
      <c r="I990" s="28"/>
      <c r="J990" s="30"/>
    </row>
    <row r="991" spans="2:10" x14ac:dyDescent="0.25">
      <c r="B991" s="11"/>
      <c r="C991" s="6"/>
      <c r="D991" s="12"/>
      <c r="E991" s="12"/>
      <c r="F991" s="45"/>
      <c r="G991" s="17"/>
      <c r="H991" s="12"/>
      <c r="I991" s="13"/>
      <c r="J991" s="18"/>
    </row>
    <row r="992" spans="2:10" x14ac:dyDescent="0.25">
      <c r="B992" s="11"/>
      <c r="C992" s="6"/>
      <c r="D992" s="12"/>
      <c r="E992" s="12"/>
      <c r="F992" s="45"/>
      <c r="G992" s="27"/>
      <c r="H992" s="12"/>
      <c r="I992" s="28"/>
      <c r="J992" s="30"/>
    </row>
    <row r="993" spans="2:10" x14ac:dyDescent="0.25">
      <c r="B993" s="11"/>
      <c r="C993" s="6"/>
      <c r="D993" s="12"/>
      <c r="E993" s="12"/>
      <c r="F993" s="45"/>
      <c r="G993" s="17"/>
      <c r="H993" s="12"/>
      <c r="I993" s="13"/>
      <c r="J993" s="18"/>
    </row>
    <row r="994" spans="2:10" x14ac:dyDescent="0.25">
      <c r="B994" s="11"/>
      <c r="C994" s="6"/>
      <c r="D994" s="12"/>
      <c r="E994" s="12"/>
      <c r="F994" s="45"/>
      <c r="G994" s="17"/>
      <c r="H994" s="12"/>
      <c r="I994" s="13"/>
      <c r="J994" s="18"/>
    </row>
    <row r="995" spans="2:10" x14ac:dyDescent="0.25">
      <c r="B995" s="11"/>
      <c r="C995" s="6"/>
      <c r="D995" s="12"/>
      <c r="E995" s="12"/>
      <c r="F995" s="45"/>
      <c r="G995" s="13"/>
      <c r="H995" s="12"/>
      <c r="I995" s="17"/>
      <c r="J995" s="16"/>
    </row>
    <row r="996" spans="2:10" x14ac:dyDescent="0.25">
      <c r="B996" s="11"/>
      <c r="C996" s="6"/>
      <c r="D996" s="12"/>
      <c r="E996" s="12"/>
      <c r="F996" s="45"/>
      <c r="G996" s="17"/>
      <c r="H996" s="12"/>
      <c r="I996" s="13"/>
      <c r="J996" s="18"/>
    </row>
    <row r="997" spans="2:10" x14ac:dyDescent="0.25">
      <c r="B997" s="11"/>
      <c r="C997" s="6"/>
      <c r="D997" s="12"/>
      <c r="E997" s="12"/>
      <c r="F997" s="45"/>
      <c r="G997" s="17"/>
      <c r="H997" s="12"/>
      <c r="I997" s="13"/>
      <c r="J997" s="18"/>
    </row>
    <row r="998" spans="2:10" x14ac:dyDescent="0.25">
      <c r="B998" s="11"/>
      <c r="C998" s="6"/>
      <c r="D998" s="12"/>
      <c r="E998" s="12"/>
      <c r="F998" s="45"/>
      <c r="G998" s="27"/>
      <c r="H998" s="12"/>
      <c r="I998" s="28"/>
      <c r="J998" s="30"/>
    </row>
    <row r="999" spans="2:10" x14ac:dyDescent="0.25">
      <c r="B999" s="11"/>
      <c r="C999" s="6"/>
      <c r="D999" s="12"/>
      <c r="E999" s="12"/>
      <c r="F999" s="45"/>
      <c r="G999" s="27"/>
      <c r="H999" s="12"/>
      <c r="I999" s="28"/>
      <c r="J999" s="30"/>
    </row>
    <row r="1000" spans="2:10" x14ac:dyDescent="0.25">
      <c r="B1000" s="11"/>
      <c r="C1000" s="6"/>
      <c r="D1000" s="12"/>
      <c r="E1000" s="12"/>
      <c r="F1000" s="45"/>
      <c r="G1000" s="17"/>
      <c r="H1000" s="12"/>
      <c r="I1000" s="13"/>
      <c r="J1000" s="18"/>
    </row>
    <row r="1001" spans="2:10" x14ac:dyDescent="0.25">
      <c r="B1001" s="11"/>
      <c r="C1001" s="6"/>
      <c r="D1001" s="12"/>
      <c r="E1001" s="12"/>
      <c r="F1001" s="45"/>
      <c r="G1001" s="27"/>
      <c r="H1001" s="12"/>
      <c r="I1001" s="28"/>
      <c r="J1001" s="30"/>
    </row>
    <row r="1002" spans="2:10" x14ac:dyDescent="0.25">
      <c r="B1002" s="11"/>
      <c r="C1002" s="6"/>
      <c r="D1002" s="12"/>
      <c r="E1002" s="12"/>
      <c r="F1002" s="45"/>
      <c r="G1002" s="17"/>
      <c r="H1002" s="12"/>
      <c r="I1002" s="13"/>
      <c r="J1002" s="18"/>
    </row>
    <row r="1003" spans="2:10" x14ac:dyDescent="0.25">
      <c r="B1003" s="11"/>
      <c r="C1003" s="6"/>
      <c r="D1003" s="12"/>
      <c r="E1003" s="12"/>
      <c r="F1003" s="45"/>
      <c r="G1003" s="27"/>
      <c r="H1003" s="12"/>
      <c r="I1003" s="28"/>
      <c r="J1003" s="30"/>
    </row>
    <row r="1004" spans="2:10" x14ac:dyDescent="0.25">
      <c r="B1004" s="11"/>
      <c r="C1004" s="6"/>
      <c r="D1004" s="12"/>
      <c r="E1004" s="12"/>
      <c r="F1004" s="45"/>
      <c r="G1004" s="17"/>
      <c r="H1004" s="12"/>
      <c r="I1004" s="13"/>
      <c r="J1004" s="18"/>
    </row>
    <row r="1005" spans="2:10" x14ac:dyDescent="0.25">
      <c r="B1005" s="11"/>
      <c r="C1005" s="6"/>
      <c r="D1005" s="12"/>
      <c r="E1005" s="12"/>
      <c r="F1005" s="45"/>
      <c r="G1005" s="27"/>
      <c r="H1005" s="12"/>
      <c r="I1005" s="28"/>
      <c r="J1005" s="30"/>
    </row>
    <row r="1006" spans="2:10" x14ac:dyDescent="0.25">
      <c r="B1006" s="11"/>
      <c r="C1006" s="6"/>
      <c r="D1006" s="12"/>
      <c r="E1006" s="12"/>
      <c r="F1006" s="45"/>
      <c r="G1006" s="27"/>
      <c r="H1006" s="12"/>
      <c r="I1006" s="28"/>
      <c r="J1006" s="30"/>
    </row>
    <row r="1007" spans="2:10" x14ac:dyDescent="0.25">
      <c r="B1007" s="11"/>
      <c r="C1007" s="6"/>
      <c r="D1007" s="12"/>
      <c r="E1007" s="12"/>
      <c r="F1007" s="45"/>
      <c r="G1007" s="17"/>
      <c r="H1007" s="12"/>
      <c r="I1007" s="13"/>
      <c r="J1007" s="18"/>
    </row>
    <row r="1008" spans="2:10" x14ac:dyDescent="0.25">
      <c r="B1008" s="11"/>
      <c r="C1008" s="6"/>
      <c r="D1008" s="12"/>
      <c r="E1008" s="12"/>
      <c r="F1008" s="45"/>
      <c r="G1008" s="27"/>
      <c r="H1008" s="12"/>
      <c r="I1008" s="28"/>
      <c r="J1008" s="30"/>
    </row>
    <row r="1009" spans="2:10" x14ac:dyDescent="0.25">
      <c r="B1009" s="11"/>
      <c r="C1009" s="6"/>
      <c r="D1009" s="12"/>
      <c r="E1009" s="12"/>
      <c r="F1009" s="45"/>
      <c r="G1009" s="14"/>
      <c r="H1009" s="12"/>
      <c r="I1009" s="13"/>
      <c r="J1009" s="15"/>
    </row>
    <row r="1010" spans="2:10" x14ac:dyDescent="0.25">
      <c r="B1010" s="11"/>
      <c r="C1010" s="6"/>
      <c r="D1010" s="12"/>
      <c r="E1010" s="12"/>
      <c r="F1010" s="45"/>
      <c r="G1010" s="14"/>
      <c r="H1010" s="12"/>
      <c r="I1010" s="13"/>
      <c r="J1010" s="15"/>
    </row>
    <row r="1011" spans="2:10" x14ac:dyDescent="0.25">
      <c r="B1011" s="11"/>
      <c r="C1011" s="6"/>
      <c r="D1011" s="12"/>
      <c r="E1011" s="12"/>
      <c r="F1011" s="45"/>
      <c r="G1011" s="13"/>
      <c r="H1011" s="12"/>
      <c r="I1011" s="14"/>
      <c r="J1011" s="16"/>
    </row>
    <row r="1012" spans="2:10" x14ac:dyDescent="0.25">
      <c r="B1012" s="11"/>
      <c r="C1012" s="6"/>
      <c r="D1012" s="12"/>
      <c r="E1012" s="12"/>
      <c r="F1012" s="45"/>
      <c r="G1012" s="14"/>
      <c r="H1012" s="12"/>
      <c r="I1012" s="13"/>
      <c r="J1012" s="15"/>
    </row>
    <row r="1013" spans="2:10" x14ac:dyDescent="0.25">
      <c r="B1013" s="11"/>
      <c r="C1013" s="6"/>
      <c r="D1013" s="12"/>
      <c r="E1013" s="12"/>
      <c r="F1013" s="45"/>
      <c r="G1013" s="17"/>
      <c r="H1013" s="12"/>
      <c r="I1013" s="13"/>
      <c r="J1013" s="18"/>
    </row>
    <row r="1014" spans="2:10" x14ac:dyDescent="0.25">
      <c r="B1014" s="11"/>
      <c r="C1014" s="6"/>
      <c r="D1014" s="12"/>
      <c r="E1014" s="12"/>
      <c r="F1014" s="45"/>
      <c r="G1014" s="13"/>
      <c r="H1014" s="12"/>
      <c r="I1014" s="17"/>
      <c r="J1014" s="16"/>
    </row>
    <row r="1015" spans="2:10" x14ac:dyDescent="0.25">
      <c r="B1015" s="11"/>
      <c r="C1015" s="6"/>
      <c r="D1015" s="12"/>
      <c r="E1015" s="12"/>
      <c r="F1015" s="45"/>
      <c r="G1015" s="17"/>
      <c r="H1015" s="12"/>
      <c r="I1015" s="13"/>
      <c r="J1015" s="18"/>
    </row>
    <row r="1016" spans="2:10" x14ac:dyDescent="0.25">
      <c r="B1016" s="11"/>
      <c r="C1016" s="6"/>
      <c r="D1016" s="12"/>
      <c r="E1016" s="12"/>
      <c r="F1016" s="45"/>
      <c r="G1016" s="13"/>
      <c r="H1016" s="12"/>
      <c r="I1016" s="17"/>
      <c r="J1016" s="18"/>
    </row>
    <row r="1017" spans="2:10" x14ac:dyDescent="0.25">
      <c r="B1017" s="11"/>
      <c r="C1017" s="6"/>
      <c r="D1017" s="12"/>
      <c r="E1017" s="12"/>
      <c r="F1017" s="45"/>
      <c r="G1017" s="17"/>
      <c r="H1017" s="12"/>
      <c r="I1017" s="13"/>
      <c r="J1017" s="18"/>
    </row>
    <row r="1018" spans="2:10" x14ac:dyDescent="0.25">
      <c r="B1018" s="11"/>
      <c r="C1018" s="6"/>
      <c r="D1018" s="12"/>
      <c r="E1018" s="12"/>
      <c r="F1018" s="45"/>
      <c r="G1018" s="13"/>
      <c r="H1018" s="12"/>
      <c r="I1018" s="17"/>
      <c r="J1018" s="16"/>
    </row>
    <row r="1019" spans="2:10" x14ac:dyDescent="0.25">
      <c r="B1019" s="11"/>
      <c r="C1019" s="6"/>
      <c r="D1019" s="12"/>
      <c r="E1019" s="12"/>
      <c r="F1019" s="45"/>
      <c r="G1019" s="17"/>
      <c r="H1019" s="12"/>
      <c r="I1019" s="13"/>
      <c r="J1019" s="18"/>
    </row>
    <row r="1020" spans="2:10" x14ac:dyDescent="0.25">
      <c r="B1020" s="11"/>
      <c r="C1020" s="6"/>
      <c r="D1020" s="12"/>
      <c r="E1020" s="12"/>
      <c r="F1020" s="45"/>
      <c r="G1020" s="27"/>
      <c r="H1020" s="12"/>
      <c r="I1020" s="28"/>
      <c r="J1020" s="30"/>
    </row>
    <row r="1021" spans="2:10" x14ac:dyDescent="0.25">
      <c r="B1021" s="11"/>
      <c r="C1021" s="6"/>
      <c r="D1021" s="12"/>
      <c r="E1021" s="12"/>
      <c r="F1021" s="45"/>
      <c r="G1021" s="17"/>
      <c r="H1021" s="12"/>
      <c r="I1021" s="13"/>
      <c r="J1021" s="18"/>
    </row>
    <row r="1022" spans="2:10" x14ac:dyDescent="0.25">
      <c r="B1022" s="11"/>
      <c r="C1022" s="6"/>
      <c r="D1022" s="12"/>
      <c r="E1022" s="12"/>
      <c r="F1022" s="45"/>
      <c r="G1022" s="13"/>
      <c r="H1022" s="12"/>
      <c r="I1022" s="17"/>
      <c r="J1022" s="18"/>
    </row>
    <row r="1023" spans="2:10" x14ac:dyDescent="0.25">
      <c r="B1023" s="11"/>
      <c r="C1023" s="6"/>
      <c r="D1023" s="12"/>
      <c r="E1023" s="12"/>
      <c r="F1023" s="45"/>
      <c r="G1023" s="27"/>
      <c r="H1023" s="12"/>
      <c r="I1023" s="28"/>
      <c r="J1023" s="30"/>
    </row>
    <row r="1024" spans="2:10" x14ac:dyDescent="0.25">
      <c r="B1024" s="11"/>
      <c r="C1024" s="6"/>
      <c r="D1024" s="12"/>
      <c r="E1024" s="12"/>
      <c r="F1024" s="45"/>
      <c r="G1024" s="17"/>
      <c r="H1024" s="12"/>
      <c r="I1024" s="13"/>
      <c r="J1024" s="18"/>
    </row>
    <row r="1025" spans="2:10" x14ac:dyDescent="0.25">
      <c r="B1025" s="11"/>
      <c r="C1025" s="6"/>
      <c r="D1025" s="12"/>
      <c r="E1025" s="12"/>
      <c r="F1025" s="45"/>
      <c r="G1025" s="17"/>
      <c r="H1025" s="12"/>
      <c r="I1025" s="13"/>
      <c r="J1025" s="18"/>
    </row>
    <row r="1026" spans="2:10" x14ac:dyDescent="0.25">
      <c r="B1026" s="11"/>
      <c r="C1026" s="6"/>
      <c r="D1026" s="12"/>
      <c r="E1026" s="12"/>
      <c r="F1026" s="45"/>
      <c r="G1026" s="13"/>
      <c r="H1026" s="12"/>
      <c r="I1026" s="17"/>
      <c r="J1026" s="15"/>
    </row>
    <row r="1027" spans="2:10" x14ac:dyDescent="0.25">
      <c r="B1027" s="11"/>
      <c r="C1027" s="6"/>
      <c r="D1027" s="12"/>
      <c r="E1027" s="12"/>
      <c r="F1027" s="45"/>
      <c r="G1027" s="17"/>
      <c r="H1027" s="12"/>
      <c r="I1027" s="13"/>
      <c r="J1027" s="18"/>
    </row>
    <row r="1028" spans="2:10" x14ac:dyDescent="0.25">
      <c r="B1028" s="11"/>
      <c r="C1028" s="6"/>
      <c r="D1028" s="12"/>
      <c r="E1028" s="12"/>
      <c r="F1028" s="45"/>
      <c r="G1028" s="14"/>
      <c r="H1028" s="12"/>
      <c r="I1028" s="13"/>
      <c r="J1028" s="18"/>
    </row>
    <row r="1029" spans="2:10" x14ac:dyDescent="0.25">
      <c r="B1029" s="11"/>
      <c r="C1029" s="6"/>
      <c r="D1029" s="12"/>
      <c r="E1029" s="12"/>
      <c r="F1029" s="45"/>
      <c r="G1029" s="13"/>
      <c r="H1029" s="12"/>
      <c r="I1029" s="17"/>
      <c r="J1029" s="18"/>
    </row>
    <row r="1030" spans="2:10" x14ac:dyDescent="0.25">
      <c r="B1030" s="11"/>
      <c r="C1030" s="6"/>
      <c r="D1030" s="12"/>
      <c r="E1030" s="12"/>
      <c r="F1030" s="45"/>
      <c r="G1030" s="13"/>
      <c r="H1030" s="12"/>
      <c r="I1030" s="17"/>
      <c r="J1030" s="16"/>
    </row>
    <row r="1031" spans="2:10" x14ac:dyDescent="0.25">
      <c r="B1031" s="11"/>
      <c r="C1031" s="6"/>
      <c r="D1031" s="12"/>
      <c r="E1031" s="12"/>
      <c r="F1031" s="45"/>
      <c r="G1031" s="17"/>
      <c r="H1031" s="12"/>
      <c r="I1031" s="13"/>
      <c r="J1031" s="18"/>
    </row>
    <row r="1032" spans="2:10" x14ac:dyDescent="0.25">
      <c r="B1032" s="11"/>
      <c r="C1032" s="6"/>
      <c r="D1032" s="12"/>
      <c r="E1032" s="12"/>
      <c r="F1032" s="45"/>
      <c r="G1032" s="13"/>
      <c r="H1032" s="12"/>
      <c r="I1032" s="17"/>
      <c r="J1032" s="18"/>
    </row>
    <row r="1033" spans="2:10" x14ac:dyDescent="0.25">
      <c r="B1033" s="11"/>
      <c r="C1033" s="6"/>
      <c r="D1033" s="12"/>
      <c r="E1033" s="12"/>
      <c r="F1033" s="45"/>
      <c r="G1033" s="17"/>
      <c r="H1033" s="12"/>
      <c r="I1033" s="13"/>
      <c r="J1033" s="15"/>
    </row>
    <row r="1034" spans="2:10" x14ac:dyDescent="0.25">
      <c r="B1034" s="11"/>
      <c r="C1034" s="6"/>
      <c r="D1034" s="12"/>
      <c r="E1034" s="12"/>
      <c r="F1034" s="45"/>
      <c r="G1034" s="27"/>
      <c r="H1034" s="12"/>
      <c r="I1034" s="28"/>
      <c r="J1034" s="30"/>
    </row>
    <row r="1035" spans="2:10" x14ac:dyDescent="0.25">
      <c r="B1035" s="11"/>
      <c r="C1035" s="6"/>
      <c r="D1035" s="12"/>
      <c r="E1035" s="12"/>
      <c r="F1035" s="45"/>
      <c r="G1035" s="17"/>
      <c r="H1035" s="12"/>
      <c r="I1035" s="13"/>
      <c r="J1035" s="15"/>
    </row>
    <row r="1036" spans="2:10" x14ac:dyDescent="0.25">
      <c r="B1036" s="11"/>
      <c r="C1036" s="6"/>
      <c r="D1036" s="12"/>
      <c r="E1036" s="12"/>
      <c r="F1036" s="45"/>
      <c r="G1036" s="27"/>
      <c r="H1036" s="12"/>
      <c r="I1036" s="28"/>
      <c r="J1036" s="30"/>
    </row>
    <row r="1037" spans="2:10" x14ac:dyDescent="0.25">
      <c r="B1037" s="11"/>
      <c r="C1037" s="6"/>
      <c r="D1037" s="12"/>
      <c r="E1037" s="12"/>
      <c r="F1037" s="45"/>
      <c r="G1037" s="27"/>
      <c r="H1037" s="12"/>
      <c r="I1037" s="28"/>
      <c r="J1037" s="30"/>
    </row>
    <row r="1038" spans="2:10" x14ac:dyDescent="0.25">
      <c r="B1038" s="11"/>
      <c r="C1038" s="6"/>
      <c r="D1038" s="12"/>
      <c r="E1038" s="12"/>
      <c r="F1038" s="45"/>
      <c r="G1038" s="27"/>
      <c r="H1038" s="12"/>
      <c r="I1038" s="28"/>
      <c r="J1038" s="30"/>
    </row>
    <row r="1039" spans="2:10" x14ac:dyDescent="0.25">
      <c r="B1039" s="11"/>
      <c r="C1039" s="6"/>
      <c r="D1039" s="12"/>
      <c r="E1039" s="12"/>
      <c r="F1039" s="45"/>
      <c r="G1039" s="27"/>
      <c r="H1039" s="12"/>
      <c r="I1039" s="28"/>
      <c r="J1039" s="30"/>
    </row>
    <row r="1040" spans="2:10" x14ac:dyDescent="0.25">
      <c r="B1040" s="11"/>
      <c r="C1040" s="6"/>
      <c r="D1040" s="12"/>
      <c r="E1040" s="12"/>
      <c r="F1040" s="45"/>
      <c r="G1040" s="17"/>
      <c r="H1040" s="12"/>
      <c r="I1040" s="13"/>
      <c r="J1040" s="18"/>
    </row>
    <row r="1041" spans="2:10" x14ac:dyDescent="0.25">
      <c r="B1041" s="11"/>
      <c r="C1041" s="6"/>
      <c r="D1041" s="12"/>
      <c r="E1041" s="12"/>
      <c r="F1041" s="45"/>
      <c r="G1041" s="27"/>
      <c r="H1041" s="12"/>
      <c r="I1041" s="28"/>
      <c r="J1041" s="30"/>
    </row>
    <row r="1042" spans="2:10" x14ac:dyDescent="0.25">
      <c r="B1042" s="11"/>
      <c r="C1042" s="6"/>
      <c r="D1042" s="12"/>
      <c r="E1042" s="12"/>
      <c r="F1042" s="45"/>
      <c r="G1042" s="14"/>
      <c r="H1042" s="12"/>
      <c r="I1042" s="13"/>
      <c r="J1042" s="18"/>
    </row>
    <row r="1043" spans="2:10" x14ac:dyDescent="0.25">
      <c r="B1043" s="11"/>
      <c r="C1043" s="6"/>
      <c r="D1043" s="12"/>
      <c r="E1043" s="12"/>
      <c r="F1043" s="45"/>
      <c r="G1043" s="17"/>
      <c r="H1043" s="12"/>
      <c r="I1043" s="13"/>
      <c r="J1043" s="18"/>
    </row>
    <row r="1044" spans="2:10" x14ac:dyDescent="0.25">
      <c r="B1044" s="11"/>
      <c r="C1044" s="6"/>
      <c r="D1044" s="12"/>
      <c r="E1044" s="12"/>
      <c r="F1044" s="45"/>
      <c r="G1044" s="17"/>
      <c r="H1044" s="12"/>
      <c r="I1044" s="13"/>
      <c r="J1044" s="18"/>
    </row>
    <row r="1045" spans="2:10" x14ac:dyDescent="0.25">
      <c r="B1045" s="11"/>
      <c r="C1045" s="6"/>
      <c r="D1045" s="12"/>
      <c r="E1045" s="12"/>
      <c r="F1045" s="45"/>
      <c r="G1045" s="27"/>
      <c r="H1045" s="12"/>
      <c r="I1045" s="28"/>
      <c r="J1045" s="30"/>
    </row>
    <row r="1046" spans="2:10" x14ac:dyDescent="0.25">
      <c r="B1046" s="11"/>
      <c r="C1046" s="6"/>
      <c r="D1046" s="12"/>
      <c r="E1046" s="12"/>
      <c r="F1046" s="45"/>
      <c r="G1046" s="17"/>
      <c r="H1046" s="12"/>
      <c r="I1046" s="13"/>
      <c r="J1046" s="18"/>
    </row>
    <row r="1047" spans="2:10" x14ac:dyDescent="0.25">
      <c r="B1047" s="11"/>
      <c r="C1047" s="6"/>
      <c r="D1047" s="12"/>
      <c r="E1047" s="12"/>
      <c r="F1047" s="45"/>
      <c r="G1047" s="27"/>
      <c r="H1047" s="12"/>
      <c r="I1047" s="28"/>
      <c r="J1047" s="30"/>
    </row>
    <row r="1048" spans="2:10" x14ac:dyDescent="0.25">
      <c r="B1048" s="11"/>
      <c r="C1048" s="6"/>
      <c r="D1048" s="12"/>
      <c r="E1048" s="12"/>
      <c r="F1048" s="45"/>
      <c r="G1048" s="27"/>
      <c r="H1048" s="12"/>
      <c r="I1048" s="28"/>
      <c r="J1048" s="30"/>
    </row>
    <row r="1049" spans="2:10" x14ac:dyDescent="0.25">
      <c r="B1049" s="11"/>
      <c r="C1049" s="6"/>
      <c r="D1049" s="12"/>
      <c r="E1049" s="12"/>
      <c r="F1049" s="45"/>
      <c r="G1049" s="27"/>
      <c r="H1049" s="12"/>
      <c r="I1049" s="28"/>
      <c r="J1049" s="30"/>
    </row>
    <row r="1050" spans="2:10" x14ac:dyDescent="0.25">
      <c r="B1050" s="11"/>
      <c r="C1050" s="6"/>
      <c r="D1050" s="12"/>
      <c r="E1050" s="12"/>
      <c r="F1050" s="45"/>
      <c r="G1050" s="27"/>
      <c r="H1050" s="12"/>
      <c r="I1050" s="28"/>
      <c r="J1050" s="30"/>
    </row>
    <row r="1051" spans="2:10" x14ac:dyDescent="0.25">
      <c r="B1051" s="11"/>
      <c r="C1051" s="6"/>
      <c r="D1051" s="12"/>
      <c r="E1051" s="12"/>
      <c r="F1051" s="45"/>
      <c r="G1051" s="17"/>
      <c r="H1051" s="12"/>
      <c r="I1051" s="13"/>
      <c r="J1051" s="18"/>
    </row>
    <row r="1052" spans="2:10" x14ac:dyDescent="0.25">
      <c r="B1052" s="11"/>
      <c r="C1052" s="6"/>
      <c r="D1052" s="12"/>
      <c r="E1052" s="12"/>
      <c r="F1052" s="45"/>
      <c r="G1052" s="14"/>
      <c r="H1052" s="12"/>
      <c r="I1052" s="13"/>
      <c r="J1052" s="18"/>
    </row>
    <row r="1053" spans="2:10" x14ac:dyDescent="0.25">
      <c r="B1053" s="11"/>
      <c r="C1053" s="6"/>
      <c r="D1053" s="12"/>
      <c r="E1053" s="12"/>
      <c r="F1053" s="45"/>
      <c r="G1053" s="17"/>
      <c r="H1053" s="12"/>
      <c r="I1053" s="13"/>
      <c r="J1053" s="18"/>
    </row>
    <row r="1054" spans="2:10" x14ac:dyDescent="0.25">
      <c r="B1054" s="11"/>
      <c r="C1054" s="6"/>
      <c r="D1054" s="12"/>
      <c r="E1054" s="12"/>
      <c r="F1054" s="45"/>
      <c r="G1054" s="27"/>
      <c r="H1054" s="12"/>
      <c r="I1054" s="28"/>
      <c r="J1054" s="30"/>
    </row>
    <row r="1055" spans="2:10" x14ac:dyDescent="0.25">
      <c r="B1055" s="11"/>
      <c r="C1055" s="6"/>
      <c r="D1055" s="12"/>
      <c r="E1055" s="12"/>
      <c r="F1055" s="45"/>
      <c r="G1055" s="17"/>
      <c r="H1055" s="12"/>
      <c r="I1055" s="13"/>
      <c r="J1055" s="18"/>
    </row>
    <row r="1056" spans="2:10" x14ac:dyDescent="0.25">
      <c r="B1056" s="11"/>
      <c r="C1056" s="6"/>
      <c r="D1056" s="12"/>
      <c r="E1056" s="12"/>
      <c r="F1056" s="45"/>
      <c r="G1056" s="13"/>
      <c r="H1056" s="12"/>
      <c r="I1056" s="17"/>
      <c r="J1056" s="16"/>
    </row>
    <row r="1057" spans="2:10" x14ac:dyDescent="0.25">
      <c r="B1057" s="11"/>
      <c r="C1057" s="6"/>
      <c r="D1057" s="12"/>
      <c r="E1057" s="12"/>
      <c r="F1057" s="45"/>
      <c r="G1057" s="17"/>
      <c r="H1057" s="12"/>
      <c r="I1057" s="13"/>
      <c r="J1057" s="18"/>
    </row>
    <row r="1058" spans="2:10" x14ac:dyDescent="0.25">
      <c r="B1058" s="11"/>
      <c r="C1058" s="6"/>
      <c r="D1058" s="12"/>
      <c r="E1058" s="12"/>
      <c r="F1058" s="45"/>
      <c r="G1058" s="17"/>
      <c r="H1058" s="12"/>
      <c r="I1058" s="13"/>
      <c r="J1058" s="18"/>
    </row>
    <row r="1059" spans="2:10" x14ac:dyDescent="0.25">
      <c r="B1059" s="11"/>
      <c r="C1059" s="6"/>
      <c r="D1059" s="12"/>
      <c r="E1059" s="12"/>
      <c r="F1059" s="45"/>
      <c r="G1059" s="17"/>
      <c r="H1059" s="12"/>
      <c r="I1059" s="13"/>
      <c r="J1059" s="18"/>
    </row>
    <row r="1060" spans="2:10" x14ac:dyDescent="0.25">
      <c r="B1060" s="11"/>
      <c r="C1060" s="6"/>
      <c r="D1060" s="12"/>
      <c r="E1060" s="12"/>
      <c r="F1060" s="45"/>
      <c r="G1060" s="17"/>
      <c r="H1060" s="12"/>
      <c r="I1060" s="13"/>
      <c r="J1060" s="18"/>
    </row>
    <row r="1061" spans="2:10" x14ac:dyDescent="0.25">
      <c r="B1061" s="11"/>
      <c r="C1061" s="6"/>
      <c r="D1061" s="12"/>
      <c r="E1061" s="12"/>
      <c r="F1061" s="45"/>
      <c r="G1061" s="17"/>
      <c r="H1061" s="12"/>
      <c r="I1061" s="13"/>
      <c r="J1061" s="15"/>
    </row>
    <row r="1062" spans="2:10" x14ac:dyDescent="0.25">
      <c r="B1062" s="11"/>
      <c r="C1062" s="6"/>
      <c r="D1062" s="12"/>
      <c r="E1062" s="12"/>
      <c r="F1062" s="45"/>
      <c r="G1062" s="17"/>
      <c r="H1062" s="12"/>
      <c r="I1062" s="13"/>
      <c r="J1062" s="18"/>
    </row>
    <row r="1063" spans="2:10" x14ac:dyDescent="0.25">
      <c r="B1063" s="11"/>
      <c r="C1063" s="6"/>
      <c r="D1063" s="12"/>
      <c r="E1063" s="12"/>
      <c r="F1063" s="45"/>
      <c r="G1063" s="17"/>
      <c r="H1063" s="12"/>
      <c r="I1063" s="13"/>
      <c r="J1063" s="18"/>
    </row>
    <row r="1064" spans="2:10" x14ac:dyDescent="0.25">
      <c r="B1064" s="11"/>
      <c r="C1064" s="6"/>
      <c r="D1064" s="12"/>
      <c r="E1064" s="12"/>
      <c r="F1064" s="45"/>
      <c r="G1064" s="17"/>
      <c r="H1064" s="12"/>
      <c r="I1064" s="13"/>
      <c r="J1064" s="18"/>
    </row>
    <row r="1065" spans="2:10" x14ac:dyDescent="0.25">
      <c r="B1065" s="11"/>
      <c r="C1065" s="6"/>
      <c r="D1065" s="12"/>
      <c r="E1065" s="12"/>
      <c r="F1065" s="45"/>
      <c r="G1065" s="17"/>
      <c r="H1065" s="12"/>
      <c r="I1065" s="13"/>
      <c r="J1065" s="18"/>
    </row>
    <row r="1066" spans="2:10" x14ac:dyDescent="0.25">
      <c r="B1066" s="11"/>
      <c r="C1066" s="6"/>
      <c r="D1066" s="12"/>
      <c r="E1066" s="12"/>
      <c r="F1066" s="45"/>
      <c r="G1066" s="13"/>
      <c r="H1066" s="12"/>
      <c r="I1066" s="17"/>
      <c r="J1066" s="16"/>
    </row>
    <row r="1067" spans="2:10" x14ac:dyDescent="0.25">
      <c r="B1067" s="11"/>
      <c r="C1067" s="6"/>
      <c r="D1067" s="12"/>
      <c r="E1067" s="12"/>
      <c r="F1067" s="45"/>
      <c r="G1067" s="17"/>
      <c r="H1067" s="12"/>
      <c r="I1067" s="13"/>
      <c r="J1067" s="18"/>
    </row>
    <row r="1068" spans="2:10" x14ac:dyDescent="0.25">
      <c r="B1068" s="11"/>
      <c r="C1068" s="6"/>
      <c r="D1068" s="12"/>
      <c r="E1068" s="12"/>
      <c r="F1068" s="45"/>
      <c r="G1068" s="27"/>
      <c r="H1068" s="12"/>
      <c r="I1068" s="28"/>
      <c r="J1068" s="30"/>
    </row>
    <row r="1069" spans="2:10" x14ac:dyDescent="0.25">
      <c r="B1069" s="11"/>
      <c r="C1069" s="6"/>
      <c r="D1069" s="12"/>
      <c r="E1069" s="12"/>
      <c r="F1069" s="45"/>
      <c r="G1069" s="27"/>
      <c r="H1069" s="12"/>
      <c r="I1069" s="28"/>
      <c r="J1069" s="30"/>
    </row>
    <row r="1070" spans="2:10" x14ac:dyDescent="0.25">
      <c r="B1070" s="11"/>
      <c r="C1070" s="6"/>
      <c r="D1070" s="12"/>
      <c r="E1070" s="12"/>
      <c r="F1070" s="45"/>
      <c r="G1070" s="17"/>
      <c r="H1070" s="12"/>
      <c r="I1070" s="13"/>
      <c r="J1070" s="18"/>
    </row>
    <row r="1071" spans="2:10" x14ac:dyDescent="0.25">
      <c r="B1071" s="11"/>
      <c r="C1071" s="6"/>
      <c r="D1071" s="12"/>
      <c r="E1071" s="12"/>
      <c r="F1071" s="45"/>
      <c r="G1071" s="17"/>
      <c r="H1071" s="12"/>
      <c r="I1071" s="13"/>
      <c r="J1071" s="18"/>
    </row>
    <row r="1072" spans="2:10" x14ac:dyDescent="0.25">
      <c r="B1072" s="11"/>
      <c r="C1072" s="6"/>
      <c r="D1072" s="12"/>
      <c r="E1072" s="12"/>
      <c r="F1072" s="45"/>
      <c r="G1072" s="17"/>
      <c r="H1072" s="12"/>
      <c r="I1072" s="13"/>
      <c r="J1072" s="18"/>
    </row>
    <row r="1073" spans="2:10" x14ac:dyDescent="0.25">
      <c r="B1073" s="11"/>
      <c r="C1073" s="6"/>
      <c r="D1073" s="12"/>
      <c r="E1073" s="12"/>
      <c r="F1073" s="45"/>
      <c r="G1073" s="27"/>
      <c r="H1073" s="12"/>
      <c r="I1073" s="28"/>
      <c r="J1073" s="30"/>
    </row>
    <row r="1074" spans="2:10" x14ac:dyDescent="0.25">
      <c r="B1074" s="11"/>
      <c r="C1074" s="6"/>
      <c r="D1074" s="12"/>
      <c r="E1074" s="12"/>
      <c r="F1074" s="45"/>
      <c r="G1074" s="17"/>
      <c r="H1074" s="12"/>
      <c r="I1074" s="13"/>
      <c r="J1074" s="18"/>
    </row>
    <row r="1075" spans="2:10" x14ac:dyDescent="0.25">
      <c r="B1075" s="11"/>
      <c r="C1075" s="6"/>
      <c r="D1075" s="12"/>
      <c r="E1075" s="12"/>
      <c r="F1075" s="45"/>
      <c r="G1075" s="17"/>
      <c r="H1075" s="12"/>
      <c r="I1075" s="13"/>
      <c r="J1075" s="18"/>
    </row>
    <row r="1076" spans="2:10" x14ac:dyDescent="0.25">
      <c r="B1076" s="11"/>
      <c r="C1076" s="6"/>
      <c r="D1076" s="12"/>
      <c r="E1076" s="12"/>
      <c r="F1076" s="45"/>
      <c r="G1076" s="27"/>
      <c r="H1076" s="12"/>
      <c r="I1076" s="28"/>
      <c r="J1076" s="30"/>
    </row>
    <row r="1077" spans="2:10" x14ac:dyDescent="0.25">
      <c r="B1077" s="11"/>
      <c r="C1077" s="6"/>
      <c r="D1077" s="12"/>
      <c r="E1077" s="12"/>
      <c r="F1077" s="45"/>
      <c r="G1077" s="17"/>
      <c r="H1077" s="12"/>
      <c r="I1077" s="13"/>
      <c r="J1077" s="18"/>
    </row>
    <row r="1078" spans="2:10" x14ac:dyDescent="0.25">
      <c r="B1078" s="11"/>
      <c r="C1078" s="6"/>
      <c r="D1078" s="12"/>
      <c r="E1078" s="12"/>
      <c r="F1078" s="45"/>
      <c r="G1078" s="27"/>
      <c r="H1078" s="12"/>
      <c r="I1078" s="28"/>
      <c r="J1078" s="30"/>
    </row>
    <row r="1079" spans="2:10" x14ac:dyDescent="0.25">
      <c r="B1079" s="11"/>
      <c r="C1079" s="6"/>
      <c r="D1079" s="12"/>
      <c r="E1079" s="12"/>
      <c r="F1079" s="45"/>
      <c r="G1079" s="17"/>
      <c r="H1079" s="12"/>
      <c r="I1079" s="13"/>
      <c r="J1079" s="18"/>
    </row>
    <row r="1080" spans="2:10" x14ac:dyDescent="0.25">
      <c r="B1080" s="11"/>
      <c r="C1080" s="6"/>
      <c r="D1080" s="12"/>
      <c r="E1080" s="12"/>
      <c r="F1080" s="45"/>
      <c r="G1080" s="17"/>
      <c r="H1080" s="12"/>
      <c r="I1080" s="13"/>
      <c r="J1080" s="18"/>
    </row>
    <row r="1081" spans="2:10" x14ac:dyDescent="0.25">
      <c r="B1081" s="11"/>
      <c r="C1081" s="6"/>
      <c r="D1081" s="12"/>
      <c r="E1081" s="12"/>
      <c r="F1081" s="45"/>
      <c r="G1081" s="13"/>
      <c r="H1081" s="12"/>
      <c r="I1081" s="14"/>
      <c r="J1081" s="15"/>
    </row>
    <row r="1082" spans="2:10" x14ac:dyDescent="0.25">
      <c r="B1082" s="11"/>
      <c r="C1082" s="6"/>
      <c r="D1082" s="12"/>
      <c r="E1082" s="12"/>
      <c r="F1082" s="45"/>
      <c r="G1082" s="14"/>
      <c r="H1082" s="12"/>
      <c r="I1082" s="13"/>
      <c r="J1082" s="15"/>
    </row>
    <row r="1083" spans="2:10" x14ac:dyDescent="0.25">
      <c r="B1083" s="11"/>
      <c r="C1083" s="6"/>
      <c r="D1083" s="12"/>
      <c r="E1083" s="12"/>
      <c r="F1083" s="45"/>
      <c r="G1083" s="13"/>
      <c r="H1083" s="12"/>
      <c r="I1083" s="17"/>
      <c r="J1083" s="18"/>
    </row>
    <row r="1084" spans="2:10" x14ac:dyDescent="0.25">
      <c r="B1084" s="11"/>
      <c r="C1084" s="6"/>
      <c r="D1084" s="12"/>
      <c r="E1084" s="12"/>
      <c r="F1084" s="45"/>
      <c r="G1084" s="13"/>
      <c r="H1084" s="12"/>
      <c r="I1084" s="17"/>
      <c r="J1084" s="16"/>
    </row>
    <row r="1085" spans="2:10" x14ac:dyDescent="0.25">
      <c r="B1085" s="11"/>
      <c r="C1085" s="6"/>
      <c r="D1085" s="12"/>
      <c r="E1085" s="12"/>
      <c r="F1085" s="45"/>
      <c r="G1085" s="17"/>
      <c r="H1085" s="12"/>
      <c r="I1085" s="13"/>
      <c r="J1085" s="18"/>
    </row>
    <row r="1086" spans="2:10" x14ac:dyDescent="0.25">
      <c r="B1086" s="11"/>
      <c r="C1086" s="6"/>
      <c r="D1086" s="12"/>
      <c r="E1086" s="12"/>
      <c r="F1086" s="45"/>
      <c r="G1086" s="14"/>
      <c r="H1086" s="12"/>
      <c r="I1086" s="13"/>
      <c r="J1086" s="15"/>
    </row>
    <row r="1087" spans="2:10" x14ac:dyDescent="0.25">
      <c r="B1087" s="11"/>
      <c r="C1087" s="6"/>
      <c r="D1087" s="12"/>
      <c r="E1087" s="12"/>
      <c r="F1087" s="45"/>
      <c r="G1087" s="14"/>
      <c r="H1087" s="12"/>
      <c r="I1087" s="13"/>
      <c r="J1087" s="15"/>
    </row>
    <row r="1088" spans="2:10" x14ac:dyDescent="0.25">
      <c r="B1088" s="11"/>
      <c r="C1088" s="6"/>
      <c r="D1088" s="12"/>
      <c r="E1088" s="12"/>
      <c r="F1088" s="45"/>
      <c r="G1088" s="14"/>
      <c r="H1088" s="12"/>
      <c r="I1088" s="13"/>
      <c r="J1088" s="15"/>
    </row>
    <row r="1089" spans="2:10" x14ac:dyDescent="0.25">
      <c r="B1089" s="11"/>
      <c r="C1089" s="6"/>
      <c r="D1089" s="12"/>
      <c r="E1089" s="12"/>
      <c r="F1089" s="45"/>
      <c r="G1089" s="14"/>
      <c r="H1089" s="12"/>
      <c r="I1089" s="13"/>
      <c r="J1089" s="15"/>
    </row>
    <row r="1090" spans="2:10" x14ac:dyDescent="0.25">
      <c r="B1090" s="11"/>
      <c r="C1090" s="6"/>
      <c r="D1090" s="12"/>
      <c r="E1090" s="12"/>
      <c r="F1090" s="45"/>
      <c r="G1090" s="17"/>
      <c r="H1090" s="12"/>
      <c r="I1090" s="13"/>
      <c r="J1090" s="18"/>
    </row>
    <row r="1091" spans="2:10" x14ac:dyDescent="0.25">
      <c r="B1091" s="11"/>
      <c r="C1091" s="6"/>
      <c r="D1091" s="12"/>
      <c r="E1091" s="12"/>
      <c r="F1091" s="45"/>
      <c r="G1091" s="13"/>
      <c r="H1091" s="12"/>
      <c r="I1091" s="17"/>
      <c r="J1091" s="16"/>
    </row>
    <row r="1092" spans="2:10" x14ac:dyDescent="0.25">
      <c r="B1092" s="11"/>
      <c r="C1092" s="6"/>
      <c r="D1092" s="12"/>
      <c r="E1092" s="12"/>
      <c r="F1092" s="45"/>
      <c r="G1092" s="17"/>
      <c r="H1092" s="12"/>
      <c r="I1092" s="13"/>
      <c r="J1092" s="18"/>
    </row>
    <row r="1093" spans="2:10" x14ac:dyDescent="0.25">
      <c r="B1093" s="11"/>
      <c r="C1093" s="6"/>
      <c r="D1093" s="12"/>
      <c r="E1093" s="12"/>
      <c r="F1093" s="45"/>
      <c r="G1093" s="13"/>
      <c r="H1093" s="12"/>
      <c r="I1093" s="14"/>
      <c r="J1093" s="15"/>
    </row>
    <row r="1094" spans="2:10" x14ac:dyDescent="0.25">
      <c r="B1094" s="11"/>
      <c r="C1094" s="6"/>
      <c r="D1094" s="12"/>
      <c r="E1094" s="12"/>
      <c r="F1094" s="45"/>
      <c r="G1094" s="13"/>
      <c r="H1094" s="12"/>
      <c r="I1094" s="14"/>
      <c r="J1094" s="15"/>
    </row>
    <row r="1095" spans="2:10" x14ac:dyDescent="0.25">
      <c r="B1095" s="11"/>
      <c r="C1095" s="6"/>
      <c r="D1095" s="12"/>
      <c r="E1095" s="12"/>
      <c r="F1095" s="45"/>
      <c r="G1095" s="13"/>
      <c r="H1095" s="12"/>
      <c r="I1095" s="17"/>
      <c r="J1095" s="18"/>
    </row>
    <row r="1096" spans="2:10" x14ac:dyDescent="0.25">
      <c r="B1096" s="11"/>
      <c r="C1096" s="6"/>
      <c r="D1096" s="12"/>
      <c r="E1096" s="12"/>
      <c r="F1096" s="45"/>
      <c r="G1096" s="14"/>
      <c r="H1096" s="12"/>
      <c r="I1096" s="13"/>
      <c r="J1096" s="18"/>
    </row>
    <row r="1097" spans="2:10" x14ac:dyDescent="0.25">
      <c r="B1097" s="11"/>
      <c r="C1097" s="6"/>
      <c r="D1097" s="12"/>
      <c r="E1097" s="12"/>
      <c r="F1097" s="45"/>
      <c r="G1097" s="14"/>
      <c r="H1097" s="12"/>
      <c r="I1097" s="13"/>
      <c r="J1097" s="18"/>
    </row>
    <row r="1098" spans="2:10" x14ac:dyDescent="0.25">
      <c r="B1098" s="11"/>
      <c r="C1098" s="6"/>
      <c r="D1098" s="12"/>
      <c r="E1098" s="12"/>
      <c r="F1098" s="45"/>
      <c r="G1098" s="14"/>
      <c r="H1098" s="12"/>
      <c r="I1098" s="13"/>
      <c r="J1098" s="18"/>
    </row>
    <row r="1099" spans="2:10" x14ac:dyDescent="0.25">
      <c r="B1099" s="11"/>
      <c r="C1099" s="6"/>
      <c r="D1099" s="12"/>
      <c r="E1099" s="12"/>
      <c r="F1099" s="45"/>
      <c r="G1099" s="14"/>
      <c r="H1099" s="12"/>
      <c r="I1099" s="13"/>
      <c r="J1099" s="18"/>
    </row>
    <row r="1100" spans="2:10" x14ac:dyDescent="0.25">
      <c r="B1100" s="11"/>
      <c r="C1100" s="6"/>
      <c r="D1100" s="12"/>
      <c r="E1100" s="12"/>
      <c r="F1100" s="45"/>
      <c r="G1100" s="14"/>
      <c r="H1100" s="12"/>
      <c r="I1100" s="13"/>
      <c r="J1100" s="15"/>
    </row>
    <row r="1101" spans="2:10" x14ac:dyDescent="0.25">
      <c r="B1101" s="11"/>
      <c r="C1101" s="6"/>
      <c r="D1101" s="12"/>
      <c r="E1101" s="12"/>
      <c r="F1101" s="45"/>
      <c r="G1101" s="14"/>
      <c r="H1101" s="12"/>
      <c r="I1101" s="13"/>
      <c r="J1101" s="15"/>
    </row>
    <row r="1102" spans="2:10" x14ac:dyDescent="0.25">
      <c r="B1102" s="11"/>
      <c r="C1102" s="6"/>
      <c r="D1102" s="12"/>
      <c r="E1102" s="12"/>
      <c r="F1102" s="45"/>
      <c r="G1102" s="14"/>
      <c r="H1102" s="12"/>
      <c r="I1102" s="13"/>
      <c r="J1102" s="15"/>
    </row>
    <row r="1103" spans="2:10" x14ac:dyDescent="0.25">
      <c r="B1103" s="11"/>
      <c r="C1103" s="6"/>
      <c r="D1103" s="12"/>
      <c r="E1103" s="12"/>
      <c r="F1103" s="45"/>
      <c r="G1103" s="14"/>
      <c r="H1103" s="12"/>
      <c r="I1103" s="13"/>
      <c r="J1103" s="15"/>
    </row>
    <row r="1104" spans="2:10" x14ac:dyDescent="0.25">
      <c r="B1104" s="11"/>
      <c r="C1104" s="6"/>
      <c r="D1104" s="12"/>
      <c r="E1104" s="12"/>
      <c r="F1104" s="45"/>
      <c r="G1104" s="14"/>
      <c r="H1104" s="12"/>
      <c r="I1104" s="13"/>
      <c r="J1104" s="15"/>
    </row>
    <row r="1105" spans="2:10" x14ac:dyDescent="0.25">
      <c r="B1105" s="11"/>
      <c r="C1105" s="6"/>
      <c r="D1105" s="12"/>
      <c r="E1105" s="12"/>
      <c r="F1105" s="45"/>
      <c r="G1105" s="13"/>
      <c r="H1105" s="12"/>
      <c r="I1105" s="14"/>
      <c r="J1105" s="15"/>
    </row>
    <row r="1106" spans="2:10" x14ac:dyDescent="0.25">
      <c r="B1106" s="11"/>
      <c r="C1106" s="6"/>
      <c r="D1106" s="12"/>
      <c r="E1106" s="12"/>
      <c r="F1106" s="45"/>
      <c r="G1106" s="14"/>
      <c r="H1106" s="12"/>
      <c r="I1106" s="13"/>
      <c r="J1106" s="15"/>
    </row>
    <row r="1107" spans="2:10" x14ac:dyDescent="0.25">
      <c r="B1107" s="11"/>
      <c r="C1107" s="6"/>
      <c r="D1107" s="12"/>
      <c r="E1107" s="12"/>
      <c r="F1107" s="45"/>
      <c r="G1107" s="14"/>
      <c r="H1107" s="12"/>
      <c r="I1107" s="13"/>
      <c r="J1107" s="15"/>
    </row>
    <row r="1108" spans="2:10" x14ac:dyDescent="0.25">
      <c r="B1108" s="11"/>
      <c r="C1108" s="6"/>
      <c r="D1108" s="12"/>
      <c r="E1108" s="12"/>
      <c r="F1108" s="45"/>
      <c r="G1108" s="14"/>
      <c r="H1108" s="12"/>
      <c r="I1108" s="13"/>
      <c r="J1108" s="15"/>
    </row>
    <row r="1109" spans="2:10" x14ac:dyDescent="0.25">
      <c r="B1109" s="11"/>
      <c r="C1109" s="6"/>
      <c r="D1109" s="12"/>
      <c r="E1109" s="12"/>
      <c r="F1109" s="45"/>
      <c r="G1109" s="14"/>
      <c r="H1109" s="12"/>
      <c r="I1109" s="13"/>
      <c r="J1109" s="15"/>
    </row>
    <row r="1110" spans="2:10" x14ac:dyDescent="0.25">
      <c r="B1110" s="11"/>
      <c r="C1110" s="6"/>
      <c r="D1110" s="12"/>
      <c r="E1110" s="12"/>
      <c r="F1110" s="45"/>
      <c r="G1110" s="14"/>
      <c r="H1110" s="12"/>
      <c r="I1110" s="13"/>
      <c r="J1110" s="15"/>
    </row>
    <row r="1111" spans="2:10" x14ac:dyDescent="0.25">
      <c r="B1111" s="11"/>
      <c r="C1111" s="6"/>
      <c r="D1111" s="12"/>
      <c r="E1111" s="12"/>
      <c r="F1111" s="45"/>
      <c r="G1111" s="27"/>
      <c r="H1111" s="12"/>
      <c r="I1111" s="28"/>
      <c r="J1111" s="30"/>
    </row>
    <row r="1112" spans="2:10" x14ac:dyDescent="0.25">
      <c r="B1112" s="11"/>
      <c r="C1112" s="6"/>
      <c r="D1112" s="12"/>
      <c r="E1112" s="12"/>
      <c r="F1112" s="45"/>
      <c r="G1112" s="27"/>
      <c r="H1112" s="12"/>
      <c r="I1112" s="28"/>
      <c r="J1112" s="30"/>
    </row>
    <row r="1113" spans="2:10" x14ac:dyDescent="0.25">
      <c r="B1113" s="11"/>
      <c r="C1113" s="6"/>
      <c r="D1113" s="12"/>
      <c r="E1113" s="12"/>
      <c r="F1113" s="45"/>
      <c r="G1113" s="14"/>
      <c r="H1113" s="12"/>
      <c r="I1113" s="13"/>
      <c r="J1113" s="15"/>
    </row>
    <row r="1114" spans="2:10" x14ac:dyDescent="0.25">
      <c r="B1114" s="11"/>
      <c r="C1114" s="6"/>
      <c r="D1114" s="12"/>
      <c r="E1114" s="12"/>
      <c r="F1114" s="45"/>
      <c r="G1114" s="27"/>
      <c r="H1114" s="12"/>
      <c r="I1114" s="28"/>
      <c r="J1114" s="30"/>
    </row>
    <row r="1115" spans="2:10" x14ac:dyDescent="0.25">
      <c r="B1115" s="11"/>
      <c r="C1115" s="6"/>
      <c r="D1115" s="12"/>
      <c r="E1115" s="12"/>
      <c r="F1115" s="45"/>
      <c r="G1115" s="14"/>
      <c r="H1115" s="12"/>
      <c r="I1115" s="13"/>
      <c r="J1115" s="15"/>
    </row>
    <row r="1116" spans="2:10" x14ac:dyDescent="0.25">
      <c r="B1116" s="11"/>
      <c r="C1116" s="6"/>
      <c r="D1116" s="12"/>
      <c r="E1116" s="12"/>
      <c r="F1116" s="45"/>
      <c r="G1116" s="14"/>
      <c r="H1116" s="12"/>
      <c r="I1116" s="13"/>
      <c r="J1116" s="15"/>
    </row>
    <row r="1117" spans="2:10" x14ac:dyDescent="0.25">
      <c r="B1117" s="11"/>
      <c r="C1117" s="6"/>
      <c r="D1117" s="12"/>
      <c r="E1117" s="12"/>
      <c r="F1117" s="45"/>
      <c r="G1117" s="27"/>
      <c r="H1117" s="12"/>
      <c r="I1117" s="28"/>
      <c r="J1117" s="30"/>
    </row>
    <row r="1118" spans="2:10" x14ac:dyDescent="0.25">
      <c r="B1118" s="11"/>
      <c r="C1118" s="6"/>
      <c r="D1118" s="12"/>
      <c r="E1118" s="12"/>
      <c r="F1118" s="45"/>
      <c r="G1118" s="27"/>
      <c r="H1118" s="12"/>
      <c r="I1118" s="28"/>
      <c r="J1118" s="30"/>
    </row>
    <row r="1119" spans="2:10" x14ac:dyDescent="0.25">
      <c r="B1119" s="11"/>
      <c r="C1119" s="6"/>
      <c r="D1119" s="12"/>
      <c r="E1119" s="12"/>
      <c r="F1119" s="45"/>
      <c r="G1119" s="14"/>
      <c r="H1119" s="12"/>
      <c r="I1119" s="13"/>
      <c r="J1119" s="15"/>
    </row>
    <row r="1120" spans="2:10" x14ac:dyDescent="0.25">
      <c r="B1120" s="11"/>
      <c r="C1120" s="6"/>
      <c r="D1120" s="12"/>
      <c r="E1120" s="12"/>
      <c r="F1120" s="45"/>
      <c r="G1120" s="27"/>
      <c r="H1120" s="12"/>
      <c r="I1120" s="28"/>
      <c r="J1120" s="30"/>
    </row>
    <row r="1121" spans="2:10" x14ac:dyDescent="0.25">
      <c r="B1121" s="11"/>
      <c r="C1121" s="6"/>
      <c r="D1121" s="12"/>
      <c r="E1121" s="12"/>
      <c r="F1121" s="45"/>
      <c r="G1121" s="14"/>
      <c r="H1121" s="12"/>
      <c r="I1121" s="13"/>
      <c r="J1121" s="15"/>
    </row>
    <row r="1122" spans="2:10" x14ac:dyDescent="0.25">
      <c r="B1122" s="11"/>
      <c r="C1122" s="6"/>
      <c r="D1122" s="12"/>
      <c r="E1122" s="12"/>
      <c r="F1122" s="45"/>
      <c r="G1122" s="14"/>
      <c r="H1122" s="12"/>
      <c r="I1122" s="13"/>
      <c r="J1122" s="15"/>
    </row>
    <row r="1123" spans="2:10" x14ac:dyDescent="0.25">
      <c r="B1123" s="11"/>
      <c r="C1123" s="6"/>
      <c r="D1123" s="12"/>
      <c r="E1123" s="12"/>
      <c r="F1123" s="45"/>
      <c r="G1123" s="27"/>
      <c r="H1123" s="12"/>
      <c r="I1123" s="28"/>
      <c r="J1123" s="30"/>
    </row>
    <row r="1124" spans="2:10" x14ac:dyDescent="0.25">
      <c r="B1124" s="11"/>
      <c r="C1124" s="6"/>
      <c r="D1124" s="12"/>
      <c r="E1124" s="12"/>
      <c r="F1124" s="45"/>
      <c r="G1124" s="14"/>
      <c r="H1124" s="12"/>
      <c r="I1124" s="13"/>
      <c r="J1124" s="15"/>
    </row>
    <row r="1125" spans="2:10" x14ac:dyDescent="0.25">
      <c r="B1125" s="11"/>
      <c r="C1125" s="6"/>
      <c r="D1125" s="12"/>
      <c r="E1125" s="12"/>
      <c r="F1125" s="45"/>
      <c r="G1125" s="14"/>
      <c r="H1125" s="12"/>
      <c r="I1125" s="13"/>
      <c r="J1125" s="15"/>
    </row>
    <row r="1126" spans="2:10" x14ac:dyDescent="0.25">
      <c r="B1126" s="11"/>
      <c r="C1126" s="6"/>
      <c r="D1126" s="12"/>
      <c r="E1126" s="12"/>
      <c r="F1126" s="45"/>
      <c r="G1126" s="17"/>
      <c r="H1126" s="12"/>
      <c r="I1126" s="13"/>
      <c r="J1126" s="18"/>
    </row>
    <row r="1127" spans="2:10" x14ac:dyDescent="0.25">
      <c r="B1127" s="11"/>
      <c r="C1127" s="6"/>
      <c r="D1127" s="12"/>
      <c r="E1127" s="12"/>
      <c r="F1127" s="45"/>
      <c r="G1127" s="27"/>
      <c r="H1127" s="12"/>
      <c r="I1127" s="28"/>
      <c r="J1127" s="30"/>
    </row>
    <row r="1128" spans="2:10" x14ac:dyDescent="0.25">
      <c r="B1128" s="11"/>
      <c r="C1128" s="6"/>
      <c r="D1128" s="12"/>
      <c r="E1128" s="12"/>
      <c r="F1128" s="45"/>
      <c r="G1128" s="27"/>
      <c r="H1128" s="12"/>
      <c r="I1128" s="28"/>
      <c r="J1128" s="30"/>
    </row>
    <row r="1129" spans="2:10" x14ac:dyDescent="0.25">
      <c r="B1129" s="11"/>
      <c r="C1129" s="6"/>
      <c r="D1129" s="12"/>
      <c r="E1129" s="12"/>
      <c r="F1129" s="45"/>
      <c r="G1129" s="14"/>
      <c r="H1129" s="12"/>
      <c r="I1129" s="13"/>
      <c r="J1129" s="15"/>
    </row>
    <row r="1130" spans="2:10" x14ac:dyDescent="0.25">
      <c r="B1130" s="11"/>
      <c r="C1130" s="6"/>
      <c r="D1130" s="12"/>
      <c r="E1130" s="12"/>
      <c r="F1130" s="45"/>
      <c r="G1130" s="27"/>
      <c r="H1130" s="12"/>
      <c r="I1130" s="28"/>
      <c r="J1130" s="30"/>
    </row>
    <row r="1131" spans="2:10" x14ac:dyDescent="0.25">
      <c r="B1131" s="11"/>
      <c r="C1131" s="6"/>
      <c r="D1131" s="12"/>
      <c r="E1131" s="12"/>
      <c r="F1131" s="45"/>
      <c r="G1131" s="27"/>
      <c r="H1131" s="12"/>
      <c r="I1131" s="28"/>
      <c r="J1131" s="30"/>
    </row>
    <row r="1132" spans="2:10" x14ac:dyDescent="0.25">
      <c r="B1132" s="11"/>
      <c r="C1132" s="6"/>
      <c r="D1132" s="12"/>
      <c r="E1132" s="12"/>
      <c r="F1132" s="45"/>
      <c r="G1132" s="14"/>
      <c r="H1132" s="12"/>
      <c r="I1132" s="13"/>
      <c r="J1132" s="18"/>
    </row>
    <row r="1133" spans="2:10" x14ac:dyDescent="0.25">
      <c r="B1133" s="11"/>
      <c r="C1133" s="6"/>
      <c r="D1133" s="12"/>
      <c r="E1133" s="12"/>
      <c r="F1133" s="45"/>
      <c r="G1133" s="27"/>
      <c r="H1133" s="12"/>
      <c r="I1133" s="28"/>
      <c r="J1133" s="30"/>
    </row>
    <row r="1134" spans="2:10" x14ac:dyDescent="0.25">
      <c r="B1134" s="11"/>
      <c r="C1134" s="6"/>
      <c r="D1134" s="12"/>
      <c r="E1134" s="12"/>
      <c r="F1134" s="45"/>
      <c r="G1134" s="17"/>
      <c r="H1134" s="12"/>
      <c r="I1134" s="13"/>
      <c r="J1134" s="18"/>
    </row>
    <row r="1135" spans="2:10" x14ac:dyDescent="0.25">
      <c r="B1135" s="11"/>
      <c r="C1135" s="6"/>
      <c r="D1135" s="12"/>
      <c r="E1135" s="12"/>
      <c r="F1135" s="45"/>
      <c r="G1135" s="27"/>
      <c r="H1135" s="12"/>
      <c r="I1135" s="28"/>
      <c r="J1135" s="30"/>
    </row>
    <row r="1136" spans="2:10" x14ac:dyDescent="0.25">
      <c r="B1136" s="11"/>
      <c r="C1136" s="6"/>
      <c r="D1136" s="12"/>
      <c r="E1136" s="12"/>
      <c r="F1136" s="45"/>
      <c r="G1136" s="14"/>
      <c r="H1136" s="12"/>
      <c r="I1136" s="13"/>
      <c r="J1136" s="18"/>
    </row>
    <row r="1137" spans="2:10" x14ac:dyDescent="0.25">
      <c r="B1137" s="11"/>
      <c r="C1137" s="6"/>
      <c r="D1137" s="12"/>
      <c r="E1137" s="12"/>
      <c r="F1137" s="45"/>
      <c r="G1137" s="27"/>
      <c r="H1137" s="12"/>
      <c r="I1137" s="28"/>
      <c r="J1137" s="30"/>
    </row>
    <row r="1138" spans="2:10" x14ac:dyDescent="0.25">
      <c r="B1138" s="11"/>
      <c r="C1138" s="6"/>
      <c r="D1138" s="12"/>
      <c r="E1138" s="12"/>
      <c r="F1138" s="45"/>
      <c r="G1138" s="14"/>
      <c r="H1138" s="12"/>
      <c r="I1138" s="13"/>
      <c r="J1138" s="18"/>
    </row>
    <row r="1139" spans="2:10" x14ac:dyDescent="0.25">
      <c r="B1139" s="11"/>
      <c r="C1139" s="6"/>
      <c r="D1139" s="12"/>
      <c r="E1139" s="12"/>
      <c r="F1139" s="45"/>
      <c r="G1139" s="14"/>
      <c r="H1139" s="12"/>
      <c r="I1139" s="13"/>
      <c r="J1139" s="18"/>
    </row>
    <row r="1140" spans="2:10" x14ac:dyDescent="0.25">
      <c r="B1140" s="11"/>
      <c r="C1140" s="6"/>
      <c r="D1140" s="12"/>
      <c r="E1140" s="12"/>
      <c r="F1140" s="45"/>
      <c r="G1140" s="27"/>
      <c r="H1140" s="12"/>
      <c r="I1140" s="28"/>
      <c r="J1140" s="30"/>
    </row>
    <row r="1141" spans="2:10" x14ac:dyDescent="0.25">
      <c r="B1141" s="11"/>
      <c r="C1141" s="6"/>
      <c r="D1141" s="12"/>
      <c r="E1141" s="12"/>
      <c r="F1141" s="45"/>
      <c r="G1141" s="14"/>
      <c r="H1141" s="12"/>
      <c r="I1141" s="13"/>
      <c r="J1141" s="18"/>
    </row>
    <row r="1142" spans="2:10" x14ac:dyDescent="0.25">
      <c r="B1142" s="11"/>
      <c r="C1142" s="6"/>
      <c r="D1142" s="12"/>
      <c r="E1142" s="12"/>
      <c r="F1142" s="45"/>
      <c r="G1142" s="17"/>
      <c r="H1142" s="12"/>
      <c r="I1142" s="13"/>
      <c r="J1142" s="18"/>
    </row>
    <row r="1143" spans="2:10" x14ac:dyDescent="0.25">
      <c r="B1143" s="11"/>
      <c r="C1143" s="6"/>
      <c r="D1143" s="12"/>
      <c r="E1143" s="12"/>
      <c r="F1143" s="45"/>
      <c r="G1143" s="17"/>
      <c r="H1143" s="12"/>
      <c r="I1143" s="13"/>
      <c r="J1143" s="18"/>
    </row>
    <row r="1144" spans="2:10" x14ac:dyDescent="0.25">
      <c r="B1144" s="11"/>
      <c r="C1144" s="6"/>
      <c r="D1144" s="12"/>
      <c r="E1144" s="12"/>
      <c r="F1144" s="45"/>
      <c r="G1144" s="13"/>
      <c r="H1144" s="12"/>
      <c r="I1144" s="17"/>
      <c r="J1144" s="16"/>
    </row>
    <row r="1145" spans="2:10" x14ac:dyDescent="0.25">
      <c r="B1145" s="11"/>
      <c r="C1145" s="6"/>
      <c r="D1145" s="12"/>
      <c r="E1145" s="12"/>
      <c r="F1145" s="45"/>
      <c r="G1145" s="17"/>
      <c r="H1145" s="12"/>
      <c r="I1145" s="13"/>
      <c r="J1145" s="18"/>
    </row>
    <row r="1146" spans="2:10" x14ac:dyDescent="0.25">
      <c r="B1146" s="11"/>
      <c r="C1146" s="6"/>
      <c r="D1146" s="12"/>
      <c r="E1146" s="12"/>
      <c r="F1146" s="45"/>
      <c r="G1146" s="13"/>
      <c r="H1146" s="12"/>
      <c r="I1146" s="14"/>
      <c r="J1146" s="15"/>
    </row>
    <row r="1147" spans="2:10" x14ac:dyDescent="0.25">
      <c r="B1147" s="11"/>
      <c r="C1147" s="6"/>
      <c r="D1147" s="12"/>
      <c r="E1147" s="12"/>
      <c r="F1147" s="45"/>
      <c r="G1147" s="14"/>
      <c r="H1147" s="12"/>
      <c r="I1147" s="13"/>
      <c r="J1147" s="16"/>
    </row>
    <row r="1148" spans="2:10" x14ac:dyDescent="0.25">
      <c r="B1148" s="11"/>
      <c r="C1148" s="6"/>
      <c r="D1148" s="12"/>
      <c r="E1148" s="12"/>
      <c r="F1148" s="45"/>
      <c r="G1148" s="27"/>
      <c r="H1148" s="12"/>
      <c r="I1148" s="28"/>
      <c r="J1148" s="30"/>
    </row>
    <row r="1149" spans="2:10" x14ac:dyDescent="0.25">
      <c r="B1149" s="11"/>
      <c r="C1149" s="6"/>
      <c r="D1149" s="12"/>
      <c r="E1149" s="12"/>
      <c r="F1149" s="45"/>
      <c r="G1149" s="27"/>
      <c r="H1149" s="12"/>
      <c r="I1149" s="28"/>
      <c r="J1149" s="30"/>
    </row>
    <row r="1150" spans="2:10" x14ac:dyDescent="0.25">
      <c r="B1150" s="11"/>
      <c r="C1150" s="6"/>
      <c r="D1150" s="12"/>
      <c r="E1150" s="12"/>
      <c r="F1150" s="45"/>
      <c r="G1150" s="27"/>
      <c r="H1150" s="12"/>
      <c r="I1150" s="28"/>
      <c r="J1150" s="30"/>
    </row>
    <row r="1151" spans="2:10" x14ac:dyDescent="0.25">
      <c r="B1151" s="11"/>
      <c r="C1151" s="6"/>
      <c r="D1151" s="12"/>
      <c r="E1151" s="12"/>
      <c r="F1151" s="45"/>
      <c r="G1151" s="14"/>
      <c r="H1151" s="12"/>
      <c r="I1151" s="13"/>
      <c r="J1151" s="15"/>
    </row>
    <row r="1152" spans="2:10" x14ac:dyDescent="0.25">
      <c r="B1152" s="11"/>
      <c r="C1152" s="6"/>
      <c r="D1152" s="12"/>
      <c r="E1152" s="12"/>
      <c r="F1152" s="45"/>
      <c r="G1152" s="17"/>
      <c r="H1152" s="12"/>
      <c r="I1152" s="13"/>
      <c r="J1152" s="18"/>
    </row>
    <row r="1153" spans="2:10" x14ac:dyDescent="0.25">
      <c r="B1153" s="11"/>
      <c r="C1153" s="6"/>
      <c r="D1153" s="12"/>
      <c r="E1153" s="12"/>
      <c r="F1153" s="45"/>
      <c r="G1153" s="13"/>
      <c r="H1153" s="12"/>
      <c r="I1153" s="17"/>
      <c r="J1153" s="16"/>
    </row>
    <row r="1154" spans="2:10" x14ac:dyDescent="0.25">
      <c r="B1154" s="11"/>
      <c r="C1154" s="6"/>
      <c r="D1154" s="12"/>
      <c r="E1154" s="12"/>
      <c r="F1154" s="45"/>
      <c r="G1154" s="17"/>
      <c r="H1154" s="12"/>
      <c r="I1154" s="13"/>
      <c r="J1154" s="18"/>
    </row>
    <row r="1155" spans="2:10" x14ac:dyDescent="0.25">
      <c r="B1155" s="11"/>
      <c r="C1155" s="6"/>
      <c r="D1155" s="12"/>
      <c r="E1155" s="12"/>
      <c r="F1155" s="45"/>
      <c r="G1155" s="17"/>
      <c r="H1155" s="12"/>
      <c r="I1155" s="13"/>
      <c r="J1155" s="18"/>
    </row>
    <row r="1156" spans="2:10" x14ac:dyDescent="0.25">
      <c r="B1156" s="11"/>
      <c r="C1156" s="6"/>
      <c r="D1156" s="12"/>
      <c r="E1156" s="12"/>
      <c r="F1156" s="45"/>
      <c r="G1156" s="27"/>
      <c r="H1156" s="12"/>
      <c r="I1156" s="28"/>
      <c r="J1156" s="30"/>
    </row>
    <row r="1157" spans="2:10" x14ac:dyDescent="0.25">
      <c r="B1157" s="11"/>
      <c r="C1157" s="6"/>
      <c r="D1157" s="12"/>
      <c r="E1157" s="12"/>
      <c r="F1157" s="45"/>
      <c r="G1157" s="17"/>
      <c r="H1157" s="12"/>
      <c r="I1157" s="13"/>
      <c r="J1157" s="16"/>
    </row>
    <row r="1158" spans="2:10" x14ac:dyDescent="0.25">
      <c r="B1158" s="11"/>
      <c r="C1158" s="6"/>
      <c r="D1158" s="12"/>
      <c r="E1158" s="12"/>
      <c r="F1158" s="45"/>
      <c r="G1158" s="28"/>
      <c r="H1158" s="12"/>
      <c r="I1158" s="27"/>
      <c r="J1158" s="30"/>
    </row>
    <row r="1159" spans="2:10" x14ac:dyDescent="0.25">
      <c r="B1159" s="11"/>
      <c r="C1159" s="6"/>
      <c r="D1159" s="12"/>
      <c r="E1159" s="12"/>
      <c r="F1159" s="45"/>
      <c r="G1159" s="27"/>
      <c r="H1159" s="12"/>
      <c r="I1159" s="28"/>
      <c r="J1159" s="30"/>
    </row>
    <row r="1160" spans="2:10" x14ac:dyDescent="0.25">
      <c r="B1160" s="11"/>
      <c r="C1160" s="6"/>
      <c r="D1160" s="12"/>
      <c r="E1160" s="12"/>
      <c r="F1160" s="45"/>
      <c r="G1160" s="27"/>
      <c r="H1160" s="12"/>
      <c r="I1160" s="28"/>
      <c r="J1160" s="30"/>
    </row>
    <row r="1161" spans="2:10" x14ac:dyDescent="0.25">
      <c r="B1161" s="11"/>
      <c r="C1161" s="6"/>
      <c r="D1161" s="12"/>
      <c r="E1161" s="12"/>
      <c r="F1161" s="45"/>
      <c r="G1161" s="17"/>
      <c r="H1161" s="12"/>
      <c r="I1161" s="13"/>
      <c r="J1161" s="16"/>
    </row>
    <row r="1162" spans="2:10" x14ac:dyDescent="0.25">
      <c r="B1162" s="11"/>
      <c r="C1162" s="6"/>
      <c r="D1162" s="12"/>
      <c r="E1162" s="12"/>
      <c r="F1162" s="45"/>
      <c r="G1162" s="17"/>
      <c r="H1162" s="12"/>
      <c r="I1162" s="13"/>
      <c r="J1162" s="18"/>
    </row>
    <row r="1163" spans="2:10" x14ac:dyDescent="0.25">
      <c r="B1163" s="11"/>
      <c r="C1163" s="6"/>
      <c r="D1163" s="12"/>
      <c r="E1163" s="12"/>
      <c r="F1163" s="45"/>
      <c r="G1163" s="27"/>
      <c r="H1163" s="12"/>
      <c r="I1163" s="28"/>
      <c r="J1163" s="30"/>
    </row>
    <row r="1164" spans="2:10" x14ac:dyDescent="0.25">
      <c r="B1164" s="11"/>
      <c r="C1164" s="6"/>
      <c r="D1164" s="12"/>
      <c r="E1164" s="12"/>
      <c r="F1164" s="45"/>
      <c r="G1164" s="27"/>
      <c r="H1164" s="12"/>
      <c r="I1164" s="28"/>
      <c r="J1164" s="30"/>
    </row>
    <row r="1165" spans="2:10" x14ac:dyDescent="0.25">
      <c r="B1165" s="11"/>
      <c r="C1165" s="6"/>
      <c r="D1165" s="12"/>
      <c r="E1165" s="12"/>
      <c r="F1165" s="45"/>
      <c r="G1165" s="17"/>
      <c r="H1165" s="12"/>
      <c r="I1165" s="13"/>
      <c r="J1165" s="15"/>
    </row>
    <row r="1166" spans="2:10" x14ac:dyDescent="0.25">
      <c r="B1166" s="11"/>
      <c r="C1166" s="6"/>
      <c r="D1166" s="12"/>
      <c r="E1166" s="12"/>
      <c r="F1166" s="45"/>
      <c r="G1166" s="17"/>
      <c r="H1166" s="12"/>
      <c r="I1166" s="13"/>
      <c r="J1166" s="18"/>
    </row>
    <row r="1167" spans="2:10" x14ac:dyDescent="0.25">
      <c r="B1167" s="11"/>
      <c r="C1167" s="6"/>
      <c r="D1167" s="12"/>
      <c r="E1167" s="12"/>
      <c r="F1167" s="45"/>
      <c r="G1167" s="17"/>
      <c r="H1167" s="12"/>
      <c r="I1167" s="13"/>
      <c r="J1167" s="18"/>
    </row>
    <row r="1168" spans="2:10" x14ac:dyDescent="0.25">
      <c r="B1168" s="11"/>
      <c r="C1168" s="6"/>
      <c r="D1168" s="12"/>
      <c r="E1168" s="12"/>
      <c r="F1168" s="45"/>
      <c r="G1168" s="27"/>
      <c r="H1168" s="12"/>
      <c r="I1168" s="28"/>
      <c r="J1168" s="30"/>
    </row>
    <row r="1169" spans="2:10" x14ac:dyDescent="0.25">
      <c r="B1169" s="11"/>
      <c r="C1169" s="6"/>
      <c r="D1169" s="12"/>
      <c r="E1169" s="12"/>
      <c r="F1169" s="45"/>
      <c r="G1169" s="17"/>
      <c r="H1169" s="12"/>
      <c r="I1169" s="13"/>
      <c r="J1169" s="18"/>
    </row>
    <row r="1170" spans="2:10" x14ac:dyDescent="0.25">
      <c r="B1170" s="11"/>
      <c r="C1170" s="6"/>
      <c r="D1170" s="12"/>
      <c r="E1170" s="12"/>
      <c r="F1170" s="45"/>
      <c r="G1170" s="17"/>
      <c r="H1170" s="12"/>
      <c r="I1170" s="13"/>
      <c r="J1170" s="18"/>
    </row>
    <row r="1171" spans="2:10" x14ac:dyDescent="0.25">
      <c r="B1171" s="11"/>
      <c r="C1171" s="6"/>
      <c r="D1171" s="12"/>
      <c r="E1171" s="12"/>
      <c r="F1171" s="45"/>
      <c r="G1171" s="17"/>
      <c r="H1171" s="12"/>
      <c r="I1171" s="13"/>
      <c r="J1171" s="18"/>
    </row>
    <row r="1172" spans="2:10" x14ac:dyDescent="0.25">
      <c r="B1172" s="11"/>
      <c r="C1172" s="6"/>
      <c r="D1172" s="12"/>
      <c r="E1172" s="12"/>
      <c r="F1172" s="45"/>
      <c r="G1172" s="27"/>
      <c r="H1172" s="12"/>
      <c r="I1172" s="28"/>
      <c r="J1172" s="30"/>
    </row>
    <row r="1173" spans="2:10" x14ac:dyDescent="0.25">
      <c r="B1173" s="11"/>
      <c r="C1173" s="6"/>
      <c r="D1173" s="12"/>
      <c r="E1173" s="12"/>
      <c r="F1173" s="45"/>
      <c r="G1173" s="17"/>
      <c r="H1173" s="12"/>
      <c r="I1173" s="13"/>
      <c r="J1173" s="18"/>
    </row>
    <row r="1174" spans="2:10" x14ac:dyDescent="0.25">
      <c r="B1174" s="11"/>
      <c r="C1174" s="6"/>
      <c r="D1174" s="12"/>
      <c r="E1174" s="12"/>
      <c r="F1174" s="45"/>
      <c r="G1174" s="28"/>
      <c r="H1174" s="12"/>
      <c r="I1174" s="27"/>
      <c r="J1174" s="30"/>
    </row>
    <row r="1175" spans="2:10" x14ac:dyDescent="0.25">
      <c r="B1175" s="11"/>
      <c r="C1175" s="6"/>
      <c r="D1175" s="12"/>
      <c r="E1175" s="12"/>
      <c r="F1175" s="45"/>
      <c r="G1175" s="27"/>
      <c r="H1175" s="12"/>
      <c r="I1175" s="28"/>
      <c r="J1175" s="30"/>
    </row>
    <row r="1176" spans="2:10" x14ac:dyDescent="0.25">
      <c r="B1176" s="11"/>
      <c r="C1176" s="6"/>
      <c r="D1176" s="12"/>
      <c r="E1176" s="12"/>
      <c r="F1176" s="45"/>
      <c r="G1176" s="27"/>
      <c r="H1176" s="12"/>
      <c r="I1176" s="28"/>
      <c r="J1176" s="30"/>
    </row>
    <row r="1177" spans="2:10" x14ac:dyDescent="0.25">
      <c r="B1177" s="11"/>
      <c r="C1177" s="6"/>
      <c r="D1177" s="12"/>
      <c r="E1177" s="12"/>
      <c r="F1177" s="45"/>
      <c r="G1177" s="27"/>
      <c r="H1177" s="12"/>
      <c r="I1177" s="28"/>
      <c r="J1177" s="30"/>
    </row>
    <row r="1178" spans="2:10" x14ac:dyDescent="0.25">
      <c r="B1178" s="11"/>
      <c r="C1178" s="6"/>
      <c r="D1178" s="12"/>
      <c r="E1178" s="12"/>
      <c r="F1178" s="45"/>
      <c r="G1178" s="27"/>
      <c r="H1178" s="12"/>
      <c r="I1178" s="28"/>
      <c r="J1178" s="30"/>
    </row>
    <row r="1179" spans="2:10" x14ac:dyDescent="0.25">
      <c r="B1179" s="11"/>
      <c r="C1179" s="6"/>
      <c r="D1179" s="12"/>
      <c r="E1179" s="12"/>
      <c r="F1179" s="45"/>
      <c r="G1179" s="17"/>
      <c r="H1179" s="12"/>
      <c r="I1179" s="13"/>
      <c r="J1179" s="18"/>
    </row>
    <row r="1180" spans="2:10" x14ac:dyDescent="0.25">
      <c r="B1180" s="11"/>
      <c r="C1180" s="6"/>
      <c r="D1180" s="12"/>
      <c r="E1180" s="12"/>
      <c r="F1180" s="45"/>
      <c r="G1180" s="27"/>
      <c r="H1180" s="12"/>
      <c r="I1180" s="28"/>
      <c r="J1180" s="30"/>
    </row>
    <row r="1181" spans="2:10" x14ac:dyDescent="0.25">
      <c r="B1181" s="11"/>
      <c r="C1181" s="6"/>
      <c r="D1181" s="12"/>
      <c r="E1181" s="12"/>
      <c r="F1181" s="45"/>
      <c r="G1181" s="17"/>
      <c r="H1181" s="12"/>
      <c r="I1181" s="13"/>
      <c r="J1181" s="18"/>
    </row>
    <row r="1182" spans="2:10" x14ac:dyDescent="0.25">
      <c r="B1182" s="11"/>
      <c r="C1182" s="6"/>
      <c r="D1182" s="12"/>
      <c r="E1182" s="12"/>
      <c r="F1182" s="45"/>
      <c r="G1182" s="27"/>
      <c r="H1182" s="12"/>
      <c r="I1182" s="28"/>
      <c r="J1182" s="30"/>
    </row>
    <row r="1183" spans="2:10" x14ac:dyDescent="0.25">
      <c r="B1183" s="11"/>
      <c r="C1183" s="6"/>
      <c r="D1183" s="12"/>
      <c r="E1183" s="12"/>
      <c r="F1183" s="45"/>
      <c r="G1183" s="17"/>
      <c r="H1183" s="12"/>
      <c r="I1183" s="13"/>
      <c r="J1183" s="18"/>
    </row>
    <row r="1184" spans="2:10" x14ac:dyDescent="0.25">
      <c r="B1184" s="11"/>
      <c r="C1184" s="6"/>
      <c r="D1184" s="12"/>
      <c r="E1184" s="12"/>
      <c r="F1184" s="45"/>
      <c r="G1184" s="27"/>
      <c r="H1184" s="12"/>
      <c r="I1184" s="28"/>
      <c r="J1184" s="30"/>
    </row>
    <row r="1185" spans="2:10" x14ac:dyDescent="0.25">
      <c r="B1185" s="11"/>
      <c r="C1185" s="6"/>
      <c r="D1185" s="12"/>
      <c r="E1185" s="12"/>
      <c r="F1185" s="45"/>
      <c r="G1185" s="17"/>
      <c r="H1185" s="12"/>
      <c r="I1185" s="13"/>
      <c r="J1185" s="18"/>
    </row>
    <row r="1186" spans="2:10" x14ac:dyDescent="0.25">
      <c r="B1186" s="11"/>
      <c r="C1186" s="6"/>
      <c r="D1186" s="12"/>
      <c r="E1186" s="12"/>
      <c r="F1186" s="45"/>
      <c r="G1186" s="27"/>
      <c r="H1186" s="12"/>
      <c r="I1186" s="28"/>
      <c r="J1186" s="30"/>
    </row>
    <row r="1187" spans="2:10" x14ac:dyDescent="0.25">
      <c r="B1187" s="11"/>
      <c r="C1187" s="6"/>
      <c r="D1187" s="12"/>
      <c r="E1187" s="12"/>
      <c r="F1187" s="45"/>
      <c r="G1187" s="27"/>
      <c r="H1187" s="12"/>
      <c r="I1187" s="28"/>
      <c r="J1187" s="30"/>
    </row>
    <row r="1188" spans="2:10" x14ac:dyDescent="0.25">
      <c r="B1188" s="11"/>
      <c r="C1188" s="6"/>
      <c r="D1188" s="12"/>
      <c r="E1188" s="12"/>
      <c r="F1188" s="45"/>
      <c r="G1188" s="17"/>
      <c r="H1188" s="12"/>
      <c r="I1188" s="13"/>
      <c r="J1188" s="18"/>
    </row>
    <row r="1189" spans="2:10" x14ac:dyDescent="0.25">
      <c r="B1189" s="11"/>
      <c r="C1189" s="6"/>
      <c r="D1189" s="12"/>
      <c r="E1189" s="12"/>
      <c r="F1189" s="45"/>
      <c r="G1189" s="17"/>
      <c r="H1189" s="12"/>
      <c r="I1189" s="13"/>
      <c r="J1189" s="18"/>
    </row>
    <row r="1190" spans="2:10" x14ac:dyDescent="0.25">
      <c r="B1190" s="11"/>
      <c r="C1190" s="6"/>
      <c r="D1190" s="12"/>
      <c r="E1190" s="12"/>
      <c r="F1190" s="45"/>
      <c r="G1190" s="27"/>
      <c r="H1190" s="12"/>
      <c r="I1190" s="28"/>
      <c r="J1190" s="30"/>
    </row>
    <row r="1191" spans="2:10" x14ac:dyDescent="0.25">
      <c r="B1191" s="11"/>
      <c r="C1191" s="6"/>
      <c r="D1191" s="12"/>
      <c r="E1191" s="12"/>
      <c r="F1191" s="45"/>
      <c r="G1191" s="27"/>
      <c r="H1191" s="12"/>
      <c r="I1191" s="28"/>
      <c r="J1191" s="30"/>
    </row>
    <row r="1192" spans="2:10" x14ac:dyDescent="0.25">
      <c r="B1192" s="11"/>
      <c r="C1192" s="6"/>
      <c r="D1192" s="12"/>
      <c r="E1192" s="12"/>
      <c r="F1192" s="45"/>
      <c r="G1192" s="17"/>
      <c r="H1192" s="12"/>
      <c r="I1192" s="13"/>
      <c r="J1192" s="18"/>
    </row>
    <row r="1193" spans="2:10" x14ac:dyDescent="0.25">
      <c r="B1193" s="11"/>
      <c r="C1193" s="6"/>
      <c r="D1193" s="12"/>
      <c r="E1193" s="12"/>
      <c r="F1193" s="45"/>
      <c r="G1193" s="27"/>
      <c r="H1193" s="12"/>
      <c r="I1193" s="28"/>
      <c r="J1193" s="30"/>
    </row>
    <row r="1194" spans="2:10" x14ac:dyDescent="0.25">
      <c r="B1194" s="11"/>
      <c r="C1194" s="6"/>
      <c r="D1194" s="12"/>
      <c r="E1194" s="12"/>
      <c r="F1194" s="45"/>
      <c r="G1194" s="27"/>
      <c r="H1194" s="12"/>
      <c r="I1194" s="28"/>
      <c r="J1194" s="30"/>
    </row>
    <row r="1195" spans="2:10" x14ac:dyDescent="0.25">
      <c r="B1195" s="11"/>
      <c r="C1195" s="6"/>
      <c r="D1195" s="12"/>
      <c r="E1195" s="12"/>
      <c r="F1195" s="45"/>
      <c r="G1195" s="27"/>
      <c r="H1195" s="12"/>
      <c r="I1195" s="28"/>
      <c r="J1195" s="30"/>
    </row>
    <row r="1196" spans="2:10" x14ac:dyDescent="0.25">
      <c r="B1196" s="11"/>
      <c r="C1196" s="6"/>
      <c r="D1196" s="12"/>
      <c r="E1196" s="12"/>
      <c r="F1196" s="45"/>
      <c r="G1196" s="17"/>
      <c r="H1196" s="12"/>
      <c r="I1196" s="13"/>
      <c r="J1196" s="18"/>
    </row>
    <row r="1197" spans="2:10" x14ac:dyDescent="0.25">
      <c r="B1197" s="11"/>
      <c r="C1197" s="6"/>
      <c r="D1197" s="12"/>
      <c r="E1197" s="12"/>
      <c r="F1197" s="45"/>
      <c r="G1197" s="17"/>
      <c r="H1197" s="12"/>
      <c r="I1197" s="13"/>
      <c r="J1197" s="18"/>
    </row>
    <row r="1198" spans="2:10" x14ac:dyDescent="0.25">
      <c r="B1198" s="11"/>
      <c r="C1198" s="6"/>
      <c r="D1198" s="12"/>
      <c r="E1198" s="12"/>
      <c r="F1198" s="45"/>
      <c r="G1198" s="27"/>
      <c r="H1198" s="12"/>
      <c r="I1198" s="28"/>
      <c r="J1198" s="30"/>
    </row>
    <row r="1199" spans="2:10" x14ac:dyDescent="0.25">
      <c r="B1199" s="11"/>
      <c r="C1199" s="6"/>
      <c r="D1199" s="12"/>
      <c r="E1199" s="12"/>
      <c r="F1199" s="45"/>
      <c r="G1199" s="17"/>
      <c r="H1199" s="12"/>
      <c r="I1199" s="13"/>
      <c r="J1199" s="18"/>
    </row>
    <row r="1200" spans="2:10" x14ac:dyDescent="0.25">
      <c r="B1200" s="11"/>
      <c r="C1200" s="6"/>
      <c r="D1200" s="12"/>
      <c r="E1200" s="12"/>
      <c r="F1200" s="45"/>
      <c r="G1200" s="17"/>
      <c r="H1200" s="12"/>
      <c r="I1200" s="13"/>
      <c r="J1200" s="18"/>
    </row>
    <row r="1201" spans="2:10" x14ac:dyDescent="0.25">
      <c r="B1201" s="11"/>
      <c r="C1201" s="6"/>
      <c r="D1201" s="12"/>
      <c r="E1201" s="12"/>
      <c r="F1201" s="45"/>
      <c r="G1201" s="17"/>
      <c r="H1201" s="12"/>
      <c r="I1201" s="13"/>
      <c r="J1201" s="18"/>
    </row>
    <row r="1202" spans="2:10" x14ac:dyDescent="0.25">
      <c r="B1202" s="11"/>
      <c r="C1202" s="6"/>
      <c r="D1202" s="12"/>
      <c r="E1202" s="12"/>
      <c r="F1202" s="45"/>
      <c r="G1202" s="27"/>
      <c r="H1202" s="12"/>
      <c r="I1202" s="28"/>
      <c r="J1202" s="30"/>
    </row>
    <row r="1203" spans="2:10" x14ac:dyDescent="0.25">
      <c r="B1203" s="11"/>
      <c r="C1203" s="6"/>
      <c r="D1203" s="12"/>
      <c r="E1203" s="12"/>
      <c r="F1203" s="45"/>
      <c r="G1203" s="17"/>
      <c r="H1203" s="12"/>
      <c r="I1203" s="13"/>
      <c r="J1203" s="18"/>
    </row>
    <row r="1204" spans="2:10" x14ac:dyDescent="0.25">
      <c r="B1204" s="11"/>
      <c r="C1204" s="6"/>
      <c r="D1204" s="12"/>
      <c r="E1204" s="12"/>
      <c r="F1204" s="45"/>
      <c r="G1204" s="17"/>
      <c r="H1204" s="12"/>
      <c r="I1204" s="13"/>
      <c r="J1204" s="18"/>
    </row>
    <row r="1205" spans="2:10" x14ac:dyDescent="0.25">
      <c r="B1205" s="11"/>
      <c r="C1205" s="6"/>
      <c r="D1205" s="12"/>
      <c r="E1205" s="12"/>
      <c r="F1205" s="45"/>
      <c r="G1205" s="17"/>
      <c r="H1205" s="12"/>
      <c r="I1205" s="13"/>
      <c r="J1205" s="18"/>
    </row>
    <row r="1206" spans="2:10" x14ac:dyDescent="0.25">
      <c r="B1206" s="11"/>
      <c r="C1206" s="6"/>
      <c r="D1206" s="12"/>
      <c r="E1206" s="12"/>
      <c r="F1206" s="45"/>
      <c r="G1206" s="17"/>
      <c r="H1206" s="12"/>
      <c r="I1206" s="13"/>
      <c r="J1206" s="18"/>
    </row>
    <row r="1207" spans="2:10" x14ac:dyDescent="0.25">
      <c r="B1207" s="11"/>
      <c r="C1207" s="6"/>
      <c r="D1207" s="12"/>
      <c r="E1207" s="12"/>
      <c r="F1207" s="45"/>
      <c r="G1207" s="17"/>
      <c r="H1207" s="12"/>
      <c r="I1207" s="13"/>
      <c r="J1207" s="18"/>
    </row>
    <row r="1208" spans="2:10" x14ac:dyDescent="0.25">
      <c r="B1208" s="11"/>
      <c r="C1208" s="6"/>
      <c r="D1208" s="12"/>
      <c r="E1208" s="12"/>
      <c r="F1208" s="45"/>
      <c r="G1208" s="17"/>
      <c r="H1208" s="12"/>
      <c r="I1208" s="13"/>
      <c r="J1208" s="18"/>
    </row>
    <row r="1209" spans="2:10" x14ac:dyDescent="0.25">
      <c r="B1209" s="11"/>
      <c r="C1209" s="6"/>
      <c r="D1209" s="12"/>
      <c r="E1209" s="12"/>
      <c r="F1209" s="45"/>
      <c r="G1209" s="17"/>
      <c r="H1209" s="12"/>
      <c r="I1209" s="13"/>
      <c r="J1209" s="18"/>
    </row>
    <row r="1210" spans="2:10" x14ac:dyDescent="0.25">
      <c r="B1210" s="11"/>
      <c r="C1210" s="6"/>
      <c r="D1210" s="12"/>
      <c r="E1210" s="12"/>
      <c r="F1210" s="45"/>
      <c r="G1210" s="13"/>
      <c r="H1210" s="12"/>
      <c r="I1210" s="17"/>
      <c r="J1210" s="18"/>
    </row>
    <row r="1211" spans="2:10" x14ac:dyDescent="0.25">
      <c r="B1211" s="11"/>
      <c r="C1211" s="6"/>
      <c r="D1211" s="12"/>
      <c r="E1211" s="12"/>
      <c r="F1211" s="45"/>
      <c r="G1211" s="17"/>
      <c r="H1211" s="12"/>
      <c r="I1211" s="13"/>
      <c r="J1211" s="18"/>
    </row>
    <row r="1212" spans="2:10" x14ac:dyDescent="0.25">
      <c r="B1212" s="11"/>
      <c r="C1212" s="6"/>
      <c r="D1212" s="12"/>
      <c r="E1212" s="12"/>
      <c r="F1212" s="45"/>
      <c r="G1212" s="13"/>
      <c r="H1212" s="12"/>
      <c r="I1212" s="17"/>
      <c r="J1212" s="16"/>
    </row>
    <row r="1213" spans="2:10" x14ac:dyDescent="0.25">
      <c r="B1213" s="11"/>
      <c r="C1213" s="6"/>
      <c r="D1213" s="12"/>
      <c r="E1213" s="12"/>
      <c r="F1213" s="45"/>
      <c r="G1213" s="17"/>
      <c r="H1213" s="12"/>
      <c r="I1213" s="13"/>
      <c r="J1213" s="18"/>
    </row>
    <row r="1214" spans="2:10" x14ac:dyDescent="0.25">
      <c r="B1214" s="11"/>
      <c r="C1214" s="6"/>
      <c r="D1214" s="12"/>
      <c r="E1214" s="12"/>
      <c r="F1214" s="45"/>
      <c r="G1214" s="13"/>
      <c r="H1214" s="12"/>
      <c r="I1214" s="17"/>
      <c r="J1214" s="18"/>
    </row>
    <row r="1215" spans="2:10" x14ac:dyDescent="0.25">
      <c r="B1215" s="11"/>
      <c r="C1215" s="6"/>
      <c r="D1215" s="12"/>
      <c r="E1215" s="12"/>
      <c r="F1215" s="45"/>
      <c r="G1215" s="13"/>
      <c r="H1215" s="12"/>
      <c r="I1215" s="17"/>
      <c r="J1215" s="18"/>
    </row>
    <row r="1216" spans="2:10" x14ac:dyDescent="0.25">
      <c r="B1216" s="11"/>
      <c r="C1216" s="6"/>
      <c r="D1216" s="12"/>
      <c r="E1216" s="12"/>
      <c r="F1216" s="45"/>
      <c r="G1216" s="17"/>
      <c r="H1216" s="12"/>
      <c r="I1216" s="13"/>
      <c r="J1216" s="18"/>
    </row>
    <row r="1217" spans="2:10" x14ac:dyDescent="0.25">
      <c r="B1217" s="11"/>
      <c r="C1217" s="6"/>
      <c r="D1217" s="12"/>
      <c r="E1217" s="12"/>
      <c r="F1217" s="45"/>
      <c r="G1217" s="17"/>
      <c r="H1217" s="12"/>
      <c r="I1217" s="13"/>
      <c r="J1217" s="18"/>
    </row>
    <row r="1218" spans="2:10" x14ac:dyDescent="0.25">
      <c r="B1218" s="11"/>
      <c r="C1218" s="6"/>
      <c r="D1218" s="12"/>
      <c r="E1218" s="12"/>
      <c r="F1218" s="45"/>
      <c r="G1218" s="14"/>
      <c r="H1218" s="12"/>
      <c r="I1218" s="13"/>
      <c r="J1218" s="15"/>
    </row>
    <row r="1219" spans="2:10" x14ac:dyDescent="0.25">
      <c r="B1219" s="11"/>
      <c r="C1219" s="6"/>
      <c r="D1219" s="12"/>
      <c r="E1219" s="12"/>
      <c r="F1219" s="45"/>
      <c r="G1219" s="17"/>
      <c r="H1219" s="12"/>
      <c r="I1219" s="13"/>
      <c r="J1219" s="18"/>
    </row>
    <row r="1220" spans="2:10" x14ac:dyDescent="0.25">
      <c r="B1220" s="11"/>
      <c r="C1220" s="6"/>
      <c r="D1220" s="12"/>
      <c r="E1220" s="12"/>
      <c r="F1220" s="45"/>
      <c r="G1220" s="13"/>
      <c r="H1220" s="12"/>
      <c r="I1220" s="17"/>
      <c r="J1220" s="16"/>
    </row>
    <row r="1221" spans="2:10" x14ac:dyDescent="0.25">
      <c r="B1221" s="11"/>
      <c r="C1221" s="6"/>
      <c r="D1221" s="12"/>
      <c r="E1221" s="12"/>
      <c r="F1221" s="45"/>
      <c r="G1221" s="17"/>
      <c r="H1221" s="12"/>
      <c r="I1221" s="13"/>
      <c r="J1221" s="18"/>
    </row>
    <row r="1222" spans="2:10" x14ac:dyDescent="0.25">
      <c r="B1222" s="11"/>
      <c r="C1222" s="6"/>
      <c r="D1222" s="12"/>
      <c r="E1222" s="12"/>
      <c r="F1222" s="45"/>
      <c r="G1222" s="27"/>
      <c r="H1222" s="12"/>
      <c r="I1222" s="28"/>
      <c r="J1222" s="30"/>
    </row>
    <row r="1223" spans="2:10" x14ac:dyDescent="0.25">
      <c r="B1223" s="11"/>
      <c r="C1223" s="6"/>
      <c r="D1223" s="12"/>
      <c r="E1223" s="12"/>
      <c r="F1223" s="45"/>
      <c r="G1223" s="14"/>
      <c r="H1223" s="12"/>
      <c r="I1223" s="13"/>
      <c r="J1223" s="18"/>
    </row>
    <row r="1224" spans="2:10" x14ac:dyDescent="0.25">
      <c r="B1224" s="11"/>
      <c r="C1224" s="6"/>
      <c r="D1224" s="12"/>
      <c r="E1224" s="12"/>
      <c r="F1224" s="45"/>
      <c r="G1224" s="17"/>
      <c r="H1224" s="12"/>
      <c r="I1224" s="13"/>
      <c r="J1224" s="18"/>
    </row>
    <row r="1225" spans="2:10" x14ac:dyDescent="0.25">
      <c r="B1225" s="11"/>
      <c r="C1225" s="6"/>
      <c r="D1225" s="12"/>
      <c r="E1225" s="12"/>
      <c r="F1225" s="45"/>
      <c r="G1225" s="17"/>
      <c r="H1225" s="12"/>
      <c r="I1225" s="13"/>
      <c r="J1225" s="18"/>
    </row>
    <row r="1226" spans="2:10" x14ac:dyDescent="0.25">
      <c r="B1226" s="11"/>
      <c r="C1226" s="6"/>
      <c r="D1226" s="12"/>
      <c r="E1226" s="12"/>
      <c r="F1226" s="45"/>
      <c r="G1226" s="13"/>
      <c r="H1226" s="12"/>
      <c r="I1226" s="17"/>
      <c r="J1226" s="18"/>
    </row>
    <row r="1227" spans="2:10" x14ac:dyDescent="0.25">
      <c r="B1227" s="11"/>
      <c r="C1227" s="6"/>
      <c r="D1227" s="12"/>
      <c r="E1227" s="12"/>
      <c r="F1227" s="45"/>
      <c r="G1227" s="13"/>
      <c r="H1227" s="12"/>
      <c r="I1227" s="17"/>
      <c r="J1227" s="16"/>
    </row>
    <row r="1228" spans="2:10" x14ac:dyDescent="0.25">
      <c r="B1228" s="11"/>
      <c r="C1228" s="6"/>
      <c r="D1228" s="12"/>
      <c r="E1228" s="12"/>
      <c r="F1228" s="45"/>
      <c r="G1228" s="17"/>
      <c r="H1228" s="12"/>
      <c r="I1228" s="13"/>
      <c r="J1228" s="18"/>
    </row>
    <row r="1229" spans="2:10" x14ac:dyDescent="0.25">
      <c r="B1229" s="11"/>
      <c r="C1229" s="6"/>
      <c r="D1229" s="12"/>
      <c r="E1229" s="12"/>
      <c r="F1229" s="45"/>
      <c r="G1229" s="13"/>
      <c r="H1229" s="12"/>
      <c r="I1229" s="17"/>
      <c r="J1229" s="18"/>
    </row>
    <row r="1230" spans="2:10" x14ac:dyDescent="0.25">
      <c r="B1230" s="11"/>
      <c r="C1230" s="6"/>
      <c r="D1230" s="12"/>
      <c r="E1230" s="12"/>
      <c r="F1230" s="45"/>
      <c r="G1230" s="13"/>
      <c r="H1230" s="12"/>
      <c r="I1230" s="17"/>
      <c r="J1230" s="18"/>
    </row>
    <row r="1231" spans="2:10" x14ac:dyDescent="0.25">
      <c r="B1231" s="11"/>
      <c r="C1231" s="6"/>
      <c r="D1231" s="12"/>
      <c r="E1231" s="12"/>
      <c r="F1231" s="45"/>
      <c r="G1231" s="17"/>
      <c r="H1231" s="12"/>
      <c r="I1231" s="13"/>
      <c r="J1231" s="18"/>
    </row>
    <row r="1232" spans="2:10" x14ac:dyDescent="0.25">
      <c r="B1232" s="11"/>
      <c r="C1232" s="6"/>
      <c r="D1232" s="12"/>
      <c r="E1232" s="12"/>
      <c r="F1232" s="45"/>
      <c r="G1232" s="17"/>
      <c r="H1232" s="12"/>
      <c r="I1232" s="13"/>
      <c r="J1232" s="18"/>
    </row>
    <row r="1233" spans="2:10" x14ac:dyDescent="0.25">
      <c r="B1233" s="11"/>
      <c r="C1233" s="6"/>
      <c r="D1233" s="12"/>
      <c r="E1233" s="12"/>
      <c r="F1233" s="45"/>
      <c r="G1233" s="17"/>
      <c r="H1233" s="12"/>
      <c r="I1233" s="13"/>
      <c r="J1233" s="18"/>
    </row>
    <row r="1234" spans="2:10" x14ac:dyDescent="0.25">
      <c r="B1234" s="11"/>
      <c r="C1234" s="6"/>
      <c r="D1234" s="12"/>
      <c r="E1234" s="12"/>
      <c r="F1234" s="45"/>
      <c r="G1234" s="13"/>
      <c r="H1234" s="12"/>
      <c r="I1234" s="17"/>
      <c r="J1234" s="16"/>
    </row>
    <row r="1235" spans="2:10" x14ac:dyDescent="0.25">
      <c r="B1235" s="11"/>
      <c r="C1235" s="6"/>
      <c r="D1235" s="12"/>
      <c r="E1235" s="12"/>
      <c r="F1235" s="45"/>
      <c r="G1235" s="17"/>
      <c r="H1235" s="12"/>
      <c r="I1235" s="13"/>
      <c r="J1235" s="18"/>
    </row>
    <row r="1236" spans="2:10" x14ac:dyDescent="0.25">
      <c r="B1236" s="11"/>
      <c r="C1236" s="6"/>
      <c r="D1236" s="12"/>
      <c r="E1236" s="12"/>
      <c r="F1236" s="45"/>
      <c r="G1236" s="14"/>
      <c r="H1236" s="12"/>
      <c r="I1236" s="13"/>
      <c r="J1236" s="18"/>
    </row>
    <row r="1237" spans="2:10" x14ac:dyDescent="0.25">
      <c r="B1237" s="11"/>
      <c r="C1237" s="6"/>
      <c r="D1237" s="12"/>
      <c r="E1237" s="12"/>
      <c r="F1237" s="45"/>
      <c r="G1237" s="17"/>
      <c r="H1237" s="12"/>
      <c r="I1237" s="13"/>
      <c r="J1237" s="18"/>
    </row>
    <row r="1238" spans="2:10" x14ac:dyDescent="0.25">
      <c r="B1238" s="11"/>
      <c r="C1238" s="6"/>
      <c r="D1238" s="12"/>
      <c r="E1238" s="12"/>
      <c r="F1238" s="45"/>
      <c r="G1238" s="13"/>
      <c r="H1238" s="12"/>
      <c r="I1238" s="14"/>
      <c r="J1238" s="18"/>
    </row>
    <row r="1239" spans="2:10" x14ac:dyDescent="0.25">
      <c r="B1239" s="11"/>
      <c r="C1239" s="6"/>
      <c r="D1239" s="12"/>
      <c r="E1239" s="12"/>
      <c r="F1239" s="45"/>
      <c r="G1239" s="13"/>
      <c r="H1239" s="12"/>
      <c r="I1239" s="17"/>
      <c r="J1239" s="18"/>
    </row>
    <row r="1240" spans="2:10" x14ac:dyDescent="0.25">
      <c r="B1240" s="11"/>
      <c r="C1240" s="6"/>
      <c r="D1240" s="12"/>
      <c r="E1240" s="12"/>
      <c r="F1240" s="45"/>
      <c r="G1240" s="17"/>
      <c r="H1240" s="12"/>
      <c r="I1240" s="13"/>
      <c r="J1240" s="18"/>
    </row>
    <row r="1241" spans="2:10" x14ac:dyDescent="0.25">
      <c r="B1241" s="11"/>
      <c r="C1241" s="6"/>
      <c r="D1241" s="12"/>
      <c r="E1241" s="12"/>
      <c r="F1241" s="45"/>
      <c r="G1241" s="14"/>
      <c r="H1241" s="12"/>
      <c r="I1241" s="13"/>
      <c r="J1241" s="18"/>
    </row>
    <row r="1242" spans="2:10" x14ac:dyDescent="0.25">
      <c r="B1242" s="11"/>
      <c r="C1242" s="6"/>
      <c r="D1242" s="12"/>
      <c r="E1242" s="12"/>
      <c r="F1242" s="45"/>
      <c r="G1242" s="14"/>
      <c r="H1242" s="12"/>
      <c r="I1242" s="13"/>
      <c r="J1242" s="18"/>
    </row>
    <row r="1243" spans="2:10" x14ac:dyDescent="0.25">
      <c r="B1243" s="11"/>
      <c r="C1243" s="6"/>
      <c r="D1243" s="12"/>
      <c r="E1243" s="12"/>
      <c r="F1243" s="45"/>
      <c r="G1243" s="13"/>
      <c r="H1243" s="12"/>
      <c r="I1243" s="17"/>
      <c r="J1243" s="18"/>
    </row>
    <row r="1244" spans="2:10" x14ac:dyDescent="0.25">
      <c r="B1244" s="11"/>
      <c r="C1244" s="6"/>
      <c r="D1244" s="12"/>
      <c r="E1244" s="12"/>
      <c r="F1244" s="45"/>
      <c r="G1244" s="13"/>
      <c r="H1244" s="12"/>
      <c r="I1244" s="17"/>
      <c r="J1244" s="18"/>
    </row>
    <row r="1245" spans="2:10" x14ac:dyDescent="0.25">
      <c r="B1245" s="11"/>
      <c r="C1245" s="6"/>
      <c r="D1245" s="12"/>
      <c r="E1245" s="12"/>
      <c r="F1245" s="45"/>
      <c r="G1245" s="17"/>
      <c r="H1245" s="12"/>
      <c r="I1245" s="13"/>
      <c r="J1245" s="18"/>
    </row>
    <row r="1246" spans="2:10" x14ac:dyDescent="0.25">
      <c r="B1246" s="11"/>
      <c r="C1246" s="6"/>
      <c r="D1246" s="12"/>
      <c r="E1246" s="12"/>
      <c r="F1246" s="45"/>
      <c r="G1246" s="13"/>
      <c r="H1246" s="12"/>
      <c r="I1246" s="17"/>
      <c r="J1246" s="18"/>
    </row>
    <row r="1247" spans="2:10" x14ac:dyDescent="0.25">
      <c r="B1247" s="11"/>
      <c r="C1247" s="6"/>
      <c r="D1247" s="12"/>
      <c r="E1247" s="12"/>
      <c r="F1247" s="45"/>
      <c r="G1247" s="13"/>
      <c r="H1247" s="12"/>
      <c r="I1247" s="17"/>
      <c r="J1247" s="18"/>
    </row>
    <row r="1248" spans="2:10" x14ac:dyDescent="0.25">
      <c r="B1248" s="11"/>
      <c r="C1248" s="6"/>
      <c r="D1248" s="12"/>
      <c r="E1248" s="12"/>
      <c r="F1248" s="45"/>
      <c r="G1248" s="13"/>
      <c r="H1248" s="12"/>
      <c r="I1248" s="17"/>
      <c r="J1248" s="18"/>
    </row>
    <row r="1249" spans="2:10" x14ac:dyDescent="0.25">
      <c r="B1249" s="11"/>
      <c r="C1249" s="6"/>
      <c r="D1249" s="12"/>
      <c r="E1249" s="12"/>
      <c r="F1249" s="45"/>
      <c r="G1249" s="13"/>
      <c r="H1249" s="12"/>
      <c r="I1249" s="17"/>
      <c r="J1249" s="18"/>
    </row>
    <row r="1250" spans="2:10" x14ac:dyDescent="0.25">
      <c r="B1250" s="11"/>
      <c r="C1250" s="6"/>
      <c r="D1250" s="12"/>
      <c r="E1250" s="12"/>
      <c r="F1250" s="45"/>
      <c r="G1250" s="13"/>
      <c r="H1250" s="12"/>
      <c r="I1250" s="17"/>
      <c r="J1250" s="18"/>
    </row>
    <row r="1251" spans="2:10" x14ac:dyDescent="0.25">
      <c r="B1251" s="11"/>
      <c r="C1251" s="6"/>
      <c r="D1251" s="12"/>
      <c r="E1251" s="12"/>
      <c r="F1251" s="45"/>
      <c r="G1251" s="13"/>
      <c r="H1251" s="12"/>
      <c r="I1251" s="17"/>
      <c r="J1251" s="18"/>
    </row>
    <row r="1252" spans="2:10" x14ac:dyDescent="0.25">
      <c r="B1252" s="11"/>
      <c r="C1252" s="6"/>
      <c r="D1252" s="12"/>
      <c r="E1252" s="12"/>
      <c r="F1252" s="45"/>
      <c r="G1252" s="13"/>
      <c r="H1252" s="12"/>
      <c r="I1252" s="14"/>
      <c r="J1252" s="18"/>
    </row>
    <row r="1253" spans="2:10" x14ac:dyDescent="0.25">
      <c r="B1253" s="11"/>
      <c r="C1253" s="6"/>
      <c r="D1253" s="12"/>
      <c r="E1253" s="12"/>
      <c r="F1253" s="45"/>
      <c r="G1253" s="17"/>
      <c r="H1253" s="12"/>
      <c r="I1253" s="13"/>
      <c r="J1253" s="18"/>
    </row>
    <row r="1254" spans="2:10" x14ac:dyDescent="0.25">
      <c r="B1254" s="11"/>
      <c r="C1254" s="6"/>
      <c r="D1254" s="12"/>
      <c r="E1254" s="12"/>
      <c r="F1254" s="45"/>
      <c r="G1254" s="17"/>
      <c r="H1254" s="12"/>
      <c r="I1254" s="13"/>
      <c r="J1254" s="18"/>
    </row>
    <row r="1255" spans="2:10" x14ac:dyDescent="0.25">
      <c r="B1255" s="11"/>
      <c r="C1255" s="6"/>
      <c r="D1255" s="12"/>
      <c r="E1255" s="12"/>
      <c r="F1255" s="45"/>
      <c r="G1255" s="17"/>
      <c r="H1255" s="12"/>
      <c r="I1255" s="13"/>
      <c r="J1255" s="18"/>
    </row>
    <row r="1256" spans="2:10" x14ac:dyDescent="0.25">
      <c r="B1256" s="11"/>
      <c r="C1256" s="6"/>
      <c r="D1256" s="12"/>
      <c r="E1256" s="12"/>
      <c r="F1256" s="45"/>
      <c r="G1256" s="27"/>
      <c r="H1256" s="12"/>
      <c r="I1256" s="28"/>
      <c r="J1256" s="30"/>
    </row>
    <row r="1257" spans="2:10" x14ac:dyDescent="0.25">
      <c r="B1257" s="11"/>
      <c r="C1257" s="6"/>
      <c r="D1257" s="12"/>
      <c r="E1257" s="12"/>
      <c r="F1257" s="45"/>
      <c r="G1257" s="17"/>
      <c r="H1257" s="12"/>
      <c r="I1257" s="13"/>
      <c r="J1257" s="18"/>
    </row>
    <row r="1258" spans="2:10" x14ac:dyDescent="0.25">
      <c r="B1258" s="11"/>
      <c r="C1258" s="6"/>
      <c r="D1258" s="12"/>
      <c r="E1258" s="12"/>
      <c r="F1258" s="45"/>
      <c r="G1258" s="27"/>
      <c r="H1258" s="12"/>
      <c r="I1258" s="28"/>
      <c r="J1258" s="30"/>
    </row>
    <row r="1259" spans="2:10" x14ac:dyDescent="0.25">
      <c r="B1259" s="11"/>
      <c r="C1259" s="6"/>
      <c r="D1259" s="12"/>
      <c r="E1259" s="12"/>
      <c r="F1259" s="45"/>
      <c r="G1259" s="27"/>
      <c r="H1259" s="12"/>
      <c r="I1259" s="28"/>
      <c r="J1259" s="30"/>
    </row>
    <row r="1260" spans="2:10" x14ac:dyDescent="0.25">
      <c r="B1260" s="11"/>
      <c r="C1260" s="6"/>
      <c r="D1260" s="12"/>
      <c r="E1260" s="12"/>
      <c r="F1260" s="45"/>
      <c r="G1260" s="27"/>
      <c r="H1260" s="12"/>
      <c r="I1260" s="28"/>
      <c r="J1260" s="30"/>
    </row>
    <row r="1261" spans="2:10" x14ac:dyDescent="0.25">
      <c r="B1261" s="11"/>
      <c r="C1261" s="6"/>
      <c r="D1261" s="12"/>
      <c r="E1261" s="12"/>
      <c r="F1261" s="45"/>
      <c r="G1261" s="17"/>
      <c r="H1261" s="12"/>
      <c r="I1261" s="13"/>
      <c r="J1261" s="18"/>
    </row>
    <row r="1262" spans="2:10" x14ac:dyDescent="0.25">
      <c r="B1262" s="11"/>
      <c r="C1262" s="6"/>
      <c r="D1262" s="12"/>
      <c r="E1262" s="12"/>
      <c r="F1262" s="45"/>
      <c r="G1262" s="27"/>
      <c r="H1262" s="12"/>
      <c r="I1262" s="28"/>
      <c r="J1262" s="30"/>
    </row>
    <row r="1263" spans="2:10" x14ac:dyDescent="0.25">
      <c r="B1263" s="11"/>
      <c r="C1263" s="6"/>
      <c r="D1263" s="12"/>
      <c r="E1263" s="12"/>
      <c r="F1263" s="45"/>
      <c r="G1263" s="27"/>
      <c r="H1263" s="12"/>
      <c r="I1263" s="28"/>
      <c r="J1263" s="30"/>
    </row>
    <row r="1264" spans="2:10" x14ac:dyDescent="0.25">
      <c r="B1264" s="11"/>
      <c r="C1264" s="6"/>
      <c r="D1264" s="12"/>
      <c r="E1264" s="12"/>
      <c r="F1264" s="45"/>
      <c r="G1264" s="27"/>
      <c r="H1264" s="12"/>
      <c r="I1264" s="28"/>
      <c r="J1264" s="30"/>
    </row>
    <row r="1265" spans="2:10" x14ac:dyDescent="0.25">
      <c r="B1265" s="11"/>
      <c r="C1265" s="6"/>
      <c r="D1265" s="12"/>
      <c r="E1265" s="12"/>
      <c r="F1265" s="45"/>
      <c r="G1265" s="27"/>
      <c r="H1265" s="12"/>
      <c r="I1265" s="28"/>
      <c r="J1265" s="30"/>
    </row>
    <row r="1266" spans="2:10" x14ac:dyDescent="0.25">
      <c r="B1266" s="11"/>
      <c r="C1266" s="6"/>
      <c r="D1266" s="12"/>
      <c r="E1266" s="12"/>
      <c r="F1266" s="45"/>
      <c r="G1266" s="27"/>
      <c r="H1266" s="12"/>
      <c r="I1266" s="28"/>
      <c r="J1266" s="30"/>
    </row>
    <row r="1267" spans="2:10" x14ac:dyDescent="0.25">
      <c r="B1267" s="11"/>
      <c r="C1267" s="6"/>
      <c r="D1267" s="12"/>
      <c r="E1267" s="12"/>
      <c r="F1267" s="45"/>
      <c r="G1267" s="28"/>
      <c r="H1267" s="12"/>
      <c r="I1267" s="27"/>
      <c r="J1267" s="30"/>
    </row>
    <row r="1268" spans="2:10" x14ac:dyDescent="0.25">
      <c r="B1268" s="11"/>
      <c r="C1268" s="6"/>
      <c r="D1268" s="12"/>
      <c r="E1268" s="12"/>
      <c r="F1268" s="45"/>
      <c r="G1268" s="17"/>
      <c r="H1268" s="12"/>
      <c r="I1268" s="13"/>
      <c r="J1268" s="18"/>
    </row>
    <row r="1269" spans="2:10" x14ac:dyDescent="0.25">
      <c r="B1269" s="11"/>
      <c r="C1269" s="6"/>
      <c r="D1269" s="12"/>
      <c r="E1269" s="12"/>
      <c r="F1269" s="45"/>
      <c r="G1269" s="17"/>
      <c r="H1269" s="12"/>
      <c r="I1269" s="13"/>
      <c r="J1269" s="18"/>
    </row>
    <row r="1270" spans="2:10" x14ac:dyDescent="0.25">
      <c r="B1270" s="11"/>
      <c r="C1270" s="6"/>
      <c r="D1270" s="12"/>
      <c r="E1270" s="12"/>
      <c r="F1270" s="45"/>
      <c r="G1270" s="14"/>
      <c r="H1270" s="12"/>
      <c r="I1270" s="13"/>
      <c r="J1270" s="15"/>
    </row>
    <row r="1271" spans="2:10" x14ac:dyDescent="0.25">
      <c r="B1271" s="11"/>
      <c r="C1271" s="6"/>
      <c r="D1271" s="12"/>
      <c r="E1271" s="12"/>
      <c r="F1271" s="45"/>
      <c r="G1271" s="13"/>
      <c r="H1271" s="12"/>
      <c r="I1271" s="14"/>
      <c r="J1271" s="15"/>
    </row>
    <row r="1272" spans="2:10" x14ac:dyDescent="0.25">
      <c r="B1272" s="11"/>
      <c r="C1272" s="6"/>
      <c r="D1272" s="12"/>
      <c r="E1272" s="12"/>
      <c r="F1272" s="45"/>
      <c r="G1272" s="13"/>
      <c r="H1272" s="12"/>
      <c r="I1272" s="14"/>
      <c r="J1272" s="16"/>
    </row>
    <row r="1273" spans="2:10" x14ac:dyDescent="0.25">
      <c r="B1273" s="11"/>
      <c r="C1273" s="6"/>
      <c r="D1273" s="12"/>
      <c r="E1273" s="12"/>
      <c r="F1273" s="45"/>
      <c r="G1273" s="14"/>
      <c r="H1273" s="12"/>
      <c r="I1273" s="13"/>
      <c r="J1273" s="15"/>
    </row>
    <row r="1274" spans="2:10" x14ac:dyDescent="0.25">
      <c r="B1274" s="11"/>
      <c r="C1274" s="6"/>
      <c r="D1274" s="12"/>
      <c r="E1274" s="12"/>
      <c r="F1274" s="45"/>
      <c r="G1274" s="14"/>
      <c r="H1274" s="12"/>
      <c r="I1274" s="13"/>
      <c r="J1274" s="15"/>
    </row>
    <row r="1275" spans="2:10" x14ac:dyDescent="0.25">
      <c r="B1275" s="11"/>
      <c r="C1275" s="6"/>
      <c r="D1275" s="12"/>
      <c r="E1275" s="12"/>
      <c r="F1275" s="45"/>
      <c r="G1275" s="14"/>
      <c r="H1275" s="12"/>
      <c r="I1275" s="13"/>
      <c r="J1275" s="15"/>
    </row>
    <row r="1276" spans="2:10" x14ac:dyDescent="0.25">
      <c r="B1276" s="11"/>
      <c r="C1276" s="6"/>
      <c r="D1276" s="12"/>
      <c r="E1276" s="12"/>
      <c r="F1276" s="45"/>
      <c r="G1276" s="14"/>
      <c r="H1276" s="12"/>
      <c r="I1276" s="13"/>
      <c r="J1276" s="15"/>
    </row>
    <row r="1277" spans="2:10" x14ac:dyDescent="0.25">
      <c r="B1277" s="11"/>
      <c r="C1277" s="6"/>
      <c r="D1277" s="12"/>
      <c r="E1277" s="12"/>
      <c r="F1277" s="45"/>
      <c r="G1277" s="27"/>
      <c r="H1277" s="12"/>
      <c r="I1277" s="28"/>
      <c r="J1277" s="30"/>
    </row>
    <row r="1278" spans="2:10" x14ac:dyDescent="0.25">
      <c r="B1278" s="11"/>
      <c r="C1278" s="6"/>
      <c r="D1278" s="12"/>
      <c r="E1278" s="12"/>
      <c r="F1278" s="45"/>
      <c r="G1278" s="27"/>
      <c r="H1278" s="12"/>
      <c r="I1278" s="28"/>
      <c r="J1278" s="30"/>
    </row>
    <row r="1279" spans="2:10" x14ac:dyDescent="0.25">
      <c r="B1279" s="11"/>
      <c r="C1279" s="6"/>
      <c r="D1279" s="12"/>
      <c r="E1279" s="12"/>
      <c r="F1279" s="45"/>
      <c r="G1279" s="27"/>
      <c r="H1279" s="12"/>
      <c r="I1279" s="28"/>
      <c r="J1279" s="30"/>
    </row>
    <row r="1280" spans="2:10" x14ac:dyDescent="0.25">
      <c r="B1280" s="11"/>
      <c r="C1280" s="6"/>
      <c r="D1280" s="12"/>
      <c r="E1280" s="12"/>
      <c r="F1280" s="45"/>
      <c r="G1280" s="27"/>
      <c r="H1280" s="12"/>
      <c r="I1280" s="28"/>
      <c r="J1280" s="30"/>
    </row>
    <row r="1281" spans="2:10" x14ac:dyDescent="0.25">
      <c r="B1281" s="11"/>
      <c r="C1281" s="6"/>
      <c r="D1281" s="12"/>
      <c r="E1281" s="12"/>
      <c r="F1281" s="45"/>
      <c r="G1281" s="14"/>
      <c r="H1281" s="12"/>
      <c r="I1281" s="13"/>
      <c r="J1281" s="15"/>
    </row>
    <row r="1282" spans="2:10" x14ac:dyDescent="0.25">
      <c r="B1282" s="11"/>
      <c r="C1282" s="6"/>
      <c r="D1282" s="12"/>
      <c r="E1282" s="12"/>
      <c r="F1282" s="45"/>
      <c r="G1282" s="14"/>
      <c r="H1282" s="12"/>
      <c r="I1282" s="13"/>
      <c r="J1282" s="15"/>
    </row>
    <row r="1283" spans="2:10" x14ac:dyDescent="0.25">
      <c r="B1283" s="11"/>
      <c r="C1283" s="6"/>
      <c r="D1283" s="12"/>
      <c r="E1283" s="12"/>
      <c r="F1283" s="45"/>
      <c r="G1283" s="14"/>
      <c r="H1283" s="12"/>
      <c r="I1283" s="13"/>
      <c r="J1283" s="15"/>
    </row>
    <row r="1284" spans="2:10" x14ac:dyDescent="0.25">
      <c r="B1284" s="11"/>
      <c r="C1284" s="6"/>
      <c r="D1284" s="12"/>
      <c r="E1284" s="12"/>
      <c r="F1284" s="45"/>
      <c r="G1284" s="14"/>
      <c r="H1284" s="12"/>
      <c r="I1284" s="13"/>
      <c r="J1284" s="15"/>
    </row>
    <row r="1285" spans="2:10" x14ac:dyDescent="0.25">
      <c r="B1285" s="11"/>
      <c r="C1285" s="6"/>
      <c r="D1285" s="12"/>
      <c r="E1285" s="12"/>
      <c r="F1285" s="45"/>
      <c r="G1285" s="27"/>
      <c r="H1285" s="12"/>
      <c r="I1285" s="28"/>
      <c r="J1285" s="30"/>
    </row>
    <row r="1286" spans="2:10" x14ac:dyDescent="0.25">
      <c r="B1286" s="11"/>
      <c r="C1286" s="6"/>
      <c r="D1286" s="12"/>
      <c r="E1286" s="12"/>
      <c r="F1286" s="45"/>
      <c r="G1286" s="27"/>
      <c r="H1286" s="12"/>
      <c r="I1286" s="28"/>
      <c r="J1286" s="30"/>
    </row>
    <row r="1287" spans="2:10" x14ac:dyDescent="0.25">
      <c r="B1287" s="11"/>
      <c r="C1287" s="6"/>
      <c r="D1287" s="12"/>
      <c r="E1287" s="12"/>
      <c r="F1287" s="45"/>
      <c r="G1287" s="27"/>
      <c r="H1287" s="12"/>
      <c r="I1287" s="28"/>
      <c r="J1287" s="30"/>
    </row>
    <row r="1288" spans="2:10" x14ac:dyDescent="0.25">
      <c r="B1288" s="11"/>
      <c r="C1288" s="6"/>
      <c r="D1288" s="12"/>
      <c r="E1288" s="12"/>
      <c r="F1288" s="45"/>
      <c r="G1288" s="27"/>
      <c r="H1288" s="12"/>
      <c r="I1288" s="28"/>
      <c r="J1288" s="30"/>
    </row>
    <row r="1289" spans="2:10" x14ac:dyDescent="0.25">
      <c r="B1289" s="11"/>
      <c r="C1289" s="6"/>
      <c r="D1289" s="12"/>
      <c r="E1289" s="12"/>
      <c r="F1289" s="45"/>
      <c r="G1289" s="27"/>
      <c r="H1289" s="12"/>
      <c r="I1289" s="28"/>
      <c r="J1289" s="30"/>
    </row>
    <row r="1290" spans="2:10" x14ac:dyDescent="0.25">
      <c r="B1290" s="11"/>
      <c r="C1290" s="6"/>
      <c r="D1290" s="12"/>
      <c r="E1290" s="12"/>
      <c r="F1290" s="45"/>
      <c r="G1290" s="27"/>
      <c r="H1290" s="12"/>
      <c r="I1290" s="28"/>
      <c r="J1290" s="30"/>
    </row>
    <row r="1291" spans="2:10" x14ac:dyDescent="0.25">
      <c r="B1291" s="11"/>
      <c r="C1291" s="6"/>
      <c r="D1291" s="12"/>
      <c r="E1291" s="12"/>
      <c r="F1291" s="45"/>
      <c r="G1291" s="14"/>
      <c r="H1291" s="12"/>
      <c r="I1291" s="13"/>
      <c r="J1291" s="15"/>
    </row>
    <row r="1292" spans="2:10" x14ac:dyDescent="0.25">
      <c r="B1292" s="11"/>
      <c r="C1292" s="6"/>
      <c r="D1292" s="12"/>
      <c r="E1292" s="12"/>
      <c r="F1292" s="45"/>
      <c r="G1292" s="14"/>
      <c r="H1292" s="12"/>
      <c r="I1292" s="13"/>
      <c r="J1292" s="15"/>
    </row>
    <row r="1293" spans="2:10" x14ac:dyDescent="0.25">
      <c r="B1293" s="11"/>
      <c r="C1293" s="6"/>
      <c r="D1293" s="12"/>
      <c r="E1293" s="12"/>
      <c r="F1293" s="45"/>
      <c r="G1293" s="14"/>
      <c r="H1293" s="12"/>
      <c r="I1293" s="13"/>
      <c r="J1293" s="15"/>
    </row>
    <row r="1294" spans="2:10" x14ac:dyDescent="0.25">
      <c r="B1294" s="11"/>
      <c r="C1294" s="6"/>
      <c r="D1294" s="12"/>
      <c r="E1294" s="12"/>
      <c r="F1294" s="45"/>
      <c r="G1294" s="14"/>
      <c r="H1294" s="12"/>
      <c r="I1294" s="13"/>
      <c r="J1294" s="15"/>
    </row>
    <row r="1295" spans="2:10" x14ac:dyDescent="0.25">
      <c r="B1295" s="11"/>
      <c r="C1295" s="6"/>
      <c r="D1295" s="12"/>
      <c r="E1295" s="12"/>
      <c r="F1295" s="45"/>
      <c r="G1295" s="27"/>
      <c r="H1295" s="12"/>
      <c r="I1295" s="28"/>
      <c r="J1295" s="30"/>
    </row>
    <row r="1296" spans="2:10" x14ac:dyDescent="0.25">
      <c r="B1296" s="11"/>
      <c r="C1296" s="6"/>
      <c r="D1296" s="12"/>
      <c r="E1296" s="12"/>
      <c r="F1296" s="45"/>
      <c r="G1296" s="14"/>
      <c r="H1296" s="12"/>
      <c r="I1296" s="13"/>
      <c r="J1296" s="15"/>
    </row>
    <row r="1297" spans="2:10" x14ac:dyDescent="0.25">
      <c r="B1297" s="11"/>
      <c r="C1297" s="6"/>
      <c r="D1297" s="12"/>
      <c r="E1297" s="12"/>
      <c r="F1297" s="45"/>
      <c r="G1297" s="14"/>
      <c r="H1297" s="12"/>
      <c r="I1297" s="13"/>
      <c r="J1297" s="15"/>
    </row>
    <row r="1298" spans="2:10" x14ac:dyDescent="0.25">
      <c r="B1298" s="11"/>
      <c r="C1298" s="6"/>
      <c r="D1298" s="12"/>
      <c r="E1298" s="12"/>
      <c r="F1298" s="45"/>
      <c r="G1298" s="14"/>
      <c r="H1298" s="12"/>
      <c r="I1298" s="13"/>
      <c r="J1298" s="15"/>
    </row>
    <row r="1299" spans="2:10" x14ac:dyDescent="0.25">
      <c r="B1299" s="11"/>
      <c r="C1299" s="6"/>
      <c r="D1299" s="12"/>
      <c r="E1299" s="12"/>
      <c r="F1299" s="45"/>
      <c r="G1299" s="14"/>
      <c r="H1299" s="12"/>
      <c r="I1299" s="13"/>
      <c r="J1299" s="15"/>
    </row>
    <row r="1300" spans="2:10" x14ac:dyDescent="0.25">
      <c r="B1300" s="11"/>
      <c r="C1300" s="6"/>
      <c r="D1300" s="12"/>
      <c r="E1300" s="12"/>
      <c r="F1300" s="45"/>
      <c r="G1300" s="14"/>
      <c r="H1300" s="12"/>
      <c r="I1300" s="13"/>
      <c r="J1300" s="15"/>
    </row>
    <row r="1301" spans="2:10" x14ac:dyDescent="0.25">
      <c r="B1301" s="11"/>
      <c r="C1301" s="6"/>
      <c r="D1301" s="12"/>
      <c r="E1301" s="12"/>
      <c r="F1301" s="45"/>
      <c r="G1301" s="17"/>
      <c r="H1301" s="12"/>
      <c r="I1301" s="13"/>
      <c r="J1301" s="18"/>
    </row>
    <row r="1302" spans="2:10" x14ac:dyDescent="0.25">
      <c r="B1302" s="11"/>
      <c r="C1302" s="6"/>
      <c r="D1302" s="12"/>
      <c r="E1302" s="12"/>
      <c r="F1302" s="45"/>
      <c r="G1302" s="17"/>
      <c r="H1302" s="12"/>
      <c r="I1302" s="13"/>
      <c r="J1302" s="18"/>
    </row>
    <row r="1303" spans="2:10" x14ac:dyDescent="0.25">
      <c r="B1303" s="11"/>
      <c r="C1303" s="6"/>
      <c r="D1303" s="12"/>
      <c r="E1303" s="12"/>
      <c r="F1303" s="45"/>
      <c r="G1303" s="13"/>
      <c r="H1303" s="12"/>
      <c r="I1303" s="17"/>
      <c r="J1303" s="16"/>
    </row>
    <row r="1304" spans="2:10" x14ac:dyDescent="0.25">
      <c r="B1304" s="11"/>
      <c r="C1304" s="6"/>
      <c r="D1304" s="12"/>
      <c r="E1304" s="12"/>
      <c r="F1304" s="45"/>
      <c r="G1304" s="17"/>
      <c r="H1304" s="12"/>
      <c r="I1304" s="13"/>
      <c r="J1304" s="18"/>
    </row>
    <row r="1305" spans="2:10" x14ac:dyDescent="0.25">
      <c r="B1305" s="11"/>
      <c r="C1305" s="6"/>
      <c r="D1305" s="12"/>
      <c r="E1305" s="12"/>
      <c r="F1305" s="45"/>
      <c r="G1305" s="17"/>
      <c r="H1305" s="12"/>
      <c r="I1305" s="13"/>
      <c r="J1305" s="18"/>
    </row>
    <row r="1306" spans="2:10" x14ac:dyDescent="0.25">
      <c r="B1306" s="11"/>
      <c r="C1306" s="6"/>
      <c r="D1306" s="12"/>
      <c r="E1306" s="12"/>
      <c r="F1306" s="45"/>
      <c r="G1306" s="13"/>
      <c r="H1306" s="12"/>
      <c r="I1306" s="17"/>
      <c r="J1306" s="18"/>
    </row>
    <row r="1307" spans="2:10" x14ac:dyDescent="0.25">
      <c r="B1307" s="11"/>
      <c r="C1307" s="6"/>
      <c r="D1307" s="12"/>
      <c r="E1307" s="12"/>
      <c r="F1307" s="45"/>
      <c r="G1307" s="17"/>
      <c r="H1307" s="12"/>
      <c r="I1307" s="13"/>
      <c r="J1307" s="18"/>
    </row>
    <row r="1308" spans="2:10" x14ac:dyDescent="0.25">
      <c r="B1308" s="11"/>
      <c r="C1308" s="6"/>
      <c r="D1308" s="12"/>
      <c r="E1308" s="12"/>
      <c r="F1308" s="45"/>
      <c r="G1308" s="17"/>
      <c r="H1308" s="12"/>
      <c r="I1308" s="13"/>
      <c r="J1308" s="18"/>
    </row>
    <row r="1309" spans="2:10" x14ac:dyDescent="0.25">
      <c r="B1309" s="11"/>
      <c r="C1309" s="6"/>
      <c r="D1309" s="12"/>
      <c r="E1309" s="12"/>
      <c r="F1309" s="45"/>
      <c r="G1309" s="17"/>
      <c r="H1309" s="12"/>
      <c r="I1309" s="13"/>
      <c r="J1309" s="18"/>
    </row>
    <row r="1310" spans="2:10" x14ac:dyDescent="0.25">
      <c r="B1310" s="11"/>
      <c r="C1310" s="6"/>
      <c r="D1310" s="12"/>
      <c r="E1310" s="12"/>
      <c r="F1310" s="45"/>
      <c r="G1310" s="17"/>
      <c r="H1310" s="12"/>
      <c r="I1310" s="13"/>
      <c r="J1310" s="18"/>
    </row>
    <row r="1311" spans="2:10" x14ac:dyDescent="0.25">
      <c r="B1311" s="11"/>
      <c r="C1311" s="6"/>
      <c r="D1311" s="12"/>
      <c r="E1311" s="12"/>
      <c r="F1311" s="45"/>
      <c r="G1311" s="17"/>
      <c r="H1311" s="12"/>
      <c r="I1311" s="13"/>
      <c r="J1311" s="18"/>
    </row>
    <row r="1312" spans="2:10" x14ac:dyDescent="0.25">
      <c r="B1312" s="11"/>
      <c r="C1312" s="6"/>
      <c r="D1312" s="12"/>
      <c r="E1312" s="12"/>
      <c r="F1312" s="45"/>
      <c r="G1312" s="17"/>
      <c r="H1312" s="12"/>
      <c r="I1312" s="13"/>
      <c r="J1312" s="18"/>
    </row>
    <row r="1313" spans="2:10" x14ac:dyDescent="0.25">
      <c r="B1313" s="11"/>
      <c r="C1313" s="6"/>
      <c r="D1313" s="12"/>
      <c r="E1313" s="12"/>
      <c r="F1313" s="45"/>
      <c r="G1313" s="13"/>
      <c r="H1313" s="12"/>
      <c r="I1313" s="17"/>
      <c r="J1313" s="18"/>
    </row>
    <row r="1314" spans="2:10" x14ac:dyDescent="0.25">
      <c r="B1314" s="11"/>
      <c r="C1314" s="6"/>
      <c r="D1314" s="12"/>
      <c r="E1314" s="12"/>
      <c r="F1314" s="45"/>
      <c r="G1314" s="17"/>
      <c r="H1314" s="12"/>
      <c r="I1314" s="13"/>
      <c r="J1314" s="18"/>
    </row>
    <row r="1315" spans="2:10" x14ac:dyDescent="0.25">
      <c r="B1315" s="11"/>
      <c r="C1315" s="6"/>
      <c r="D1315" s="12"/>
      <c r="E1315" s="12"/>
      <c r="F1315" s="45"/>
      <c r="G1315" s="17"/>
      <c r="H1315" s="12"/>
      <c r="I1315" s="13"/>
      <c r="J1315" s="18"/>
    </row>
    <row r="1316" spans="2:10" x14ac:dyDescent="0.25">
      <c r="B1316" s="11"/>
      <c r="C1316" s="6"/>
      <c r="D1316" s="12"/>
      <c r="E1316" s="12"/>
      <c r="F1316" s="45"/>
      <c r="G1316" s="17"/>
      <c r="H1316" s="12"/>
      <c r="I1316" s="13"/>
      <c r="J1316" s="18"/>
    </row>
    <row r="1317" spans="2:10" x14ac:dyDescent="0.25">
      <c r="B1317" s="11"/>
      <c r="C1317" s="6"/>
      <c r="D1317" s="12"/>
      <c r="E1317" s="12"/>
      <c r="F1317" s="45"/>
      <c r="G1317" s="13"/>
      <c r="H1317" s="12"/>
      <c r="I1317" s="17"/>
      <c r="J1317" s="18"/>
    </row>
    <row r="1318" spans="2:10" x14ac:dyDescent="0.25">
      <c r="B1318" s="11"/>
      <c r="C1318" s="6"/>
      <c r="D1318" s="12"/>
      <c r="E1318" s="12"/>
      <c r="F1318" s="45"/>
      <c r="G1318" s="17"/>
      <c r="H1318" s="12"/>
      <c r="I1318" s="13"/>
      <c r="J1318" s="18"/>
    </row>
    <row r="1319" spans="2:10" x14ac:dyDescent="0.25">
      <c r="B1319" s="11"/>
      <c r="C1319" s="6"/>
      <c r="D1319" s="12"/>
      <c r="E1319" s="12"/>
      <c r="F1319" s="45"/>
      <c r="G1319" s="17"/>
      <c r="H1319" s="12"/>
      <c r="I1319" s="13"/>
      <c r="J1319" s="18"/>
    </row>
    <row r="1320" spans="2:10" x14ac:dyDescent="0.25">
      <c r="B1320" s="11"/>
      <c r="C1320" s="6"/>
      <c r="D1320" s="12"/>
      <c r="E1320" s="12"/>
      <c r="F1320" s="45"/>
      <c r="G1320" s="13"/>
      <c r="H1320" s="12"/>
      <c r="I1320" s="17"/>
      <c r="J1320" s="18"/>
    </row>
    <row r="1321" spans="2:10" x14ac:dyDescent="0.25">
      <c r="B1321" s="11"/>
      <c r="C1321" s="6"/>
      <c r="D1321" s="12"/>
      <c r="E1321" s="12"/>
      <c r="F1321" s="45"/>
      <c r="G1321" s="17"/>
      <c r="H1321" s="12"/>
      <c r="I1321" s="13"/>
      <c r="J1321" s="18"/>
    </row>
    <row r="1322" spans="2:10" x14ac:dyDescent="0.25">
      <c r="B1322" s="11"/>
      <c r="C1322" s="6"/>
      <c r="D1322" s="12"/>
      <c r="E1322" s="12"/>
      <c r="F1322" s="45"/>
      <c r="G1322" s="17"/>
      <c r="H1322" s="12"/>
      <c r="I1322" s="13"/>
      <c r="J1322" s="18"/>
    </row>
    <row r="1323" spans="2:10" x14ac:dyDescent="0.25">
      <c r="B1323" s="11"/>
      <c r="C1323" s="6"/>
      <c r="D1323" s="12"/>
      <c r="E1323" s="12"/>
      <c r="F1323" s="45"/>
      <c r="G1323" s="17"/>
      <c r="H1323" s="12"/>
      <c r="I1323" s="13"/>
      <c r="J1323" s="18"/>
    </row>
    <row r="1324" spans="2:10" x14ac:dyDescent="0.25">
      <c r="B1324" s="11"/>
      <c r="C1324" s="6"/>
      <c r="D1324" s="12"/>
      <c r="E1324" s="12"/>
      <c r="F1324" s="45"/>
      <c r="G1324" s="13"/>
      <c r="H1324" s="12"/>
      <c r="I1324" s="17"/>
      <c r="J1324" s="16"/>
    </row>
    <row r="1325" spans="2:10" x14ac:dyDescent="0.25">
      <c r="B1325" s="11"/>
      <c r="C1325" s="6"/>
      <c r="D1325" s="12"/>
      <c r="E1325" s="12"/>
      <c r="F1325" s="45"/>
      <c r="G1325" s="17"/>
      <c r="H1325" s="12"/>
      <c r="I1325" s="13"/>
      <c r="J1325" s="18"/>
    </row>
    <row r="1326" spans="2:10" x14ac:dyDescent="0.25">
      <c r="B1326" s="11"/>
      <c r="C1326" s="6"/>
      <c r="D1326" s="12"/>
      <c r="E1326" s="12"/>
      <c r="F1326" s="45"/>
      <c r="G1326" s="17"/>
      <c r="H1326" s="12"/>
      <c r="I1326" s="13"/>
      <c r="J1326" s="18"/>
    </row>
    <row r="1327" spans="2:10" x14ac:dyDescent="0.25">
      <c r="B1327" s="11"/>
      <c r="C1327" s="6"/>
      <c r="D1327" s="12"/>
      <c r="E1327" s="12"/>
      <c r="F1327" s="45"/>
      <c r="G1327" s="17"/>
      <c r="H1327" s="12"/>
      <c r="I1327" s="13"/>
      <c r="J1327" s="18"/>
    </row>
    <row r="1328" spans="2:10" x14ac:dyDescent="0.25">
      <c r="B1328" s="11"/>
      <c r="C1328" s="6"/>
      <c r="D1328" s="12"/>
      <c r="E1328" s="12"/>
      <c r="F1328" s="45"/>
      <c r="G1328" s="27"/>
      <c r="H1328" s="12"/>
      <c r="I1328" s="28"/>
      <c r="J1328" s="30"/>
    </row>
    <row r="1329" spans="2:10" x14ac:dyDescent="0.25">
      <c r="B1329" s="11"/>
      <c r="C1329" s="6"/>
      <c r="D1329" s="12"/>
      <c r="E1329" s="12"/>
      <c r="F1329" s="45"/>
      <c r="G1329" s="17"/>
      <c r="H1329" s="12"/>
      <c r="I1329" s="13"/>
      <c r="J1329" s="18"/>
    </row>
    <row r="1330" spans="2:10" x14ac:dyDescent="0.25">
      <c r="B1330" s="11"/>
      <c r="C1330" s="6"/>
      <c r="D1330" s="12"/>
      <c r="E1330" s="12"/>
      <c r="F1330" s="45"/>
      <c r="G1330" s="17"/>
      <c r="H1330" s="12"/>
      <c r="I1330" s="13"/>
      <c r="J1330" s="18"/>
    </row>
    <row r="1331" spans="2:10" x14ac:dyDescent="0.25">
      <c r="B1331" s="11"/>
      <c r="C1331" s="6"/>
      <c r="D1331" s="12"/>
      <c r="E1331" s="12"/>
      <c r="F1331" s="45"/>
      <c r="G1331" s="17"/>
      <c r="H1331" s="12"/>
      <c r="I1331" s="13"/>
      <c r="J1331" s="18"/>
    </row>
    <row r="1332" spans="2:10" x14ac:dyDescent="0.25">
      <c r="B1332" s="11"/>
      <c r="C1332" s="6"/>
      <c r="D1332" s="12"/>
      <c r="E1332" s="12"/>
      <c r="F1332" s="45"/>
      <c r="G1332" s="27"/>
      <c r="H1332" s="12"/>
      <c r="I1332" s="28"/>
      <c r="J1332" s="30"/>
    </row>
    <row r="1333" spans="2:10" x14ac:dyDescent="0.25">
      <c r="B1333" s="11"/>
      <c r="C1333" s="6"/>
      <c r="D1333" s="12"/>
      <c r="E1333" s="12"/>
      <c r="F1333" s="45"/>
      <c r="G1333" s="17"/>
      <c r="H1333" s="12"/>
      <c r="I1333" s="13"/>
      <c r="J1333" s="18"/>
    </row>
    <row r="1334" spans="2:10" x14ac:dyDescent="0.25">
      <c r="B1334" s="11"/>
      <c r="C1334" s="6"/>
      <c r="D1334" s="12"/>
      <c r="E1334" s="12"/>
      <c r="F1334" s="45"/>
      <c r="G1334" s="17"/>
      <c r="H1334" s="12"/>
      <c r="I1334" s="13"/>
      <c r="J1334" s="18"/>
    </row>
    <row r="1335" spans="2:10" x14ac:dyDescent="0.25">
      <c r="B1335" s="11"/>
      <c r="C1335" s="6"/>
      <c r="D1335" s="12"/>
      <c r="E1335" s="12"/>
      <c r="F1335" s="45"/>
      <c r="G1335" s="17"/>
      <c r="H1335" s="12"/>
      <c r="I1335" s="13"/>
      <c r="J1335" s="18"/>
    </row>
    <row r="1336" spans="2:10" x14ac:dyDescent="0.25">
      <c r="B1336" s="11"/>
      <c r="C1336" s="6"/>
      <c r="D1336" s="12"/>
      <c r="E1336" s="12"/>
      <c r="F1336" s="45"/>
      <c r="G1336" s="27"/>
      <c r="H1336" s="12"/>
      <c r="I1336" s="28"/>
      <c r="J1336" s="30"/>
    </row>
    <row r="1337" spans="2:10" x14ac:dyDescent="0.25">
      <c r="B1337" s="11"/>
      <c r="C1337" s="6"/>
      <c r="D1337" s="12"/>
      <c r="E1337" s="12"/>
      <c r="F1337" s="45"/>
      <c r="G1337" s="17"/>
      <c r="H1337" s="12"/>
      <c r="I1337" s="13"/>
      <c r="J1337" s="18"/>
    </row>
    <row r="1338" spans="2:10" x14ac:dyDescent="0.25">
      <c r="B1338" s="11"/>
      <c r="C1338" s="6"/>
      <c r="D1338" s="12"/>
      <c r="E1338" s="12"/>
      <c r="F1338" s="45"/>
      <c r="G1338" s="17"/>
      <c r="H1338" s="12"/>
      <c r="I1338" s="13"/>
      <c r="J1338" s="18"/>
    </row>
    <row r="1339" spans="2:10" x14ac:dyDescent="0.25">
      <c r="B1339" s="11"/>
      <c r="C1339" s="6"/>
      <c r="D1339" s="12"/>
      <c r="E1339" s="12"/>
      <c r="F1339" s="45"/>
      <c r="G1339" s="17"/>
      <c r="H1339" s="12"/>
      <c r="I1339" s="13"/>
      <c r="J1339" s="18"/>
    </row>
    <row r="1340" spans="2:10" x14ac:dyDescent="0.25">
      <c r="B1340" s="11"/>
      <c r="C1340" s="6"/>
      <c r="D1340" s="12"/>
      <c r="E1340" s="12"/>
      <c r="F1340" s="45"/>
      <c r="G1340" s="27"/>
      <c r="H1340" s="12"/>
      <c r="I1340" s="28"/>
      <c r="J1340" s="30"/>
    </row>
    <row r="1341" spans="2:10" x14ac:dyDescent="0.25">
      <c r="B1341" s="11"/>
      <c r="C1341" s="6"/>
      <c r="D1341" s="12"/>
      <c r="E1341" s="12"/>
      <c r="F1341" s="45"/>
      <c r="G1341" s="17"/>
      <c r="H1341" s="12"/>
      <c r="I1341" s="13"/>
      <c r="J1341" s="18"/>
    </row>
    <row r="1342" spans="2:10" x14ac:dyDescent="0.25">
      <c r="B1342" s="11"/>
      <c r="C1342" s="6"/>
      <c r="D1342" s="12"/>
      <c r="E1342" s="12"/>
      <c r="F1342" s="45"/>
      <c r="G1342" s="17"/>
      <c r="H1342" s="12"/>
      <c r="I1342" s="13"/>
      <c r="J1342" s="18"/>
    </row>
    <row r="1343" spans="2:10" x14ac:dyDescent="0.25">
      <c r="B1343" s="11"/>
      <c r="C1343" s="6"/>
      <c r="D1343" s="12"/>
      <c r="E1343" s="12"/>
      <c r="F1343" s="45"/>
      <c r="G1343" s="17"/>
      <c r="H1343" s="12"/>
      <c r="I1343" s="13"/>
      <c r="J1343" s="18"/>
    </row>
    <row r="1344" spans="2:10" x14ac:dyDescent="0.25">
      <c r="B1344" s="11"/>
      <c r="C1344" s="6"/>
      <c r="D1344" s="12"/>
      <c r="E1344" s="12"/>
      <c r="F1344" s="45"/>
      <c r="G1344" s="27"/>
      <c r="H1344" s="12"/>
      <c r="I1344" s="28"/>
      <c r="J1344" s="30"/>
    </row>
    <row r="1345" spans="2:10" x14ac:dyDescent="0.25">
      <c r="B1345" s="11"/>
      <c r="C1345" s="6"/>
      <c r="D1345" s="12"/>
      <c r="E1345" s="12"/>
      <c r="F1345" s="45"/>
      <c r="G1345" s="17"/>
      <c r="H1345" s="12"/>
      <c r="I1345" s="13"/>
      <c r="J1345" s="18"/>
    </row>
    <row r="1346" spans="2:10" x14ac:dyDescent="0.25">
      <c r="B1346" s="11"/>
      <c r="C1346" s="6"/>
      <c r="D1346" s="12"/>
      <c r="E1346" s="12"/>
      <c r="F1346" s="45"/>
      <c r="G1346" s="17"/>
      <c r="H1346" s="12"/>
      <c r="I1346" s="13"/>
      <c r="J1346" s="18"/>
    </row>
    <row r="1347" spans="2:10" x14ac:dyDescent="0.25">
      <c r="B1347" s="11"/>
      <c r="C1347" s="6"/>
      <c r="D1347" s="12"/>
      <c r="E1347" s="12"/>
      <c r="F1347" s="45"/>
      <c r="G1347" s="17"/>
      <c r="H1347" s="12"/>
      <c r="I1347" s="13"/>
      <c r="J1347" s="18"/>
    </row>
    <row r="1348" spans="2:10" x14ac:dyDescent="0.25">
      <c r="B1348" s="11"/>
      <c r="C1348" s="6"/>
      <c r="D1348" s="12"/>
      <c r="E1348" s="12"/>
      <c r="F1348" s="45"/>
      <c r="G1348" s="27"/>
      <c r="H1348" s="12"/>
      <c r="I1348" s="28"/>
      <c r="J1348" s="30"/>
    </row>
    <row r="1349" spans="2:10" x14ac:dyDescent="0.25">
      <c r="B1349" s="11"/>
      <c r="C1349" s="6"/>
      <c r="D1349" s="12"/>
      <c r="E1349" s="12"/>
      <c r="F1349" s="45"/>
      <c r="G1349" s="17"/>
      <c r="H1349" s="12"/>
      <c r="I1349" s="13"/>
      <c r="J1349" s="18"/>
    </row>
    <row r="1350" spans="2:10" x14ac:dyDescent="0.25">
      <c r="B1350" s="11"/>
      <c r="C1350" s="6"/>
      <c r="D1350" s="12"/>
      <c r="E1350" s="12"/>
      <c r="F1350" s="45"/>
      <c r="G1350" s="17"/>
      <c r="H1350" s="12"/>
      <c r="I1350" s="13"/>
      <c r="J1350" s="18"/>
    </row>
    <row r="1351" spans="2:10" x14ac:dyDescent="0.25">
      <c r="B1351" s="11"/>
      <c r="C1351" s="6"/>
      <c r="D1351" s="12"/>
      <c r="E1351" s="12"/>
      <c r="F1351" s="45"/>
      <c r="G1351" s="17"/>
      <c r="H1351" s="12"/>
      <c r="I1351" s="13"/>
      <c r="J1351" s="18"/>
    </row>
    <row r="1352" spans="2:10" x14ac:dyDescent="0.25">
      <c r="B1352" s="11"/>
      <c r="C1352" s="6"/>
      <c r="D1352" s="12"/>
      <c r="E1352" s="12"/>
      <c r="F1352" s="45"/>
      <c r="G1352" s="17"/>
      <c r="H1352" s="12"/>
      <c r="I1352" s="13"/>
      <c r="J1352" s="18"/>
    </row>
    <row r="1353" spans="2:10" x14ac:dyDescent="0.25">
      <c r="B1353" s="11"/>
      <c r="C1353" s="6"/>
      <c r="D1353" s="12"/>
      <c r="E1353" s="12"/>
      <c r="F1353" s="45"/>
      <c r="G1353" s="27"/>
      <c r="H1353" s="12"/>
      <c r="I1353" s="28"/>
      <c r="J1353" s="30"/>
    </row>
    <row r="1354" spans="2:10" x14ac:dyDescent="0.25">
      <c r="B1354" s="11"/>
      <c r="C1354" s="6"/>
      <c r="D1354" s="12"/>
      <c r="E1354" s="12"/>
      <c r="F1354" s="45"/>
      <c r="G1354" s="17"/>
      <c r="H1354" s="12"/>
      <c r="I1354" s="13"/>
      <c r="J1354" s="18"/>
    </row>
    <row r="1355" spans="2:10" x14ac:dyDescent="0.25">
      <c r="B1355" s="11"/>
      <c r="C1355" s="6"/>
      <c r="D1355" s="12"/>
      <c r="E1355" s="12"/>
      <c r="F1355" s="45"/>
      <c r="G1355" s="17"/>
      <c r="H1355" s="12"/>
      <c r="I1355" s="13"/>
      <c r="J1355" s="18"/>
    </row>
    <row r="1356" spans="2:10" x14ac:dyDescent="0.25">
      <c r="B1356" s="11"/>
      <c r="C1356" s="6"/>
      <c r="D1356" s="12"/>
      <c r="E1356" s="12"/>
      <c r="F1356" s="45"/>
      <c r="G1356" s="17"/>
      <c r="H1356" s="12"/>
      <c r="I1356" s="13"/>
      <c r="J1356" s="18"/>
    </row>
    <row r="1357" spans="2:10" x14ac:dyDescent="0.25">
      <c r="B1357" s="11"/>
      <c r="C1357" s="6"/>
      <c r="D1357" s="12"/>
      <c r="E1357" s="12"/>
      <c r="F1357" s="45"/>
      <c r="G1357" s="17"/>
      <c r="H1357" s="12"/>
      <c r="I1357" s="13"/>
      <c r="J1357" s="18"/>
    </row>
    <row r="1358" spans="2:10" x14ac:dyDescent="0.25">
      <c r="B1358" s="11"/>
      <c r="C1358" s="6"/>
      <c r="D1358" s="12"/>
      <c r="E1358" s="12"/>
      <c r="F1358" s="45"/>
      <c r="G1358" s="13"/>
      <c r="H1358" s="12"/>
      <c r="I1358" s="14"/>
      <c r="J1358" s="18"/>
    </row>
    <row r="1359" spans="2:10" x14ac:dyDescent="0.25">
      <c r="B1359" s="11"/>
      <c r="C1359" s="6"/>
      <c r="D1359" s="12"/>
      <c r="E1359" s="12"/>
      <c r="F1359" s="45"/>
      <c r="G1359" s="17"/>
      <c r="H1359" s="12"/>
      <c r="I1359" s="13"/>
      <c r="J1359" s="18"/>
    </row>
    <row r="1360" spans="2:10" x14ac:dyDescent="0.25">
      <c r="B1360" s="11"/>
      <c r="C1360" s="6"/>
      <c r="D1360" s="12"/>
      <c r="E1360" s="12"/>
      <c r="F1360" s="45"/>
      <c r="G1360" s="27"/>
      <c r="H1360" s="12"/>
      <c r="I1360" s="28"/>
      <c r="J1360" s="30"/>
    </row>
    <row r="1361" spans="2:10" x14ac:dyDescent="0.25">
      <c r="B1361" s="11"/>
      <c r="C1361" s="6"/>
      <c r="D1361" s="12"/>
      <c r="E1361" s="12"/>
      <c r="F1361" s="45"/>
      <c r="G1361" s="27"/>
      <c r="H1361" s="12"/>
      <c r="I1361" s="28"/>
      <c r="J1361" s="30"/>
    </row>
    <row r="1362" spans="2:10" x14ac:dyDescent="0.25">
      <c r="B1362" s="11"/>
      <c r="C1362" s="6"/>
      <c r="D1362" s="12"/>
      <c r="E1362" s="12"/>
      <c r="F1362" s="45"/>
      <c r="G1362" s="27"/>
      <c r="H1362" s="12"/>
      <c r="I1362" s="28"/>
      <c r="J1362" s="30"/>
    </row>
    <row r="1363" spans="2:10" x14ac:dyDescent="0.25">
      <c r="B1363" s="11"/>
      <c r="C1363" s="6"/>
      <c r="D1363" s="12"/>
      <c r="E1363" s="12"/>
      <c r="F1363" s="45"/>
      <c r="G1363" s="14"/>
      <c r="H1363" s="12"/>
      <c r="I1363" s="13"/>
      <c r="J1363" s="15"/>
    </row>
    <row r="1364" spans="2:10" x14ac:dyDescent="0.25">
      <c r="B1364" s="11"/>
      <c r="C1364" s="6"/>
      <c r="D1364" s="12"/>
      <c r="E1364" s="12"/>
      <c r="F1364" s="45"/>
      <c r="G1364" s="14"/>
      <c r="H1364" s="12"/>
      <c r="I1364" s="13"/>
      <c r="J1364" s="15"/>
    </row>
    <row r="1365" spans="2:10" x14ac:dyDescent="0.25">
      <c r="B1365" s="11"/>
      <c r="C1365" s="6"/>
      <c r="D1365" s="12"/>
      <c r="E1365" s="12"/>
      <c r="F1365" s="45"/>
      <c r="G1365" s="14"/>
      <c r="H1365" s="12"/>
      <c r="I1365" s="13"/>
      <c r="J1365" s="16"/>
    </row>
    <row r="1366" spans="2:10" x14ac:dyDescent="0.25">
      <c r="B1366" s="11"/>
      <c r="C1366" s="6"/>
      <c r="D1366" s="12"/>
      <c r="E1366" s="12"/>
      <c r="F1366" s="45"/>
      <c r="G1366" s="14"/>
      <c r="H1366" s="12"/>
      <c r="I1366" s="13"/>
      <c r="J1366" s="15"/>
    </row>
    <row r="1367" spans="2:10" x14ac:dyDescent="0.25">
      <c r="B1367" s="11"/>
      <c r="C1367" s="6"/>
      <c r="D1367" s="12"/>
      <c r="E1367" s="12"/>
      <c r="F1367" s="45"/>
      <c r="G1367" s="14"/>
      <c r="H1367" s="12"/>
      <c r="I1367" s="13"/>
      <c r="J1367" s="15"/>
    </row>
    <row r="1368" spans="2:10" x14ac:dyDescent="0.25">
      <c r="B1368" s="11"/>
      <c r="C1368" s="6"/>
      <c r="D1368" s="12"/>
      <c r="E1368" s="12"/>
      <c r="F1368" s="45"/>
      <c r="G1368" s="14"/>
      <c r="H1368" s="12"/>
      <c r="I1368" s="13"/>
      <c r="J1368" s="15"/>
    </row>
    <row r="1369" spans="2:10" x14ac:dyDescent="0.25">
      <c r="B1369" s="11"/>
      <c r="C1369" s="6"/>
      <c r="D1369" s="12"/>
      <c r="E1369" s="12"/>
      <c r="F1369" s="45"/>
      <c r="G1369" s="14"/>
      <c r="H1369" s="12"/>
      <c r="I1369" s="13"/>
      <c r="J1369" s="15"/>
    </row>
    <row r="1370" spans="2:10" x14ac:dyDescent="0.25">
      <c r="B1370" s="11"/>
      <c r="C1370" s="6"/>
      <c r="D1370" s="12"/>
      <c r="E1370" s="12"/>
      <c r="F1370" s="45"/>
      <c r="G1370" s="14"/>
      <c r="H1370" s="12"/>
      <c r="I1370" s="13"/>
      <c r="J1370" s="15"/>
    </row>
    <row r="1371" spans="2:10" x14ac:dyDescent="0.25">
      <c r="B1371" s="11"/>
      <c r="C1371" s="6"/>
      <c r="D1371" s="12"/>
      <c r="E1371" s="12"/>
      <c r="F1371" s="45"/>
      <c r="G1371" s="13"/>
      <c r="H1371" s="12"/>
      <c r="I1371" s="14"/>
      <c r="J1371" s="15"/>
    </row>
    <row r="1372" spans="2:10" x14ac:dyDescent="0.25">
      <c r="B1372" s="11"/>
      <c r="C1372" s="6"/>
      <c r="D1372" s="12"/>
      <c r="E1372" s="12"/>
      <c r="F1372" s="45"/>
      <c r="G1372" s="14"/>
      <c r="H1372" s="12"/>
      <c r="I1372" s="13"/>
      <c r="J1372" s="15"/>
    </row>
    <row r="1373" spans="2:10" x14ac:dyDescent="0.25">
      <c r="B1373" s="11"/>
      <c r="C1373" s="6"/>
      <c r="D1373" s="12"/>
      <c r="E1373" s="12"/>
      <c r="F1373" s="45"/>
      <c r="G1373" s="14"/>
      <c r="H1373" s="12"/>
      <c r="I1373" s="13"/>
      <c r="J1373" s="15"/>
    </row>
    <row r="1374" spans="2:10" x14ac:dyDescent="0.25">
      <c r="B1374" s="11"/>
      <c r="C1374" s="6"/>
      <c r="D1374" s="12"/>
      <c r="E1374" s="12"/>
      <c r="F1374" s="45"/>
      <c r="G1374" s="14"/>
      <c r="H1374" s="12"/>
      <c r="I1374" s="13"/>
      <c r="J1374" s="15"/>
    </row>
    <row r="1375" spans="2:10" x14ac:dyDescent="0.25">
      <c r="B1375" s="11"/>
      <c r="C1375" s="6"/>
      <c r="D1375" s="12"/>
      <c r="E1375" s="12"/>
      <c r="F1375" s="45"/>
      <c r="G1375" s="14"/>
      <c r="H1375" s="12"/>
      <c r="I1375" s="13"/>
      <c r="J1375" s="15"/>
    </row>
    <row r="1376" spans="2:10" x14ac:dyDescent="0.25">
      <c r="B1376" s="11"/>
      <c r="C1376" s="6"/>
      <c r="D1376" s="12"/>
      <c r="E1376" s="12"/>
      <c r="F1376" s="45"/>
      <c r="G1376" s="14"/>
      <c r="H1376" s="12"/>
      <c r="I1376" s="13"/>
      <c r="J1376" s="15"/>
    </row>
    <row r="1377" spans="2:10" x14ac:dyDescent="0.25">
      <c r="B1377" s="11"/>
      <c r="C1377" s="6"/>
      <c r="D1377" s="12"/>
      <c r="E1377" s="12"/>
      <c r="F1377" s="45"/>
      <c r="G1377" s="13"/>
      <c r="H1377" s="12"/>
      <c r="I1377" s="14"/>
      <c r="J1377" s="16"/>
    </row>
    <row r="1378" spans="2:10" x14ac:dyDescent="0.25">
      <c r="B1378" s="11"/>
      <c r="C1378" s="6"/>
      <c r="D1378" s="12"/>
      <c r="E1378" s="12"/>
      <c r="F1378" s="45"/>
      <c r="G1378" s="14"/>
      <c r="H1378" s="12"/>
      <c r="I1378" s="13"/>
      <c r="J1378" s="15"/>
    </row>
    <row r="1379" spans="2:10" x14ac:dyDescent="0.25">
      <c r="B1379" s="11"/>
      <c r="C1379" s="6"/>
      <c r="D1379" s="12"/>
      <c r="E1379" s="12"/>
      <c r="F1379" s="45"/>
      <c r="G1379" s="13"/>
      <c r="H1379" s="12"/>
      <c r="I1379" s="14"/>
      <c r="J1379" s="15"/>
    </row>
    <row r="1380" spans="2:10" x14ac:dyDescent="0.25">
      <c r="B1380" s="11"/>
      <c r="C1380" s="6"/>
      <c r="D1380" s="12"/>
      <c r="E1380" s="12"/>
      <c r="F1380" s="45"/>
      <c r="G1380" s="14"/>
      <c r="H1380" s="12"/>
      <c r="I1380" s="13"/>
      <c r="J1380" s="16"/>
    </row>
    <row r="1381" spans="2:10" x14ac:dyDescent="0.25">
      <c r="B1381" s="11"/>
      <c r="C1381" s="6"/>
      <c r="D1381" s="12"/>
      <c r="E1381" s="12"/>
      <c r="F1381" s="45"/>
      <c r="G1381" s="14"/>
      <c r="H1381" s="12"/>
      <c r="I1381" s="13"/>
      <c r="J1381" s="15"/>
    </row>
    <row r="1382" spans="2:10" x14ac:dyDescent="0.25">
      <c r="B1382" s="11"/>
      <c r="C1382" s="6"/>
      <c r="D1382" s="12"/>
      <c r="E1382" s="12"/>
      <c r="F1382" s="45"/>
      <c r="G1382" s="27"/>
      <c r="H1382" s="12"/>
      <c r="I1382" s="28"/>
      <c r="J1382" s="30"/>
    </row>
    <row r="1383" spans="2:10" x14ac:dyDescent="0.25">
      <c r="B1383" s="11"/>
      <c r="C1383" s="6"/>
      <c r="D1383" s="12"/>
      <c r="E1383" s="12"/>
      <c r="F1383" s="45"/>
      <c r="G1383" s="14"/>
      <c r="H1383" s="12"/>
      <c r="I1383" s="13"/>
      <c r="J1383" s="15"/>
    </row>
    <row r="1384" spans="2:10" x14ac:dyDescent="0.25">
      <c r="B1384" s="11"/>
      <c r="C1384" s="6"/>
      <c r="D1384" s="12"/>
      <c r="E1384" s="12"/>
      <c r="F1384" s="45"/>
      <c r="G1384" s="14"/>
      <c r="H1384" s="12"/>
      <c r="I1384" s="13"/>
      <c r="J1384" s="15"/>
    </row>
    <row r="1385" spans="2:10" x14ac:dyDescent="0.25">
      <c r="B1385" s="11"/>
      <c r="C1385" s="6"/>
      <c r="D1385" s="12"/>
      <c r="E1385" s="12"/>
      <c r="F1385" s="45"/>
      <c r="G1385" s="14"/>
      <c r="H1385" s="12"/>
      <c r="I1385" s="13"/>
      <c r="J1385" s="15"/>
    </row>
    <row r="1386" spans="2:10" x14ac:dyDescent="0.25">
      <c r="B1386" s="11"/>
      <c r="C1386" s="6"/>
      <c r="D1386" s="12"/>
      <c r="E1386" s="12"/>
      <c r="F1386" s="45"/>
      <c r="G1386" s="14"/>
      <c r="H1386" s="12"/>
      <c r="I1386" s="13"/>
      <c r="J1386" s="15"/>
    </row>
    <row r="1387" spans="2:10" x14ac:dyDescent="0.25">
      <c r="B1387" s="11"/>
      <c r="C1387" s="6"/>
      <c r="D1387" s="12"/>
      <c r="E1387" s="12"/>
      <c r="F1387" s="45"/>
      <c r="G1387" s="13"/>
      <c r="H1387" s="12"/>
      <c r="I1387" s="14"/>
      <c r="J1387" s="16"/>
    </row>
    <row r="1388" spans="2:10" x14ac:dyDescent="0.25">
      <c r="B1388" s="11"/>
      <c r="C1388" s="6"/>
      <c r="D1388" s="12"/>
      <c r="E1388" s="12"/>
      <c r="F1388" s="45"/>
      <c r="G1388" s="14"/>
      <c r="H1388" s="12"/>
      <c r="I1388" s="13"/>
      <c r="J1388" s="15"/>
    </row>
    <row r="1389" spans="2:10" x14ac:dyDescent="0.25">
      <c r="B1389" s="11"/>
      <c r="C1389" s="6"/>
      <c r="D1389" s="12"/>
      <c r="E1389" s="12"/>
      <c r="F1389" s="45"/>
      <c r="G1389" s="14"/>
      <c r="H1389" s="12"/>
      <c r="I1389" s="13"/>
      <c r="J1389" s="15"/>
    </row>
    <row r="1390" spans="2:10" x14ac:dyDescent="0.25">
      <c r="B1390" s="11"/>
      <c r="C1390" s="6"/>
      <c r="D1390" s="12"/>
      <c r="E1390" s="12"/>
      <c r="F1390" s="45"/>
      <c r="G1390" s="14"/>
      <c r="H1390" s="12"/>
      <c r="I1390" s="13"/>
      <c r="J1390" s="15"/>
    </row>
    <row r="1391" spans="2:10" x14ac:dyDescent="0.25">
      <c r="B1391" s="11"/>
      <c r="C1391" s="6"/>
      <c r="D1391" s="12"/>
      <c r="E1391" s="12"/>
      <c r="F1391" s="45"/>
      <c r="G1391" s="13"/>
      <c r="H1391" s="12"/>
      <c r="I1391" s="14"/>
      <c r="J1391" s="16"/>
    </row>
    <row r="1392" spans="2:10" x14ac:dyDescent="0.25">
      <c r="B1392" s="11"/>
      <c r="C1392" s="6"/>
      <c r="D1392" s="12"/>
      <c r="E1392" s="12"/>
      <c r="F1392" s="45"/>
      <c r="G1392" s="14"/>
      <c r="H1392" s="12"/>
      <c r="I1392" s="13"/>
      <c r="J1392" s="15"/>
    </row>
    <row r="1393" spans="2:10" x14ac:dyDescent="0.25">
      <c r="B1393" s="11"/>
      <c r="C1393" s="6"/>
      <c r="D1393" s="12"/>
      <c r="E1393" s="12"/>
      <c r="F1393" s="45"/>
      <c r="G1393" s="27"/>
      <c r="H1393" s="12"/>
      <c r="I1393" s="28"/>
      <c r="J1393" s="30"/>
    </row>
    <row r="1394" spans="2:10" x14ac:dyDescent="0.25">
      <c r="B1394" s="11"/>
      <c r="C1394" s="6"/>
      <c r="D1394" s="12"/>
      <c r="E1394" s="12"/>
      <c r="F1394" s="45"/>
      <c r="G1394" s="14"/>
      <c r="H1394" s="12"/>
      <c r="I1394" s="13"/>
      <c r="J1394" s="15"/>
    </row>
    <row r="1395" spans="2:10" x14ac:dyDescent="0.25">
      <c r="B1395" s="11"/>
      <c r="C1395" s="6"/>
      <c r="D1395" s="12"/>
      <c r="E1395" s="12"/>
      <c r="F1395" s="45"/>
      <c r="G1395" s="27"/>
      <c r="H1395" s="12"/>
      <c r="I1395" s="28"/>
      <c r="J1395" s="30"/>
    </row>
    <row r="1396" spans="2:10" x14ac:dyDescent="0.25">
      <c r="B1396" s="11"/>
      <c r="C1396" s="6"/>
      <c r="D1396" s="12"/>
      <c r="E1396" s="12"/>
      <c r="F1396" s="45"/>
      <c r="G1396" s="27"/>
      <c r="H1396" s="12"/>
      <c r="I1396" s="28"/>
      <c r="J1396" s="30"/>
    </row>
    <row r="1397" spans="2:10" x14ac:dyDescent="0.25">
      <c r="B1397" s="11"/>
      <c r="C1397" s="6"/>
      <c r="D1397" s="12"/>
      <c r="E1397" s="12"/>
      <c r="F1397" s="45"/>
      <c r="G1397" s="14"/>
      <c r="H1397" s="12"/>
      <c r="I1397" s="13"/>
      <c r="J1397" s="15"/>
    </row>
    <row r="1398" spans="2:10" x14ac:dyDescent="0.25">
      <c r="B1398" s="11"/>
      <c r="C1398" s="6"/>
      <c r="D1398" s="12"/>
      <c r="E1398" s="12"/>
      <c r="F1398" s="45"/>
      <c r="G1398" s="14"/>
      <c r="H1398" s="12"/>
      <c r="I1398" s="13"/>
      <c r="J1398" s="15"/>
    </row>
    <row r="1399" spans="2:10" x14ac:dyDescent="0.25">
      <c r="B1399" s="11"/>
      <c r="C1399" s="6"/>
      <c r="D1399" s="12"/>
      <c r="E1399" s="12"/>
      <c r="F1399" s="45"/>
      <c r="G1399" s="14"/>
      <c r="H1399" s="12"/>
      <c r="I1399" s="13"/>
      <c r="J1399" s="16"/>
    </row>
    <row r="1400" spans="2:10" x14ac:dyDescent="0.25">
      <c r="B1400" s="11"/>
      <c r="C1400" s="6"/>
      <c r="D1400" s="12"/>
      <c r="E1400" s="12"/>
      <c r="F1400" s="45"/>
      <c r="G1400" s="14"/>
      <c r="H1400" s="12"/>
      <c r="I1400" s="13"/>
      <c r="J1400" s="15"/>
    </row>
    <row r="1401" spans="2:10" x14ac:dyDescent="0.25">
      <c r="B1401" s="11"/>
      <c r="C1401" s="6"/>
      <c r="D1401" s="12"/>
      <c r="E1401" s="12"/>
      <c r="F1401" s="45"/>
      <c r="G1401" s="14"/>
      <c r="H1401" s="12"/>
      <c r="I1401" s="13"/>
      <c r="J1401" s="15"/>
    </row>
    <row r="1402" spans="2:10" x14ac:dyDescent="0.25">
      <c r="B1402" s="11"/>
      <c r="C1402" s="6"/>
      <c r="D1402" s="12"/>
      <c r="E1402" s="12"/>
      <c r="F1402" s="45"/>
      <c r="G1402" s="13"/>
      <c r="H1402" s="12"/>
      <c r="I1402" s="14"/>
      <c r="J1402" s="16"/>
    </row>
    <row r="1403" spans="2:10" x14ac:dyDescent="0.25">
      <c r="B1403" s="11"/>
      <c r="C1403" s="6"/>
      <c r="D1403" s="12"/>
      <c r="E1403" s="12"/>
      <c r="F1403" s="45"/>
      <c r="G1403" s="14"/>
      <c r="H1403" s="12"/>
      <c r="I1403" s="13"/>
      <c r="J1403" s="15"/>
    </row>
    <row r="1404" spans="2:10" x14ac:dyDescent="0.25">
      <c r="B1404" s="11"/>
      <c r="C1404" s="6"/>
      <c r="D1404" s="12"/>
      <c r="E1404" s="12"/>
      <c r="F1404" s="45"/>
      <c r="G1404" s="14"/>
      <c r="H1404" s="12"/>
      <c r="I1404" s="13"/>
      <c r="J1404" s="15"/>
    </row>
    <row r="1405" spans="2:10" x14ac:dyDescent="0.25">
      <c r="B1405" s="11"/>
      <c r="C1405" s="6"/>
      <c r="D1405" s="12"/>
      <c r="E1405" s="12"/>
      <c r="F1405" s="45"/>
      <c r="G1405" s="14"/>
      <c r="H1405" s="12"/>
      <c r="I1405" s="13"/>
      <c r="J1405" s="15"/>
    </row>
    <row r="1406" spans="2:10" x14ac:dyDescent="0.25">
      <c r="B1406" s="11"/>
      <c r="C1406" s="6"/>
      <c r="D1406" s="12"/>
      <c r="E1406" s="12"/>
      <c r="F1406" s="45"/>
      <c r="G1406" s="27"/>
      <c r="H1406" s="12"/>
      <c r="I1406" s="28"/>
      <c r="J1406" s="30"/>
    </row>
    <row r="1407" spans="2:10" x14ac:dyDescent="0.25">
      <c r="B1407" s="11"/>
      <c r="C1407" s="6"/>
      <c r="D1407" s="12"/>
      <c r="E1407" s="12"/>
      <c r="F1407" s="45"/>
      <c r="G1407" s="14"/>
      <c r="H1407" s="12"/>
      <c r="I1407" s="13"/>
      <c r="J1407" s="15"/>
    </row>
    <row r="1408" spans="2:10" x14ac:dyDescent="0.25">
      <c r="B1408" s="11"/>
      <c r="C1408" s="6"/>
      <c r="D1408" s="12"/>
      <c r="E1408" s="12"/>
      <c r="F1408" s="45"/>
      <c r="G1408" s="13"/>
      <c r="H1408" s="12"/>
      <c r="I1408" s="17"/>
      <c r="J1408" s="18"/>
    </row>
    <row r="1409" spans="2:10" x14ac:dyDescent="0.25">
      <c r="B1409" s="11"/>
      <c r="C1409" s="6"/>
      <c r="D1409" s="12"/>
      <c r="E1409" s="12"/>
      <c r="F1409" s="45"/>
      <c r="G1409" s="13"/>
      <c r="H1409" s="12"/>
      <c r="I1409" s="14"/>
      <c r="J1409" s="18"/>
    </row>
    <row r="1410" spans="2:10" x14ac:dyDescent="0.25">
      <c r="B1410" s="11"/>
      <c r="C1410" s="6"/>
      <c r="D1410" s="12"/>
      <c r="E1410" s="12"/>
      <c r="F1410" s="45"/>
      <c r="G1410" s="14"/>
      <c r="H1410" s="12"/>
      <c r="I1410" s="13"/>
      <c r="J1410" s="18"/>
    </row>
    <row r="1411" spans="2:10" x14ac:dyDescent="0.25">
      <c r="B1411" s="11"/>
      <c r="C1411" s="6"/>
      <c r="D1411" s="12"/>
      <c r="E1411" s="12"/>
      <c r="F1411" s="45"/>
      <c r="G1411" s="17"/>
      <c r="H1411" s="12"/>
      <c r="I1411" s="13"/>
      <c r="J1411" s="16"/>
    </row>
    <row r="1412" spans="2:10" x14ac:dyDescent="0.25">
      <c r="B1412" s="11"/>
      <c r="C1412" s="6"/>
      <c r="D1412" s="12"/>
      <c r="E1412" s="12"/>
      <c r="F1412" s="45"/>
      <c r="G1412" s="17"/>
      <c r="H1412" s="12"/>
      <c r="I1412" s="13"/>
      <c r="J1412" s="18"/>
    </row>
    <row r="1413" spans="2:10" x14ac:dyDescent="0.25">
      <c r="B1413" s="11"/>
      <c r="C1413" s="6"/>
      <c r="D1413" s="12"/>
      <c r="E1413" s="12"/>
      <c r="F1413" s="45"/>
      <c r="G1413" s="27"/>
      <c r="H1413" s="12"/>
      <c r="I1413" s="28"/>
      <c r="J1413" s="31"/>
    </row>
    <row r="1414" spans="2:10" x14ac:dyDescent="0.25">
      <c r="B1414" s="11"/>
      <c r="C1414" s="6"/>
      <c r="D1414" s="12"/>
      <c r="E1414" s="12"/>
      <c r="F1414" s="45"/>
      <c r="G1414" s="27"/>
      <c r="H1414" s="12"/>
      <c r="I1414" s="28"/>
      <c r="J1414" s="30"/>
    </row>
    <row r="1415" spans="2:10" x14ac:dyDescent="0.25">
      <c r="B1415" s="11"/>
      <c r="C1415" s="6"/>
      <c r="D1415" s="12"/>
      <c r="E1415" s="12"/>
      <c r="F1415" s="45"/>
      <c r="G1415" s="17"/>
      <c r="H1415" s="12"/>
      <c r="I1415" s="13"/>
      <c r="J1415" s="16"/>
    </row>
    <row r="1416" spans="2:10" x14ac:dyDescent="0.25">
      <c r="B1416" s="11"/>
      <c r="C1416" s="6"/>
      <c r="D1416" s="12"/>
      <c r="E1416" s="12"/>
      <c r="F1416" s="45"/>
      <c r="G1416" s="27"/>
      <c r="H1416" s="12"/>
      <c r="I1416" s="28"/>
      <c r="J1416" s="30"/>
    </row>
    <row r="1417" spans="2:10" x14ac:dyDescent="0.25">
      <c r="B1417" s="11"/>
      <c r="C1417" s="6"/>
      <c r="D1417" s="12"/>
      <c r="E1417" s="12"/>
      <c r="F1417" s="45"/>
      <c r="G1417" s="17"/>
      <c r="H1417" s="12"/>
      <c r="I1417" s="13"/>
      <c r="J1417" s="16"/>
    </row>
    <row r="1418" spans="2:10" x14ac:dyDescent="0.25">
      <c r="B1418" s="11"/>
      <c r="C1418" s="6"/>
      <c r="D1418" s="12"/>
      <c r="E1418" s="12"/>
      <c r="F1418" s="45"/>
      <c r="G1418" s="27"/>
      <c r="H1418" s="12"/>
      <c r="I1418" s="28"/>
      <c r="J1418" s="30"/>
    </row>
    <row r="1419" spans="2:10" x14ac:dyDescent="0.25">
      <c r="B1419" s="11"/>
      <c r="C1419" s="6"/>
      <c r="D1419" s="12"/>
      <c r="E1419" s="12"/>
      <c r="F1419" s="45"/>
      <c r="G1419" s="17"/>
      <c r="H1419" s="12"/>
      <c r="I1419" s="13"/>
      <c r="J1419" s="16"/>
    </row>
    <row r="1420" spans="2:10" x14ac:dyDescent="0.25">
      <c r="B1420" s="11"/>
      <c r="C1420" s="6"/>
      <c r="D1420" s="12"/>
      <c r="E1420" s="12"/>
      <c r="F1420" s="45"/>
      <c r="G1420" s="27"/>
      <c r="H1420" s="12"/>
      <c r="I1420" s="28"/>
      <c r="J1420" s="30"/>
    </row>
    <row r="1421" spans="2:10" x14ac:dyDescent="0.25">
      <c r="B1421" s="11"/>
      <c r="C1421" s="6"/>
      <c r="D1421" s="12"/>
      <c r="E1421" s="12"/>
      <c r="F1421" s="45"/>
      <c r="G1421" s="17"/>
      <c r="H1421" s="12"/>
      <c r="I1421" s="13"/>
      <c r="J1421" s="16"/>
    </row>
    <row r="1422" spans="2:10" x14ac:dyDescent="0.25">
      <c r="B1422" s="11"/>
      <c r="C1422" s="6"/>
      <c r="D1422" s="12"/>
      <c r="E1422" s="12"/>
      <c r="F1422" s="45"/>
      <c r="G1422" s="27"/>
      <c r="H1422" s="12"/>
      <c r="I1422" s="28"/>
      <c r="J1422" s="30"/>
    </row>
    <row r="1423" spans="2:10" x14ac:dyDescent="0.25">
      <c r="B1423" s="11"/>
      <c r="C1423" s="6"/>
      <c r="D1423" s="12"/>
      <c r="E1423" s="12"/>
      <c r="F1423" s="45"/>
      <c r="G1423" s="17"/>
      <c r="H1423" s="12"/>
      <c r="I1423" s="13"/>
      <c r="J1423" s="16"/>
    </row>
    <row r="1424" spans="2:10" x14ac:dyDescent="0.25">
      <c r="B1424" s="11"/>
      <c r="C1424" s="6"/>
      <c r="D1424" s="12"/>
      <c r="E1424" s="12"/>
      <c r="F1424" s="45"/>
      <c r="G1424" s="27"/>
      <c r="H1424" s="12"/>
      <c r="I1424" s="28"/>
      <c r="J1424" s="30"/>
    </row>
    <row r="1425" spans="2:10" x14ac:dyDescent="0.25">
      <c r="B1425" s="11"/>
      <c r="C1425" s="6"/>
      <c r="D1425" s="12"/>
      <c r="E1425" s="12"/>
      <c r="F1425" s="45"/>
      <c r="G1425" s="17"/>
      <c r="H1425" s="12"/>
      <c r="I1425" s="13"/>
      <c r="J1425" s="16"/>
    </row>
    <row r="1426" spans="2:10" x14ac:dyDescent="0.25">
      <c r="B1426" s="11"/>
      <c r="C1426" s="6"/>
      <c r="D1426" s="12"/>
      <c r="E1426" s="12"/>
      <c r="F1426" s="45"/>
      <c r="G1426" s="27"/>
      <c r="H1426" s="12"/>
      <c r="I1426" s="28"/>
      <c r="J1426" s="30"/>
    </row>
    <row r="1427" spans="2:10" x14ac:dyDescent="0.25">
      <c r="B1427" s="11"/>
      <c r="C1427" s="6"/>
      <c r="D1427" s="12"/>
      <c r="E1427" s="12"/>
      <c r="F1427" s="45"/>
      <c r="G1427" s="17"/>
      <c r="H1427" s="12"/>
      <c r="I1427" s="13"/>
      <c r="J1427" s="16"/>
    </row>
    <row r="1428" spans="2:10" x14ac:dyDescent="0.25">
      <c r="B1428" s="11"/>
      <c r="C1428" s="6"/>
      <c r="D1428" s="12"/>
      <c r="E1428" s="12"/>
      <c r="F1428" s="45"/>
      <c r="G1428" s="27"/>
      <c r="H1428" s="12"/>
      <c r="I1428" s="28"/>
      <c r="J1428" s="30"/>
    </row>
    <row r="1429" spans="2:10" x14ac:dyDescent="0.25">
      <c r="B1429" s="11"/>
      <c r="C1429" s="6"/>
      <c r="D1429" s="12"/>
      <c r="E1429" s="12"/>
      <c r="F1429" s="45"/>
      <c r="G1429" s="17"/>
      <c r="H1429" s="12"/>
      <c r="I1429" s="13"/>
      <c r="J1429" s="18"/>
    </row>
    <row r="1430" spans="2:10" x14ac:dyDescent="0.25">
      <c r="B1430" s="11"/>
      <c r="C1430" s="6"/>
      <c r="D1430" s="12"/>
      <c r="E1430" s="12"/>
      <c r="F1430" s="45"/>
      <c r="G1430" s="27"/>
      <c r="H1430" s="12"/>
      <c r="I1430" s="28"/>
      <c r="J1430" s="30"/>
    </row>
    <row r="1431" spans="2:10" x14ac:dyDescent="0.25">
      <c r="B1431" s="11"/>
      <c r="C1431" s="6"/>
      <c r="D1431" s="12"/>
      <c r="E1431" s="12"/>
      <c r="F1431" s="45"/>
      <c r="G1431" s="17"/>
      <c r="H1431" s="12"/>
      <c r="I1431" s="13"/>
      <c r="J1431" s="18"/>
    </row>
    <row r="1432" spans="2:10" x14ac:dyDescent="0.25">
      <c r="B1432" s="11"/>
      <c r="C1432" s="6"/>
      <c r="D1432" s="12"/>
      <c r="E1432" s="12"/>
      <c r="F1432" s="45"/>
      <c r="G1432" s="13"/>
      <c r="H1432" s="12"/>
      <c r="I1432" s="14"/>
      <c r="J1432" s="15"/>
    </row>
    <row r="1433" spans="2:10" x14ac:dyDescent="0.25">
      <c r="B1433" s="11"/>
      <c r="C1433" s="6"/>
      <c r="D1433" s="12"/>
      <c r="E1433" s="12"/>
      <c r="F1433" s="45"/>
      <c r="G1433" s="14"/>
      <c r="H1433" s="12"/>
      <c r="I1433" s="13"/>
      <c r="J1433" s="15"/>
    </row>
    <row r="1434" spans="2:10" x14ac:dyDescent="0.25">
      <c r="B1434" s="11"/>
      <c r="C1434" s="6"/>
      <c r="D1434" s="12"/>
      <c r="E1434" s="12"/>
      <c r="F1434" s="45"/>
      <c r="G1434" s="13"/>
      <c r="H1434" s="12"/>
      <c r="I1434" s="14"/>
      <c r="J1434" s="16"/>
    </row>
    <row r="1435" spans="2:10" x14ac:dyDescent="0.25">
      <c r="B1435" s="11"/>
      <c r="C1435" s="6"/>
      <c r="D1435" s="12"/>
      <c r="E1435" s="12"/>
      <c r="F1435" s="45"/>
      <c r="G1435" s="14"/>
      <c r="H1435" s="12"/>
      <c r="I1435" s="13"/>
      <c r="J1435" s="15"/>
    </row>
    <row r="1436" spans="2:10" x14ac:dyDescent="0.25">
      <c r="B1436" s="11"/>
      <c r="C1436" s="6"/>
      <c r="D1436" s="12"/>
      <c r="E1436" s="12"/>
      <c r="F1436" s="45"/>
      <c r="G1436" s="14"/>
      <c r="H1436" s="12"/>
      <c r="I1436" s="13"/>
      <c r="J1436" s="15"/>
    </row>
    <row r="1437" spans="2:10" x14ac:dyDescent="0.25">
      <c r="B1437" s="11"/>
      <c r="C1437" s="6"/>
      <c r="D1437" s="12"/>
      <c r="E1437" s="12"/>
      <c r="F1437" s="45"/>
      <c r="G1437" s="13"/>
      <c r="H1437" s="12"/>
      <c r="I1437" s="14"/>
      <c r="J1437" s="16"/>
    </row>
    <row r="1438" spans="2:10" x14ac:dyDescent="0.25">
      <c r="B1438" s="11"/>
      <c r="C1438" s="6"/>
      <c r="D1438" s="12"/>
      <c r="E1438" s="12"/>
      <c r="F1438" s="45"/>
      <c r="G1438" s="14"/>
      <c r="H1438" s="12"/>
      <c r="I1438" s="13"/>
      <c r="J1438" s="15"/>
    </row>
    <row r="1439" spans="2:10" x14ac:dyDescent="0.25">
      <c r="B1439" s="11"/>
      <c r="C1439" s="6"/>
      <c r="D1439" s="12"/>
      <c r="E1439" s="12"/>
      <c r="F1439" s="45"/>
      <c r="G1439" s="13"/>
      <c r="H1439" s="12"/>
      <c r="I1439" s="14"/>
      <c r="J1439" s="15"/>
    </row>
    <row r="1440" spans="2:10" x14ac:dyDescent="0.25">
      <c r="B1440" s="11"/>
      <c r="C1440" s="6"/>
      <c r="D1440" s="12"/>
      <c r="E1440" s="12"/>
      <c r="F1440" s="45"/>
      <c r="G1440" s="14"/>
      <c r="H1440" s="12"/>
      <c r="I1440" s="13"/>
      <c r="J1440" s="15"/>
    </row>
    <row r="1441" spans="2:10" x14ac:dyDescent="0.25">
      <c r="B1441" s="11"/>
      <c r="C1441" s="6"/>
      <c r="D1441" s="12"/>
      <c r="E1441" s="12"/>
      <c r="F1441" s="45"/>
      <c r="G1441" s="14"/>
      <c r="H1441" s="12"/>
      <c r="I1441" s="13"/>
      <c r="J1441" s="15"/>
    </row>
    <row r="1442" spans="2:10" x14ac:dyDescent="0.25">
      <c r="B1442" s="11"/>
      <c r="C1442" s="6"/>
      <c r="D1442" s="12"/>
      <c r="E1442" s="12"/>
      <c r="F1442" s="45"/>
      <c r="G1442" s="14"/>
      <c r="H1442" s="12"/>
      <c r="I1442" s="13"/>
      <c r="J1442" s="15"/>
    </row>
    <row r="1443" spans="2:10" x14ac:dyDescent="0.25">
      <c r="B1443" s="11"/>
      <c r="C1443" s="6"/>
      <c r="D1443" s="12"/>
      <c r="E1443" s="12"/>
      <c r="F1443" s="45"/>
      <c r="G1443" s="13"/>
      <c r="H1443" s="12"/>
      <c r="I1443" s="17"/>
      <c r="J1443" s="18"/>
    </row>
    <row r="1444" spans="2:10" x14ac:dyDescent="0.25">
      <c r="B1444" s="11"/>
      <c r="C1444" s="6"/>
      <c r="D1444" s="12"/>
      <c r="E1444" s="12"/>
      <c r="F1444" s="45"/>
      <c r="G1444" s="27"/>
      <c r="H1444" s="12"/>
      <c r="I1444" s="28"/>
      <c r="J1444" s="30"/>
    </row>
    <row r="1445" spans="2:10" x14ac:dyDescent="0.25">
      <c r="B1445" s="11"/>
      <c r="C1445" s="6"/>
      <c r="D1445" s="12"/>
      <c r="E1445" s="12"/>
      <c r="F1445" s="45"/>
      <c r="G1445" s="17"/>
      <c r="H1445" s="12"/>
      <c r="I1445" s="13"/>
      <c r="J1445" s="16"/>
    </row>
    <row r="1446" spans="2:10" x14ac:dyDescent="0.25">
      <c r="B1446" s="11"/>
      <c r="C1446" s="6"/>
      <c r="D1446" s="12"/>
      <c r="E1446" s="12"/>
      <c r="F1446" s="45"/>
      <c r="G1446" s="27"/>
      <c r="H1446" s="12"/>
      <c r="I1446" s="28"/>
      <c r="J1446" s="30"/>
    </row>
    <row r="1447" spans="2:10" x14ac:dyDescent="0.25">
      <c r="B1447" s="11"/>
      <c r="C1447" s="6"/>
      <c r="D1447" s="12"/>
      <c r="E1447" s="12"/>
      <c r="F1447" s="45"/>
      <c r="G1447" s="17"/>
      <c r="H1447" s="12"/>
      <c r="I1447" s="13"/>
      <c r="J1447" s="18"/>
    </row>
    <row r="1448" spans="2:10" x14ac:dyDescent="0.25">
      <c r="B1448" s="11"/>
      <c r="C1448" s="6"/>
      <c r="D1448" s="12"/>
      <c r="E1448" s="12"/>
      <c r="F1448" s="45"/>
      <c r="G1448" s="27"/>
      <c r="H1448" s="12"/>
      <c r="I1448" s="28"/>
      <c r="J1448" s="30"/>
    </row>
    <row r="1449" spans="2:10" x14ac:dyDescent="0.25">
      <c r="B1449" s="11"/>
      <c r="C1449" s="6"/>
      <c r="D1449" s="12"/>
      <c r="E1449" s="12"/>
      <c r="F1449" s="45"/>
      <c r="G1449" s="17"/>
      <c r="H1449" s="12"/>
      <c r="I1449" s="13"/>
      <c r="J1449" s="18"/>
    </row>
    <row r="1450" spans="2:10" x14ac:dyDescent="0.25">
      <c r="B1450" s="19"/>
      <c r="C1450" s="24"/>
      <c r="D1450" s="20"/>
      <c r="E1450" s="20"/>
      <c r="F1450" s="20"/>
      <c r="G1450" s="21"/>
      <c r="H1450" s="20"/>
      <c r="I1450" s="21"/>
      <c r="J1450" s="22"/>
    </row>
    <row r="1451" spans="2:10" ht="15.75" thickBot="1" x14ac:dyDescent="0.3">
      <c r="B1451" s="7"/>
      <c r="C1451" s="25"/>
      <c r="D1451" s="8"/>
      <c r="E1451" s="8"/>
      <c r="F1451" s="8"/>
      <c r="G1451" s="9"/>
      <c r="H1451" s="8"/>
      <c r="I1451" s="9"/>
      <c r="J1451" s="10"/>
    </row>
  </sheetData>
  <autoFilter ref="B4:J145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3 - Détail</vt:lpstr>
      <vt:lpstr>GL 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GRISON</dc:creator>
  <cp:lastModifiedBy>PIERRE GRISON</cp:lastModifiedBy>
  <dcterms:created xsi:type="dcterms:W3CDTF">2016-08-02T08:47:40Z</dcterms:created>
  <dcterms:modified xsi:type="dcterms:W3CDTF">2016-08-03T13:29:12Z</dcterms:modified>
</cp:coreProperties>
</file>