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drawings/drawing8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2" windowWidth="22620" windowHeight="9204" activeTab="5"/>
  </bookViews>
  <sheets>
    <sheet name="gaz" sheetId="1" r:id="rId1"/>
    <sheet name="gaz VO VN" sheetId="2" r:id="rId2"/>
    <sheet name="eau" sheetId="3" r:id="rId3"/>
    <sheet name="repartition eau" sheetId="4" r:id="rId4"/>
    <sheet name="prod chaleur" sheetId="5" r:id="rId5"/>
    <sheet name="relevé" sheetId="6" r:id="rId6"/>
    <sheet name="eau adoucie" sheetId="7" r:id="rId7"/>
    <sheet name="parametres" sheetId="8" r:id="rId8"/>
    <sheet name="Formulaire" sheetId="9" r:id="rId9"/>
    <sheet name="Archives" sheetId="10" r:id="rId10"/>
    <sheet name="changlog" sheetId="11" r:id="rId11"/>
  </sheets>
  <definedNames>
    <definedName name="banc_51" localSheetId="3">OFFSET('repartition eau'!$J$6,,,COUNTIF('repartition eau'!$J$6:$J$17,"&lt;&gt;#N/A"))</definedName>
    <definedName name="banc_52">OFFSET('repartition eau'!$L$6,,,COUNTIF('repartition eau'!$L$6:$L$17,"&lt;&gt;#N/A"))</definedName>
    <definedName name="banc_53">OFFSET('repartition eau'!$N$6,,,COUNTIF('repartition eau'!$N$6:$N$17,"&lt;&gt;#N/A"))</definedName>
    <definedName name="banc_54">OFFSET('repartition eau'!$P$6,,,COUNTIF('repartition eau'!$P$6:$P$17,"&lt;&gt;#N/A"))</definedName>
    <definedName name="banc_55">OFFSET('repartition eau'!$R$6,,,COUNTIF('repartition eau'!$R$6:$R$17,"&lt;&gt;#N/A"))</definedName>
    <definedName name="banc_56">OFFSET('repartition eau'!$T$6,,,COUNTIF('repartition eau'!$T$6:$T$17,"&lt;&gt;#N/A"))</definedName>
    <definedName name="Certus" localSheetId="3">OFFSET('repartition eau'!$Z$6,,,COUNTIF('repartition eau'!$Z$6:$Z$17,"&lt;&gt;#N/A"))</definedName>
    <definedName name="eau_sani" localSheetId="3">OFFSET('repartition eau'!$X$6,,,COUNTIF('repartition eau'!$X$6:$X$17,"&lt;&gt;#N/A"))</definedName>
    <definedName name="eau_tot" localSheetId="3">OFFSET('repartition eau'!$D$6,,,COUNTIF('repartition eau'!$D$6:$D$17,"&lt;&gt;#N/A"))</definedName>
    <definedName name="jaeggi" localSheetId="3">OFFSET('repartition eau'!$H$6,,,COUNTIF('repartition eau'!$H$6:$H$17,"&lt;&gt;#N/A"))</definedName>
    <definedName name="serveur" localSheetId="3">OFFSET('repartition eau'!$V$6,,,COUNTIF('repartition eau'!$V$6:$V$17,"&lt;&gt;#N/A"))</definedName>
    <definedName name="Z_4490E6B0_D11F_4711_BC52_29549D0CA484_.wvu.Cols" localSheetId="2" hidden="1">eau!$D:$D</definedName>
    <definedName name="Z_4490E6B0_D11F_4711_BC52_29549D0CA484_.wvu.Cols" localSheetId="6" hidden="1">'eau adoucie'!$D:$D</definedName>
    <definedName name="Z_4490E6B0_D11F_4711_BC52_29549D0CA484_.wvu.Cols" localSheetId="0" hidden="1">gaz!$D:$D</definedName>
    <definedName name="Z_4490E6B0_D11F_4711_BC52_29549D0CA484_.wvu.Cols" localSheetId="1" hidden="1">'gaz VO VN'!$F:$G</definedName>
    <definedName name="Z_4490E6B0_D11F_4711_BC52_29549D0CA484_.wvu.Cols" localSheetId="7" hidden="1">parametres!$H:$H</definedName>
    <definedName name="Z_4490E6B0_D11F_4711_BC52_29549D0CA484_.wvu.Cols" localSheetId="4" hidden="1">'prod chaleur'!$D:$E</definedName>
    <definedName name="Z_4490E6B0_D11F_4711_BC52_29549D0CA484_.wvu.Cols" localSheetId="5" hidden="1">relevé!$W:$Y</definedName>
    <definedName name="Z_4490E6B0_D11F_4711_BC52_29549D0CA484_.wvu.Cols" localSheetId="3" hidden="1">'repartition eau'!$D:$Z</definedName>
    <definedName name="Z_4490E6B0_D11F_4711_BC52_29549D0CA484_.wvu.PrintArea" localSheetId="8" hidden="1">Formulaire!$B$2:$D$36</definedName>
    <definedName name="Z_4490E6B0_D11F_4711_BC52_29549D0CA484_.wvu.PrintArea" localSheetId="5" hidden="1">relevé!$A$3:$Y$23</definedName>
    <definedName name="Z_4490E6B0_D11F_4711_BC52_29549D0CA484_.wvu.Rows" localSheetId="2" hidden="1">eau!$2:$2</definedName>
    <definedName name="Z_4490E6B0_D11F_4711_BC52_29549D0CA484_.wvu.Rows" localSheetId="6" hidden="1">'eau adoucie'!$2:$2</definedName>
    <definedName name="Z_4490E6B0_D11F_4711_BC52_29549D0CA484_.wvu.Rows" localSheetId="0" hidden="1">gaz!$2:$2</definedName>
    <definedName name="Z_4490E6B0_D11F_4711_BC52_29549D0CA484_.wvu.Rows" localSheetId="1" hidden="1">'gaz VO VN'!$2:$2</definedName>
    <definedName name="Z_4490E6B0_D11F_4711_BC52_29549D0CA484_.wvu.Rows" localSheetId="7" hidden="1">parametres!$2:$2</definedName>
    <definedName name="Z_4490E6B0_D11F_4711_BC52_29549D0CA484_.wvu.Rows" localSheetId="4" hidden="1">'prod chaleur'!$2:$2</definedName>
    <definedName name="Z_4490E6B0_D11F_4711_BC52_29549D0CA484_.wvu.Rows" localSheetId="5" hidden="1">relevé!$1:$1</definedName>
    <definedName name="Z_4490E6B0_D11F_4711_BC52_29549D0CA484_.wvu.Rows" localSheetId="3" hidden="1">'repartition eau'!$2:$2</definedName>
    <definedName name="_xlnm.Print_Area" localSheetId="8">Formulaire!$A$1:$D$37</definedName>
    <definedName name="_xlnm.Print_Area" localSheetId="5">relevé!$A$3:$Y$23</definedName>
  </definedNames>
  <calcPr calcId="145621"/>
  <customWorkbookViews>
    <customWorkbookView name="Conod Pierre (LMB) - Affichage personnalisé" guid="{4490E6B0-D11F-4711-BC52-29549D0CA484}" mergeInterval="0" personalView="1" maximized="1" xWindow="31" yWindow="39" windowWidth="1863" windowHeight="733" activeSheetId="3"/>
  </customWorkbookViews>
</workbook>
</file>

<file path=xl/calcChain.xml><?xml version="1.0" encoding="utf-8"?>
<calcChain xmlns="http://schemas.openxmlformats.org/spreadsheetml/2006/main">
  <c r="C2" i="8" l="1"/>
  <c r="C4" i="8" s="1"/>
  <c r="F2" i="3" l="1"/>
  <c r="W22" i="6"/>
  <c r="X22" i="6"/>
  <c r="Y21" i="6" l="1"/>
  <c r="T5" i="6" l="1"/>
  <c r="T6" i="6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S4" i="6"/>
  <c r="T4" i="6"/>
  <c r="B20" i="9" l="1"/>
  <c r="B18" i="9"/>
  <c r="B16" i="9"/>
  <c r="B14" i="9"/>
  <c r="B12" i="9"/>
  <c r="C2" i="1"/>
  <c r="C2" i="7"/>
  <c r="E2" i="2"/>
  <c r="D2" i="2"/>
  <c r="C2" i="3"/>
  <c r="C2" i="5"/>
  <c r="E2" i="5"/>
  <c r="E3" i="4"/>
  <c r="X4" i="6" l="1"/>
  <c r="X5" i="6"/>
  <c r="X6" i="6"/>
  <c r="X7" i="6"/>
  <c r="X8" i="6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Y4" i="6" l="1"/>
  <c r="Y5" i="6"/>
  <c r="Y6" i="6"/>
  <c r="Y7" i="6"/>
  <c r="Y8" i="6"/>
  <c r="Y9" i="6"/>
  <c r="Y10" i="6"/>
  <c r="Y11" i="6"/>
  <c r="Y12" i="6"/>
  <c r="Y13" i="6"/>
  <c r="Y14" i="6"/>
  <c r="Y15" i="6"/>
  <c r="Y16" i="6"/>
  <c r="Y17" i="6"/>
  <c r="Y19" i="6"/>
  <c r="Y20" i="6"/>
  <c r="Y22" i="6"/>
  <c r="G21" i="6"/>
  <c r="H21" i="6"/>
  <c r="I21" i="6"/>
  <c r="J21" i="6"/>
  <c r="K21" i="6"/>
  <c r="L21" i="6"/>
  <c r="H20" i="6"/>
  <c r="I20" i="6"/>
  <c r="J20" i="6"/>
  <c r="K20" i="6"/>
  <c r="L20" i="6"/>
  <c r="G3" i="4"/>
  <c r="I3" i="4"/>
  <c r="K3" i="4"/>
  <c r="M3" i="4"/>
  <c r="O3" i="4"/>
  <c r="Q3" i="4"/>
  <c r="S3" i="4"/>
  <c r="U3" i="4"/>
  <c r="X23" i="6" l="1"/>
  <c r="Y23" i="6"/>
  <c r="W23" i="6" s="1"/>
  <c r="X34" i="6"/>
  <c r="Y34" i="6"/>
  <c r="W34" i="6" s="1"/>
  <c r="X35" i="6"/>
  <c r="Y35" i="6"/>
  <c r="W35" i="6" s="1"/>
  <c r="X36" i="6"/>
  <c r="Y36" i="6"/>
  <c r="W36" i="6" s="1"/>
  <c r="X37" i="6"/>
  <c r="Y37" i="6"/>
  <c r="W37" i="6" s="1"/>
  <c r="X38" i="6"/>
  <c r="Y38" i="6"/>
  <c r="W38" i="6" s="1"/>
  <c r="X39" i="6"/>
  <c r="Y39" i="6"/>
  <c r="W39" i="6" s="1"/>
  <c r="X40" i="6"/>
  <c r="Y40" i="6"/>
  <c r="W40" i="6" s="1"/>
  <c r="X41" i="6"/>
  <c r="Y41" i="6"/>
  <c r="W41" i="6" s="1"/>
  <c r="X42" i="6"/>
  <c r="Y42" i="6"/>
  <c r="W42" i="6" s="1"/>
  <c r="X43" i="6"/>
  <c r="Y43" i="6"/>
  <c r="W43" i="6" s="1"/>
  <c r="X44" i="6"/>
  <c r="Y44" i="6"/>
  <c r="W44" i="6" s="1"/>
  <c r="X45" i="6"/>
  <c r="Y45" i="6"/>
  <c r="W45" i="6" s="1"/>
  <c r="X46" i="6"/>
  <c r="Y46" i="6"/>
  <c r="W46" i="6" s="1"/>
  <c r="X47" i="6"/>
  <c r="Y47" i="6"/>
  <c r="W47" i="6" s="1"/>
  <c r="X48" i="6"/>
  <c r="Y48" i="6"/>
  <c r="W48" i="6" s="1"/>
  <c r="X49" i="6"/>
  <c r="Y49" i="6"/>
  <c r="W49" i="6" s="1"/>
  <c r="X50" i="6"/>
  <c r="Y50" i="6"/>
  <c r="W50" i="6" s="1"/>
  <c r="X51" i="6"/>
  <c r="Y51" i="6"/>
  <c r="W51" i="6" s="1"/>
  <c r="X52" i="6"/>
  <c r="Y52" i="6"/>
  <c r="W52" i="6" s="1"/>
  <c r="X53" i="6"/>
  <c r="Y53" i="6"/>
  <c r="W53" i="6" s="1"/>
  <c r="X54" i="6"/>
  <c r="Y54" i="6"/>
  <c r="W54" i="6" s="1"/>
  <c r="X55" i="6"/>
  <c r="Y55" i="6"/>
  <c r="W55" i="6" s="1"/>
  <c r="X56" i="6"/>
  <c r="Y56" i="6"/>
  <c r="W56" i="6" s="1"/>
  <c r="X57" i="6"/>
  <c r="Y57" i="6"/>
  <c r="W57" i="6" s="1"/>
  <c r="X58" i="6"/>
  <c r="Y58" i="6"/>
  <c r="W58" i="6" s="1"/>
  <c r="X59" i="6"/>
  <c r="Y59" i="6"/>
  <c r="W59" i="6" s="1"/>
  <c r="X60" i="6"/>
  <c r="Y60" i="6"/>
  <c r="W60" i="6" s="1"/>
  <c r="W3" i="4" l="1"/>
  <c r="Y3" i="4"/>
  <c r="G5" i="6"/>
  <c r="H5" i="6"/>
  <c r="I5" i="6"/>
  <c r="J5" i="6"/>
  <c r="K5" i="6"/>
  <c r="L5" i="6"/>
  <c r="G6" i="6"/>
  <c r="H6" i="6"/>
  <c r="I6" i="6"/>
  <c r="J6" i="6"/>
  <c r="K6" i="6"/>
  <c r="L6" i="6"/>
  <c r="G7" i="6"/>
  <c r="H7" i="6"/>
  <c r="I7" i="6"/>
  <c r="J7" i="6"/>
  <c r="K7" i="6"/>
  <c r="L7" i="6"/>
  <c r="G8" i="6"/>
  <c r="H8" i="6"/>
  <c r="I8" i="6"/>
  <c r="J8" i="6"/>
  <c r="K8" i="6"/>
  <c r="L8" i="6"/>
  <c r="G9" i="6"/>
  <c r="H9" i="6"/>
  <c r="I9" i="6"/>
  <c r="J9" i="6"/>
  <c r="K9" i="6"/>
  <c r="L9" i="6"/>
  <c r="G10" i="6"/>
  <c r="H10" i="6"/>
  <c r="I10" i="6"/>
  <c r="J10" i="6"/>
  <c r="K10" i="6"/>
  <c r="L10" i="6"/>
  <c r="G11" i="6"/>
  <c r="H11" i="6"/>
  <c r="I11" i="6"/>
  <c r="J11" i="6"/>
  <c r="K11" i="6"/>
  <c r="L11" i="6"/>
  <c r="G12" i="6"/>
  <c r="H12" i="6"/>
  <c r="I12" i="6"/>
  <c r="J12" i="6"/>
  <c r="K12" i="6"/>
  <c r="L12" i="6"/>
  <c r="G13" i="6"/>
  <c r="H13" i="6"/>
  <c r="I13" i="6"/>
  <c r="J13" i="6"/>
  <c r="K13" i="6"/>
  <c r="L13" i="6"/>
  <c r="G14" i="6"/>
  <c r="H14" i="6"/>
  <c r="I14" i="6"/>
  <c r="J14" i="6"/>
  <c r="K14" i="6"/>
  <c r="L14" i="6"/>
  <c r="G15" i="6"/>
  <c r="H15" i="6"/>
  <c r="I15" i="6"/>
  <c r="J15" i="6"/>
  <c r="K15" i="6"/>
  <c r="L15" i="6"/>
  <c r="G16" i="6"/>
  <c r="H16" i="6"/>
  <c r="I16" i="6"/>
  <c r="J16" i="6"/>
  <c r="K16" i="6"/>
  <c r="L16" i="6"/>
  <c r="G17" i="6"/>
  <c r="H17" i="6"/>
  <c r="I17" i="6"/>
  <c r="J17" i="6"/>
  <c r="K17" i="6"/>
  <c r="L17" i="6"/>
  <c r="G18" i="6"/>
  <c r="H18" i="6"/>
  <c r="I18" i="6"/>
  <c r="J18" i="6"/>
  <c r="K18" i="6"/>
  <c r="L18" i="6"/>
  <c r="G19" i="6"/>
  <c r="H19" i="6"/>
  <c r="I19" i="6"/>
  <c r="J19" i="6"/>
  <c r="K19" i="6"/>
  <c r="L19" i="6"/>
  <c r="G20" i="6"/>
  <c r="G4" i="6"/>
  <c r="H4" i="6"/>
  <c r="I4" i="6"/>
  <c r="J4" i="6"/>
  <c r="K4" i="6"/>
  <c r="B10" i="10"/>
  <c r="B9" i="10"/>
  <c r="B32" i="9" l="1"/>
  <c r="B34" i="9"/>
  <c r="B36" i="9"/>
  <c r="B6" i="9"/>
  <c r="B8" i="9"/>
  <c r="B10" i="9"/>
  <c r="B22" i="9"/>
  <c r="B24" i="9"/>
  <c r="B26" i="9"/>
  <c r="B28" i="9"/>
  <c r="B30" i="9"/>
  <c r="B4" i="9"/>
  <c r="B2" i="9"/>
  <c r="Q13" i="6" l="1"/>
  <c r="A5" i="2" l="1"/>
  <c r="H5" i="2" s="1"/>
  <c r="W20" i="6"/>
  <c r="W21" i="6"/>
  <c r="Q5" i="6"/>
  <c r="R5" i="6"/>
  <c r="Q6" i="6"/>
  <c r="R6" i="6"/>
  <c r="Q7" i="6"/>
  <c r="R7" i="6"/>
  <c r="Q8" i="6"/>
  <c r="R8" i="6"/>
  <c r="Q9" i="6"/>
  <c r="R9" i="6"/>
  <c r="Q10" i="6"/>
  <c r="R10" i="6"/>
  <c r="Q11" i="6"/>
  <c r="R11" i="6"/>
  <c r="Q12" i="6"/>
  <c r="R12" i="6"/>
  <c r="R13" i="6"/>
  <c r="R4" i="6"/>
  <c r="Q4" i="6"/>
  <c r="O18" i="6"/>
  <c r="P18" i="6"/>
  <c r="C4" i="6"/>
  <c r="C18" i="6"/>
  <c r="S5" i="6"/>
  <c r="S6" i="6"/>
  <c r="S7" i="6"/>
  <c r="S8" i="6"/>
  <c r="S9" i="6"/>
  <c r="S10" i="6"/>
  <c r="S11" i="6"/>
  <c r="S12" i="6"/>
  <c r="S13" i="6"/>
  <c r="B5" i="6"/>
  <c r="B6" i="6"/>
  <c r="B4" i="6"/>
  <c r="B3" i="9" s="1"/>
  <c r="D4" i="6"/>
  <c r="E4" i="6"/>
  <c r="F4" i="6"/>
  <c r="L4" i="6"/>
  <c r="W5" i="6"/>
  <c r="W15" i="6"/>
  <c r="W8" i="6"/>
  <c r="W9" i="6"/>
  <c r="W10" i="6"/>
  <c r="W11" i="6"/>
  <c r="W12" i="6"/>
  <c r="W13" i="6"/>
  <c r="W14" i="6"/>
  <c r="W16" i="6"/>
  <c r="W17" i="6"/>
  <c r="W19" i="6"/>
  <c r="Y18" i="6" l="1"/>
  <c r="W18" i="6" s="1"/>
  <c r="B5" i="2"/>
  <c r="C5" i="2"/>
  <c r="A5" i="1"/>
  <c r="A5" i="7"/>
  <c r="A6" i="2"/>
  <c r="H6" i="2" s="1"/>
  <c r="A5" i="4"/>
  <c r="AA5" i="4" s="1"/>
  <c r="A5" i="3"/>
  <c r="A5" i="5"/>
  <c r="F5" i="5" s="1"/>
  <c r="W7" i="6"/>
  <c r="W6" i="6"/>
  <c r="W4" i="6"/>
  <c r="E5" i="1" l="1"/>
  <c r="B5" i="1"/>
  <c r="E5" i="3"/>
  <c r="G5" i="3"/>
  <c r="B5" i="7"/>
  <c r="E5" i="7"/>
  <c r="E5" i="4"/>
  <c r="Y5" i="4"/>
  <c r="W5" i="4"/>
  <c r="W25" i="4" s="1"/>
  <c r="A6" i="3"/>
  <c r="B5" i="3"/>
  <c r="C6" i="2"/>
  <c r="E6" i="2" s="1"/>
  <c r="G6" i="2" s="1"/>
  <c r="B6" i="2"/>
  <c r="D6" i="2" s="1"/>
  <c r="F6" i="2" s="1"/>
  <c r="A7" i="2"/>
  <c r="D5" i="5"/>
  <c r="B5" i="5"/>
  <c r="B5" i="4"/>
  <c r="G5" i="4"/>
  <c r="K5" i="4"/>
  <c r="O5" i="4"/>
  <c r="S5" i="4"/>
  <c r="I5" i="4"/>
  <c r="M5" i="4"/>
  <c r="Q5" i="4"/>
  <c r="U5" i="4"/>
  <c r="A6" i="7"/>
  <c r="A6" i="1"/>
  <c r="A6" i="5"/>
  <c r="F6" i="5" s="1"/>
  <c r="A6" i="4"/>
  <c r="AA6" i="4" s="1"/>
  <c r="E3" i="3" l="1"/>
  <c r="E4" i="3"/>
  <c r="A7" i="3"/>
  <c r="A8" i="3" s="1"/>
  <c r="E6" i="3"/>
  <c r="F6" i="3" s="1"/>
  <c r="E6" i="1"/>
  <c r="B6" i="1"/>
  <c r="C6" i="1" s="1"/>
  <c r="D6" i="1" s="1"/>
  <c r="B6" i="7"/>
  <c r="C6" i="7" s="1"/>
  <c r="D6" i="7" s="1"/>
  <c r="E6" i="7"/>
  <c r="B6" i="3"/>
  <c r="G6" i="3"/>
  <c r="E6" i="4"/>
  <c r="F6" i="4" s="1"/>
  <c r="U6" i="4"/>
  <c r="V6" i="4" s="1"/>
  <c r="Q6" i="4"/>
  <c r="R6" i="4" s="1"/>
  <c r="G6" i="4"/>
  <c r="H6" i="4" s="1"/>
  <c r="I6" i="4"/>
  <c r="J6" i="4" s="1"/>
  <c r="Y6" i="4"/>
  <c r="Z6" i="4" s="1"/>
  <c r="O6" i="4"/>
  <c r="P6" i="4" s="1"/>
  <c r="K6" i="4"/>
  <c r="L6" i="4" s="1"/>
  <c r="M6" i="4"/>
  <c r="N6" i="4" s="1"/>
  <c r="S6" i="4"/>
  <c r="T6" i="4" s="1"/>
  <c r="W6" i="4"/>
  <c r="A8" i="2"/>
  <c r="H8" i="2" s="1"/>
  <c r="H7" i="2"/>
  <c r="C7" i="2"/>
  <c r="E7" i="2" s="1"/>
  <c r="G7" i="2" s="1"/>
  <c r="B7" i="2"/>
  <c r="D7" i="2" s="1"/>
  <c r="F7" i="2" s="1"/>
  <c r="D6" i="5"/>
  <c r="E6" i="5" s="1"/>
  <c r="B6" i="5"/>
  <c r="C6" i="5" s="1"/>
  <c r="A7" i="7"/>
  <c r="E7" i="7" s="1"/>
  <c r="B6" i="4"/>
  <c r="C6" i="4" s="1"/>
  <c r="A7" i="1"/>
  <c r="A7" i="4"/>
  <c r="AA7" i="4" s="1"/>
  <c r="A7" i="5"/>
  <c r="F7" i="5" s="1"/>
  <c r="F3" i="3" l="1"/>
  <c r="C6" i="3"/>
  <c r="D6" i="3" s="1"/>
  <c r="A9" i="3"/>
  <c r="E9" i="3" s="1"/>
  <c r="E8" i="3"/>
  <c r="G7" i="3"/>
  <c r="E7" i="3"/>
  <c r="F7" i="3" s="1"/>
  <c r="B7" i="3"/>
  <c r="C7" i="3" s="1"/>
  <c r="D7" i="3" s="1"/>
  <c r="B7" i="1"/>
  <c r="C7" i="1" s="1"/>
  <c r="D7" i="1" s="1"/>
  <c r="E7" i="1"/>
  <c r="B8" i="3"/>
  <c r="G8" i="3"/>
  <c r="B7" i="7"/>
  <c r="C7" i="7" s="1"/>
  <c r="D7" i="7" s="1"/>
  <c r="A8" i="7"/>
  <c r="A9" i="7" s="1"/>
  <c r="I7" i="4"/>
  <c r="J7" i="4" s="1"/>
  <c r="U7" i="4"/>
  <c r="V7" i="4" s="1"/>
  <c r="Y7" i="4"/>
  <c r="Z7" i="4" s="1"/>
  <c r="K7" i="4"/>
  <c r="L7" i="4" s="1"/>
  <c r="M7" i="4"/>
  <c r="N7" i="4" s="1"/>
  <c r="S7" i="4"/>
  <c r="T7" i="4" s="1"/>
  <c r="E7" i="4"/>
  <c r="F7" i="4" s="1"/>
  <c r="O7" i="4"/>
  <c r="P7" i="4" s="1"/>
  <c r="Q7" i="4"/>
  <c r="R7" i="4" s="1"/>
  <c r="G7" i="4"/>
  <c r="H7" i="4" s="1"/>
  <c r="W7" i="4"/>
  <c r="W26" i="4"/>
  <c r="X6" i="4"/>
  <c r="A9" i="2"/>
  <c r="H9" i="2" s="1"/>
  <c r="B8" i="2"/>
  <c r="D8" i="2" s="1"/>
  <c r="F8" i="2" s="1"/>
  <c r="C8" i="2"/>
  <c r="E8" i="2" s="1"/>
  <c r="G8" i="2" s="1"/>
  <c r="D7" i="5"/>
  <c r="E7" i="5" s="1"/>
  <c r="B7" i="5"/>
  <c r="C7" i="5" s="1"/>
  <c r="B7" i="4"/>
  <c r="C7" i="4" s="1"/>
  <c r="D7" i="4" s="1"/>
  <c r="D6" i="4"/>
  <c r="A8" i="1"/>
  <c r="A8" i="5"/>
  <c r="F8" i="5" s="1"/>
  <c r="A8" i="4"/>
  <c r="AA8" i="4" s="1"/>
  <c r="F9" i="3" l="1"/>
  <c r="F8" i="3"/>
  <c r="G9" i="3"/>
  <c r="B9" i="3"/>
  <c r="C9" i="3" s="1"/>
  <c r="D9" i="3" s="1"/>
  <c r="A10" i="3"/>
  <c r="E10" i="3" s="1"/>
  <c r="F10" i="3" s="1"/>
  <c r="C8" i="3"/>
  <c r="D8" i="3" s="1"/>
  <c r="B8" i="1"/>
  <c r="C8" i="1" s="1"/>
  <c r="D8" i="1" s="1"/>
  <c r="E8" i="1"/>
  <c r="B9" i="7"/>
  <c r="C9" i="7" s="1"/>
  <c r="D9" i="7" s="1"/>
  <c r="E9" i="7"/>
  <c r="B8" i="7"/>
  <c r="C8" i="7" s="1"/>
  <c r="D8" i="7" s="1"/>
  <c r="E8" i="7"/>
  <c r="X7" i="4"/>
  <c r="W27" i="4"/>
  <c r="E8" i="4"/>
  <c r="F8" i="4" s="1"/>
  <c r="U8" i="4"/>
  <c r="V8" i="4" s="1"/>
  <c r="O8" i="4"/>
  <c r="P8" i="4" s="1"/>
  <c r="G8" i="4"/>
  <c r="H8" i="4" s="1"/>
  <c r="Y8" i="4"/>
  <c r="Z8" i="4" s="1"/>
  <c r="I8" i="4"/>
  <c r="J8" i="4" s="1"/>
  <c r="Q8" i="4"/>
  <c r="R8" i="4" s="1"/>
  <c r="K8" i="4"/>
  <c r="L8" i="4" s="1"/>
  <c r="M8" i="4"/>
  <c r="N8" i="4" s="1"/>
  <c r="S8" i="4"/>
  <c r="T8" i="4" s="1"/>
  <c r="W8" i="4"/>
  <c r="B9" i="2"/>
  <c r="D9" i="2" s="1"/>
  <c r="F9" i="2" s="1"/>
  <c r="A10" i="2"/>
  <c r="H10" i="2" s="1"/>
  <c r="C9" i="2"/>
  <c r="E9" i="2" s="1"/>
  <c r="G9" i="2" s="1"/>
  <c r="B8" i="5"/>
  <c r="C8" i="5" s="1"/>
  <c r="D8" i="5"/>
  <c r="E8" i="5" s="1"/>
  <c r="B8" i="4"/>
  <c r="C8" i="4" s="1"/>
  <c r="D8" i="4" s="1"/>
  <c r="A9" i="1"/>
  <c r="A9" i="4"/>
  <c r="AA9" i="4" s="1"/>
  <c r="A10" i="7"/>
  <c r="A9" i="5"/>
  <c r="F9" i="5" s="1"/>
  <c r="G10" i="3" l="1"/>
  <c r="B10" i="3"/>
  <c r="C10" i="3" s="1"/>
  <c r="D10" i="3" s="1"/>
  <c r="A11" i="3"/>
  <c r="E11" i="3" s="1"/>
  <c r="F11" i="3" s="1"/>
  <c r="B9" i="1"/>
  <c r="C9" i="1" s="1"/>
  <c r="D9" i="1" s="1"/>
  <c r="E9" i="1"/>
  <c r="B10" i="7"/>
  <c r="C10" i="7" s="1"/>
  <c r="D10" i="7" s="1"/>
  <c r="E10" i="7"/>
  <c r="Q9" i="4"/>
  <c r="R9" i="4" s="1"/>
  <c r="M9" i="4"/>
  <c r="N9" i="4" s="1"/>
  <c r="O9" i="4"/>
  <c r="P9" i="4" s="1"/>
  <c r="S9" i="4"/>
  <c r="T9" i="4" s="1"/>
  <c r="E9" i="4"/>
  <c r="F9" i="4" s="1"/>
  <c r="U9" i="4"/>
  <c r="V9" i="4" s="1"/>
  <c r="G9" i="4"/>
  <c r="H9" i="4" s="1"/>
  <c r="I9" i="4"/>
  <c r="J9" i="4" s="1"/>
  <c r="K9" i="4"/>
  <c r="L9" i="4" s="1"/>
  <c r="Y9" i="4"/>
  <c r="Z9" i="4" s="1"/>
  <c r="W9" i="4"/>
  <c r="W28" i="4"/>
  <c r="X8" i="4"/>
  <c r="C10" i="2"/>
  <c r="E10" i="2" s="1"/>
  <c r="G10" i="2" s="1"/>
  <c r="A11" i="2"/>
  <c r="H11" i="2" s="1"/>
  <c r="B10" i="2"/>
  <c r="D10" i="2" s="1"/>
  <c r="F10" i="2" s="1"/>
  <c r="D9" i="5"/>
  <c r="B9" i="5"/>
  <c r="C9" i="5" s="1"/>
  <c r="B9" i="4"/>
  <c r="C9" i="4" s="1"/>
  <c r="D9" i="4" s="1"/>
  <c r="A10" i="1"/>
  <c r="A11" i="7"/>
  <c r="A10" i="4"/>
  <c r="AA10" i="4" s="1"/>
  <c r="A10" i="5"/>
  <c r="F10" i="5" s="1"/>
  <c r="A12" i="3" l="1"/>
  <c r="E12" i="3" s="1"/>
  <c r="F12" i="3" s="1"/>
  <c r="G11" i="3"/>
  <c r="B11" i="3"/>
  <c r="C11" i="3" s="1"/>
  <c r="D11" i="3" s="1"/>
  <c r="B11" i="2"/>
  <c r="D11" i="2" s="1"/>
  <c r="F11" i="2" s="1"/>
  <c r="C11" i="2"/>
  <c r="E11" i="2" s="1"/>
  <c r="G11" i="2" s="1"/>
  <c r="B10" i="1"/>
  <c r="C10" i="1" s="1"/>
  <c r="D10" i="1" s="1"/>
  <c r="E10" i="1"/>
  <c r="B11" i="7"/>
  <c r="C11" i="7" s="1"/>
  <c r="D11" i="7" s="1"/>
  <c r="E11" i="7"/>
  <c r="X9" i="4"/>
  <c r="W29" i="4"/>
  <c r="O10" i="4"/>
  <c r="P10" i="4" s="1"/>
  <c r="Q10" i="4"/>
  <c r="R10" i="4" s="1"/>
  <c r="S10" i="4"/>
  <c r="T10" i="4" s="1"/>
  <c r="I10" i="4"/>
  <c r="J10" i="4" s="1"/>
  <c r="K10" i="4"/>
  <c r="L10" i="4" s="1"/>
  <c r="E10" i="4"/>
  <c r="F10" i="4" s="1"/>
  <c r="U10" i="4"/>
  <c r="V10" i="4" s="1"/>
  <c r="G10" i="4"/>
  <c r="H10" i="4" s="1"/>
  <c r="M10" i="4"/>
  <c r="N10" i="4" s="1"/>
  <c r="Y10" i="4"/>
  <c r="Z10" i="4" s="1"/>
  <c r="W10" i="4"/>
  <c r="A12" i="2"/>
  <c r="H12" i="2" s="1"/>
  <c r="B10" i="5"/>
  <c r="C10" i="5" s="1"/>
  <c r="D10" i="5"/>
  <c r="E10" i="5" s="1"/>
  <c r="E9" i="5"/>
  <c r="B10" i="4"/>
  <c r="C10" i="4" s="1"/>
  <c r="D10" i="4" s="1"/>
  <c r="A11" i="1"/>
  <c r="A12" i="7"/>
  <c r="A11" i="5"/>
  <c r="F11" i="5" s="1"/>
  <c r="A11" i="4"/>
  <c r="A13" i="3" l="1"/>
  <c r="E13" i="3" s="1"/>
  <c r="F13" i="3" s="1"/>
  <c r="B12" i="3"/>
  <c r="C12" i="3" s="1"/>
  <c r="D12" i="3" s="1"/>
  <c r="G12" i="3"/>
  <c r="AA11" i="4"/>
  <c r="W11" i="4"/>
  <c r="B12" i="2"/>
  <c r="D12" i="2" s="1"/>
  <c r="F12" i="2" s="1"/>
  <c r="C12" i="2"/>
  <c r="E12" i="2" s="1"/>
  <c r="G12" i="2" s="1"/>
  <c r="A13" i="2"/>
  <c r="H13" i="2" s="1"/>
  <c r="B11" i="1"/>
  <c r="C11" i="1" s="1"/>
  <c r="D11" i="1" s="1"/>
  <c r="E11" i="1"/>
  <c r="B12" i="7"/>
  <c r="C12" i="7" s="1"/>
  <c r="D12" i="7" s="1"/>
  <c r="E12" i="7"/>
  <c r="W30" i="4"/>
  <c r="X10" i="4"/>
  <c r="M11" i="4"/>
  <c r="N11" i="4" s="1"/>
  <c r="G11" i="4"/>
  <c r="H11" i="4" s="1"/>
  <c r="K11" i="4"/>
  <c r="L11" i="4" s="1"/>
  <c r="O11" i="4"/>
  <c r="P11" i="4" s="1"/>
  <c r="Q11" i="4"/>
  <c r="R11" i="4" s="1"/>
  <c r="Y11" i="4"/>
  <c r="Z11" i="4" s="1"/>
  <c r="I11" i="4"/>
  <c r="J11" i="4" s="1"/>
  <c r="S11" i="4"/>
  <c r="T11" i="4" s="1"/>
  <c r="E11" i="4"/>
  <c r="F11" i="4" s="1"/>
  <c r="U11" i="4"/>
  <c r="V11" i="4" s="1"/>
  <c r="B11" i="5"/>
  <c r="C11" i="5" s="1"/>
  <c r="D11" i="5"/>
  <c r="E11" i="5" s="1"/>
  <c r="B11" i="4"/>
  <c r="C11" i="4" s="1"/>
  <c r="D11" i="4" s="1"/>
  <c r="A12" i="1"/>
  <c r="A12" i="4"/>
  <c r="AA12" i="4" s="1"/>
  <c r="A12" i="5"/>
  <c r="F12" i="5" s="1"/>
  <c r="A13" i="7"/>
  <c r="A14" i="3" l="1"/>
  <c r="E14" i="3" s="1"/>
  <c r="F14" i="3" s="1"/>
  <c r="B13" i="3"/>
  <c r="C13" i="3" s="1"/>
  <c r="D13" i="3" s="1"/>
  <c r="G13" i="3"/>
  <c r="B13" i="2"/>
  <c r="D13" i="2" s="1"/>
  <c r="F13" i="2" s="1"/>
  <c r="C13" i="2"/>
  <c r="E13" i="2" s="1"/>
  <c r="G13" i="2" s="1"/>
  <c r="A14" i="2"/>
  <c r="H14" i="2" s="1"/>
  <c r="B12" i="1"/>
  <c r="C12" i="1" s="1"/>
  <c r="D12" i="1" s="1"/>
  <c r="E12" i="1"/>
  <c r="B13" i="7"/>
  <c r="C13" i="7" s="1"/>
  <c r="D13" i="7" s="1"/>
  <c r="E13" i="7"/>
  <c r="I12" i="4"/>
  <c r="J12" i="4" s="1"/>
  <c r="Y12" i="4"/>
  <c r="Z12" i="4" s="1"/>
  <c r="E12" i="4"/>
  <c r="F12" i="4" s="1"/>
  <c r="K12" i="4"/>
  <c r="L12" i="4" s="1"/>
  <c r="M12" i="4"/>
  <c r="N12" i="4" s="1"/>
  <c r="U12" i="4"/>
  <c r="V12" i="4" s="1"/>
  <c r="G12" i="4"/>
  <c r="H12" i="4" s="1"/>
  <c r="O12" i="4"/>
  <c r="P12" i="4" s="1"/>
  <c r="Q12" i="4"/>
  <c r="R12" i="4" s="1"/>
  <c r="S12" i="4"/>
  <c r="T12" i="4" s="1"/>
  <c r="W12" i="4"/>
  <c r="W31" i="4"/>
  <c r="X11" i="4"/>
  <c r="D12" i="5"/>
  <c r="E12" i="5" s="1"/>
  <c r="B12" i="5"/>
  <c r="C12" i="5" s="1"/>
  <c r="B12" i="4"/>
  <c r="C12" i="4" s="1"/>
  <c r="D12" i="4" s="1"/>
  <c r="A13" i="1"/>
  <c r="A14" i="7"/>
  <c r="A13" i="4"/>
  <c r="AA13" i="4" s="1"/>
  <c r="A13" i="5"/>
  <c r="F13" i="5" s="1"/>
  <c r="A15" i="3" l="1"/>
  <c r="E15" i="3" s="1"/>
  <c r="F15" i="3" s="1"/>
  <c r="G14" i="3"/>
  <c r="B14" i="3"/>
  <c r="C14" i="3" s="1"/>
  <c r="D14" i="3" s="1"/>
  <c r="A15" i="2"/>
  <c r="H15" i="2" s="1"/>
  <c r="C14" i="2"/>
  <c r="E14" i="2" s="1"/>
  <c r="G14" i="2" s="1"/>
  <c r="B14" i="2"/>
  <c r="D14" i="2" s="1"/>
  <c r="F14" i="2" s="1"/>
  <c r="B13" i="1"/>
  <c r="C13" i="1" s="1"/>
  <c r="D13" i="1" s="1"/>
  <c r="E13" i="1"/>
  <c r="B14" i="7"/>
  <c r="C14" i="7" s="1"/>
  <c r="D14" i="7" s="1"/>
  <c r="E14" i="7"/>
  <c r="S13" i="4"/>
  <c r="T13" i="4" s="1"/>
  <c r="M13" i="4"/>
  <c r="N13" i="4" s="1"/>
  <c r="O13" i="4"/>
  <c r="P13" i="4" s="1"/>
  <c r="Q13" i="4"/>
  <c r="R13" i="4" s="1"/>
  <c r="E13" i="4"/>
  <c r="F13" i="4" s="1"/>
  <c r="U13" i="4"/>
  <c r="V13" i="4" s="1"/>
  <c r="G13" i="4"/>
  <c r="H13" i="4" s="1"/>
  <c r="W13" i="4"/>
  <c r="I13" i="4"/>
  <c r="J13" i="4" s="1"/>
  <c r="Y13" i="4"/>
  <c r="Z13" i="4" s="1"/>
  <c r="K13" i="4"/>
  <c r="L13" i="4" s="1"/>
  <c r="X12" i="4"/>
  <c r="W32" i="4"/>
  <c r="B13" i="5"/>
  <c r="C13" i="5" s="1"/>
  <c r="D13" i="5"/>
  <c r="E13" i="5" s="1"/>
  <c r="B13" i="4"/>
  <c r="C13" i="4" s="1"/>
  <c r="D13" i="4" s="1"/>
  <c r="A14" i="1"/>
  <c r="A14" i="4"/>
  <c r="AA14" i="4" s="1"/>
  <c r="A14" i="5"/>
  <c r="F14" i="5" s="1"/>
  <c r="A15" i="7"/>
  <c r="A16" i="3" l="1"/>
  <c r="E16" i="3" s="1"/>
  <c r="F16" i="3" s="1"/>
  <c r="G15" i="3"/>
  <c r="B15" i="3"/>
  <c r="C15" i="3" s="1"/>
  <c r="D15" i="3" s="1"/>
  <c r="A16" i="2"/>
  <c r="H16" i="2" s="1"/>
  <c r="C15" i="2"/>
  <c r="E15" i="2" s="1"/>
  <c r="G15" i="2" s="1"/>
  <c r="B15" i="2"/>
  <c r="D15" i="2" s="1"/>
  <c r="F15" i="2" s="1"/>
  <c r="B14" i="1"/>
  <c r="C14" i="1" s="1"/>
  <c r="D14" i="1" s="1"/>
  <c r="E14" i="1"/>
  <c r="B15" i="7"/>
  <c r="C15" i="7" s="1"/>
  <c r="D15" i="7" s="1"/>
  <c r="E15" i="7"/>
  <c r="X13" i="4"/>
  <c r="W33" i="4"/>
  <c r="M14" i="4"/>
  <c r="N14" i="4" s="1"/>
  <c r="Y14" i="4"/>
  <c r="Z14" i="4" s="1"/>
  <c r="O14" i="4"/>
  <c r="P14" i="4" s="1"/>
  <c r="Q14" i="4"/>
  <c r="R14" i="4" s="1"/>
  <c r="G14" i="4"/>
  <c r="H14" i="4" s="1"/>
  <c r="S14" i="4"/>
  <c r="T14" i="4" s="1"/>
  <c r="E14" i="4"/>
  <c r="F14" i="4" s="1"/>
  <c r="U14" i="4"/>
  <c r="V14" i="4" s="1"/>
  <c r="W14" i="4"/>
  <c r="I14" i="4"/>
  <c r="J14" i="4" s="1"/>
  <c r="K14" i="4"/>
  <c r="L14" i="4" s="1"/>
  <c r="D14" i="5"/>
  <c r="E14" i="5" s="1"/>
  <c r="B14" i="5"/>
  <c r="C14" i="5" s="1"/>
  <c r="B14" i="4"/>
  <c r="C14" i="4" s="1"/>
  <c r="D14" i="4" s="1"/>
  <c r="A15" i="1"/>
  <c r="A16" i="7"/>
  <c r="A15" i="4"/>
  <c r="AA15" i="4" s="1"/>
  <c r="A15" i="5"/>
  <c r="F15" i="5" s="1"/>
  <c r="G16" i="3" l="1"/>
  <c r="A17" i="3"/>
  <c r="E17" i="3" s="1"/>
  <c r="F17" i="3" s="1"/>
  <c r="B16" i="3"/>
  <c r="C16" i="3" s="1"/>
  <c r="D16" i="3" s="1"/>
  <c r="A17" i="2"/>
  <c r="H17" i="2" s="1"/>
  <c r="B16" i="2"/>
  <c r="D16" i="2" s="1"/>
  <c r="F16" i="2" s="1"/>
  <c r="C16" i="2"/>
  <c r="E16" i="2" s="1"/>
  <c r="G16" i="2" s="1"/>
  <c r="B15" i="1"/>
  <c r="C15" i="1" s="1"/>
  <c r="D15" i="1" s="1"/>
  <c r="E15" i="1"/>
  <c r="B16" i="7"/>
  <c r="C16" i="7" s="1"/>
  <c r="E16" i="7"/>
  <c r="G15" i="4"/>
  <c r="H15" i="4" s="1"/>
  <c r="W15" i="4"/>
  <c r="X15" i="4" s="1"/>
  <c r="Q15" i="4"/>
  <c r="R15" i="4" s="1"/>
  <c r="E15" i="4"/>
  <c r="F15" i="4" s="1"/>
  <c r="I15" i="4"/>
  <c r="J15" i="4" s="1"/>
  <c r="Y15" i="4"/>
  <c r="Z15" i="4" s="1"/>
  <c r="K15" i="4"/>
  <c r="L15" i="4" s="1"/>
  <c r="S15" i="4"/>
  <c r="T15" i="4" s="1"/>
  <c r="U15" i="4"/>
  <c r="V15" i="4" s="1"/>
  <c r="M15" i="4"/>
  <c r="N15" i="4" s="1"/>
  <c r="O15" i="4"/>
  <c r="P15" i="4" s="1"/>
  <c r="X14" i="4"/>
  <c r="W34" i="4"/>
  <c r="D15" i="5"/>
  <c r="E15" i="5" s="1"/>
  <c r="B15" i="5"/>
  <c r="C15" i="5" s="1"/>
  <c r="B15" i="4"/>
  <c r="C15" i="4" s="1"/>
  <c r="D15" i="4" s="1"/>
  <c r="A16" i="1"/>
  <c r="A16" i="5"/>
  <c r="F16" i="5" s="1"/>
  <c r="A16" i="4"/>
  <c r="AA16" i="4" s="1"/>
  <c r="A17" i="7"/>
  <c r="G17" i="3" l="1"/>
  <c r="B17" i="3"/>
  <c r="C17" i="3" s="1"/>
  <c r="D17" i="3" s="1"/>
  <c r="C17" i="2"/>
  <c r="E17" i="2" s="1"/>
  <c r="G17" i="2" s="1"/>
  <c r="B17" i="2"/>
  <c r="D17" i="2" s="1"/>
  <c r="D19" i="2" s="1"/>
  <c r="F19" i="2" s="1"/>
  <c r="B16" i="1"/>
  <c r="C16" i="1" s="1"/>
  <c r="E16" i="1"/>
  <c r="B17" i="7"/>
  <c r="C17" i="7" s="1"/>
  <c r="C19" i="7" s="1"/>
  <c r="D19" i="7" s="1"/>
  <c r="E17" i="7"/>
  <c r="Q16" i="4"/>
  <c r="R16" i="4" s="1"/>
  <c r="O16" i="4"/>
  <c r="P16" i="4" s="1"/>
  <c r="S16" i="4"/>
  <c r="T16" i="4" s="1"/>
  <c r="E16" i="4"/>
  <c r="F16" i="4" s="1"/>
  <c r="U16" i="4"/>
  <c r="V16" i="4" s="1"/>
  <c r="K16" i="4"/>
  <c r="L16" i="4" s="1"/>
  <c r="M16" i="4"/>
  <c r="N16" i="4" s="1"/>
  <c r="G16" i="4"/>
  <c r="H16" i="4" s="1"/>
  <c r="W16" i="4"/>
  <c r="X16" i="4" s="1"/>
  <c r="I16" i="4"/>
  <c r="J16" i="4" s="1"/>
  <c r="Y16" i="4"/>
  <c r="Z16" i="4" s="1"/>
  <c r="B16" i="5"/>
  <c r="C16" i="5" s="1"/>
  <c r="D16" i="5"/>
  <c r="E16" i="5" s="1"/>
  <c r="B16" i="4"/>
  <c r="C16" i="4" s="1"/>
  <c r="D16" i="4" s="1"/>
  <c r="A17" i="1"/>
  <c r="D16" i="7"/>
  <c r="A17" i="4"/>
  <c r="AA17" i="4" s="1"/>
  <c r="A17" i="5"/>
  <c r="F17" i="5" s="1"/>
  <c r="C19" i="3" l="1"/>
  <c r="D19" i="3" s="1"/>
  <c r="E19" i="2"/>
  <c r="G19" i="2" s="1"/>
  <c r="F17" i="2"/>
  <c r="B17" i="1"/>
  <c r="C17" i="1" s="1"/>
  <c r="E17" i="1"/>
  <c r="D17" i="7"/>
  <c r="K17" i="4"/>
  <c r="L17" i="4" s="1"/>
  <c r="U17" i="4"/>
  <c r="V17" i="4" s="1"/>
  <c r="G17" i="4"/>
  <c r="H17" i="4" s="1"/>
  <c r="Y17" i="4"/>
  <c r="Z17" i="4" s="1"/>
  <c r="M17" i="4"/>
  <c r="N17" i="4" s="1"/>
  <c r="O17" i="4"/>
  <c r="P17" i="4" s="1"/>
  <c r="I17" i="4"/>
  <c r="J17" i="4" s="1"/>
  <c r="Q17" i="4"/>
  <c r="R17" i="4" s="1"/>
  <c r="S17" i="4"/>
  <c r="T17" i="4" s="1"/>
  <c r="E17" i="4"/>
  <c r="F17" i="4" s="1"/>
  <c r="W17" i="4"/>
  <c r="X17" i="4" s="1"/>
  <c r="B17" i="5"/>
  <c r="C17" i="5" s="1"/>
  <c r="D17" i="5"/>
  <c r="E17" i="5" s="1"/>
  <c r="B17" i="4"/>
  <c r="C17" i="4" s="1"/>
  <c r="D17" i="4" s="1"/>
  <c r="D16" i="1"/>
  <c r="D17" i="1" l="1"/>
  <c r="C19" i="1"/>
  <c r="D19" i="1" s="1"/>
  <c r="C19" i="5"/>
  <c r="C19" i="4"/>
</calcChain>
</file>

<file path=xl/sharedStrings.xml><?xml version="1.0" encoding="utf-8"?>
<sst xmlns="http://schemas.openxmlformats.org/spreadsheetml/2006/main" count="152" uniqueCount="71">
  <si>
    <t>Eau démineralisée</t>
  </si>
  <si>
    <t>Tour JAEGGI</t>
  </si>
  <si>
    <t>Production chaleur TGA</t>
  </si>
  <si>
    <t>Production chaleur GAZ</t>
  </si>
  <si>
    <t>Fulton 56</t>
  </si>
  <si>
    <t>eau ville</t>
  </si>
  <si>
    <t>Gaz chaudière</t>
  </si>
  <si>
    <t>Local serveur</t>
  </si>
  <si>
    <t>date</t>
  </si>
  <si>
    <t>3LP</t>
  </si>
  <si>
    <r>
      <rPr>
        <b/>
        <sz val="18"/>
        <color indexed="8"/>
        <rFont val="Calibri"/>
        <family val="2"/>
      </rPr>
      <t xml:space="preserve">Compteur eau de ville halle 7000  / N° :  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20"/>
        <color indexed="36"/>
        <rFont val="Calibri"/>
        <family val="2"/>
      </rPr>
      <t>11 821 643</t>
    </r>
  </si>
  <si>
    <t>Date</t>
  </si>
  <si>
    <t>Compteur  en m3</t>
  </si>
  <si>
    <t>Relevé</t>
  </si>
  <si>
    <t>Consom.mensuel</t>
  </si>
  <si>
    <t>Tot.Annuel</t>
  </si>
  <si>
    <t xml:space="preserve">graph consom </t>
  </si>
  <si>
    <t>ecart autorisé</t>
  </si>
  <si>
    <t>Gaz VO</t>
  </si>
  <si>
    <t>Gaz VN</t>
  </si>
  <si>
    <r>
      <rPr>
        <b/>
        <sz val="18"/>
        <color indexed="8"/>
        <rFont val="Calibri"/>
        <family val="2"/>
      </rPr>
      <t xml:space="preserve">Compteur GAZ chaudière halle 7000 / N° : </t>
    </r>
    <r>
      <rPr>
        <b/>
        <sz val="20"/>
        <color indexed="36"/>
        <rFont val="Calibri"/>
        <family val="2"/>
      </rPr>
      <t>15036801</t>
    </r>
  </si>
  <si>
    <t>chaleur</t>
  </si>
  <si>
    <t>releve</t>
  </si>
  <si>
    <t>cosom</t>
  </si>
  <si>
    <t>Compteur  en kW/h</t>
  </si>
  <si>
    <t>PHJ</t>
  </si>
  <si>
    <r>
      <rPr>
        <b/>
        <sz val="18"/>
        <color indexed="8"/>
        <rFont val="Calibri"/>
        <family val="2"/>
      </rPr>
      <t xml:space="preserve">eau adoucie FULTON Banc 56  / N° :  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20"/>
        <color indexed="36"/>
        <rFont val="Calibri"/>
        <family val="2"/>
      </rPr>
      <t>12 101 192</t>
    </r>
  </si>
  <si>
    <t>Certus 51 à 55</t>
  </si>
  <si>
    <t>Consomation eau</t>
  </si>
  <si>
    <t>eau sannitaire</t>
  </si>
  <si>
    <t>date debut graph</t>
  </si>
  <si>
    <t>VO</t>
  </si>
  <si>
    <t>VN</t>
  </si>
  <si>
    <t>Cons.mens. VO</t>
  </si>
  <si>
    <t>Cons.mens. VN</t>
  </si>
  <si>
    <r>
      <rPr>
        <b/>
        <sz val="18"/>
        <color indexed="8"/>
        <rFont val="Calibri"/>
        <family val="2"/>
      </rPr>
      <t xml:space="preserve">Compteur GAZ banc halle 7000 / N° : </t>
    </r>
    <r>
      <rPr>
        <b/>
        <sz val="20"/>
        <color indexed="36"/>
        <rFont val="Calibri"/>
        <family val="2"/>
      </rPr>
      <t>75091816/2010</t>
    </r>
  </si>
  <si>
    <t>XXX</t>
  </si>
  <si>
    <t>defini la date de début pour les graphiques</t>
  </si>
  <si>
    <t>m3</t>
  </si>
  <si>
    <t>KW</t>
  </si>
  <si>
    <t>m3 (litre)</t>
  </si>
  <si>
    <t>Elcomat eau -2 C°</t>
  </si>
  <si>
    <t>Elcomat Chauffage</t>
  </si>
  <si>
    <t>Elcomat eau 6 C°</t>
  </si>
  <si>
    <t>banc 51</t>
  </si>
  <si>
    <t>banc 52</t>
  </si>
  <si>
    <t>banc 53</t>
  </si>
  <si>
    <t>banc 54</t>
  </si>
  <si>
    <t>banc 55</t>
  </si>
  <si>
    <t>addition 51 a 55</t>
  </si>
  <si>
    <t>commentaire</t>
  </si>
  <si>
    <t>nouveau compteur pour tous les bancs</t>
  </si>
  <si>
    <t>liste date auto</t>
  </si>
  <si>
    <t>date auto</t>
  </si>
  <si>
    <t>qui</t>
  </si>
  <si>
    <t>feuille</t>
  </si>
  <si>
    <t>mofification</t>
  </si>
  <si>
    <t>P. Conod</t>
  </si>
  <si>
    <t>toutes</t>
  </si>
  <si>
    <t>création fichier</t>
  </si>
  <si>
    <t>Parametres</t>
  </si>
  <si>
    <t>refonte du panneau de config</t>
  </si>
  <si>
    <t>changlog</t>
  </si>
  <si>
    <t>création de l'onglet idoine</t>
  </si>
  <si>
    <t>ajout du champ commentaire plus de son affichage sur les pages de visualisation</t>
  </si>
  <si>
    <t>graph consom</t>
  </si>
  <si>
    <t>fuite sur la fulton</t>
  </si>
  <si>
    <t>relevé</t>
  </si>
  <si>
    <t>modification du formulaire de saisie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</si>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</sst>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100C]mmmm\ yyyy;@"/>
    <numFmt numFmtId="165" formatCode="\ mmmm"/>
    <numFmt numFmtId="166" formatCode="0.000"/>
    <numFmt numFmtId="167" formatCode="mmmm\ yyyy"/>
    <numFmt numFmtId="168" formatCode="[$-100C]\ mmm\ yy;@"/>
    <numFmt numFmtId="169" formatCode="dd/mm/yy;@"/>
  </numFmts>
  <fonts count="13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20"/>
      <color indexed="36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2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3" fillId="2" borderId="1" xfId="0" applyFont="1" applyFill="1" applyBorder="1" applyAlignment="1">
      <alignment horizontal="centerContinuous" vertical="center"/>
    </xf>
    <xf numFmtId="0" fontId="4" fillId="3" borderId="1" xfId="0" applyFont="1" applyFill="1" applyBorder="1" applyAlignment="1">
      <alignment horizontal="centerContinuous" vertical="center" wrapText="1"/>
    </xf>
    <xf numFmtId="0" fontId="5" fillId="3" borderId="2" xfId="0" applyFont="1" applyFill="1" applyBorder="1" applyAlignment="1">
      <alignment horizontal="centerContinuous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right" vertical="center"/>
    </xf>
    <xf numFmtId="0" fontId="0" fillId="6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0" fontId="6" fillId="7" borderId="2" xfId="0" applyFont="1" applyFill="1" applyBorder="1" applyAlignment="1">
      <alignment horizontal="right" vertical="center"/>
    </xf>
    <xf numFmtId="164" fontId="0" fillId="8" borderId="4" xfId="0" applyNumberFormat="1" applyFill="1" applyBorder="1" applyAlignment="1">
      <alignment horizontal="center" vertical="center"/>
    </xf>
    <xf numFmtId="0" fontId="0" fillId="6" borderId="0" xfId="0" applyFill="1"/>
    <xf numFmtId="165" fontId="0" fillId="0" borderId="0" xfId="0" applyNumberFormat="1"/>
    <xf numFmtId="0" fontId="5" fillId="6" borderId="5" xfId="0" applyFont="1" applyFill="1" applyBorder="1" applyAlignment="1">
      <alignment horizontal="centerContinuous" vertical="center" wrapText="1"/>
    </xf>
    <xf numFmtId="0" fontId="5" fillId="6" borderId="6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right" vertical="center"/>
    </xf>
    <xf numFmtId="14" fontId="0" fillId="6" borderId="0" xfId="0" applyNumberFormat="1" applyFill="1"/>
    <xf numFmtId="1" fontId="6" fillId="5" borderId="2" xfId="0" applyNumberFormat="1" applyFont="1" applyFill="1" applyBorder="1" applyAlignment="1">
      <alignment horizontal="right" vertical="center"/>
    </xf>
    <xf numFmtId="1" fontId="6" fillId="9" borderId="2" xfId="0" applyNumberFormat="1" applyFont="1" applyFill="1" applyBorder="1" applyAlignment="1">
      <alignment horizontal="right" vertical="center"/>
    </xf>
    <xf numFmtId="0" fontId="6" fillId="6" borderId="0" xfId="0" applyFont="1" applyFill="1" applyBorder="1" applyAlignment="1">
      <alignment horizontal="right" vertical="center"/>
    </xf>
    <xf numFmtId="1" fontId="6" fillId="6" borderId="2" xfId="0" applyNumberFormat="1" applyFont="1" applyFill="1" applyBorder="1" applyAlignment="1">
      <alignment horizontal="right" vertical="center"/>
    </xf>
    <xf numFmtId="1" fontId="5" fillId="6" borderId="5" xfId="0" applyNumberFormat="1" applyFont="1" applyFill="1" applyBorder="1" applyAlignment="1">
      <alignment horizontal="centerContinuous" vertical="center" wrapText="1"/>
    </xf>
    <xf numFmtId="1" fontId="5" fillId="6" borderId="6" xfId="0" applyNumberFormat="1" applyFont="1" applyFill="1" applyBorder="1" applyAlignment="1">
      <alignment vertical="center" wrapText="1"/>
    </xf>
    <xf numFmtId="1" fontId="0" fillId="6" borderId="0" xfId="0" applyNumberFormat="1" applyFill="1"/>
    <xf numFmtId="166" fontId="0" fillId="6" borderId="0" xfId="0" applyNumberFormat="1" applyFill="1"/>
    <xf numFmtId="0" fontId="5" fillId="3" borderId="5" xfId="0" applyFont="1" applyFill="1" applyBorder="1" applyAlignment="1">
      <alignment horizontal="centerContinuous" vertical="center" wrapText="1"/>
    </xf>
    <xf numFmtId="0" fontId="11" fillId="0" borderId="0" xfId="0" applyFont="1"/>
    <xf numFmtId="0" fontId="11" fillId="0" borderId="11" xfId="0" applyFont="1" applyBorder="1"/>
    <xf numFmtId="20" fontId="0" fillId="0" borderId="0" xfId="0" applyNumberFormat="1"/>
    <xf numFmtId="168" fontId="3" fillId="2" borderId="1" xfId="0" applyNumberFormat="1" applyFont="1" applyFill="1" applyBorder="1" applyAlignment="1">
      <alignment horizontal="center" vertical="center"/>
    </xf>
    <xf numFmtId="168" fontId="0" fillId="6" borderId="0" xfId="0" applyNumberFormat="1" applyFill="1"/>
    <xf numFmtId="168" fontId="0" fillId="8" borderId="4" xfId="0" applyNumberFormat="1" applyFill="1" applyBorder="1" applyAlignment="1">
      <alignment horizontal="center" vertical="center"/>
    </xf>
    <xf numFmtId="168" fontId="0" fillId="0" borderId="0" xfId="0" applyNumberFormat="1"/>
    <xf numFmtId="168" fontId="0" fillId="6" borderId="4" xfId="0" applyNumberForma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Continuous" vertical="center"/>
    </xf>
    <xf numFmtId="0" fontId="0" fillId="6" borderId="7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165" fontId="0" fillId="6" borderId="0" xfId="0" applyNumberFormat="1" applyFill="1"/>
    <xf numFmtId="0" fontId="8" fillId="6" borderId="7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11" fillId="0" borderId="0" xfId="0" applyFont="1" applyBorder="1"/>
    <xf numFmtId="3" fontId="11" fillId="0" borderId="0" xfId="0" applyNumberFormat="1" applyFont="1"/>
    <xf numFmtId="0" fontId="6" fillId="4" borderId="4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right" vertical="center"/>
    </xf>
    <xf numFmtId="0" fontId="0" fillId="10" borderId="0" xfId="0" applyFill="1" applyBorder="1" applyAlignment="1">
      <alignment horizontal="center" vertical="center" wrapText="1"/>
    </xf>
    <xf numFmtId="0" fontId="0" fillId="0" borderId="3" xfId="0" applyBorder="1"/>
    <xf numFmtId="167" fontId="0" fillId="0" borderId="0" xfId="0" applyNumberFormat="1" applyProtection="1">
      <protection locked="0"/>
    </xf>
    <xf numFmtId="0" fontId="0" fillId="7" borderId="0" xfId="0" applyFill="1" applyProtection="1"/>
    <xf numFmtId="167" fontId="0" fillId="7" borderId="0" xfId="0" applyNumberFormat="1" applyFill="1" applyProtection="1"/>
    <xf numFmtId="0" fontId="0" fillId="6" borderId="0" xfId="0" applyFill="1" applyProtection="1"/>
    <xf numFmtId="0" fontId="0" fillId="0" borderId="0" xfId="0" applyProtection="1"/>
    <xf numFmtId="167" fontId="0" fillId="0" borderId="0" xfId="0" applyNumberFormat="1" applyProtection="1"/>
    <xf numFmtId="14" fontId="0" fillId="6" borderId="0" xfId="0" applyNumberFormat="1" applyFill="1" applyProtection="1">
      <protection locked="0"/>
    </xf>
    <xf numFmtId="0" fontId="0" fillId="6" borderId="0" xfId="0" applyFill="1" applyProtection="1">
      <protection locked="0"/>
    </xf>
    <xf numFmtId="3" fontId="0" fillId="6" borderId="0" xfId="0" applyNumberFormat="1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7" borderId="0" xfId="0" applyFill="1" applyProtection="1">
      <protection locked="0"/>
    </xf>
    <xf numFmtId="3" fontId="0" fillId="0" borderId="0" xfId="0" applyNumberFormat="1" applyProtection="1"/>
    <xf numFmtId="3" fontId="0" fillId="6" borderId="0" xfId="0" applyNumberFormat="1" applyFill="1" applyProtection="1"/>
    <xf numFmtId="2" fontId="0" fillId="6" borderId="0" xfId="0" applyNumberFormat="1" applyFill="1" applyProtection="1"/>
    <xf numFmtId="3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2" fontId="0" fillId="0" borderId="0" xfId="0" applyNumberFormat="1" applyAlignment="1" applyProtection="1">
      <alignment horizontal="center" vertical="center" wrapText="1"/>
    </xf>
    <xf numFmtId="2" fontId="0" fillId="0" borderId="0" xfId="0" applyNumberFormat="1" applyProtection="1"/>
    <xf numFmtId="0" fontId="7" fillId="0" borderId="0" xfId="0" applyFont="1" applyProtection="1"/>
    <xf numFmtId="166" fontId="0" fillId="6" borderId="0" xfId="0" applyNumberFormat="1" applyFill="1" applyProtection="1"/>
    <xf numFmtId="0" fontId="6" fillId="6" borderId="3" xfId="0" applyFont="1" applyFill="1" applyBorder="1" applyAlignment="1">
      <alignment horizontal="right" vertical="center"/>
    </xf>
    <xf numFmtId="0" fontId="5" fillId="6" borderId="5" xfId="0" applyNumberFormat="1" applyFont="1" applyFill="1" applyBorder="1" applyAlignment="1">
      <alignment horizontal="centerContinuous" vertical="center" wrapText="1"/>
    </xf>
    <xf numFmtId="169" fontId="0" fillId="7" borderId="0" xfId="0" applyNumberFormat="1" applyFill="1" applyProtection="1"/>
    <xf numFmtId="14" fontId="0" fillId="7" borderId="0" xfId="0" applyNumberFormat="1" applyFill="1" applyProtection="1"/>
    <xf numFmtId="3" fontId="0" fillId="11" borderId="0" xfId="0" applyNumberFormat="1" applyFill="1" applyProtection="1">
      <protection locked="0"/>
    </xf>
    <xf numFmtId="14" fontId="0" fillId="0" borderId="0" xfId="0" applyNumberFormat="1" applyAlignment="1" applyProtection="1">
      <alignment horizontal="right"/>
      <protection locked="0"/>
    </xf>
    <xf numFmtId="0" fontId="6" fillId="10" borderId="7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 wrapText="1"/>
    </xf>
    <xf numFmtId="168" fontId="6" fillId="8" borderId="8" xfId="0" applyNumberFormat="1" applyFont="1" applyFill="1" applyBorder="1" applyAlignment="1">
      <alignment horizontal="center" vertical="center"/>
    </xf>
    <xf numFmtId="168" fontId="6" fillId="8" borderId="9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</xf>
  </cellXfs>
  <cellStyles count="1">
    <cellStyle name="Normal" xfId="0" builtinId="0"/>
  </cellStyles>
  <dxfs count="2">
    <dxf>
      <font>
        <color theme="4" tint="0.59996337778862885"/>
      </font>
      <fill>
        <patternFill>
          <bgColor theme="4" tint="0.59996337778862885"/>
        </patternFill>
      </fill>
      <border>
        <vertical/>
        <horizontal/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6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Relationship Id="rId22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gaz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gaz!$C$4</c:f>
              <c:strCache>
                <c:ptCount val="1"/>
                <c:pt idx="0">
                  <c:v>Consom.mensuel</c:v>
                </c:pt>
              </c:strCache>
            </c:strRef>
          </c:tx>
          <c:marker>
            <c:symbol val="none"/>
          </c:marker>
          <c:val>
            <c:numRef>
              <c:f>gaz!$D$6:$D$17</c:f>
              <c:numCache>
                <c:formatCode>General</c:formatCode>
                <c:ptCount val="12"/>
                <c:pt idx="0">
                  <c:v>11674</c:v>
                </c:pt>
                <c:pt idx="1">
                  <c:v>7916.0199999999968</c:v>
                </c:pt>
                <c:pt idx="2">
                  <c:v>7916.0199999999968</c:v>
                </c:pt>
                <c:pt idx="3">
                  <c:v>3065.9600000000064</c:v>
                </c:pt>
                <c:pt idx="4">
                  <c:v>2303</c:v>
                </c:pt>
                <c:pt idx="5">
                  <c:v>821.47000000000116</c:v>
                </c:pt>
                <c:pt idx="6">
                  <c:v>439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40768"/>
        <c:axId val="145040896"/>
      </c:lineChart>
      <c:catAx>
        <c:axId val="1438407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45040896"/>
        <c:crosses val="autoZero"/>
        <c:auto val="1"/>
        <c:lblAlgn val="ctr"/>
        <c:lblOffset val="100"/>
        <c:noMultiLvlLbl val="0"/>
      </c:catAx>
      <c:valAx>
        <c:axId val="1450408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4384076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gaz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'gaz VO VN'!$D$4</c:f>
              <c:strCache>
                <c:ptCount val="1"/>
                <c:pt idx="0">
                  <c:v>Cons.mens. VO</c:v>
                </c:pt>
              </c:strCache>
            </c:strRef>
          </c:tx>
          <c:marker>
            <c:symbol val="none"/>
          </c:marker>
          <c:val>
            <c:numRef>
              <c:f>'gaz VO VN'!$F$6:$F$17</c:f>
              <c:numCache>
                <c:formatCode>General</c:formatCode>
                <c:ptCount val="12"/>
                <c:pt idx="0">
                  <c:v>733</c:v>
                </c:pt>
                <c:pt idx="1">
                  <c:v>335</c:v>
                </c:pt>
                <c:pt idx="2">
                  <c:v>550</c:v>
                </c:pt>
                <c:pt idx="3">
                  <c:v>767</c:v>
                </c:pt>
                <c:pt idx="4">
                  <c:v>654</c:v>
                </c:pt>
                <c:pt idx="5">
                  <c:v>297</c:v>
                </c:pt>
                <c:pt idx="6">
                  <c:v>741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'gaz VO VN'!$E$4</c:f>
              <c:strCache>
                <c:ptCount val="1"/>
                <c:pt idx="0">
                  <c:v>Cons.mens. VN</c:v>
                </c:pt>
              </c:strCache>
            </c:strRef>
          </c:tx>
          <c:marker>
            <c:symbol val="none"/>
          </c:marker>
          <c:val>
            <c:numRef>
              <c:f>'gaz VO VN'!$G$6:$G$17</c:f>
              <c:numCache>
                <c:formatCode>General</c:formatCode>
                <c:ptCount val="12"/>
                <c:pt idx="0">
                  <c:v>3168</c:v>
                </c:pt>
                <c:pt idx="1">
                  <c:v>1342</c:v>
                </c:pt>
                <c:pt idx="2">
                  <c:v>2310</c:v>
                </c:pt>
                <c:pt idx="3">
                  <c:v>3485</c:v>
                </c:pt>
                <c:pt idx="4">
                  <c:v>2814</c:v>
                </c:pt>
                <c:pt idx="5">
                  <c:v>1268</c:v>
                </c:pt>
                <c:pt idx="6">
                  <c:v>3151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927104"/>
        <c:axId val="160932992"/>
      </c:lineChart>
      <c:catAx>
        <c:axId val="1609271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0932992"/>
        <c:crosses val="autoZero"/>
        <c:auto val="1"/>
        <c:lblAlgn val="ctr"/>
        <c:lblOffset val="100"/>
        <c:noMultiLvlLbl val="0"/>
      </c:catAx>
      <c:valAx>
        <c:axId val="160932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6092710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Eau</a:t>
            </a:r>
            <a:r>
              <a:rPr lang="en-US" baseline="0"/>
              <a:t> de ville 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eau!$C$4</c:f>
              <c:strCache>
                <c:ptCount val="1"/>
                <c:pt idx="0">
                  <c:v>Consom.mensuel</c:v>
                </c:pt>
              </c:strCache>
            </c:strRef>
          </c:tx>
          <c:marker>
            <c:symbol val="none"/>
          </c:marker>
          <c:val>
            <c:numRef>
              <c:f>eau!$D$6:$D$17</c:f>
              <c:numCache>
                <c:formatCode>General</c:formatCode>
                <c:ptCount val="12"/>
                <c:pt idx="0">
                  <c:v>251</c:v>
                </c:pt>
                <c:pt idx="1">
                  <c:v>237</c:v>
                </c:pt>
                <c:pt idx="2">
                  <c:v>127</c:v>
                </c:pt>
                <c:pt idx="3">
                  <c:v>186</c:v>
                </c:pt>
                <c:pt idx="4">
                  <c:v>190</c:v>
                </c:pt>
                <c:pt idx="5">
                  <c:v>325</c:v>
                </c:pt>
                <c:pt idx="6">
                  <c:v>960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eau!$F$3</c:f>
              <c:strCache>
                <c:ptCount val="1"/>
                <c:pt idx="0">
                  <c:v>2012</c:v>
                </c:pt>
              </c:strCache>
            </c:strRef>
          </c:tx>
          <c:marker>
            <c:symbol val="none"/>
          </c:marker>
          <c:val>
            <c:numRef>
              <c:f>eau!$F$6:$F$17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0</c:v>
                </c:pt>
                <c:pt idx="3">
                  <c:v>22.561000000000035</c:v>
                </c:pt>
                <c:pt idx="4">
                  <c:v>127.93599999999998</c:v>
                </c:pt>
                <c:pt idx="5">
                  <c:v>87.649000000000001</c:v>
                </c:pt>
                <c:pt idx="6">
                  <c:v>467.96</c:v>
                </c:pt>
                <c:pt idx="7">
                  <c:v>2729.2110000000002</c:v>
                </c:pt>
                <c:pt idx="8">
                  <c:v>5075.0499999999993</c:v>
                </c:pt>
                <c:pt idx="9">
                  <c:v>75.950000000000728</c:v>
                </c:pt>
                <c:pt idx="10">
                  <c:v>87</c:v>
                </c:pt>
                <c:pt idx="11">
                  <c:v>229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94176"/>
        <c:axId val="171395712"/>
      </c:lineChart>
      <c:catAx>
        <c:axId val="17139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1395712"/>
        <c:crosses val="autoZero"/>
        <c:auto val="1"/>
        <c:lblAlgn val="ctr"/>
        <c:lblOffset val="100"/>
        <c:noMultiLvlLbl val="0"/>
      </c:catAx>
      <c:valAx>
        <c:axId val="1713957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713941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consommation eau halle 7000 en m</a:t>
            </a:r>
            <a:r>
              <a:rPr lang="en-US" baseline="30000"/>
              <a:t>3</a:t>
            </a:r>
          </a:p>
        </c:rich>
      </c:tx>
      <c:layout/>
      <c:overlay val="0"/>
    </c:title>
    <c:autoTitleDeleted val="0"/>
    <c:plotArea>
      <c:layout/>
      <c:areaChart>
        <c:grouping val="stacked"/>
        <c:varyColors val="0"/>
        <c:ser>
          <c:idx val="7"/>
          <c:order val="0"/>
          <c:tx>
            <c:v>banc 51</c:v>
          </c:tx>
          <c:val>
            <c:numRef>
              <c:f>'repartition eau'!banc_51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8.3000000000000185E-2</c:v>
                </c:pt>
              </c:numCache>
            </c:numRef>
          </c:val>
        </c:ser>
        <c:ser>
          <c:idx val="8"/>
          <c:order val="1"/>
          <c:tx>
            <c:v>banc 52</c:v>
          </c:tx>
          <c:val>
            <c:numRef>
              <c:f>[0]!banc_52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-0.61600000000000055</c:v>
                </c:pt>
              </c:numCache>
            </c:numRef>
          </c:val>
        </c:ser>
        <c:ser>
          <c:idx val="9"/>
          <c:order val="2"/>
          <c:tx>
            <c:v>banc 53</c:v>
          </c:tx>
          <c:val>
            <c:numRef>
              <c:f>[0]!banc_53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14.298999999999999</c:v>
                </c:pt>
              </c:numCache>
            </c:numRef>
          </c:val>
        </c:ser>
        <c:ser>
          <c:idx val="10"/>
          <c:order val="3"/>
          <c:tx>
            <c:v>banc 54</c:v>
          </c:tx>
          <c:val>
            <c:numRef>
              <c:f>[0]!banc_54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5.0570000000000004</c:v>
                </c:pt>
              </c:numCache>
            </c:numRef>
          </c:val>
        </c:ser>
        <c:ser>
          <c:idx val="5"/>
          <c:order val="4"/>
          <c:tx>
            <c:v>banc 55</c:v>
          </c:tx>
          <c:val>
            <c:numRef>
              <c:f>[0]!banc_55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2.0990000000000002</c:v>
                </c:pt>
              </c:numCache>
            </c:numRef>
          </c:val>
        </c:ser>
        <c:ser>
          <c:idx val="2"/>
          <c:order val="5"/>
          <c:tx>
            <c:strRef>
              <c:f>'repartition eau'!$S$3:$T$3</c:f>
              <c:strCache>
                <c:ptCount val="1"/>
                <c:pt idx="0">
                  <c:v>Fulton 56</c:v>
                </c:pt>
              </c:strCache>
            </c:strRef>
          </c:tx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[0]!banc_56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6.1499999999999995</c:v>
                </c:pt>
              </c:numCache>
            </c:numRef>
          </c:val>
        </c:ser>
        <c:ser>
          <c:idx val="3"/>
          <c:order val="6"/>
          <c:tx>
            <c:strRef>
              <c:f>'repartition eau'!$Y$3</c:f>
              <c:strCache>
                <c:ptCount val="1"/>
                <c:pt idx="0">
                  <c:v>Certus 51 à 55</c:v>
                </c:pt>
              </c:strCache>
            </c:strRef>
          </c:tx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eau'!Certus</c:f>
              <c:numCache>
                <c:formatCode>0</c:formatCode>
                <c:ptCount val="7"/>
                <c:pt idx="0">
                  <c:v>189</c:v>
                </c:pt>
                <c:pt idx="1">
                  <c:v>78.5</c:v>
                </c:pt>
                <c:pt idx="2">
                  <c:v>78.5</c:v>
                </c:pt>
                <c:pt idx="3">
                  <c:v>51</c:v>
                </c:pt>
                <c:pt idx="4">
                  <c:v>62</c:v>
                </c:pt>
                <c:pt idx="5">
                  <c:v>24</c:v>
                </c:pt>
                <c:pt idx="6">
                  <c:v>30</c:v>
                </c:pt>
              </c:numCache>
            </c:numRef>
          </c:val>
        </c:ser>
        <c:ser>
          <c:idx val="4"/>
          <c:order val="7"/>
          <c:tx>
            <c:strRef>
              <c:f>'repartition eau'!$W$3</c:f>
              <c:strCache>
                <c:ptCount val="1"/>
                <c:pt idx="0">
                  <c:v>eau sannitaire</c:v>
                </c:pt>
              </c:strCache>
            </c:strRef>
          </c:tx>
          <c:spPr>
            <a:ln w="25400">
              <a:noFill/>
            </a:ln>
          </c:spPr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eau'!eau_sani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328.25</c:v>
                </c:pt>
              </c:numCache>
            </c:numRef>
          </c:val>
        </c:ser>
        <c:ser>
          <c:idx val="1"/>
          <c:order val="8"/>
          <c:tx>
            <c:strRef>
              <c:f>'repartition eau'!$G$3</c:f>
              <c:strCache>
                <c:ptCount val="1"/>
                <c:pt idx="0">
                  <c:v>Tour JAEGGI</c:v>
                </c:pt>
              </c:strCache>
            </c:strRef>
          </c:tx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eau'!jaeggi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5</c:v>
                </c:pt>
                <c:pt idx="5">
                  <c:v>213</c:v>
                </c:pt>
                <c:pt idx="6">
                  <c:v>583</c:v>
                </c:pt>
              </c:numCache>
            </c:numRef>
          </c:val>
        </c:ser>
        <c:ser>
          <c:idx val="0"/>
          <c:order val="9"/>
          <c:tx>
            <c:strRef>
              <c:f>'repartition eau'!$U$3</c:f>
              <c:strCache>
                <c:ptCount val="1"/>
                <c:pt idx="0">
                  <c:v>Local serveur</c:v>
                </c:pt>
              </c:strCache>
            </c:strRef>
          </c:tx>
          <c:spPr>
            <a:ln w="25400">
              <a:noFill/>
            </a:ln>
          </c:spPr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eau'!serveur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</c:v>
                </c:pt>
                <c:pt idx="4">
                  <c:v>1</c:v>
                </c:pt>
                <c:pt idx="5">
                  <c:v>2.5</c:v>
                </c:pt>
                <c:pt idx="6">
                  <c:v>12.600000000000001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7741312"/>
        <c:axId val="299046784"/>
      </c:areaChart>
      <c:lineChart>
        <c:grouping val="standard"/>
        <c:varyColors val="0"/>
        <c:ser>
          <c:idx val="6"/>
          <c:order val="10"/>
          <c:tx>
            <c:v>total consomation eau</c:v>
          </c:tx>
          <c:marker>
            <c:symbol val="none"/>
          </c:marker>
          <c:val>
            <c:numRef>
              <c:f>'repartition eau'!$D$6:$D$17</c:f>
              <c:numCache>
                <c:formatCode>0</c:formatCode>
                <c:ptCount val="12"/>
                <c:pt idx="0">
                  <c:v>251</c:v>
                </c:pt>
                <c:pt idx="1">
                  <c:v>237</c:v>
                </c:pt>
                <c:pt idx="2">
                  <c:v>127</c:v>
                </c:pt>
                <c:pt idx="3">
                  <c:v>186</c:v>
                </c:pt>
                <c:pt idx="4">
                  <c:v>190</c:v>
                </c:pt>
                <c:pt idx="5">
                  <c:v>325</c:v>
                </c:pt>
                <c:pt idx="6">
                  <c:v>960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7741312"/>
        <c:axId val="299046784"/>
      </c:lineChart>
      <c:dateAx>
        <c:axId val="297741312"/>
        <c:scaling>
          <c:orientation val="minMax"/>
        </c:scaling>
        <c:delete val="0"/>
        <c:axPos val="b"/>
        <c:numFmt formatCode="[$-100C]\ mmm\ yy;@" sourceLinked="0"/>
        <c:majorTickMark val="none"/>
        <c:minorTickMark val="none"/>
        <c:tickLblPos val="none"/>
        <c:crossAx val="299046784"/>
        <c:crosses val="autoZero"/>
        <c:auto val="0"/>
        <c:lblOffset val="100"/>
        <c:baseTimeUnit val="months"/>
      </c:dateAx>
      <c:valAx>
        <c:axId val="299046784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29774131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consommation eau halle 7000</a:t>
            </a:r>
          </a:p>
        </c:rich>
      </c:tx>
      <c:layout>
        <c:manualLayout>
          <c:xMode val="edge"/>
          <c:yMode val="edge"/>
          <c:x val="0.36398885224354682"/>
          <c:y val="1.025803409962494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percentStacked"/>
        <c:varyColors val="0"/>
        <c:ser>
          <c:idx val="4"/>
          <c:order val="0"/>
          <c:tx>
            <c:strRef>
              <c:f>'repartition eau'!$W$3</c:f>
              <c:strCache>
                <c:ptCount val="1"/>
                <c:pt idx="0">
                  <c:v>eau sannitaire</c:v>
                </c:pt>
              </c:strCache>
            </c:strRef>
          </c:tx>
          <c:spPr>
            <a:ln w="25400">
              <a:noFill/>
            </a:ln>
          </c:spPr>
          <c:val>
            <c:numRef>
              <c:f>'repartition eau'!eau_sani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328.25</c:v>
                </c:pt>
              </c:numCache>
            </c:numRef>
          </c:val>
        </c:ser>
        <c:ser>
          <c:idx val="2"/>
          <c:order val="1"/>
          <c:tx>
            <c:strRef>
              <c:f>'repartition eau'!$S$3:$T$3</c:f>
              <c:strCache>
                <c:ptCount val="1"/>
                <c:pt idx="0">
                  <c:v>Fulton 56</c:v>
                </c:pt>
              </c:strCache>
            </c:strRef>
          </c:tx>
          <c:val>
            <c:numRef>
              <c:f>[0]!banc_56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6.1499999999999995</c:v>
                </c:pt>
              </c:numCache>
            </c:numRef>
          </c:val>
        </c:ser>
        <c:ser>
          <c:idx val="3"/>
          <c:order val="2"/>
          <c:tx>
            <c:strRef>
              <c:f>'repartition eau'!$Y$3</c:f>
              <c:strCache>
                <c:ptCount val="1"/>
                <c:pt idx="0">
                  <c:v>Certus 51 à 55</c:v>
                </c:pt>
              </c:strCache>
            </c:strRef>
          </c:tx>
          <c:val>
            <c:numRef>
              <c:f>'repartition eau'!Certus</c:f>
              <c:numCache>
                <c:formatCode>0</c:formatCode>
                <c:ptCount val="7"/>
                <c:pt idx="0">
                  <c:v>189</c:v>
                </c:pt>
                <c:pt idx="1">
                  <c:v>78.5</c:v>
                </c:pt>
                <c:pt idx="2">
                  <c:v>78.5</c:v>
                </c:pt>
                <c:pt idx="3">
                  <c:v>51</c:v>
                </c:pt>
                <c:pt idx="4">
                  <c:v>62</c:v>
                </c:pt>
                <c:pt idx="5">
                  <c:v>24</c:v>
                </c:pt>
                <c:pt idx="6">
                  <c:v>30</c:v>
                </c:pt>
              </c:numCache>
            </c:numRef>
          </c:val>
        </c:ser>
        <c:ser>
          <c:idx val="1"/>
          <c:order val="3"/>
          <c:tx>
            <c:strRef>
              <c:f>'repartition eau'!$G$3</c:f>
              <c:strCache>
                <c:ptCount val="1"/>
                <c:pt idx="0">
                  <c:v>Tour JAEGGI</c:v>
                </c:pt>
              </c:strCache>
            </c:strRef>
          </c:tx>
          <c:val>
            <c:numRef>
              <c:f>'repartition eau'!jaeggi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5</c:v>
                </c:pt>
                <c:pt idx="5">
                  <c:v>213</c:v>
                </c:pt>
                <c:pt idx="6">
                  <c:v>583</c:v>
                </c:pt>
              </c:numCache>
            </c:numRef>
          </c:val>
        </c:ser>
        <c:ser>
          <c:idx val="0"/>
          <c:order val="4"/>
          <c:tx>
            <c:strRef>
              <c:f>'repartition eau'!$U$3</c:f>
              <c:strCache>
                <c:ptCount val="1"/>
                <c:pt idx="0">
                  <c:v>Local serveur</c:v>
                </c:pt>
              </c:strCache>
            </c:strRef>
          </c:tx>
          <c:spPr>
            <a:ln w="25400">
              <a:noFill/>
            </a:ln>
          </c:spPr>
          <c:val>
            <c:numRef>
              <c:f>'repartition eau'!serveur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</c:v>
                </c:pt>
                <c:pt idx="4">
                  <c:v>1</c:v>
                </c:pt>
                <c:pt idx="5">
                  <c:v>2.5</c:v>
                </c:pt>
                <c:pt idx="6">
                  <c:v>12.600000000000001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520832"/>
        <c:axId val="348522368"/>
      </c:areaChart>
      <c:catAx>
        <c:axId val="34852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8522368"/>
        <c:crosses val="autoZero"/>
        <c:auto val="1"/>
        <c:lblAlgn val="ctr"/>
        <c:lblOffset val="100"/>
        <c:noMultiLvlLbl val="0"/>
      </c:catAx>
      <c:valAx>
        <c:axId val="3485223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 en %</a:t>
                </a:r>
                <a:r>
                  <a:rPr lang="en-US" baseline="0"/>
                  <a:t> de m3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none"/>
        <c:minorTickMark val="none"/>
        <c:tickLblPos val="nextTo"/>
        <c:crossAx val="348520832"/>
        <c:crosses val="autoZero"/>
        <c:crossBetween val="midCat"/>
      </c:valAx>
      <c:dTable>
        <c:showHorzBorder val="1"/>
        <c:showVertBorder val="1"/>
        <c:showOutline val="1"/>
        <c:showKeys val="1"/>
      </c:dTable>
    </c:plotArea>
    <c:plotVisOnly val="0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consommation eau halle 7000 en m</a:t>
            </a:r>
            <a:r>
              <a:rPr lang="en-US" baseline="30000"/>
              <a:t>3</a:t>
            </a:r>
          </a:p>
        </c:rich>
      </c:tx>
      <c:layout/>
      <c:overlay val="0"/>
    </c:title>
    <c:autoTitleDeleted val="0"/>
    <c:plotArea>
      <c:layout/>
      <c:areaChart>
        <c:grouping val="percentStacked"/>
        <c:varyColors val="0"/>
        <c:ser>
          <c:idx val="5"/>
          <c:order val="0"/>
          <c:tx>
            <c:v>banc 55</c:v>
          </c:tx>
          <c:val>
            <c:numRef>
              <c:f>[0]!banc_55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2.0990000000000002</c:v>
                </c:pt>
              </c:numCache>
            </c:numRef>
          </c:val>
        </c:ser>
        <c:ser>
          <c:idx val="2"/>
          <c:order val="1"/>
          <c:tx>
            <c:strRef>
              <c:f>'repartition eau'!$S$3:$T$3</c:f>
              <c:strCache>
                <c:ptCount val="1"/>
                <c:pt idx="0">
                  <c:v>Fulton 56</c:v>
                </c:pt>
              </c:strCache>
            </c:strRef>
          </c:tx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[0]!banc_56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6.1499999999999995</c:v>
                </c:pt>
              </c:numCache>
            </c:numRef>
          </c:val>
        </c:ser>
        <c:ser>
          <c:idx val="3"/>
          <c:order val="2"/>
          <c:tx>
            <c:strRef>
              <c:f>'repartition eau'!$Y$3</c:f>
              <c:strCache>
                <c:ptCount val="1"/>
                <c:pt idx="0">
                  <c:v>Certus 51 à 55</c:v>
                </c:pt>
              </c:strCache>
            </c:strRef>
          </c:tx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eau'!Certus</c:f>
              <c:numCache>
                <c:formatCode>0</c:formatCode>
                <c:ptCount val="7"/>
                <c:pt idx="0">
                  <c:v>189</c:v>
                </c:pt>
                <c:pt idx="1">
                  <c:v>78.5</c:v>
                </c:pt>
                <c:pt idx="2">
                  <c:v>78.5</c:v>
                </c:pt>
                <c:pt idx="3">
                  <c:v>51</c:v>
                </c:pt>
                <c:pt idx="4">
                  <c:v>62</c:v>
                </c:pt>
                <c:pt idx="5">
                  <c:v>24</c:v>
                </c:pt>
                <c:pt idx="6">
                  <c:v>30</c:v>
                </c:pt>
              </c:numCache>
            </c:numRef>
          </c:val>
        </c:ser>
        <c:ser>
          <c:idx val="4"/>
          <c:order val="3"/>
          <c:tx>
            <c:strRef>
              <c:f>'repartition eau'!$W$3</c:f>
              <c:strCache>
                <c:ptCount val="1"/>
                <c:pt idx="0">
                  <c:v>eau sannitaire</c:v>
                </c:pt>
              </c:strCache>
            </c:strRef>
          </c:tx>
          <c:spPr>
            <a:ln w="25400">
              <a:noFill/>
            </a:ln>
          </c:spPr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eau'!eau_sani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328.25</c:v>
                </c:pt>
              </c:numCache>
            </c:numRef>
          </c:val>
        </c:ser>
        <c:ser>
          <c:idx val="1"/>
          <c:order val="4"/>
          <c:tx>
            <c:strRef>
              <c:f>'repartition eau'!$G$3</c:f>
              <c:strCache>
                <c:ptCount val="1"/>
                <c:pt idx="0">
                  <c:v>Tour JAEGGI</c:v>
                </c:pt>
              </c:strCache>
            </c:strRef>
          </c:tx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eau'!jaeggi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5</c:v>
                </c:pt>
                <c:pt idx="5">
                  <c:v>213</c:v>
                </c:pt>
                <c:pt idx="6">
                  <c:v>583</c:v>
                </c:pt>
              </c:numCache>
            </c:numRef>
          </c:val>
        </c:ser>
        <c:ser>
          <c:idx val="0"/>
          <c:order val="5"/>
          <c:tx>
            <c:strRef>
              <c:f>'repartition eau'!$U$3</c:f>
              <c:strCache>
                <c:ptCount val="1"/>
                <c:pt idx="0">
                  <c:v>Local serveur</c:v>
                </c:pt>
              </c:strCache>
            </c:strRef>
          </c:tx>
          <c:spPr>
            <a:ln w="25400">
              <a:noFill/>
            </a:ln>
          </c:spPr>
          <c:cat>
            <c:numRef>
              <c:f>'repartition eau'!$A$6:$A$17</c:f>
              <c:numCache>
                <c:formatCode>[$-100C]\ mmm\ yy;@</c:formatCode>
                <c:ptCount val="12"/>
                <c:pt idx="0">
                  <c:v>41281</c:v>
                </c:pt>
                <c:pt idx="1">
                  <c:v>41312</c:v>
                </c:pt>
                <c:pt idx="2">
                  <c:v>41340</c:v>
                </c:pt>
                <c:pt idx="3">
                  <c:v>41371</c:v>
                </c:pt>
                <c:pt idx="4">
                  <c:v>41401</c:v>
                </c:pt>
                <c:pt idx="5">
                  <c:v>41432</c:v>
                </c:pt>
                <c:pt idx="6">
                  <c:v>41462</c:v>
                </c:pt>
                <c:pt idx="7">
                  <c:v>41493</c:v>
                </c:pt>
                <c:pt idx="8">
                  <c:v>41524</c:v>
                </c:pt>
                <c:pt idx="9">
                  <c:v>41554</c:v>
                </c:pt>
                <c:pt idx="10">
                  <c:v>41585</c:v>
                </c:pt>
                <c:pt idx="11">
                  <c:v>41615</c:v>
                </c:pt>
              </c:numCache>
            </c:numRef>
          </c:cat>
          <c:val>
            <c:numRef>
              <c:f>'repartition eau'!serveur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</c:v>
                </c:pt>
                <c:pt idx="4">
                  <c:v>1</c:v>
                </c:pt>
                <c:pt idx="5">
                  <c:v>2.5</c:v>
                </c:pt>
                <c:pt idx="6">
                  <c:v>12.600000000000001</c:v>
                </c:pt>
              </c:numCache>
            </c:numRef>
          </c:val>
        </c:ser>
        <c:ser>
          <c:idx val="7"/>
          <c:order val="7"/>
          <c:tx>
            <c:v>banc 51</c:v>
          </c:tx>
          <c:val>
            <c:numRef>
              <c:f>'repartition eau'!banc_51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8.3000000000000185E-2</c:v>
                </c:pt>
              </c:numCache>
            </c:numRef>
          </c:val>
        </c:ser>
        <c:ser>
          <c:idx val="8"/>
          <c:order val="8"/>
          <c:tx>
            <c:v>banc 52</c:v>
          </c:tx>
          <c:val>
            <c:numRef>
              <c:f>[0]!banc_52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-0.61600000000000055</c:v>
                </c:pt>
              </c:numCache>
            </c:numRef>
          </c:val>
        </c:ser>
        <c:ser>
          <c:idx val="9"/>
          <c:order val="9"/>
          <c:tx>
            <c:v>banc 53</c:v>
          </c:tx>
          <c:val>
            <c:numRef>
              <c:f>[0]!banc_53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14.298999999999999</c:v>
                </c:pt>
              </c:numCache>
            </c:numRef>
          </c:val>
        </c:ser>
        <c:ser>
          <c:idx val="10"/>
          <c:order val="10"/>
          <c:tx>
            <c:v>banc 54</c:v>
          </c:tx>
          <c:val>
            <c:numRef>
              <c:f>[0]!banc_54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5.0570000000000004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589888"/>
        <c:axId val="139591680"/>
      </c:areaChart>
      <c:lineChart>
        <c:grouping val="standard"/>
        <c:varyColors val="0"/>
        <c:ser>
          <c:idx val="6"/>
          <c:order val="6"/>
          <c:tx>
            <c:v>total consomation eau</c:v>
          </c:tx>
          <c:marker>
            <c:symbol val="none"/>
          </c:marker>
          <c:val>
            <c:numRef>
              <c:f>'repartition eau'!$D$6:$D$17</c:f>
              <c:numCache>
                <c:formatCode>0</c:formatCode>
                <c:ptCount val="12"/>
                <c:pt idx="0">
                  <c:v>251</c:v>
                </c:pt>
                <c:pt idx="1">
                  <c:v>237</c:v>
                </c:pt>
                <c:pt idx="2">
                  <c:v>127</c:v>
                </c:pt>
                <c:pt idx="3">
                  <c:v>186</c:v>
                </c:pt>
                <c:pt idx="4">
                  <c:v>190</c:v>
                </c:pt>
                <c:pt idx="5">
                  <c:v>325</c:v>
                </c:pt>
                <c:pt idx="6">
                  <c:v>960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594752"/>
        <c:axId val="139593216"/>
      </c:lineChart>
      <c:dateAx>
        <c:axId val="139589888"/>
        <c:scaling>
          <c:orientation val="minMax"/>
        </c:scaling>
        <c:delete val="0"/>
        <c:axPos val="b"/>
        <c:numFmt formatCode="[$-100C]\ mmm\ yy;@" sourceLinked="0"/>
        <c:majorTickMark val="none"/>
        <c:minorTickMark val="none"/>
        <c:tickLblPos val="none"/>
        <c:crossAx val="139591680"/>
        <c:crosses val="autoZero"/>
        <c:auto val="0"/>
        <c:lblOffset val="100"/>
        <c:baseTimeUnit val="months"/>
      </c:dateAx>
      <c:valAx>
        <c:axId val="139591680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139589888"/>
        <c:crosses val="autoZero"/>
        <c:crossBetween val="between"/>
      </c:valAx>
      <c:valAx>
        <c:axId val="13959321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crossAx val="139594752"/>
        <c:crosses val="max"/>
        <c:crossBetween val="between"/>
      </c:valAx>
      <c:catAx>
        <c:axId val="139594752"/>
        <c:scaling>
          <c:orientation val="minMax"/>
        </c:scaling>
        <c:delete val="1"/>
        <c:axPos val="b"/>
        <c:majorTickMark val="out"/>
        <c:minorTickMark val="none"/>
        <c:tickLblPos val="nextTo"/>
        <c:crossAx val="139593216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 chaleur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stacked"/>
        <c:varyColors val="0"/>
        <c:ser>
          <c:idx val="1"/>
          <c:order val="0"/>
          <c:tx>
            <c:v>TGA</c:v>
          </c:tx>
          <c:spPr>
            <a:solidFill>
              <a:srgbClr val="00B050"/>
            </a:solidFill>
          </c:spPr>
          <c:val>
            <c:numRef>
              <c:f>'prod chaleur'!$E$6:$E$17</c:f>
              <c:numCache>
                <c:formatCode>General</c:formatCode>
                <c:ptCount val="12"/>
                <c:pt idx="0">
                  <c:v>157</c:v>
                </c:pt>
                <c:pt idx="1">
                  <c:v>23656</c:v>
                </c:pt>
                <c:pt idx="2">
                  <c:v>11259</c:v>
                </c:pt>
                <c:pt idx="3">
                  <c:v>6944</c:v>
                </c:pt>
                <c:pt idx="4">
                  <c:v>6480</c:v>
                </c:pt>
                <c:pt idx="5">
                  <c:v>-55469</c:v>
                </c:pt>
                <c:pt idx="6">
                  <c:v>62560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0"/>
          <c:order val="1"/>
          <c:tx>
            <c:strRef>
              <c:f>'prod chaleur'!$C$4</c:f>
              <c:strCache>
                <c:ptCount val="1"/>
                <c:pt idx="0">
                  <c:v>Consom.mensuel</c:v>
                </c:pt>
              </c:strCache>
            </c:strRef>
          </c:tx>
          <c:spPr>
            <a:solidFill>
              <a:schemeClr val="accent2"/>
            </a:solidFill>
          </c:spPr>
          <c:val>
            <c:numRef>
              <c:f>'prod chaleur'!$C$6:$C$17</c:f>
              <c:numCache>
                <c:formatCode>0</c:formatCode>
                <c:ptCount val="12"/>
                <c:pt idx="0">
                  <c:v>11742</c:v>
                </c:pt>
                <c:pt idx="1">
                  <c:v>184848</c:v>
                </c:pt>
                <c:pt idx="2">
                  <c:v>73371</c:v>
                </c:pt>
                <c:pt idx="3">
                  <c:v>29298</c:v>
                </c:pt>
                <c:pt idx="4">
                  <c:v>21372</c:v>
                </c:pt>
                <c:pt idx="5">
                  <c:v>7224</c:v>
                </c:pt>
                <c:pt idx="6">
                  <c:v>2975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605888"/>
        <c:axId val="139607424"/>
      </c:areaChart>
      <c:catAx>
        <c:axId val="139605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9607424"/>
        <c:crosses val="autoZero"/>
        <c:auto val="1"/>
        <c:lblAlgn val="ctr"/>
        <c:lblOffset val="100"/>
        <c:noMultiLvlLbl val="0"/>
      </c:catAx>
      <c:valAx>
        <c:axId val="1396074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kW/h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39605888"/>
        <c:crosses val="autoZero"/>
        <c:crossBetween val="midCat"/>
      </c:valAx>
      <c:dTable>
        <c:showHorzBorder val="1"/>
        <c:showVertBorder val="1"/>
        <c:showOutline val="1"/>
        <c:showKeys val="1"/>
      </c:dTable>
    </c:plotArea>
    <c:plotVisOnly val="0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 chaleur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224354682"/>
          <c:y val="2.810721045928240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percentStacked"/>
        <c:varyColors val="0"/>
        <c:ser>
          <c:idx val="1"/>
          <c:order val="0"/>
          <c:tx>
            <c:v>TGA</c:v>
          </c:tx>
          <c:spPr>
            <a:solidFill>
              <a:srgbClr val="00B050"/>
            </a:solidFill>
          </c:spPr>
          <c:val>
            <c:numRef>
              <c:f>'prod chaleur'!$E$6:$E$17</c:f>
              <c:numCache>
                <c:formatCode>General</c:formatCode>
                <c:ptCount val="12"/>
                <c:pt idx="0">
                  <c:v>157</c:v>
                </c:pt>
                <c:pt idx="1">
                  <c:v>23656</c:v>
                </c:pt>
                <c:pt idx="2">
                  <c:v>11259</c:v>
                </c:pt>
                <c:pt idx="3">
                  <c:v>6944</c:v>
                </c:pt>
                <c:pt idx="4">
                  <c:v>6480</c:v>
                </c:pt>
                <c:pt idx="5">
                  <c:v>-55469</c:v>
                </c:pt>
                <c:pt idx="6">
                  <c:v>62560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0"/>
          <c:order val="1"/>
          <c:tx>
            <c:strRef>
              <c:f>'prod chaleur'!$C$4</c:f>
              <c:strCache>
                <c:ptCount val="1"/>
                <c:pt idx="0">
                  <c:v>Consom.mensuel</c:v>
                </c:pt>
              </c:strCache>
            </c:strRef>
          </c:tx>
          <c:spPr>
            <a:solidFill>
              <a:schemeClr val="accent2"/>
            </a:solidFill>
          </c:spPr>
          <c:val>
            <c:numRef>
              <c:f>'prod chaleur'!$C$6:$C$17</c:f>
              <c:numCache>
                <c:formatCode>0</c:formatCode>
                <c:ptCount val="12"/>
                <c:pt idx="0">
                  <c:v>11742</c:v>
                </c:pt>
                <c:pt idx="1">
                  <c:v>184848</c:v>
                </c:pt>
                <c:pt idx="2">
                  <c:v>73371</c:v>
                </c:pt>
                <c:pt idx="3">
                  <c:v>29298</c:v>
                </c:pt>
                <c:pt idx="4">
                  <c:v>21372</c:v>
                </c:pt>
                <c:pt idx="5">
                  <c:v>7224</c:v>
                </c:pt>
                <c:pt idx="6">
                  <c:v>2975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626368"/>
        <c:axId val="139627904"/>
      </c:areaChart>
      <c:catAx>
        <c:axId val="13962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9627904"/>
        <c:crosses val="autoZero"/>
        <c:auto val="1"/>
        <c:lblAlgn val="ctr"/>
        <c:lblOffset val="100"/>
        <c:noMultiLvlLbl val="0"/>
      </c:catAx>
      <c:valAx>
        <c:axId val="1396279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kW/h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none"/>
        <c:minorTickMark val="none"/>
        <c:tickLblPos val="nextTo"/>
        <c:crossAx val="139626368"/>
        <c:crosses val="autoZero"/>
        <c:crossBetween val="midCat"/>
      </c:valAx>
      <c:dTable>
        <c:showHorzBorder val="1"/>
        <c:showVertBorder val="1"/>
        <c:showOutline val="1"/>
        <c:showKeys val="1"/>
      </c:dTable>
    </c:plotArea>
    <c:plotVisOnly val="0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eau adoucie FULTON Banc 56 </a:t>
            </a:r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'eau adoucie'!$C$4</c:f>
              <c:strCache>
                <c:ptCount val="1"/>
                <c:pt idx="0">
                  <c:v>Consom.mensuel</c:v>
                </c:pt>
              </c:strCache>
            </c:strRef>
          </c:tx>
          <c:marker>
            <c:symbol val="none"/>
          </c:marker>
          <c:val>
            <c:numRef>
              <c:f>'eau adoucie'!$D$6:$D$17</c:f>
              <c:numCache>
                <c:formatCode>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</c:v>
                </c:pt>
                <c:pt idx="6">
                  <c:v>6.1499999999999995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13568"/>
        <c:axId val="140419456"/>
      </c:lineChart>
      <c:catAx>
        <c:axId val="14041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0419456"/>
        <c:crosses val="autoZero"/>
        <c:auto val="1"/>
        <c:lblAlgn val="ctr"/>
        <c:lblOffset val="100"/>
        <c:noMultiLvlLbl val="0"/>
      </c:catAx>
      <c:valAx>
        <c:axId val="140419456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4041356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129540</xdr:colOff>
      <xdr:row>0</xdr:row>
      <xdr:rowOff>0</xdr:rowOff>
    </xdr:from>
    <xdr:to>
      <xdr:col>14</xdr:col>
      <xdr:colOff>129540</xdr:colOff>
      <xdr:row>19</xdr:row>
      <xdr:rowOff>0</xdr:rowOff>
    </xdr:to>
    <xdr:graphicFrame macro="">
      <xdr:nvGraphicFramePr>
        <xdr:cNvPr id="307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17</xdr:col>
      <xdr:colOff>0</xdr:colOff>
      <xdr:row>19</xdr:row>
      <xdr:rowOff>0</xdr:rowOff>
    </xdr:to>
    <xdr:graphicFrame macro="">
      <xdr:nvGraphicFramePr>
        <xdr:cNvPr id="51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16</xdr:col>
      <xdr:colOff>0</xdr:colOff>
      <xdr:row>19</xdr:row>
      <xdr:rowOff>0</xdr:rowOff>
    </xdr:to>
    <xdr:graphicFrame macro="">
      <xdr:nvGraphicFramePr>
        <xdr:cNvPr id="716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0</xdr:row>
      <xdr:rowOff>0</xdr:rowOff>
    </xdr:from>
    <xdr:to>
      <xdr:col>40</xdr:col>
      <xdr:colOff>533400</xdr:colOff>
      <xdr:row>25</xdr:row>
      <xdr:rowOff>123825</xdr:rowOff>
    </xdr:to>
    <xdr:graphicFrame macro="">
      <xdr:nvGraphicFramePr>
        <xdr:cNvPr id="921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38100</xdr:colOff>
      <xdr:row>26</xdr:row>
      <xdr:rowOff>19050</xdr:rowOff>
    </xdr:from>
    <xdr:to>
      <xdr:col>36</xdr:col>
      <xdr:colOff>38100</xdr:colOff>
      <xdr:row>44</xdr:row>
      <xdr:rowOff>152400</xdr:rowOff>
    </xdr:to>
    <xdr:graphicFrame macro="">
      <xdr:nvGraphicFramePr>
        <xdr:cNvPr id="9218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0</xdr:colOff>
      <xdr:row>25</xdr:row>
      <xdr:rowOff>152400</xdr:rowOff>
    </xdr:from>
    <xdr:to>
      <xdr:col>40</xdr:col>
      <xdr:colOff>533402</xdr:colOff>
      <xdr:row>51</xdr:row>
      <xdr:rowOff>28575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15</xdr:col>
      <xdr:colOff>0</xdr:colOff>
      <xdr:row>19</xdr:row>
      <xdr:rowOff>0</xdr:rowOff>
    </xdr:to>
    <xdr:graphicFrame macro="">
      <xdr:nvGraphicFramePr>
        <xdr:cNvPr id="1228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20</xdr:row>
      <xdr:rowOff>0</xdr:rowOff>
    </xdr:from>
    <xdr:to>
      <xdr:col>14</xdr:col>
      <xdr:colOff>609600</xdr:colOff>
      <xdr:row>38</xdr:row>
      <xdr:rowOff>133350</xdr:rowOff>
    </xdr:to>
    <xdr:graphicFrame macro="">
      <xdr:nvGraphicFramePr>
        <xdr:cNvPr id="1229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7620</xdr:colOff>
          <xdr:row>2</xdr:row>
          <xdr:rowOff>7620</xdr:rowOff>
        </xdr:from>
        <xdr:to>
          <xdr:col>37</xdr:col>
          <xdr:colOff>22860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pas touche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0</xdr:rowOff>
        </xdr:from>
        <xdr:to>
          <xdr:col>22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inserer donnée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Insérer données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14</xdr:col>
      <xdr:colOff>0</xdr:colOff>
      <xdr:row>19</xdr:row>
      <xdr:rowOff>0</xdr:rowOff>
    </xdr:to>
    <xdr:graphicFrame macro="">
      <xdr:nvGraphicFramePr>
        <xdr:cNvPr id="1536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proteger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deverouiller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S19"/>
  <sheetViews>
    <sheetView workbookViewId="0">
      <selection activeCell="A5" sqref="A5"/>
    </sheetView>
  </sheetViews>
  <sheetFormatPr baseColWidth="10" defaultColWidth="11.44140625" defaultRowHeight="14.4" x14ac:dyDescent="0.3"/>
  <cols>
    <col min="1" max="1" width="16.33203125" customWidth="1"/>
    <col min="2" max="2" width="12.109375" customWidth="1"/>
    <col min="3" max="3" width="14.5546875" customWidth="1"/>
    <col min="4" max="4" width="14.5546875" style="14" hidden="1" customWidth="1"/>
    <col min="5" max="5" width="39.109375" customWidth="1"/>
    <col min="6" max="6" width="9.109375" customWidth="1"/>
    <col min="7" max="7" width="14.44140625" bestFit="1" customWidth="1"/>
    <col min="8" max="8" width="5" customWidth="1"/>
    <col min="9" max="12" width="9.109375" customWidth="1"/>
    <col min="13" max="13" width="4.5546875" customWidth="1"/>
    <col min="14" max="255" width="9.109375" customWidth="1"/>
  </cols>
  <sheetData>
    <row r="1" spans="1:19" ht="21.6" thickBot="1" x14ac:dyDescent="0.35">
      <c r="A1" s="4" t="s">
        <v>36</v>
      </c>
      <c r="B1" s="81" t="s">
        <v>20</v>
      </c>
      <c r="C1" s="82"/>
      <c r="D1" s="82"/>
      <c r="E1" s="82"/>
      <c r="K1" s="3"/>
      <c r="N1" s="15"/>
      <c r="O1" s="15"/>
      <c r="P1" s="15"/>
      <c r="Q1" s="15"/>
      <c r="R1" s="15"/>
      <c r="S1" s="15"/>
    </row>
    <row r="2" spans="1:19" s="14" customFormat="1" ht="21.6" hidden="1" thickBot="1" x14ac:dyDescent="0.35">
      <c r="A2" s="37"/>
      <c r="B2" s="42">
        <v>16</v>
      </c>
      <c r="C2" s="38" t="str">
        <f>VLOOKUP($A3,relevé!$A$3:$Y$104,B$2,TRUE)</f>
        <v>Gaz chaudière</v>
      </c>
      <c r="D2" s="39"/>
      <c r="E2" s="39">
        <v>20</v>
      </c>
      <c r="K2" s="19"/>
      <c r="N2" s="40"/>
      <c r="O2" s="40"/>
      <c r="P2" s="40"/>
      <c r="Q2" s="40"/>
      <c r="R2" s="40"/>
      <c r="S2" s="40"/>
    </row>
    <row r="3" spans="1:19" ht="16.2" thickBot="1" x14ac:dyDescent="0.35">
      <c r="A3" s="83" t="s">
        <v>11</v>
      </c>
      <c r="B3" s="5" t="s">
        <v>12</v>
      </c>
      <c r="C3" s="6"/>
      <c r="D3" s="16"/>
      <c r="E3" s="85"/>
      <c r="L3" s="3"/>
      <c r="M3" s="3"/>
    </row>
    <row r="4" spans="1:19" ht="15" thickBot="1" x14ac:dyDescent="0.35">
      <c r="A4" s="84"/>
      <c r="B4" s="7" t="s">
        <v>13</v>
      </c>
      <c r="C4" s="8" t="s">
        <v>14</v>
      </c>
      <c r="D4" s="17" t="s">
        <v>16</v>
      </c>
      <c r="E4" s="86"/>
      <c r="L4" s="3"/>
      <c r="M4" s="3"/>
    </row>
    <row r="5" spans="1:19" ht="15" thickBot="1" x14ac:dyDescent="0.35">
      <c r="A5" s="13">
        <f ca="1">parametres!$C$2</f>
        <v>41250</v>
      </c>
      <c r="B5" s="20">
        <f ca="1">IF($A5&gt;EOMONTH(TODAY(),-1)," ",VLOOKUP($A5+30,relevé!$A$3:$Y$104,B$2,TRUE))</f>
        <v>40334</v>
      </c>
      <c r="C5" s="9"/>
      <c r="D5" s="18"/>
      <c r="E5" s="45" t="str">
        <f ca="1">IF($A5&gt;EOMONTH(TODAY(),-1)," ",VLOOKUP($A5+30,relevé!$A$3:$Y$104,E$2,TRUE))</f>
        <v/>
      </c>
      <c r="I5" s="3"/>
      <c r="L5" s="3"/>
      <c r="M5" s="3"/>
    </row>
    <row r="6" spans="1:19" ht="15" thickBot="1" x14ac:dyDescent="0.35">
      <c r="A6" s="13">
        <f ca="1">EDATE(A5,1)</f>
        <v>41281</v>
      </c>
      <c r="B6" s="20">
        <f ca="1">IF($A6&gt;EOMONTH(TODAY(),-1)," ",VLOOKUP($A6+30,relevé!$A$3:$Y$104,B$2,TRUE))</f>
        <v>52008</v>
      </c>
      <c r="C6" s="21">
        <f ca="1">IF(B6=" ","",IF(B6="","",IF(B5="",0,SUM(B6-B5))))</f>
        <v>11674</v>
      </c>
      <c r="D6" s="18">
        <f ca="1">IF(C6="",#N/A,C6)</f>
        <v>11674</v>
      </c>
      <c r="E6" s="45" t="str">
        <f ca="1">IF($A6&gt;EOMONTH(TODAY(),-1)," ",VLOOKUP($A6+30,relevé!$A$3:$Y$104,E$2,TRUE))</f>
        <v/>
      </c>
      <c r="I6" s="3"/>
      <c r="L6" s="3"/>
      <c r="M6" s="3"/>
    </row>
    <row r="7" spans="1:19" ht="15" thickBot="1" x14ac:dyDescent="0.35">
      <c r="A7" s="13">
        <f t="shared" ref="A7:A17" ca="1" si="0">EDATE(A6,1)</f>
        <v>41312</v>
      </c>
      <c r="B7" s="20">
        <f ca="1">IF($A7&gt;EOMONTH(TODAY(),-1)," ",VLOOKUP($A7+30,relevé!$A$3:$Y$104,B$2,TRUE))</f>
        <v>59924.02</v>
      </c>
      <c r="C7" s="21">
        <f t="shared" ref="C7:C17" ca="1" si="1">IF(B7=" ","",IF(B7="","",IF(B6="",0,SUM(B7-B6))))</f>
        <v>7916.0199999999968</v>
      </c>
      <c r="D7" s="18">
        <f t="shared" ref="D7:D19" ca="1" si="2">IF(C7="",#N/A,C7)</f>
        <v>7916.0199999999968</v>
      </c>
      <c r="E7" s="45" t="str">
        <f ca="1">IF($A7&gt;EOMONTH(TODAY(),-1)," ",VLOOKUP($A7+30,relevé!$A$3:$Y$104,E$2,TRUE))</f>
        <v/>
      </c>
      <c r="I7" s="3"/>
      <c r="L7" s="3"/>
      <c r="M7" s="3"/>
    </row>
    <row r="8" spans="1:19" ht="15" thickBot="1" x14ac:dyDescent="0.35">
      <c r="A8" s="13">
        <f t="shared" ca="1" si="0"/>
        <v>41340</v>
      </c>
      <c r="B8" s="20">
        <f ca="1">IF($A8&gt;EOMONTH(TODAY(),-1)," ",VLOOKUP($A8+30,relevé!$A$3:$Y$104,B$2,TRUE))</f>
        <v>67840.039999999994</v>
      </c>
      <c r="C8" s="21">
        <f t="shared" ca="1" si="1"/>
        <v>7916.0199999999968</v>
      </c>
      <c r="D8" s="18">
        <f t="shared" ca="1" si="2"/>
        <v>7916.0199999999968</v>
      </c>
      <c r="E8" s="45" t="str">
        <f ca="1">IF($A8&gt;EOMONTH(TODAY(),-1)," ",VLOOKUP($A8+30,relevé!$A$3:$Y$104,E$2,TRUE))</f>
        <v/>
      </c>
      <c r="I8" s="3"/>
      <c r="L8" s="3"/>
      <c r="M8" s="3"/>
    </row>
    <row r="9" spans="1:19" ht="15" thickBot="1" x14ac:dyDescent="0.35">
      <c r="A9" s="13">
        <f t="shared" ca="1" si="0"/>
        <v>41371</v>
      </c>
      <c r="B9" s="20">
        <f ca="1">IF($A9&gt;EOMONTH(TODAY(),-1)," ",VLOOKUP($A9+30,relevé!$A$3:$Y$104,B$2,TRUE))</f>
        <v>70906</v>
      </c>
      <c r="C9" s="21">
        <f t="shared" ca="1" si="1"/>
        <v>3065.9600000000064</v>
      </c>
      <c r="D9" s="18">
        <f t="shared" ca="1" si="2"/>
        <v>3065.9600000000064</v>
      </c>
      <c r="E9" s="45" t="str">
        <f ca="1">IF($A9&gt;EOMONTH(TODAY(),-1)," ",VLOOKUP($A9+30,relevé!$A$3:$Y$104,E$2,TRUE))</f>
        <v/>
      </c>
      <c r="I9" s="3"/>
      <c r="L9" s="3"/>
      <c r="M9" s="3"/>
    </row>
    <row r="10" spans="1:19" ht="15" thickBot="1" x14ac:dyDescent="0.35">
      <c r="A10" s="13">
        <f t="shared" ca="1" si="0"/>
        <v>41401</v>
      </c>
      <c r="B10" s="20">
        <f ca="1">IF($A10&gt;EOMONTH(TODAY(),-1)," ",VLOOKUP($A10+30,relevé!$A$3:$Y$104,B$2,TRUE))</f>
        <v>73209</v>
      </c>
      <c r="C10" s="21">
        <f t="shared" ca="1" si="1"/>
        <v>2303</v>
      </c>
      <c r="D10" s="18">
        <f t="shared" ca="1" si="2"/>
        <v>2303</v>
      </c>
      <c r="E10" s="45" t="str">
        <f ca="1">IF($A10&gt;EOMONTH(TODAY(),-1)," ",VLOOKUP($A10+30,relevé!$A$3:$Y$104,E$2,TRUE))</f>
        <v/>
      </c>
      <c r="I10" s="3"/>
      <c r="L10" s="3"/>
      <c r="M10" s="3"/>
    </row>
    <row r="11" spans="1:19" ht="15" thickBot="1" x14ac:dyDescent="0.35">
      <c r="A11" s="13">
        <f t="shared" ca="1" si="0"/>
        <v>41432</v>
      </c>
      <c r="B11" s="20">
        <f ca="1">IF($A11&gt;EOMONTH(TODAY(),-1)," ",VLOOKUP($A11+30,relevé!$A$3:$Y$104,B$2,TRUE))</f>
        <v>74030.47</v>
      </c>
      <c r="C11" s="21">
        <f t="shared" ca="1" si="1"/>
        <v>821.47000000000116</v>
      </c>
      <c r="D11" s="18">
        <f t="shared" ca="1" si="2"/>
        <v>821.47000000000116</v>
      </c>
      <c r="E11" s="46" t="str">
        <f ca="1">IF($A11&gt;EOMONTH(TODAY(),-1)," ",VLOOKUP($A11+30,relevé!$A$3:$Y$104,E$2,TRUE))</f>
        <v>nouveau compteur pour tous les bancs</v>
      </c>
      <c r="I11" s="3"/>
      <c r="L11" s="3"/>
      <c r="M11" s="3"/>
    </row>
    <row r="12" spans="1:19" ht="15.75" customHeight="1" thickBot="1" x14ac:dyDescent="0.35">
      <c r="A12" s="13">
        <f t="shared" ca="1" si="0"/>
        <v>41462</v>
      </c>
      <c r="B12" s="20">
        <f ca="1">IF($A12&gt;EOMONTH(TODAY(),-1)," ",VLOOKUP($A12+30,relevé!$A$3:$Y$104,B$2,TRUE))</f>
        <v>74469.47</v>
      </c>
      <c r="C12" s="21">
        <f t="shared" ca="1" si="1"/>
        <v>439</v>
      </c>
      <c r="D12" s="18">
        <f t="shared" ca="1" si="2"/>
        <v>439</v>
      </c>
      <c r="E12" s="45" t="str">
        <f ca="1">IF($A12&gt;EOMONTH(TODAY(),-1)," ",VLOOKUP($A12+30,relevé!$A$3:$Y$104,E$2,TRUE))</f>
        <v>fuite sur la fulton</v>
      </c>
      <c r="I12" s="3"/>
      <c r="L12" s="3"/>
      <c r="M12" s="3"/>
    </row>
    <row r="13" spans="1:19" ht="15" thickBot="1" x14ac:dyDescent="0.35">
      <c r="A13" s="13">
        <f t="shared" ca="1" si="0"/>
        <v>41493</v>
      </c>
      <c r="B13" s="20" t="str">
        <f ca="1">IF($A13&gt;EOMONTH(TODAY(),-1)," ",VLOOKUP($A13+30,relevé!$A$3:$Y$104,B$2,TRUE))</f>
        <v xml:space="preserve"> </v>
      </c>
      <c r="C13" s="21" t="str">
        <f t="shared" ca="1" si="1"/>
        <v/>
      </c>
      <c r="D13" s="18" t="e">
        <f t="shared" ca="1" si="2"/>
        <v>#N/A</v>
      </c>
      <c r="E13" s="45" t="str">
        <f ca="1">IF($A13&gt;EOMONTH(TODAY(),-1)," ",VLOOKUP($A13+30,relevé!$A$3:$Y$104,E$2,TRUE))</f>
        <v xml:space="preserve"> </v>
      </c>
      <c r="I13" s="3"/>
      <c r="L13" s="3"/>
      <c r="M13" s="3"/>
    </row>
    <row r="14" spans="1:19" ht="15" thickBot="1" x14ac:dyDescent="0.35">
      <c r="A14" s="13">
        <f t="shared" ca="1" si="0"/>
        <v>41524</v>
      </c>
      <c r="B14" s="20" t="str">
        <f ca="1">IF($A14&gt;EOMONTH(TODAY(),-1)," ",VLOOKUP($A14+30,relevé!$A$3:$Y$104,B$2,TRUE))</f>
        <v xml:space="preserve"> </v>
      </c>
      <c r="C14" s="21" t="str">
        <f t="shared" ca="1" si="1"/>
        <v/>
      </c>
      <c r="D14" s="18" t="e">
        <f t="shared" ca="1" si="2"/>
        <v>#N/A</v>
      </c>
      <c r="E14" s="45" t="str">
        <f ca="1">IF($A14&gt;EOMONTH(TODAY(),-1)," ",VLOOKUP($A14+30,relevé!$A$3:$Y$104,E$2,TRUE))</f>
        <v xml:space="preserve"> </v>
      </c>
      <c r="I14" s="3"/>
      <c r="L14" s="3"/>
      <c r="M14" s="3"/>
    </row>
    <row r="15" spans="1:19" ht="15.75" customHeight="1" thickBot="1" x14ac:dyDescent="0.35">
      <c r="A15" s="13">
        <f t="shared" ca="1" si="0"/>
        <v>41554</v>
      </c>
      <c r="B15" s="20" t="str">
        <f ca="1">IF($A15&gt;EOMONTH(TODAY(),-1)," ",VLOOKUP($A15+30,relevé!$A$3:$Y$104,B$2,TRUE))</f>
        <v xml:space="preserve"> </v>
      </c>
      <c r="C15" s="21" t="str">
        <f t="shared" ca="1" si="1"/>
        <v/>
      </c>
      <c r="D15" s="18" t="e">
        <f t="shared" ca="1" si="2"/>
        <v>#N/A</v>
      </c>
      <c r="E15" s="45" t="str">
        <f ca="1">IF($A15&gt;EOMONTH(TODAY(),-1)," ",VLOOKUP($A15+30,relevé!$A$3:$Y$104,E$2,TRUE))</f>
        <v xml:space="preserve"> </v>
      </c>
      <c r="I15" s="3"/>
      <c r="L15" s="3"/>
      <c r="M15" s="3"/>
    </row>
    <row r="16" spans="1:19" ht="15" thickBot="1" x14ac:dyDescent="0.35">
      <c r="A16" s="13">
        <f t="shared" ca="1" si="0"/>
        <v>41585</v>
      </c>
      <c r="B16" s="20" t="str">
        <f ca="1">IF($A16&gt;EOMONTH(TODAY(),-1)," ",VLOOKUP($A16+30,relevé!$A$3:$Y$104,B$2,TRUE))</f>
        <v xml:space="preserve"> </v>
      </c>
      <c r="C16" s="21" t="str">
        <f t="shared" ca="1" si="1"/>
        <v/>
      </c>
      <c r="D16" s="18" t="e">
        <f t="shared" ca="1" si="2"/>
        <v>#N/A</v>
      </c>
      <c r="E16" s="45" t="str">
        <f ca="1">IF($A16&gt;EOMONTH(TODAY(),-1)," ",VLOOKUP($A16+30,relevé!$A$3:$Y$104,E$2,TRUE))</f>
        <v xml:space="preserve"> </v>
      </c>
      <c r="I16" s="3"/>
      <c r="L16" s="3"/>
      <c r="M16" s="3"/>
    </row>
    <row r="17" spans="1:9" ht="15" thickBot="1" x14ac:dyDescent="0.35">
      <c r="A17" s="13">
        <f t="shared" ca="1" si="0"/>
        <v>41615</v>
      </c>
      <c r="B17" s="20" t="str">
        <f ca="1">IF($A17&gt;EOMONTH(TODAY(),-1)," ",VLOOKUP($A17+30,relevé!$A$3:$Y$104,B$2,TRUE))</f>
        <v xml:space="preserve"> </v>
      </c>
      <c r="C17" s="21" t="str">
        <f t="shared" ca="1" si="1"/>
        <v/>
      </c>
      <c r="D17" s="18" t="e">
        <f t="shared" ca="1" si="2"/>
        <v>#N/A</v>
      </c>
      <c r="E17" s="45" t="str">
        <f ca="1">IF($A17&gt;EOMONTH(TODAY(),-1)," ",VLOOKUP($A17+30,relevé!$A$3:$Y$104,E$2,TRUE))</f>
        <v xml:space="preserve"> </v>
      </c>
      <c r="I17" s="3"/>
    </row>
    <row r="18" spans="1:9" ht="6" customHeight="1" thickBot="1" x14ac:dyDescent="0.35">
      <c r="D18" s="18"/>
    </row>
    <row r="19" spans="1:9" ht="15" thickBot="1" x14ac:dyDescent="0.35">
      <c r="A19" s="10" t="s">
        <v>15</v>
      </c>
      <c r="B19" s="11"/>
      <c r="C19" s="47">
        <f ca="1">SUM(C6:C17)</f>
        <v>34135.47</v>
      </c>
      <c r="D19" s="18">
        <f t="shared" ca="1" si="2"/>
        <v>34135.47</v>
      </c>
    </row>
  </sheetData>
  <sheetProtection sheet="1" objects="1" scenarios="1"/>
  <customSheetViews>
    <customSheetView guid="{4490E6B0-D11F-4711-BC52-29549D0CA484}" hiddenRows="1" hiddenColumns="1">
      <selection activeCell="A2" sqref="A2:XFD2"/>
      <pageMargins left="0.7" right="0.7" top="0.75" bottom="0.75" header="0.3" footer="0.3"/>
      <pageSetup paperSize="9" orientation="portrait" r:id="rId1"/>
    </customSheetView>
  </customSheetViews>
  <mergeCells count="3">
    <mergeCell ref="B1:E1"/>
    <mergeCell ref="A3:A4"/>
    <mergeCell ref="E3:E4"/>
  </mergeCells>
  <conditionalFormatting sqref="O3:O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N3:N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P3:S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V19"/>
  <sheetViews>
    <sheetView workbookViewId="0">
      <selection activeCell="J29" sqref="J29"/>
    </sheetView>
  </sheetViews>
  <sheetFormatPr baseColWidth="10" defaultColWidth="11.44140625" defaultRowHeight="14.4" x14ac:dyDescent="0.3"/>
  <cols>
    <col min="1" max="1" width="16.33203125" customWidth="1"/>
    <col min="2" max="3" width="12.109375" customWidth="1"/>
    <col min="4" max="5" width="14.5546875" customWidth="1"/>
    <col min="6" max="7" width="14.5546875" style="14" hidden="1" customWidth="1"/>
    <col min="8" max="8" width="39.109375" customWidth="1"/>
    <col min="9" max="9" width="9.109375" customWidth="1"/>
    <col min="10" max="10" width="14.44140625" bestFit="1" customWidth="1"/>
    <col min="11" max="11" width="5" customWidth="1"/>
    <col min="12" max="15" width="9.109375" customWidth="1"/>
    <col min="16" max="16" width="4.5546875" customWidth="1"/>
    <col min="17" max="255" width="9.109375" customWidth="1"/>
  </cols>
  <sheetData>
    <row r="1" spans="1:22" ht="21.6" thickBot="1" x14ac:dyDescent="0.35">
      <c r="A1" s="4" t="s">
        <v>36</v>
      </c>
      <c r="B1" s="81" t="s">
        <v>35</v>
      </c>
      <c r="C1" s="81"/>
      <c r="D1" s="82"/>
      <c r="E1" s="82"/>
      <c r="F1" s="82"/>
      <c r="G1" s="82"/>
      <c r="H1" s="48"/>
      <c r="N1" s="3"/>
      <c r="Q1" s="15"/>
      <c r="R1" s="15"/>
      <c r="S1" s="15"/>
      <c r="T1" s="15"/>
      <c r="U1" s="15"/>
      <c r="V1" s="15"/>
    </row>
    <row r="2" spans="1:22" s="14" customFormat="1" ht="21.6" hidden="1" thickBot="1" x14ac:dyDescent="0.35">
      <c r="A2" s="37"/>
      <c r="B2" s="42">
        <v>17</v>
      </c>
      <c r="C2" s="42">
        <v>18</v>
      </c>
      <c r="D2" s="38" t="str">
        <f>VLOOKUP($A3,relevé!$A$3:$Y$104,B$2,TRUE)</f>
        <v>Gaz VO</v>
      </c>
      <c r="E2" s="38" t="str">
        <f>VLOOKUP($A3,relevé!$A$3:$Y$104,C$2,TRUE)</f>
        <v>Gaz VN</v>
      </c>
      <c r="F2" s="39"/>
      <c r="G2" s="39"/>
      <c r="H2" s="39">
        <v>20</v>
      </c>
      <c r="N2" s="19"/>
      <c r="Q2" s="40"/>
      <c r="R2" s="40"/>
      <c r="S2" s="40"/>
      <c r="T2" s="40"/>
      <c r="U2" s="40"/>
      <c r="V2" s="40"/>
    </row>
    <row r="3" spans="1:22" ht="16.2" thickBot="1" x14ac:dyDescent="0.35">
      <c r="A3" s="83" t="s">
        <v>11</v>
      </c>
      <c r="B3" s="5" t="s">
        <v>12</v>
      </c>
      <c r="C3" s="5"/>
      <c r="D3" s="6"/>
      <c r="E3" s="28"/>
      <c r="F3" s="16"/>
      <c r="G3" s="16"/>
      <c r="H3" s="85"/>
      <c r="O3" s="3"/>
      <c r="P3" s="3"/>
    </row>
    <row r="4" spans="1:22" ht="15" thickBot="1" x14ac:dyDescent="0.35">
      <c r="A4" s="84"/>
      <c r="B4" s="7" t="s">
        <v>31</v>
      </c>
      <c r="C4" s="7" t="s">
        <v>32</v>
      </c>
      <c r="D4" s="8" t="s">
        <v>33</v>
      </c>
      <c r="E4" s="8" t="s">
        <v>34</v>
      </c>
      <c r="F4" s="17" t="s">
        <v>16</v>
      </c>
      <c r="G4" s="17"/>
      <c r="H4" s="86"/>
      <c r="O4" s="3"/>
      <c r="P4" s="3"/>
    </row>
    <row r="5" spans="1:22" ht="15" thickBot="1" x14ac:dyDescent="0.35">
      <c r="A5" s="13">
        <f ca="1">parametres!$C$2</f>
        <v>41250</v>
      </c>
      <c r="B5" s="20">
        <f ca="1">IF($A5&gt;EOMONTH(TODAY(),-1)," ",VLOOKUP($A5+30,relevé!$A$3:$Y$104,B$2,TRUE))</f>
        <v>1132</v>
      </c>
      <c r="C5" s="20">
        <f ca="1">IF($A5&gt;EOMONTH(TODAY(),-1)," ",VLOOKUP($A5+30,relevé!$A$3:$Y$104,C$2,TRUE))</f>
        <v>4730</v>
      </c>
      <c r="D5" s="9"/>
      <c r="E5" s="9"/>
      <c r="F5" s="18"/>
      <c r="G5" s="18"/>
      <c r="H5" s="45" t="str">
        <f ca="1">IF($A5&gt;EOMONTH(TODAY(),-1)," ",VLOOKUP($A5+30,relevé!$A$3:$Y$104,H$2,TRUE))</f>
        <v/>
      </c>
      <c r="L5" s="3"/>
      <c r="O5" s="3"/>
      <c r="P5" s="3"/>
    </row>
    <row r="6" spans="1:22" ht="15" thickBot="1" x14ac:dyDescent="0.35">
      <c r="A6" s="13">
        <f ca="1">EDATE(A5,1)</f>
        <v>41281</v>
      </c>
      <c r="B6" s="20">
        <f ca="1">IF($A6&gt;EOMONTH(TODAY(),-1)," ",VLOOKUP($A6+30,relevé!$A$3:$Y$104,B$2,TRUE))</f>
        <v>1865</v>
      </c>
      <c r="C6" s="20">
        <f ca="1">IF($A6&gt;EOMONTH(TODAY(),-1)," ",VLOOKUP($A6+30,relevé!$A$3:$Y$104,C$2,TRUE))</f>
        <v>7898</v>
      </c>
      <c r="D6" s="21">
        <f ca="1">IF(B6=" ","",IF(B6="","",IF(B5="",0,SUM(B6-B5))))</f>
        <v>733</v>
      </c>
      <c r="E6" s="21">
        <f ca="1">IF(C6=" ","",IF(C6="","",IF(C5="",0,SUM(C6-C5))))</f>
        <v>3168</v>
      </c>
      <c r="F6" s="18">
        <f ca="1">IF(D6="",#N/A,D6)</f>
        <v>733</v>
      </c>
      <c r="G6" s="18">
        <f ca="1">IF(E6="",#N/A,E6)</f>
        <v>3168</v>
      </c>
      <c r="H6" s="45" t="str">
        <f ca="1">IF($A6&gt;EOMONTH(TODAY(),-1)," ",VLOOKUP($A6+30,relevé!$A$3:$Y$104,H$2,TRUE))</f>
        <v/>
      </c>
      <c r="L6" s="3"/>
      <c r="O6" s="3"/>
      <c r="P6" s="3"/>
    </row>
    <row r="7" spans="1:22" ht="15" thickBot="1" x14ac:dyDescent="0.35">
      <c r="A7" s="13">
        <f t="shared" ref="A7:A17" ca="1" si="0">EDATE(A6,1)</f>
        <v>41312</v>
      </c>
      <c r="B7" s="20">
        <f ca="1">IF($A7&gt;EOMONTH(TODAY(),-1)," ",VLOOKUP($A7+30,relevé!$A$3:$Y$104,B$2,TRUE))</f>
        <v>2200</v>
      </c>
      <c r="C7" s="20">
        <f ca="1">IF($A7&gt;EOMONTH(TODAY(),-1)," ",VLOOKUP($A7+30,relevé!$A$3:$Y$104,C$2,TRUE))</f>
        <v>9240</v>
      </c>
      <c r="D7" s="21">
        <f t="shared" ref="D7:D17" ca="1" si="1">IF(B7=" ","",IF(B7="","",IF(B6="",0,SUM(B7-B6))))</f>
        <v>335</v>
      </c>
      <c r="E7" s="21">
        <f t="shared" ref="E7:E17" ca="1" si="2">IF(C7=" ","",IF(C7="","",IF(C6="",0,SUM(C7-C6))))</f>
        <v>1342</v>
      </c>
      <c r="F7" s="18">
        <f t="shared" ref="F7:F19" ca="1" si="3">IF(D7="",#N/A,D7)</f>
        <v>335</v>
      </c>
      <c r="G7" s="18">
        <f t="shared" ref="G7:G19" ca="1" si="4">IF(E7="",#N/A,E7)</f>
        <v>1342</v>
      </c>
      <c r="H7" s="45" t="str">
        <f ca="1">IF($A7&gt;EOMONTH(TODAY(),-1)," ",VLOOKUP($A7+30,relevé!$A$3:$Y$104,H$2,TRUE))</f>
        <v/>
      </c>
      <c r="L7" s="3"/>
      <c r="O7" s="3"/>
      <c r="P7" s="3"/>
    </row>
    <row r="8" spans="1:22" ht="15" thickBot="1" x14ac:dyDescent="0.35">
      <c r="A8" s="13">
        <f t="shared" ca="1" si="0"/>
        <v>41340</v>
      </c>
      <c r="B8" s="20">
        <f ca="1">IF($A8&gt;EOMONTH(TODAY(),-1)," ",VLOOKUP($A8+30,relevé!$A$3:$Y$104,B$2,TRUE))</f>
        <v>2750</v>
      </c>
      <c r="C8" s="20">
        <f ca="1">IF($A8&gt;EOMONTH(TODAY(),-1)," ",VLOOKUP($A8+30,relevé!$A$3:$Y$104,C$2,TRUE))</f>
        <v>11550</v>
      </c>
      <c r="D8" s="21">
        <f t="shared" ca="1" si="1"/>
        <v>550</v>
      </c>
      <c r="E8" s="21">
        <f t="shared" ca="1" si="2"/>
        <v>2310</v>
      </c>
      <c r="F8" s="18">
        <f t="shared" ca="1" si="3"/>
        <v>550</v>
      </c>
      <c r="G8" s="18">
        <f t="shared" ca="1" si="4"/>
        <v>2310</v>
      </c>
      <c r="H8" s="45" t="str">
        <f ca="1">IF($A8&gt;EOMONTH(TODAY(),-1)," ",VLOOKUP($A8+30,relevé!$A$3:$Y$104,H$2,TRUE))</f>
        <v/>
      </c>
      <c r="L8" s="3"/>
      <c r="O8" s="3"/>
      <c r="P8" s="3"/>
    </row>
    <row r="9" spans="1:22" ht="15" thickBot="1" x14ac:dyDescent="0.35">
      <c r="A9" s="13">
        <f t="shared" ca="1" si="0"/>
        <v>41371</v>
      </c>
      <c r="B9" s="20">
        <f ca="1">IF($A9&gt;EOMONTH(TODAY(),-1)," ",VLOOKUP($A9+30,relevé!$A$3:$Y$104,B$2,TRUE))</f>
        <v>3517</v>
      </c>
      <c r="C9" s="20">
        <f ca="1">IF($A9&gt;EOMONTH(TODAY(),-1)," ",VLOOKUP($A9+30,relevé!$A$3:$Y$104,C$2,TRUE))</f>
        <v>15035</v>
      </c>
      <c r="D9" s="21">
        <f t="shared" ca="1" si="1"/>
        <v>767</v>
      </c>
      <c r="E9" s="21">
        <f t="shared" ca="1" si="2"/>
        <v>3485</v>
      </c>
      <c r="F9" s="18">
        <f t="shared" ca="1" si="3"/>
        <v>767</v>
      </c>
      <c r="G9" s="18">
        <f t="shared" ca="1" si="4"/>
        <v>3485</v>
      </c>
      <c r="H9" s="45" t="str">
        <f ca="1">IF($A9&gt;EOMONTH(TODAY(),-1)," ",VLOOKUP($A9+30,relevé!$A$3:$Y$104,H$2,TRUE))</f>
        <v/>
      </c>
      <c r="L9" s="3"/>
      <c r="O9" s="3"/>
      <c r="P9" s="3"/>
    </row>
    <row r="10" spans="1:22" ht="15" thickBot="1" x14ac:dyDescent="0.35">
      <c r="A10" s="13">
        <f t="shared" ca="1" si="0"/>
        <v>41401</v>
      </c>
      <c r="B10" s="20">
        <f ca="1">IF($A10&gt;EOMONTH(TODAY(),-1)," ",VLOOKUP($A10+30,relevé!$A$3:$Y$104,B$2,TRUE))</f>
        <v>4171</v>
      </c>
      <c r="C10" s="20">
        <f ca="1">IF($A10&gt;EOMONTH(TODAY(),-1)," ",VLOOKUP($A10+30,relevé!$A$3:$Y$104,C$2,TRUE))</f>
        <v>17849</v>
      </c>
      <c r="D10" s="21">
        <f t="shared" ca="1" si="1"/>
        <v>654</v>
      </c>
      <c r="E10" s="21">
        <f t="shared" ca="1" si="2"/>
        <v>2814</v>
      </c>
      <c r="F10" s="18">
        <f t="shared" ca="1" si="3"/>
        <v>654</v>
      </c>
      <c r="G10" s="18">
        <f t="shared" ca="1" si="4"/>
        <v>2814</v>
      </c>
      <c r="H10" s="45" t="str">
        <f ca="1">IF($A10&gt;EOMONTH(TODAY(),-1)," ",VLOOKUP($A10+30,relevé!$A$3:$Y$104,H$2,TRUE))</f>
        <v/>
      </c>
      <c r="L10" s="3"/>
      <c r="O10" s="3"/>
      <c r="P10" s="3"/>
    </row>
    <row r="11" spans="1:22" ht="15" thickBot="1" x14ac:dyDescent="0.35">
      <c r="A11" s="13">
        <f t="shared" ca="1" si="0"/>
        <v>41432</v>
      </c>
      <c r="B11" s="20">
        <f ca="1">IF($A11&gt;EOMONTH(TODAY(),-1)," ",VLOOKUP($A11+30,relevé!$A$3:$Y$104,B$2,TRUE))</f>
        <v>4468</v>
      </c>
      <c r="C11" s="20">
        <f ca="1">IF($A11&gt;EOMONTH(TODAY(),-1)," ",VLOOKUP($A11+30,relevé!$A$3:$Y$104,C$2,TRUE))</f>
        <v>19117</v>
      </c>
      <c r="D11" s="21">
        <f t="shared" ca="1" si="1"/>
        <v>297</v>
      </c>
      <c r="E11" s="21">
        <f t="shared" ca="1" si="2"/>
        <v>1268</v>
      </c>
      <c r="F11" s="18">
        <f t="shared" ca="1" si="3"/>
        <v>297</v>
      </c>
      <c r="G11" s="18">
        <f t="shared" ca="1" si="4"/>
        <v>1268</v>
      </c>
      <c r="H11" s="46" t="str">
        <f ca="1">IF($A11&gt;EOMONTH(TODAY(),-1)," ",VLOOKUP($A11+30,relevé!$A$3:$Y$104,H$2,TRUE))</f>
        <v>nouveau compteur pour tous les bancs</v>
      </c>
      <c r="L11" s="3"/>
      <c r="O11" s="3"/>
      <c r="P11" s="3"/>
    </row>
    <row r="12" spans="1:22" ht="15.75" customHeight="1" thickBot="1" x14ac:dyDescent="0.35">
      <c r="A12" s="13">
        <f t="shared" ca="1" si="0"/>
        <v>41462</v>
      </c>
      <c r="B12" s="20">
        <f ca="1">IF($A12&gt;EOMONTH(TODAY(),-1)," ",VLOOKUP($A12+30,relevé!$A$3:$Y$104,B$2,TRUE))</f>
        <v>5209</v>
      </c>
      <c r="C12" s="20">
        <f ca="1">IF($A12&gt;EOMONTH(TODAY(),-1)," ",VLOOKUP($A12+30,relevé!$A$3:$Y$104,C$2,TRUE))</f>
        <v>22268</v>
      </c>
      <c r="D12" s="21">
        <f t="shared" ca="1" si="1"/>
        <v>741</v>
      </c>
      <c r="E12" s="21">
        <f t="shared" ca="1" si="2"/>
        <v>3151</v>
      </c>
      <c r="F12" s="18">
        <f t="shared" ca="1" si="3"/>
        <v>741</v>
      </c>
      <c r="G12" s="18">
        <f t="shared" ca="1" si="4"/>
        <v>3151</v>
      </c>
      <c r="H12" s="45" t="str">
        <f ca="1">IF($A12&gt;EOMONTH(TODAY(),-1)," ",VLOOKUP($A12+30,relevé!$A$3:$Y$104,H$2,TRUE))</f>
        <v>fuite sur la fulton</v>
      </c>
      <c r="L12" s="3"/>
      <c r="O12" s="3"/>
      <c r="P12" s="3"/>
    </row>
    <row r="13" spans="1:22" ht="15" thickBot="1" x14ac:dyDescent="0.35">
      <c r="A13" s="13">
        <f t="shared" ca="1" si="0"/>
        <v>41493</v>
      </c>
      <c r="B13" s="20" t="str">
        <f ca="1">IF($A13&gt;EOMONTH(TODAY(),-1)," ",VLOOKUP($A13+30,relevé!$A$3:$Y$104,B$2,TRUE))</f>
        <v xml:space="preserve"> </v>
      </c>
      <c r="C13" s="20" t="str">
        <f ca="1">IF($A13&gt;EOMONTH(TODAY(),-1)," ",VLOOKUP($A13+30,relevé!$A$3:$Y$104,C$2,TRUE))</f>
        <v xml:space="preserve"> </v>
      </c>
      <c r="D13" s="21" t="str">
        <f t="shared" ca="1" si="1"/>
        <v/>
      </c>
      <c r="E13" s="21" t="str">
        <f t="shared" ca="1" si="2"/>
        <v/>
      </c>
      <c r="F13" s="18" t="e">
        <f t="shared" ca="1" si="3"/>
        <v>#N/A</v>
      </c>
      <c r="G13" s="18" t="e">
        <f t="shared" ca="1" si="4"/>
        <v>#N/A</v>
      </c>
      <c r="H13" s="45" t="str">
        <f ca="1">IF($A13&gt;EOMONTH(TODAY(),-1)," ",VLOOKUP($A13+30,relevé!$A$3:$Y$104,H$2,TRUE))</f>
        <v xml:space="preserve"> </v>
      </c>
      <c r="L13" s="3"/>
      <c r="O13" s="3"/>
      <c r="P13" s="3"/>
    </row>
    <row r="14" spans="1:22" ht="15" thickBot="1" x14ac:dyDescent="0.35">
      <c r="A14" s="13">
        <f t="shared" ca="1" si="0"/>
        <v>41524</v>
      </c>
      <c r="B14" s="20" t="str">
        <f ca="1">IF($A14&gt;EOMONTH(TODAY(),-1)," ",VLOOKUP($A14+30,relevé!$A$3:$Y$104,B$2,TRUE))</f>
        <v xml:space="preserve"> </v>
      </c>
      <c r="C14" s="20" t="str">
        <f ca="1">IF($A14&gt;EOMONTH(TODAY(),-1)," ",VLOOKUP($A14+30,relevé!$A$3:$Y$104,C$2,TRUE))</f>
        <v xml:space="preserve"> </v>
      </c>
      <c r="D14" s="21" t="str">
        <f t="shared" ca="1" si="1"/>
        <v/>
      </c>
      <c r="E14" s="21" t="str">
        <f t="shared" ca="1" si="2"/>
        <v/>
      </c>
      <c r="F14" s="18" t="e">
        <f t="shared" ca="1" si="3"/>
        <v>#N/A</v>
      </c>
      <c r="G14" s="18" t="e">
        <f t="shared" ca="1" si="4"/>
        <v>#N/A</v>
      </c>
      <c r="H14" s="45" t="str">
        <f ca="1">IF($A14&gt;EOMONTH(TODAY(),-1)," ",VLOOKUP($A14+30,relevé!$A$3:$Y$104,H$2,TRUE))</f>
        <v xml:space="preserve"> </v>
      </c>
      <c r="L14" s="3"/>
      <c r="O14" s="3"/>
      <c r="P14" s="3"/>
    </row>
    <row r="15" spans="1:22" ht="15.75" customHeight="1" thickBot="1" x14ac:dyDescent="0.35">
      <c r="A15" s="13">
        <f t="shared" ca="1" si="0"/>
        <v>41554</v>
      </c>
      <c r="B15" s="20" t="str">
        <f ca="1">IF($A15&gt;EOMONTH(TODAY(),-1)," ",VLOOKUP($A15+30,relevé!$A$3:$Y$104,B$2,TRUE))</f>
        <v xml:space="preserve"> </v>
      </c>
      <c r="C15" s="20" t="str">
        <f ca="1">IF($A15&gt;EOMONTH(TODAY(),-1)," ",VLOOKUP($A15+30,relevé!$A$3:$Y$104,C$2,TRUE))</f>
        <v xml:space="preserve"> </v>
      </c>
      <c r="D15" s="21" t="str">
        <f t="shared" ca="1" si="1"/>
        <v/>
      </c>
      <c r="E15" s="21" t="str">
        <f t="shared" ca="1" si="2"/>
        <v/>
      </c>
      <c r="F15" s="18" t="e">
        <f t="shared" ca="1" si="3"/>
        <v>#N/A</v>
      </c>
      <c r="G15" s="18" t="e">
        <f t="shared" ca="1" si="4"/>
        <v>#N/A</v>
      </c>
      <c r="H15" s="45" t="str">
        <f ca="1">IF($A15&gt;EOMONTH(TODAY(),-1)," ",VLOOKUP($A15+30,relevé!$A$3:$Y$104,H$2,TRUE))</f>
        <v xml:space="preserve"> </v>
      </c>
      <c r="L15" s="3"/>
      <c r="O15" s="3"/>
      <c r="P15" s="3"/>
    </row>
    <row r="16" spans="1:22" ht="15" thickBot="1" x14ac:dyDescent="0.35">
      <c r="A16" s="13">
        <f t="shared" ca="1" si="0"/>
        <v>41585</v>
      </c>
      <c r="B16" s="20" t="str">
        <f ca="1">IF($A16&gt;EOMONTH(TODAY(),-1)," ",VLOOKUP($A16+30,relevé!$A$3:$Y$104,B$2,TRUE))</f>
        <v xml:space="preserve"> </v>
      </c>
      <c r="C16" s="20" t="str">
        <f ca="1">IF($A16&gt;EOMONTH(TODAY(),-1)," ",VLOOKUP($A16+30,relevé!$A$3:$Y$104,C$2,TRUE))</f>
        <v xml:space="preserve"> </v>
      </c>
      <c r="D16" s="21" t="str">
        <f t="shared" ca="1" si="1"/>
        <v/>
      </c>
      <c r="E16" s="21" t="str">
        <f t="shared" ca="1" si="2"/>
        <v/>
      </c>
      <c r="F16" s="18" t="e">
        <f t="shared" ca="1" si="3"/>
        <v>#N/A</v>
      </c>
      <c r="G16" s="18" t="e">
        <f t="shared" ca="1" si="4"/>
        <v>#N/A</v>
      </c>
      <c r="H16" s="45" t="str">
        <f ca="1">IF($A16&gt;EOMONTH(TODAY(),-1)," ",VLOOKUP($A16+30,relevé!$A$3:$Y$104,H$2,TRUE))</f>
        <v xml:space="preserve"> </v>
      </c>
      <c r="L16" s="3"/>
      <c r="O16" s="3"/>
      <c r="P16" s="3"/>
    </row>
    <row r="17" spans="1:12" ht="15" thickBot="1" x14ac:dyDescent="0.35">
      <c r="A17" s="13">
        <f t="shared" ca="1" si="0"/>
        <v>41615</v>
      </c>
      <c r="B17" s="20" t="str">
        <f ca="1">IF($A17&gt;EOMONTH(TODAY(),-1)," ",VLOOKUP($A17+30,relevé!$A$3:$Y$104,B$2,TRUE))</f>
        <v xml:space="preserve"> </v>
      </c>
      <c r="C17" s="20" t="str">
        <f ca="1">IF($A17&gt;EOMONTH(TODAY(),-1)," ",VLOOKUP($A17+30,relevé!$A$3:$Y$104,C$2,TRUE))</f>
        <v xml:space="preserve"> </v>
      </c>
      <c r="D17" s="21" t="str">
        <f t="shared" ca="1" si="1"/>
        <v/>
      </c>
      <c r="E17" s="21" t="str">
        <f t="shared" ca="1" si="2"/>
        <v/>
      </c>
      <c r="F17" s="18" t="e">
        <f t="shared" ca="1" si="3"/>
        <v>#N/A</v>
      </c>
      <c r="G17" s="18" t="e">
        <f t="shared" ca="1" si="4"/>
        <v>#N/A</v>
      </c>
      <c r="H17" s="45" t="str">
        <f ca="1">IF($A17&gt;EOMONTH(TODAY(),-1)," ",VLOOKUP($A17+30,relevé!$A$3:$Y$104,H$2,TRUE))</f>
        <v xml:space="preserve"> </v>
      </c>
      <c r="L17" s="3"/>
    </row>
    <row r="18" spans="1:12" ht="6" customHeight="1" thickBot="1" x14ac:dyDescent="0.35">
      <c r="F18" s="18"/>
      <c r="G18" s="18"/>
    </row>
    <row r="19" spans="1:12" ht="15" thickBot="1" x14ac:dyDescent="0.35">
      <c r="A19" s="10" t="s">
        <v>15</v>
      </c>
      <c r="B19" s="11"/>
      <c r="C19" s="11"/>
      <c r="D19" s="12">
        <f ca="1">SUM(D6:D17)</f>
        <v>4077</v>
      </c>
      <c r="E19" s="12">
        <f ca="1">SUM(E6:E17)</f>
        <v>17538</v>
      </c>
      <c r="F19" s="18">
        <f t="shared" ca="1" si="3"/>
        <v>4077</v>
      </c>
      <c r="G19" s="18">
        <f t="shared" ca="1" si="4"/>
        <v>17538</v>
      </c>
      <c r="H19" s="49"/>
    </row>
  </sheetData>
  <sheetProtection sheet="1" objects="1" scenarios="1"/>
  <customSheetViews>
    <customSheetView guid="{4490E6B0-D11F-4711-BC52-29549D0CA484}" hiddenRows="1" hiddenColumns="1">
      <selection activeCell="H1" sqref="H1:H1048576"/>
      <pageMargins left="0.7" right="0.7" top="0.75" bottom="0.75" header="0.3" footer="0.3"/>
      <pageSetup paperSize="9" orientation="portrait" r:id="rId1"/>
    </customSheetView>
  </customSheetViews>
  <mergeCells count="3">
    <mergeCell ref="H3:H4"/>
    <mergeCell ref="B1:G1"/>
    <mergeCell ref="A3:A4"/>
  </mergeCells>
  <conditionalFormatting sqref="R3:R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Q3:Q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S3:V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U19"/>
  <sheetViews>
    <sheetView workbookViewId="0">
      <selection activeCell="G1" sqref="G1"/>
    </sheetView>
  </sheetViews>
  <sheetFormatPr baseColWidth="10" defaultColWidth="11.44140625" defaultRowHeight="14.4" x14ac:dyDescent="0.3"/>
  <cols>
    <col min="1" max="1" width="16.33203125" customWidth="1"/>
    <col min="2" max="2" width="12.109375" customWidth="1"/>
    <col min="3" max="3" width="14.5546875" customWidth="1"/>
    <col min="4" max="6" width="14.5546875" style="14" hidden="1" customWidth="1"/>
    <col min="7" max="7" width="39.109375" customWidth="1"/>
    <col min="8" max="8" width="9.109375" customWidth="1"/>
    <col min="9" max="9" width="14.44140625" bestFit="1" customWidth="1"/>
    <col min="10" max="10" width="5" customWidth="1"/>
    <col min="11" max="14" width="9.109375" customWidth="1"/>
    <col min="15" max="15" width="4.5546875" customWidth="1"/>
    <col min="16" max="257" width="9.109375" customWidth="1"/>
  </cols>
  <sheetData>
    <row r="1" spans="1:21" ht="21.6" thickBot="1" x14ac:dyDescent="0.35">
      <c r="A1" s="4" t="s">
        <v>9</v>
      </c>
      <c r="B1" s="82" t="s">
        <v>10</v>
      </c>
      <c r="C1" s="82"/>
      <c r="D1" s="82"/>
      <c r="E1" s="48"/>
      <c r="F1" s="48"/>
      <c r="G1" s="48"/>
      <c r="M1" s="3"/>
      <c r="P1" s="15"/>
      <c r="Q1" s="15"/>
      <c r="R1" s="15"/>
      <c r="S1" s="15"/>
      <c r="T1" s="15"/>
      <c r="U1" s="15"/>
    </row>
    <row r="2" spans="1:21" s="14" customFormat="1" ht="21.6" hidden="1" thickBot="1" x14ac:dyDescent="0.35">
      <c r="A2" s="37"/>
      <c r="B2" s="38">
        <v>2</v>
      </c>
      <c r="C2" s="39" t="str">
        <f>VLOOKUP($A3,relevé!$A$3:$Y$104,B$2,TRUE)</f>
        <v>eau ville</v>
      </c>
      <c r="D2" s="39"/>
      <c r="E2" s="38">
        <v>2</v>
      </c>
      <c r="F2" s="39" t="str">
        <f>VLOOKUP($A3,relevé!$A$3:$Y$104,E$2,TRUE)</f>
        <v>eau ville</v>
      </c>
      <c r="G2" s="39">
        <v>20</v>
      </c>
      <c r="M2" s="19"/>
      <c r="P2" s="40"/>
      <c r="Q2" s="40"/>
      <c r="R2" s="40"/>
      <c r="S2" s="40"/>
      <c r="T2" s="40"/>
      <c r="U2" s="40"/>
    </row>
    <row r="3" spans="1:21" ht="16.2" thickBot="1" x14ac:dyDescent="0.35">
      <c r="A3" s="83" t="s">
        <v>11</v>
      </c>
      <c r="B3" s="5" t="s">
        <v>12</v>
      </c>
      <c r="C3" s="6"/>
      <c r="D3" s="16"/>
      <c r="E3" s="76">
        <f ca="1">YEAR(A6)-1</f>
        <v>2012</v>
      </c>
      <c r="F3" s="16">
        <f ca="1">IF(E3=E4,E3,CONCATENATE(E3," - ",E4))</f>
        <v>2012</v>
      </c>
      <c r="G3" s="85"/>
      <c r="N3" s="3"/>
      <c r="O3" s="3"/>
    </row>
    <row r="4" spans="1:21" ht="15" thickBot="1" x14ac:dyDescent="0.35">
      <c r="A4" s="84"/>
      <c r="B4" s="7" t="s">
        <v>13</v>
      </c>
      <c r="C4" s="8" t="s">
        <v>14</v>
      </c>
      <c r="D4" s="17" t="s">
        <v>16</v>
      </c>
      <c r="E4" s="76">
        <f ca="1">YEAR(A6)-1</f>
        <v>2012</v>
      </c>
      <c r="F4" s="17" t="s">
        <v>65</v>
      </c>
      <c r="G4" s="86"/>
      <c r="N4" s="3"/>
      <c r="O4" s="3"/>
    </row>
    <row r="5" spans="1:21" ht="15" thickBot="1" x14ac:dyDescent="0.35">
      <c r="A5" s="13">
        <f ca="1">parametres!$C$2</f>
        <v>41250</v>
      </c>
      <c r="B5" s="20">
        <f ca="1">IF($A5&gt;EOMONTH(TODAY(),-1)," ",VLOOKUP($A5+30,relevé!$A$3:$Y$104,B$2,TRUE))</f>
        <v>9149</v>
      </c>
      <c r="C5" s="20"/>
      <c r="D5" s="18"/>
      <c r="E5" s="23" t="e">
        <f ca="1">IF(EDATE($A5,-12)&gt;EOMONTH(TODAY(),-1)," ",VLOOKUP(EDATE($A5,-12)+30,relevé!$A$3:$Y$104,E$2,TRUE))</f>
        <v>#N/A</v>
      </c>
      <c r="F5" s="18"/>
      <c r="G5" s="45" t="str">
        <f ca="1">IF($A5&gt;EOMONTH(TODAY(),-1)," ",VLOOKUP($A5+30,relevé!$A$3:$Y$104,G$2,TRUE))</f>
        <v/>
      </c>
      <c r="K5" s="3"/>
      <c r="N5" s="3"/>
      <c r="O5" s="3"/>
    </row>
    <row r="6" spans="1:21" ht="15" thickBot="1" x14ac:dyDescent="0.35">
      <c r="A6" s="13">
        <f ca="1">EDATE(A5,1)</f>
        <v>41281</v>
      </c>
      <c r="B6" s="20">
        <f ca="1">IF($A6&gt;EOMONTH(TODAY(),-1)," ",VLOOKUP($A6+30,relevé!$A$3:$Y$104,B$2,TRUE))</f>
        <v>9400</v>
      </c>
      <c r="C6" s="21">
        <f ca="1">IF(B6=" ","",IF(B6="","",IF(B5="",0,SUM(B6-B5))))</f>
        <v>251</v>
      </c>
      <c r="D6" s="18">
        <f ca="1">IF(C6="",#N/A,C6)</f>
        <v>251</v>
      </c>
      <c r="E6" s="23" t="str">
        <f ca="1">IF(EDATE($A6,-12)&gt;EOMONTH(TODAY(),-1)," ",VLOOKUP(EDATE($A6,-12)+30,relevé!$A$3:$Y$104,E$2,TRUE))</f>
        <v/>
      </c>
      <c r="F6" s="18" t="e">
        <f ca="1">IF(E6=" ",#N/A,IF(E6="",#N/A,IF(E5="",0,SUM(E6-E5))))</f>
        <v>#N/A</v>
      </c>
      <c r="G6" s="45" t="str">
        <f ca="1">IF($A6&gt;EOMONTH(TODAY(),-1)," ",VLOOKUP($A6+30,relevé!$A$3:$Y$104,G$2,TRUE))</f>
        <v/>
      </c>
      <c r="K6" s="3"/>
      <c r="N6" s="3"/>
      <c r="O6" s="3"/>
    </row>
    <row r="7" spans="1:21" ht="15" thickBot="1" x14ac:dyDescent="0.35">
      <c r="A7" s="13">
        <f t="shared" ref="A7:A17" ca="1" si="0">EDATE(A6,1)</f>
        <v>41312</v>
      </c>
      <c r="B7" s="20">
        <f ca="1">IF($A7&gt;EOMONTH(TODAY(),-1)," ",VLOOKUP($A7+30,relevé!$A$3:$Y$104,B$2,TRUE))</f>
        <v>9637</v>
      </c>
      <c r="C7" s="21">
        <f t="shared" ref="C7:C17" ca="1" si="1">IF(B7=" ","",IF(B7="","",IF(B6="",0,SUM(B7-B6))))</f>
        <v>237</v>
      </c>
      <c r="D7" s="18">
        <f t="shared" ref="D7:D19" ca="1" si="2">IF(C7="",#N/A,C7)</f>
        <v>237</v>
      </c>
      <c r="E7" s="23" t="str">
        <f ca="1">IF(EDATE($A7,-12)&gt;EOMONTH(TODAY(),-1)," ",VLOOKUP(EDATE($A7,-12)+30,relevé!$A$3:$Y$104,E$2,TRUE))</f>
        <v/>
      </c>
      <c r="F7" s="18" t="e">
        <f t="shared" ref="F7:F17" ca="1" si="3">IF(E7=" ",#N/A,IF(E7="",#N/A,IF(E6="",0,SUM(E7-E6))))</f>
        <v>#N/A</v>
      </c>
      <c r="G7" s="45" t="str">
        <f ca="1">IF($A7&gt;EOMONTH(TODAY(),-1)," ",VLOOKUP($A7+30,relevé!$A$3:$Y$104,G$2,TRUE))</f>
        <v/>
      </c>
      <c r="K7" s="3"/>
      <c r="N7" s="3"/>
      <c r="O7" s="3"/>
    </row>
    <row r="8" spans="1:21" ht="15" thickBot="1" x14ac:dyDescent="0.35">
      <c r="A8" s="13">
        <f t="shared" ca="1" si="0"/>
        <v>41340</v>
      </c>
      <c r="B8" s="20">
        <f ca="1">IF($A8&gt;EOMONTH(TODAY(),-1)," ",VLOOKUP($A8+30,relevé!$A$3:$Y$104,B$2,TRUE))</f>
        <v>9764</v>
      </c>
      <c r="C8" s="21">
        <f t="shared" ca="1" si="1"/>
        <v>127</v>
      </c>
      <c r="D8" s="18">
        <f t="shared" ca="1" si="2"/>
        <v>127</v>
      </c>
      <c r="E8" s="23">
        <f ca="1">IF(EDATE($A8,-12)&gt;EOMONTH(TODAY(),-1)," ",VLOOKUP(EDATE($A8,-12)+30,relevé!$A$3:$Y$104,E$2,TRUE))</f>
        <v>246.68299999999999</v>
      </c>
      <c r="F8" s="18">
        <f t="shared" ca="1" si="3"/>
        <v>0</v>
      </c>
      <c r="G8" s="45" t="str">
        <f ca="1">IF($A8&gt;EOMONTH(TODAY(),-1)," ",VLOOKUP($A8+30,relevé!$A$3:$Y$104,G$2,TRUE))</f>
        <v/>
      </c>
      <c r="K8" s="3"/>
      <c r="N8" s="3"/>
      <c r="O8" s="3"/>
    </row>
    <row r="9" spans="1:21" ht="15" thickBot="1" x14ac:dyDescent="0.35">
      <c r="A9" s="13">
        <f t="shared" ca="1" si="0"/>
        <v>41371</v>
      </c>
      <c r="B9" s="20">
        <f ca="1">IF($A9&gt;EOMONTH(TODAY(),-1)," ",VLOOKUP($A9+30,relevé!$A$3:$Y$104,B$2,TRUE))</f>
        <v>9950</v>
      </c>
      <c r="C9" s="21">
        <f t="shared" ca="1" si="1"/>
        <v>186</v>
      </c>
      <c r="D9" s="18">
        <f t="shared" ca="1" si="2"/>
        <v>186</v>
      </c>
      <c r="E9" s="23">
        <f ca="1">IF(EDATE($A9,-12)&gt;EOMONTH(TODAY(),-1)," ",VLOOKUP(EDATE($A9,-12)+30,relevé!$A$3:$Y$104,E$2,TRUE))</f>
        <v>269.24400000000003</v>
      </c>
      <c r="F9" s="18">
        <f t="shared" ca="1" si="3"/>
        <v>22.561000000000035</v>
      </c>
      <c r="G9" s="45" t="str">
        <f ca="1">IF($A9&gt;EOMONTH(TODAY(),-1)," ",VLOOKUP($A9+30,relevé!$A$3:$Y$104,G$2,TRUE))</f>
        <v/>
      </c>
      <c r="K9" s="3"/>
      <c r="N9" s="3"/>
      <c r="O9" s="3"/>
    </row>
    <row r="10" spans="1:21" ht="15" thickBot="1" x14ac:dyDescent="0.35">
      <c r="A10" s="13">
        <f t="shared" ca="1" si="0"/>
        <v>41401</v>
      </c>
      <c r="B10" s="20">
        <f ca="1">IF($A10&gt;EOMONTH(TODAY(),-1)," ",VLOOKUP($A10+30,relevé!$A$3:$Y$104,B$2,TRUE))</f>
        <v>10140</v>
      </c>
      <c r="C10" s="21">
        <f t="shared" ca="1" si="1"/>
        <v>190</v>
      </c>
      <c r="D10" s="18">
        <f t="shared" ca="1" si="2"/>
        <v>190</v>
      </c>
      <c r="E10" s="23">
        <f ca="1">IF(EDATE($A10,-12)&gt;EOMONTH(TODAY(),-1)," ",VLOOKUP(EDATE($A10,-12)+30,relevé!$A$3:$Y$104,E$2,TRUE))</f>
        <v>397.18</v>
      </c>
      <c r="F10" s="18">
        <f t="shared" ca="1" si="3"/>
        <v>127.93599999999998</v>
      </c>
      <c r="G10" s="45" t="str">
        <f ca="1">IF($A10&gt;EOMONTH(TODAY(),-1)," ",VLOOKUP($A10+30,relevé!$A$3:$Y$104,G$2,TRUE))</f>
        <v/>
      </c>
      <c r="K10" s="3"/>
      <c r="N10" s="3"/>
      <c r="O10" s="3"/>
    </row>
    <row r="11" spans="1:21" ht="15" thickBot="1" x14ac:dyDescent="0.35">
      <c r="A11" s="13">
        <f t="shared" ca="1" si="0"/>
        <v>41432</v>
      </c>
      <c r="B11" s="20">
        <f ca="1">IF($A11&gt;EOMONTH(TODAY(),-1)," ",VLOOKUP($A11+30,relevé!$A$3:$Y$104,B$2,TRUE))</f>
        <v>10465</v>
      </c>
      <c r="C11" s="21">
        <f t="shared" ca="1" si="1"/>
        <v>325</v>
      </c>
      <c r="D11" s="18">
        <f t="shared" ca="1" si="2"/>
        <v>325</v>
      </c>
      <c r="E11" s="23">
        <f ca="1">IF(EDATE($A11,-12)&gt;EOMONTH(TODAY(),-1)," ",VLOOKUP(EDATE($A11,-12)+30,relevé!$A$3:$Y$104,E$2,TRUE))</f>
        <v>484.82900000000001</v>
      </c>
      <c r="F11" s="18">
        <f t="shared" ca="1" si="3"/>
        <v>87.649000000000001</v>
      </c>
      <c r="G11" s="46" t="str">
        <f ca="1">IF($A11&gt;EOMONTH(TODAY(),-1)," ",VLOOKUP($A11+30,relevé!$A$3:$Y$104,G$2,TRUE))</f>
        <v>nouveau compteur pour tous les bancs</v>
      </c>
      <c r="K11" s="3"/>
      <c r="N11" s="3"/>
      <c r="O11" s="3"/>
    </row>
    <row r="12" spans="1:21" ht="15.75" customHeight="1" thickBot="1" x14ac:dyDescent="0.35">
      <c r="A12" s="13">
        <f t="shared" ca="1" si="0"/>
        <v>41462</v>
      </c>
      <c r="B12" s="20">
        <f ca="1">IF($A12&gt;EOMONTH(TODAY(),-1)," ",VLOOKUP($A12+30,relevé!$A$3:$Y$104,B$2,TRUE))</f>
        <v>11425</v>
      </c>
      <c r="C12" s="21">
        <f t="shared" ca="1" si="1"/>
        <v>960</v>
      </c>
      <c r="D12" s="18">
        <f t="shared" ca="1" si="2"/>
        <v>960</v>
      </c>
      <c r="E12" s="23">
        <f ca="1">IF(EDATE($A12,-12)&gt;EOMONTH(TODAY(),-1)," ",VLOOKUP(EDATE($A12,-12)+30,relevé!$A$3:$Y$104,E$2,TRUE))</f>
        <v>952.78899999999999</v>
      </c>
      <c r="F12" s="18">
        <f t="shared" ca="1" si="3"/>
        <v>467.96</v>
      </c>
      <c r="G12" s="45" t="str">
        <f ca="1">IF($A12&gt;EOMONTH(TODAY(),-1)," ",VLOOKUP($A12+30,relevé!$A$3:$Y$104,G$2,TRUE))</f>
        <v>fuite sur la fulton</v>
      </c>
      <c r="K12" s="3"/>
      <c r="N12" s="3"/>
      <c r="O12" s="3"/>
    </row>
    <row r="13" spans="1:21" ht="15" thickBot="1" x14ac:dyDescent="0.35">
      <c r="A13" s="13">
        <f t="shared" ca="1" si="0"/>
        <v>41493</v>
      </c>
      <c r="B13" s="20" t="str">
        <f ca="1">IF($A13&gt;EOMONTH(TODAY(),-1)," ",VLOOKUP($A13+30,relevé!$A$3:$Y$104,B$2,TRUE))</f>
        <v xml:space="preserve"> </v>
      </c>
      <c r="C13" s="21" t="str">
        <f t="shared" ca="1" si="1"/>
        <v/>
      </c>
      <c r="D13" s="18" t="e">
        <f t="shared" ca="1" si="2"/>
        <v>#N/A</v>
      </c>
      <c r="E13" s="23">
        <f ca="1">IF(EDATE($A13,-12)&gt;EOMONTH(TODAY(),-1)," ",VLOOKUP(EDATE($A13,-12)+30,relevé!$A$3:$Y$104,E$2,TRUE))</f>
        <v>3682</v>
      </c>
      <c r="F13" s="18">
        <f t="shared" ca="1" si="3"/>
        <v>2729.2110000000002</v>
      </c>
      <c r="G13" s="45" t="str">
        <f ca="1">IF($A13&gt;EOMONTH(TODAY(),-1)," ",VLOOKUP($A13+30,relevé!$A$3:$Y$104,G$2,TRUE))</f>
        <v xml:space="preserve"> </v>
      </c>
      <c r="K13" s="3"/>
      <c r="N13" s="3"/>
      <c r="O13" s="3"/>
    </row>
    <row r="14" spans="1:21" ht="15" thickBot="1" x14ac:dyDescent="0.35">
      <c r="A14" s="13">
        <f t="shared" ca="1" si="0"/>
        <v>41524</v>
      </c>
      <c r="B14" s="20" t="str">
        <f ca="1">IF($A14&gt;EOMONTH(TODAY(),-1)," ",VLOOKUP($A14+30,relevé!$A$3:$Y$104,B$2,TRUE))</f>
        <v xml:space="preserve"> </v>
      </c>
      <c r="C14" s="21" t="str">
        <f t="shared" ca="1" si="1"/>
        <v/>
      </c>
      <c r="D14" s="18" t="e">
        <f t="shared" ca="1" si="2"/>
        <v>#N/A</v>
      </c>
      <c r="E14" s="23">
        <f ca="1">IF(EDATE($A14,-12)&gt;EOMONTH(TODAY(),-1)," ",VLOOKUP(EDATE($A14,-12)+30,relevé!$A$3:$Y$104,E$2,TRUE))</f>
        <v>8757.0499999999993</v>
      </c>
      <c r="F14" s="18">
        <f t="shared" ca="1" si="3"/>
        <v>5075.0499999999993</v>
      </c>
      <c r="G14" s="45" t="str">
        <f ca="1">IF($A14&gt;EOMONTH(TODAY(),-1)," ",VLOOKUP($A14+30,relevé!$A$3:$Y$104,G$2,TRUE))</f>
        <v xml:space="preserve"> </v>
      </c>
      <c r="K14" s="3"/>
      <c r="N14" s="3"/>
      <c r="O14" s="3"/>
    </row>
    <row r="15" spans="1:21" ht="15.75" customHeight="1" thickBot="1" x14ac:dyDescent="0.35">
      <c r="A15" s="13">
        <f t="shared" ca="1" si="0"/>
        <v>41554</v>
      </c>
      <c r="B15" s="20" t="str">
        <f ca="1">IF($A15&gt;EOMONTH(TODAY(),-1)," ",VLOOKUP($A15+30,relevé!$A$3:$Y$104,B$2,TRUE))</f>
        <v xml:space="preserve"> </v>
      </c>
      <c r="C15" s="21" t="str">
        <f t="shared" ca="1" si="1"/>
        <v/>
      </c>
      <c r="D15" s="18" t="e">
        <f t="shared" ca="1" si="2"/>
        <v>#N/A</v>
      </c>
      <c r="E15" s="23">
        <f ca="1">IF(EDATE($A15,-12)&gt;EOMONTH(TODAY(),-1)," ",VLOOKUP(EDATE($A15,-12)+30,relevé!$A$3:$Y$104,E$2,TRUE))</f>
        <v>8833</v>
      </c>
      <c r="F15" s="18">
        <f t="shared" ca="1" si="3"/>
        <v>75.950000000000728</v>
      </c>
      <c r="G15" s="45" t="str">
        <f ca="1">IF($A15&gt;EOMONTH(TODAY(),-1)," ",VLOOKUP($A15+30,relevé!$A$3:$Y$104,G$2,TRUE))</f>
        <v xml:space="preserve"> </v>
      </c>
      <c r="K15" s="3"/>
      <c r="N15" s="3"/>
      <c r="O15" s="3"/>
    </row>
    <row r="16" spans="1:21" ht="15" thickBot="1" x14ac:dyDescent="0.35">
      <c r="A16" s="13">
        <f t="shared" ca="1" si="0"/>
        <v>41585</v>
      </c>
      <c r="B16" s="20" t="str">
        <f ca="1">IF($A16&gt;EOMONTH(TODAY(),-1)," ",VLOOKUP($A16+30,relevé!$A$3:$Y$104,B$2,TRUE))</f>
        <v xml:space="preserve"> </v>
      </c>
      <c r="C16" s="21" t="str">
        <f t="shared" ca="1" si="1"/>
        <v/>
      </c>
      <c r="D16" s="18" t="e">
        <f t="shared" ca="1" si="2"/>
        <v>#N/A</v>
      </c>
      <c r="E16" s="23">
        <f ca="1">IF(EDATE($A16,-12)&gt;EOMONTH(TODAY(),-1)," ",VLOOKUP(EDATE($A16,-12)+30,relevé!$A$3:$Y$104,E$2,TRUE))</f>
        <v>8920</v>
      </c>
      <c r="F16" s="18">
        <f t="shared" ca="1" si="3"/>
        <v>87</v>
      </c>
      <c r="G16" s="45" t="str">
        <f ca="1">IF($A16&gt;EOMONTH(TODAY(),-1)," ",VLOOKUP($A16+30,relevé!$A$3:$Y$104,G$2,TRUE))</f>
        <v xml:space="preserve"> </v>
      </c>
      <c r="K16" s="3"/>
      <c r="N16" s="3"/>
      <c r="O16" s="3"/>
    </row>
    <row r="17" spans="1:11" ht="15" thickBot="1" x14ac:dyDescent="0.35">
      <c r="A17" s="13">
        <f t="shared" ca="1" si="0"/>
        <v>41615</v>
      </c>
      <c r="B17" s="20" t="str">
        <f ca="1">IF($A17&gt;EOMONTH(TODAY(),-1)," ",VLOOKUP($A17+30,relevé!$A$3:$Y$104,B$2,TRUE))</f>
        <v xml:space="preserve"> </v>
      </c>
      <c r="C17" s="21" t="str">
        <f t="shared" ca="1" si="1"/>
        <v/>
      </c>
      <c r="D17" s="18" t="e">
        <f t="shared" ca="1" si="2"/>
        <v>#N/A</v>
      </c>
      <c r="E17" s="23">
        <f ca="1">IF(EDATE($A17,-12)&gt;EOMONTH(TODAY(),-1)," ",VLOOKUP(EDATE($A17,-12)+30,relevé!$A$3:$Y$104,E$2,TRUE))</f>
        <v>9149</v>
      </c>
      <c r="F17" s="18">
        <f t="shared" ca="1" si="3"/>
        <v>229</v>
      </c>
      <c r="G17" s="45" t="str">
        <f ca="1">IF($A17&gt;EOMONTH(TODAY(),-1)," ",VLOOKUP($A17+30,relevé!$A$3:$Y$104,G$2,TRUE))</f>
        <v xml:space="preserve"> </v>
      </c>
      <c r="K17" s="3"/>
    </row>
    <row r="18" spans="1:11" ht="6" customHeight="1" thickBot="1" x14ac:dyDescent="0.35">
      <c r="D18" s="18"/>
      <c r="E18" s="22"/>
      <c r="F18" s="22"/>
    </row>
    <row r="19" spans="1:11" ht="15" thickBot="1" x14ac:dyDescent="0.35">
      <c r="A19" s="10" t="s">
        <v>15</v>
      </c>
      <c r="B19" s="11"/>
      <c r="C19" s="12">
        <f ca="1">SUM(C6:C17)</f>
        <v>2276</v>
      </c>
      <c r="D19" s="18">
        <f t="shared" ca="1" si="2"/>
        <v>2276</v>
      </c>
      <c r="E19" s="75"/>
      <c r="F19" s="75"/>
      <c r="G19" s="49"/>
    </row>
  </sheetData>
  <sheetProtection sheet="1" objects="1" scenarios="1"/>
  <customSheetViews>
    <customSheetView guid="{4490E6B0-D11F-4711-BC52-29549D0CA484}" hiddenRows="1" hiddenColumns="1">
      <selection activeCell="E21" sqref="E21:E24"/>
      <pageMargins left="0.7" right="0.7" top="0.75" bottom="0.75" header="0.3" footer="0.3"/>
      <pageSetup paperSize="9" orientation="portrait" r:id="rId1"/>
    </customSheetView>
  </customSheetViews>
  <mergeCells count="3">
    <mergeCell ref="G3:G4"/>
    <mergeCell ref="B1:D1"/>
    <mergeCell ref="A3:A4"/>
  </mergeCells>
  <conditionalFormatting sqref="Q3:Q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P3:P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R3:U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2060"/>
    <pageSetUpPr fitToPage="1"/>
  </sheetPr>
  <dimension ref="A1:AO34"/>
  <sheetViews>
    <sheetView workbookViewId="0">
      <selection activeCell="Z2" sqref="D1:Z1048576"/>
    </sheetView>
  </sheetViews>
  <sheetFormatPr baseColWidth="10" defaultColWidth="11.44140625" defaultRowHeight="14.4" x14ac:dyDescent="0.3"/>
  <cols>
    <col min="1" max="1" width="11.6640625" style="35" customWidth="1"/>
    <col min="2" max="2" width="12.109375" customWidth="1"/>
    <col min="3" max="3" width="14.5546875" customWidth="1"/>
    <col min="4" max="26" width="14.5546875" style="14" hidden="1" customWidth="1"/>
    <col min="27" max="27" width="39.109375" customWidth="1"/>
    <col min="28" max="28" width="9.109375" customWidth="1"/>
    <col min="29" max="29" width="14.44140625" bestFit="1" customWidth="1"/>
    <col min="30" max="30" width="5" customWidth="1"/>
    <col min="31" max="34" width="9.109375" customWidth="1"/>
    <col min="35" max="35" width="4.5546875" customWidth="1"/>
    <col min="36" max="265" width="9.109375" customWidth="1"/>
  </cols>
  <sheetData>
    <row r="1" spans="1:41" ht="21.75" customHeight="1" thickBot="1" x14ac:dyDescent="0.35">
      <c r="A1" s="32" t="s">
        <v>9</v>
      </c>
      <c r="B1" s="87" t="s">
        <v>28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48"/>
      <c r="AG1" s="3"/>
      <c r="AJ1" s="15"/>
      <c r="AK1" s="15"/>
      <c r="AL1" s="15"/>
      <c r="AM1" s="15"/>
      <c r="AN1" s="15"/>
      <c r="AO1" s="15"/>
    </row>
    <row r="2" spans="1:41" s="14" customFormat="1" ht="21.75" hidden="1" customHeight="1" thickBot="1" x14ac:dyDescent="0.35">
      <c r="A2" s="33"/>
      <c r="B2" s="14">
        <v>2</v>
      </c>
      <c r="E2" s="14">
        <v>3</v>
      </c>
      <c r="G2" s="14">
        <v>4</v>
      </c>
      <c r="I2" s="14">
        <v>7</v>
      </c>
      <c r="K2" s="14">
        <v>8</v>
      </c>
      <c r="M2" s="14">
        <v>9</v>
      </c>
      <c r="O2" s="14">
        <v>10</v>
      </c>
      <c r="Q2" s="14">
        <v>11</v>
      </c>
      <c r="S2" s="14">
        <v>12</v>
      </c>
      <c r="U2" s="14">
        <v>19</v>
      </c>
      <c r="W2" s="14">
        <v>23</v>
      </c>
      <c r="Y2" s="14">
        <v>25</v>
      </c>
      <c r="AA2" s="39">
        <v>20</v>
      </c>
    </row>
    <row r="3" spans="1:41" ht="16.2" thickBot="1" x14ac:dyDescent="0.35">
      <c r="A3" s="88" t="s">
        <v>11</v>
      </c>
      <c r="B3" s="5" t="s">
        <v>12</v>
      </c>
      <c r="C3" s="6"/>
      <c r="D3" s="16"/>
      <c r="E3" s="90" t="str">
        <f>VLOOKUP($A3,relevé!$A$3:$Y$104,E$2,TRUE)</f>
        <v>Eau démineralisée</v>
      </c>
      <c r="F3" s="91"/>
      <c r="G3" s="90" t="str">
        <f>VLOOKUP($A3,relevé!$A$3:$Y$104,G$2,TRUE)</f>
        <v>Tour JAEGGI</v>
      </c>
      <c r="H3" s="91"/>
      <c r="I3" s="90" t="str">
        <f>VLOOKUP($A3,relevé!$A$3:$Y$104,I$2,TRUE)</f>
        <v>banc 51</v>
      </c>
      <c r="J3" s="91"/>
      <c r="K3" s="90" t="str">
        <f>VLOOKUP($A3,relevé!$A$3:$Y$104,K$2,TRUE)</f>
        <v>banc 52</v>
      </c>
      <c r="L3" s="91"/>
      <c r="M3" s="90" t="str">
        <f>VLOOKUP($A3,relevé!$A$3:$Y$104,M$2,TRUE)</f>
        <v>banc 53</v>
      </c>
      <c r="N3" s="91"/>
      <c r="O3" s="90" t="str">
        <f>VLOOKUP($A3,relevé!$A$3:$Y$104,O$2,TRUE)</f>
        <v>banc 54</v>
      </c>
      <c r="P3" s="91"/>
      <c r="Q3" s="90" t="str">
        <f>VLOOKUP($A3,relevé!$A$3:$Y$104,Q$2,TRUE)</f>
        <v>banc 55</v>
      </c>
      <c r="R3" s="91"/>
      <c r="S3" s="90" t="str">
        <f>VLOOKUP($A3,relevé!$A$3:$Y$104,S$2,TRUE)</f>
        <v>Fulton 56</v>
      </c>
      <c r="T3" s="91"/>
      <c r="U3" s="90" t="str">
        <f>VLOOKUP($A3,relevé!$A$3:$Y$104,U$2,TRUE)</f>
        <v>Local serveur</v>
      </c>
      <c r="V3" s="91"/>
      <c r="W3" s="90" t="str">
        <f>VLOOKUP($A3,relevé!$A$3:$Y$104,W$2,TRUE)</f>
        <v>eau sannitaire</v>
      </c>
      <c r="X3" s="91"/>
      <c r="Y3" s="90" t="str">
        <f>VLOOKUP($A3,relevé!$A$3:$Y$104,Y$2,TRUE)</f>
        <v>Certus 51 à 55</v>
      </c>
      <c r="Z3" s="91"/>
      <c r="AA3" s="85"/>
      <c r="AH3" s="3"/>
      <c r="AI3" s="3"/>
    </row>
    <row r="4" spans="1:41" ht="15" thickBot="1" x14ac:dyDescent="0.35">
      <c r="A4" s="89"/>
      <c r="B4" s="7" t="s">
        <v>13</v>
      </c>
      <c r="C4" s="8" t="s">
        <v>14</v>
      </c>
      <c r="D4" s="17" t="s">
        <v>16</v>
      </c>
      <c r="E4" s="17" t="s">
        <v>22</v>
      </c>
      <c r="F4" s="17" t="s">
        <v>23</v>
      </c>
      <c r="G4" s="17" t="s">
        <v>22</v>
      </c>
      <c r="H4" s="17" t="s">
        <v>23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 t="s">
        <v>22</v>
      </c>
      <c r="T4" s="17" t="s">
        <v>23</v>
      </c>
      <c r="U4" s="17" t="s">
        <v>22</v>
      </c>
      <c r="V4" s="17" t="s">
        <v>23</v>
      </c>
      <c r="W4" s="17" t="s">
        <v>22</v>
      </c>
      <c r="X4" s="17" t="s">
        <v>23</v>
      </c>
      <c r="Y4" s="17" t="s">
        <v>22</v>
      </c>
      <c r="Z4" s="17" t="s">
        <v>23</v>
      </c>
      <c r="AA4" s="86"/>
      <c r="AH4" s="3"/>
      <c r="AI4" s="3"/>
    </row>
    <row r="5" spans="1:41" ht="15" thickBot="1" x14ac:dyDescent="0.35">
      <c r="A5" s="34">
        <f ca="1">parametres!$C$2</f>
        <v>41250</v>
      </c>
      <c r="B5" s="20">
        <f ca="1">IF(A5&gt;EOMONTH(TODAY(),-1),"",VLOOKUP(A5+30,relevé!$A$3:$S$104,$B$2,TRUE))</f>
        <v>9149</v>
      </c>
      <c r="C5" s="20"/>
      <c r="D5" s="23"/>
      <c r="E5" s="23">
        <f ca="1">IF($A5&gt;EOMONTH(TODAY(),-1),"",VLOOKUP($A5+30,relevé!$A$3:$Y$104,E$2,TRUE))</f>
        <v>1589</v>
      </c>
      <c r="F5" s="23"/>
      <c r="G5" s="23">
        <f ca="1">IF($A5&gt;EOMONTH(TODAY(),-1),"",VLOOKUP($A5+30,relevé!$A$3:$Y$104,G$2,TRUE))</f>
        <v>1102</v>
      </c>
      <c r="H5" s="23"/>
      <c r="I5" s="23" t="str">
        <f ca="1">IF($A5&gt;EOMONTH(TODAY(),-1),"",VLOOKUP($A5+30,relevé!$A$3:$Y$104,I$2,TRUE))</f>
        <v/>
      </c>
      <c r="J5" s="23"/>
      <c r="K5" s="23" t="str">
        <f ca="1">IF($A5&gt;EOMONTH(TODAY(),-1),"",VLOOKUP($A5+30,relevé!$A$3:$Y$104,K$2,TRUE))</f>
        <v/>
      </c>
      <c r="L5" s="23"/>
      <c r="M5" s="23" t="str">
        <f ca="1">IF($A5&gt;EOMONTH(TODAY(),-1),"",VLOOKUP($A5+30,relevé!$A$3:$Y$104,M$2,TRUE))</f>
        <v/>
      </c>
      <c r="N5" s="23"/>
      <c r="O5" s="23" t="str">
        <f ca="1">IF($A5&gt;EOMONTH(TODAY(),-1),"",VLOOKUP($A5+30,relevé!$A$3:$Y$104,O$2,TRUE))</f>
        <v/>
      </c>
      <c r="P5" s="23"/>
      <c r="Q5" s="23" t="str">
        <f ca="1">IF($A5&gt;EOMONTH(TODAY(),-1),"",VLOOKUP($A5+30,relevé!$A$3:$Y$104,Q$2,TRUE))</f>
        <v/>
      </c>
      <c r="R5" s="23"/>
      <c r="S5" s="23" t="str">
        <f ca="1">IF($A5&gt;EOMONTH(TODAY(),-1),"",VLOOKUP($A5+30,relevé!$A$3:$Y$104,S$2,TRUE))</f>
        <v/>
      </c>
      <c r="T5" s="23"/>
      <c r="U5" s="23">
        <f ca="1">IF($A5&gt;EOMONTH(TODAY(),-1),"",VLOOKUP($A5+30,relevé!$A$3:$Y$104,U$2,TRUE))</f>
        <v>1</v>
      </c>
      <c r="V5" s="23"/>
      <c r="W5" s="23" t="str">
        <f ca="1">IF($A5&gt;EOMONTH(TODAY(),-1)," ",VLOOKUP($A5+30,relevé!$A$3:$Y$104,W$2,TRUE))</f>
        <v/>
      </c>
      <c r="X5" s="23"/>
      <c r="Y5" s="23">
        <f ca="1">IF($A5&gt;EOMONTH(TODAY(),-1)," ",VLOOKUP($A5+30,relevé!$A$3:$Y$104,Y$2,TRUE))</f>
        <v>487</v>
      </c>
      <c r="Z5" s="23"/>
      <c r="AA5" s="45" t="str">
        <f ca="1">IF($A5&gt;EOMONTH(TODAY(),-1)," ",VLOOKUP($A5+30,relevé!$A$3:$Y$104,AA$2,TRUE))</f>
        <v/>
      </c>
      <c r="AE5" s="3"/>
      <c r="AH5" s="3"/>
      <c r="AI5" s="3"/>
    </row>
    <row r="6" spans="1:41" ht="15" thickBot="1" x14ac:dyDescent="0.35">
      <c r="A6" s="34">
        <f ca="1">EDATE(A5,1)</f>
        <v>41281</v>
      </c>
      <c r="B6" s="20">
        <f ca="1">IF(A6&gt;EOMONTH(TODAY(),-1),"",VLOOKUP(A6+30,relevé!$A$3:$S$104,$B$2,TRUE))</f>
        <v>9400</v>
      </c>
      <c r="C6" s="21">
        <f ca="1">IF(B6="","",SUM(B6-B5))</f>
        <v>251</v>
      </c>
      <c r="D6" s="23">
        <f ca="1">IF(C6="",#N/A,C6)</f>
        <v>251</v>
      </c>
      <c r="E6" s="23">
        <f ca="1">IF($A6&gt;EOMONTH(TODAY(),-1)," ",VLOOKUP($A6+30,relevé!$A$3:$Y$104,E$2,TRUE))</f>
        <v>1778</v>
      </c>
      <c r="F6" s="23">
        <f t="shared" ref="F6" ca="1" si="0">IF(E6=" ",#N/A,IF(E5="",0,SUM(E6-E5)))</f>
        <v>189</v>
      </c>
      <c r="G6" s="23">
        <f ca="1">IF($A6&gt;EOMONTH(TODAY(),-1)," ",VLOOKUP($A6+30,relevé!$A$3:$Y$104,G$2,TRUE))</f>
        <v>1102</v>
      </c>
      <c r="H6" s="23">
        <f t="shared" ref="H6" ca="1" si="1">IF(G6=" ",#N/A,IF(G5="",0,SUM(G6-G5)))</f>
        <v>0</v>
      </c>
      <c r="I6" s="23" t="str">
        <f ca="1">IF($A6&gt;EOMONTH(TODAY(),-1)," ",VLOOKUP($A6+30,relevé!$A$3:$Y$104,I$2,TRUE))</f>
        <v/>
      </c>
      <c r="J6" s="23">
        <f t="shared" ref="J6" ca="1" si="2">IF(I6=" ",#N/A,IF(I5="",0,SUM(I6-I5)))</f>
        <v>0</v>
      </c>
      <c r="K6" s="23" t="str">
        <f ca="1">IF($A6&gt;EOMONTH(TODAY(),-1)," ",VLOOKUP($A6+30,relevé!$A$3:$Y$104,K$2,TRUE))</f>
        <v/>
      </c>
      <c r="L6" s="23">
        <f t="shared" ref="L6" ca="1" si="3">IF(K6=" ",#N/A,IF(K5="",0,SUM(K6-K5)))</f>
        <v>0</v>
      </c>
      <c r="M6" s="23" t="str">
        <f ca="1">IF($A6&gt;EOMONTH(TODAY(),-1)," ",VLOOKUP($A6+30,relevé!$A$3:$Y$104,M$2,TRUE))</f>
        <v/>
      </c>
      <c r="N6" s="23">
        <f t="shared" ref="N6" ca="1" si="4">IF(M6=" ",#N/A,IF(M5="",0,SUM(M6-M5)))</f>
        <v>0</v>
      </c>
      <c r="O6" s="23" t="str">
        <f ca="1">IF($A6&gt;EOMONTH(TODAY(),-1)," ",VLOOKUP($A6+30,relevé!$A$3:$Y$104,O$2,TRUE))</f>
        <v/>
      </c>
      <c r="P6" s="23">
        <f t="shared" ref="P6" ca="1" si="5">IF(O6=" ",#N/A,IF(O5="",0,SUM(O6-O5)))</f>
        <v>0</v>
      </c>
      <c r="Q6" s="23" t="str">
        <f ca="1">IF($A6&gt;EOMONTH(TODAY(),-1)," ",VLOOKUP($A6+30,relevé!$A$3:$Y$104,Q$2,TRUE))</f>
        <v/>
      </c>
      <c r="R6" s="23">
        <f t="shared" ref="R6" ca="1" si="6">IF(Q6=" ",#N/A,IF(Q5="",0,SUM(Q6-Q5)))</f>
        <v>0</v>
      </c>
      <c r="S6" s="23" t="str">
        <f ca="1">IF($A6&gt;EOMONTH(TODAY(),-1)," ",VLOOKUP($A6+30,relevé!$A$3:$Y$104,S$2,TRUE))</f>
        <v/>
      </c>
      <c r="T6" s="23">
        <f t="shared" ref="T6" ca="1" si="7">IF(S6=" ",#N/A,IF(S5="",0,SUM(S6-S5)))</f>
        <v>0</v>
      </c>
      <c r="U6" s="23">
        <f ca="1">IF($A6&gt;EOMONTH(TODAY(),-1)," ",VLOOKUP($A6+30,relevé!$A$3:$Y$104,U$2,TRUE))</f>
        <v>1</v>
      </c>
      <c r="V6" s="23">
        <f t="shared" ref="V6" ca="1" si="8">IF(U6=" ",#N/A,IF(U5="",0,SUM(U6-U5)))</f>
        <v>0</v>
      </c>
      <c r="W6" s="23" t="str">
        <f ca="1">IF($A6&gt;EOMONTH(TODAY(),-1)," ",VLOOKUP($A6+30,relevé!$A$3:$Y$104,W$2,TRUE))</f>
        <v/>
      </c>
      <c r="X6" s="23">
        <f t="shared" ref="X6:X17" ca="1" si="9">IF(W6=" ",#N/A,IF(W5="",0,SUM(W6-W5)))</f>
        <v>0</v>
      </c>
      <c r="Y6" s="23">
        <f ca="1">IF($A6&gt;EOMONTH(TODAY(),-1)," ",VLOOKUP($A6+30,relevé!$A$3:$Y$104,Y$2,TRUE))</f>
        <v>676</v>
      </c>
      <c r="Z6" s="23">
        <f ca="1">IF(Y6=" ",#N/A,IF(Y5="",0,SUM(Y6-Y5)))</f>
        <v>189</v>
      </c>
      <c r="AA6" s="45" t="str">
        <f ca="1">IF($A6&gt;EOMONTH(TODAY(),-1)," ",VLOOKUP($A6+30,relevé!$A$3:$Y$104,AA$2,TRUE))</f>
        <v/>
      </c>
      <c r="AE6" s="3"/>
      <c r="AH6" s="3"/>
      <c r="AI6" s="3"/>
    </row>
    <row r="7" spans="1:41" ht="15" thickBot="1" x14ac:dyDescent="0.35">
      <c r="A7" s="34">
        <f t="shared" ref="A7:A17" ca="1" si="10">EDATE(A6,1)</f>
        <v>41312</v>
      </c>
      <c r="B7" s="20">
        <f ca="1">IF(A7&gt;EOMONTH(TODAY(),-1),"",VLOOKUP(A7+30,relevé!$A$3:$S$104,$B$2,TRUE))</f>
        <v>9637</v>
      </c>
      <c r="C7" s="21">
        <f t="shared" ref="C7:C17" ca="1" si="11">IF(B7="","",SUM(B7-B6))</f>
        <v>237</v>
      </c>
      <c r="D7" s="23">
        <f t="shared" ref="D7:D17" ca="1" si="12">IF(C7="",#N/A,C7)</f>
        <v>237</v>
      </c>
      <c r="E7" s="23">
        <f ca="1">IF($A7&gt;EOMONTH(TODAY(),-1)," ",VLOOKUP($A7+30,relevé!$A$3:$Y$104,E$2,TRUE))</f>
        <v>1856.5</v>
      </c>
      <c r="F7" s="23">
        <f t="shared" ref="F7" ca="1" si="13">IF(E7=" ",#N/A,IF(E6="",0,SUM(E7-E6)))</f>
        <v>78.5</v>
      </c>
      <c r="G7" s="23">
        <f ca="1">IF($A7&gt;EOMONTH(TODAY(),-1)," ",VLOOKUP($A7+30,relevé!$A$3:$Y$104,G$2,TRUE))</f>
        <v>1102</v>
      </c>
      <c r="H7" s="23">
        <f t="shared" ref="H7" ca="1" si="14">IF(G7=" ",#N/A,IF(G6="",0,SUM(G7-G6)))</f>
        <v>0</v>
      </c>
      <c r="I7" s="23" t="str">
        <f ca="1">IF($A7&gt;EOMONTH(TODAY(),-1)," ",VLOOKUP($A7+30,relevé!$A$3:$Y$104,I$2,TRUE))</f>
        <v/>
      </c>
      <c r="J7" s="23">
        <f t="shared" ref="J7" ca="1" si="15">IF(I7=" ",#N/A,IF(I6="",0,SUM(I7-I6)))</f>
        <v>0</v>
      </c>
      <c r="K7" s="23" t="str">
        <f ca="1">IF($A7&gt;EOMONTH(TODAY(),-1)," ",VLOOKUP($A7+30,relevé!$A$3:$Y$104,K$2,TRUE))</f>
        <v/>
      </c>
      <c r="L7" s="23">
        <f t="shared" ref="L7" ca="1" si="16">IF(K7=" ",#N/A,IF(K6="",0,SUM(K7-K6)))</f>
        <v>0</v>
      </c>
      <c r="M7" s="23" t="str">
        <f ca="1">IF($A7&gt;EOMONTH(TODAY(),-1)," ",VLOOKUP($A7+30,relevé!$A$3:$Y$104,M$2,TRUE))</f>
        <v/>
      </c>
      <c r="N7" s="23">
        <f t="shared" ref="N7" ca="1" si="17">IF(M7=" ",#N/A,IF(M6="",0,SUM(M7-M6)))</f>
        <v>0</v>
      </c>
      <c r="O7" s="23" t="str">
        <f ca="1">IF($A7&gt;EOMONTH(TODAY(),-1)," ",VLOOKUP($A7+30,relevé!$A$3:$Y$104,O$2,TRUE))</f>
        <v/>
      </c>
      <c r="P7" s="23">
        <f t="shared" ref="P7" ca="1" si="18">IF(O7=" ",#N/A,IF(O6="",0,SUM(O7-O6)))</f>
        <v>0</v>
      </c>
      <c r="Q7" s="23" t="str">
        <f ca="1">IF($A7&gt;EOMONTH(TODAY(),-1)," ",VLOOKUP($A7+30,relevé!$A$3:$Y$104,Q$2,TRUE))</f>
        <v/>
      </c>
      <c r="R7" s="23">
        <f t="shared" ref="R7" ca="1" si="19">IF(Q7=" ",#N/A,IF(Q6="",0,SUM(Q7-Q6)))</f>
        <v>0</v>
      </c>
      <c r="S7" s="23" t="str">
        <f ca="1">IF($A7&gt;EOMONTH(TODAY(),-1)," ",VLOOKUP($A7+30,relevé!$A$3:$Y$104,S$2,TRUE))</f>
        <v/>
      </c>
      <c r="T7" s="23">
        <f t="shared" ref="T7" ca="1" si="20">IF(S7=" ",#N/A,IF(S6="",0,SUM(S7-S6)))</f>
        <v>0</v>
      </c>
      <c r="U7" s="23">
        <f ca="1">IF($A7&gt;EOMONTH(TODAY(),-1)," ",VLOOKUP($A7+30,relevé!$A$3:$Y$104,U$2,TRUE))</f>
        <v>1</v>
      </c>
      <c r="V7" s="23">
        <f t="shared" ref="V7" ca="1" si="21">IF(U7=" ",#N/A,IF(U6="",0,SUM(U7-U6)))</f>
        <v>0</v>
      </c>
      <c r="W7" s="23" t="str">
        <f ca="1">IF($A7&gt;EOMONTH(TODAY(),-1)," ",VLOOKUP($A7+30,relevé!$A$3:$Y$104,W$2,TRUE))</f>
        <v/>
      </c>
      <c r="X7" s="23">
        <f t="shared" ca="1" si="9"/>
        <v>0</v>
      </c>
      <c r="Y7" s="23">
        <f ca="1">IF($A7&gt;EOMONTH(TODAY(),-1)," ",VLOOKUP($A7+30,relevé!$A$3:$Y$104,Y$2,TRUE))</f>
        <v>754.5</v>
      </c>
      <c r="Z7" s="23">
        <f t="shared" ref="Z7:Z17" ca="1" si="22">IF(Y7=" ",#N/A,IF(Y6="",0,SUM(Y7-Y6)))</f>
        <v>78.5</v>
      </c>
      <c r="AA7" s="45" t="str">
        <f ca="1">IF($A7&gt;EOMONTH(TODAY(),-1)," ",VLOOKUP($A7+30,relevé!$A$3:$Y$104,AA$2,TRUE))</f>
        <v/>
      </c>
      <c r="AE7" s="3"/>
      <c r="AH7" s="3"/>
      <c r="AI7" s="3"/>
    </row>
    <row r="8" spans="1:41" ht="15" thickBot="1" x14ac:dyDescent="0.35">
      <c r="A8" s="34">
        <f t="shared" ca="1" si="10"/>
        <v>41340</v>
      </c>
      <c r="B8" s="20">
        <f ca="1">IF(A8&gt;EOMONTH(TODAY(),-1),"",VLOOKUP(A8+30,relevé!$A$3:$S$104,$B$2,TRUE))</f>
        <v>9764</v>
      </c>
      <c r="C8" s="21">
        <f t="shared" ca="1" si="11"/>
        <v>127</v>
      </c>
      <c r="D8" s="23">
        <f t="shared" ca="1" si="12"/>
        <v>127</v>
      </c>
      <c r="E8" s="23">
        <f ca="1">IF($A8&gt;EOMONTH(TODAY(),-1)," ",VLOOKUP($A8+30,relevé!$A$3:$Y$104,E$2,TRUE))</f>
        <v>1935</v>
      </c>
      <c r="F8" s="23">
        <f t="shared" ref="F8" ca="1" si="23">IF(E8=" ",#N/A,IF(E7="",0,SUM(E8-E7)))</f>
        <v>78.5</v>
      </c>
      <c r="G8" s="23">
        <f ca="1">IF($A8&gt;EOMONTH(TODAY(),-1)," ",VLOOKUP($A8+30,relevé!$A$3:$Y$104,G$2,TRUE))</f>
        <v>1102</v>
      </c>
      <c r="H8" s="23">
        <f t="shared" ref="H8" ca="1" si="24">IF(G8=" ",#N/A,IF(G7="",0,SUM(G8-G7)))</f>
        <v>0</v>
      </c>
      <c r="I8" s="23" t="str">
        <f ca="1">IF($A8&gt;EOMONTH(TODAY(),-1)," ",VLOOKUP($A8+30,relevé!$A$3:$Y$104,I$2,TRUE))</f>
        <v/>
      </c>
      <c r="J8" s="23">
        <f t="shared" ref="J8" ca="1" si="25">IF(I8=" ",#N/A,IF(I7="",0,SUM(I8-I7)))</f>
        <v>0</v>
      </c>
      <c r="K8" s="23" t="str">
        <f ca="1">IF($A8&gt;EOMONTH(TODAY(),-1)," ",VLOOKUP($A8+30,relevé!$A$3:$Y$104,K$2,TRUE))</f>
        <v/>
      </c>
      <c r="L8" s="23">
        <f t="shared" ref="L8" ca="1" si="26">IF(K8=" ",#N/A,IF(K7="",0,SUM(K8-K7)))</f>
        <v>0</v>
      </c>
      <c r="M8" s="23" t="str">
        <f ca="1">IF($A8&gt;EOMONTH(TODAY(),-1)," ",VLOOKUP($A8+30,relevé!$A$3:$Y$104,M$2,TRUE))</f>
        <v/>
      </c>
      <c r="N8" s="23">
        <f t="shared" ref="N8" ca="1" si="27">IF(M8=" ",#N/A,IF(M7="",0,SUM(M8-M7)))</f>
        <v>0</v>
      </c>
      <c r="O8" s="23" t="str">
        <f ca="1">IF($A8&gt;EOMONTH(TODAY(),-1)," ",VLOOKUP($A8+30,relevé!$A$3:$Y$104,O$2,TRUE))</f>
        <v/>
      </c>
      <c r="P8" s="23">
        <f t="shared" ref="P8" ca="1" si="28">IF(O8=" ",#N/A,IF(O7="",0,SUM(O8-O7)))</f>
        <v>0</v>
      </c>
      <c r="Q8" s="23" t="str">
        <f ca="1">IF($A8&gt;EOMONTH(TODAY(),-1)," ",VLOOKUP($A8+30,relevé!$A$3:$Y$104,Q$2,TRUE))</f>
        <v/>
      </c>
      <c r="R8" s="23">
        <f t="shared" ref="R8" ca="1" si="29">IF(Q8=" ",#N/A,IF(Q7="",0,SUM(Q8-Q7)))</f>
        <v>0</v>
      </c>
      <c r="S8" s="23" t="str">
        <f ca="1">IF($A8&gt;EOMONTH(TODAY(),-1)," ",VLOOKUP($A8+30,relevé!$A$3:$Y$104,S$2,TRUE))</f>
        <v/>
      </c>
      <c r="T8" s="23">
        <f t="shared" ref="T8" ca="1" si="30">IF(S8=" ",#N/A,IF(S7="",0,SUM(S8-S7)))</f>
        <v>0</v>
      </c>
      <c r="U8" s="23">
        <f ca="1">IF($A8&gt;EOMONTH(TODAY(),-1)," ",VLOOKUP($A8+30,relevé!$A$3:$Y$104,U$2,TRUE))</f>
        <v>1</v>
      </c>
      <c r="V8" s="23">
        <f t="shared" ref="V8" ca="1" si="31">IF(U8=" ",#N/A,IF(U7="",0,SUM(U8-U7)))</f>
        <v>0</v>
      </c>
      <c r="W8" s="23" t="str">
        <f ca="1">IF($A8&gt;EOMONTH(TODAY(),-1)," ",VLOOKUP($A8+30,relevé!$A$3:$Y$104,W$2,TRUE))</f>
        <v/>
      </c>
      <c r="X8" s="23">
        <f t="shared" ca="1" si="9"/>
        <v>0</v>
      </c>
      <c r="Y8" s="23">
        <f ca="1">IF($A8&gt;EOMONTH(TODAY(),-1)," ",VLOOKUP($A8+30,relevé!$A$3:$Y$104,Y$2,TRUE))</f>
        <v>833</v>
      </c>
      <c r="Z8" s="23">
        <f t="shared" ca="1" si="22"/>
        <v>78.5</v>
      </c>
      <c r="AA8" s="45" t="str">
        <f ca="1">IF($A8&gt;EOMONTH(TODAY(),-1)," ",VLOOKUP($A8+30,relevé!$A$3:$Y$104,AA$2,TRUE))</f>
        <v/>
      </c>
      <c r="AE8" s="3"/>
      <c r="AH8" s="3"/>
      <c r="AI8" s="3"/>
    </row>
    <row r="9" spans="1:41" ht="15" thickBot="1" x14ac:dyDescent="0.35">
      <c r="A9" s="34">
        <f t="shared" ca="1" si="10"/>
        <v>41371</v>
      </c>
      <c r="B9" s="20">
        <f ca="1">IF(A9&gt;EOMONTH(TODAY(),-1),"",VLOOKUP(A9+30,relevé!$A$3:$S$104,$B$2,TRUE))</f>
        <v>9950</v>
      </c>
      <c r="C9" s="21">
        <f ca="1">IF(B9="","",SUM(B9-B8))</f>
        <v>186</v>
      </c>
      <c r="D9" s="23">
        <f t="shared" ca="1" si="12"/>
        <v>186</v>
      </c>
      <c r="E9" s="23">
        <f ca="1">IF($A9&gt;EOMONTH(TODAY(),-1)," ",VLOOKUP($A9+30,relevé!$A$3:$Y$104,E$2,TRUE))</f>
        <v>2011</v>
      </c>
      <c r="F9" s="23">
        <f t="shared" ref="F9" ca="1" si="32">IF(E9=" ",#N/A,IF(E8="",0,SUM(E9-E8)))</f>
        <v>76</v>
      </c>
      <c r="G9" s="23">
        <f ca="1">IF($A9&gt;EOMONTH(TODAY(),-1)," ",VLOOKUP($A9+30,relevé!$A$3:$Y$104,G$2,TRUE))</f>
        <v>1127</v>
      </c>
      <c r="H9" s="23">
        <f t="shared" ref="H9" ca="1" si="33">IF(G9=" ",#N/A,IF(G8="",0,SUM(G9-G8)))</f>
        <v>25</v>
      </c>
      <c r="I9" s="23" t="str">
        <f ca="1">IF($A9&gt;EOMONTH(TODAY(),-1)," ",VLOOKUP($A9+30,relevé!$A$3:$Y$104,I$2,TRUE))</f>
        <v/>
      </c>
      <c r="J9" s="23">
        <f t="shared" ref="J9" ca="1" si="34">IF(I9=" ",#N/A,IF(I8="",0,SUM(I9-I8)))</f>
        <v>0</v>
      </c>
      <c r="K9" s="23" t="str">
        <f ca="1">IF($A9&gt;EOMONTH(TODAY(),-1)," ",VLOOKUP($A9+30,relevé!$A$3:$Y$104,K$2,TRUE))</f>
        <v/>
      </c>
      <c r="L9" s="23">
        <f t="shared" ref="L9" ca="1" si="35">IF(K9=" ",#N/A,IF(K8="",0,SUM(K9-K8)))</f>
        <v>0</v>
      </c>
      <c r="M9" s="23" t="str">
        <f ca="1">IF($A9&gt;EOMONTH(TODAY(),-1)," ",VLOOKUP($A9+30,relevé!$A$3:$Y$104,M$2,TRUE))</f>
        <v/>
      </c>
      <c r="N9" s="23">
        <f t="shared" ref="N9" ca="1" si="36">IF(M9=" ",#N/A,IF(M8="",0,SUM(M9-M8)))</f>
        <v>0</v>
      </c>
      <c r="O9" s="23" t="str">
        <f ca="1">IF($A9&gt;EOMONTH(TODAY(),-1)," ",VLOOKUP($A9+30,relevé!$A$3:$Y$104,O$2,TRUE))</f>
        <v/>
      </c>
      <c r="P9" s="23">
        <f t="shared" ref="P9" ca="1" si="37">IF(O9=" ",#N/A,IF(O8="",0,SUM(O9-O8)))</f>
        <v>0</v>
      </c>
      <c r="Q9" s="23" t="str">
        <f ca="1">IF($A9&gt;EOMONTH(TODAY(),-1)," ",VLOOKUP($A9+30,relevé!$A$3:$Y$104,Q$2,TRUE))</f>
        <v/>
      </c>
      <c r="R9" s="23">
        <f t="shared" ref="R9" ca="1" si="38">IF(Q9=" ",#N/A,IF(Q8="",0,SUM(Q9-Q8)))</f>
        <v>0</v>
      </c>
      <c r="S9" s="23" t="str">
        <f ca="1">IF($A9&gt;EOMONTH(TODAY(),-1)," ",VLOOKUP($A9+30,relevé!$A$3:$Y$104,S$2,TRUE))</f>
        <v/>
      </c>
      <c r="T9" s="23">
        <f t="shared" ref="T9" ca="1" si="39">IF(S9=" ",#N/A,IF(S8="",0,SUM(S9-S8)))</f>
        <v>0</v>
      </c>
      <c r="U9" s="23">
        <f ca="1">IF($A9&gt;EOMONTH(TODAY(),-1)," ",VLOOKUP($A9+30,relevé!$A$3:$Y$104,U$2,TRUE))</f>
        <v>12</v>
      </c>
      <c r="V9" s="23">
        <f t="shared" ref="V9" ca="1" si="40">IF(U9=" ",#N/A,IF(U8="",0,SUM(U9-U8)))</f>
        <v>11</v>
      </c>
      <c r="W9" s="23" t="str">
        <f ca="1">IF($A9&gt;EOMONTH(TODAY(),-1)," ",VLOOKUP($A9+30,relevé!$A$3:$Y$104,W$2,TRUE))</f>
        <v/>
      </c>
      <c r="X9" s="23">
        <f t="shared" ca="1" si="9"/>
        <v>0</v>
      </c>
      <c r="Y9" s="23">
        <f ca="1">IF($A9&gt;EOMONTH(TODAY(),-1)," ",VLOOKUP($A9+30,relevé!$A$3:$Y$104,Y$2,TRUE))</f>
        <v>884</v>
      </c>
      <c r="Z9" s="23">
        <f t="shared" ca="1" si="22"/>
        <v>51</v>
      </c>
      <c r="AA9" s="45" t="str">
        <f ca="1">IF($A9&gt;EOMONTH(TODAY(),-1)," ",VLOOKUP($A9+30,relevé!$A$3:$Y$104,AA$2,TRUE))</f>
        <v/>
      </c>
      <c r="AE9" s="3"/>
      <c r="AH9" s="3"/>
      <c r="AI9" s="3"/>
    </row>
    <row r="10" spans="1:41" ht="15" thickBot="1" x14ac:dyDescent="0.35">
      <c r="A10" s="34">
        <f t="shared" ca="1" si="10"/>
        <v>41401</v>
      </c>
      <c r="B10" s="20">
        <f ca="1">IF(A10&gt;EOMONTH(TODAY(),-1),"",VLOOKUP(A10+30,relevé!$A$3:$S$104,$B$2,TRUE))</f>
        <v>10140</v>
      </c>
      <c r="C10" s="21">
        <f t="shared" ca="1" si="11"/>
        <v>190</v>
      </c>
      <c r="D10" s="23">
        <f t="shared" ca="1" si="12"/>
        <v>190</v>
      </c>
      <c r="E10" s="23">
        <f ca="1">IF($A10&gt;EOMONTH(TODAY(),-1)," ",VLOOKUP($A10+30,relevé!$A$3:$Y$104,E$2,TRUE))</f>
        <v>2078</v>
      </c>
      <c r="F10" s="23">
        <f t="shared" ref="F10" ca="1" si="41">IF(E10=" ",#N/A,IF(E9="",0,SUM(E10-E9)))</f>
        <v>67</v>
      </c>
      <c r="G10" s="23">
        <f ca="1">IF($A10&gt;EOMONTH(TODAY(),-1)," ",VLOOKUP($A10+30,relevé!$A$3:$Y$104,G$2,TRUE))</f>
        <v>1132</v>
      </c>
      <c r="H10" s="23">
        <f t="shared" ref="H10" ca="1" si="42">IF(G10=" ",#N/A,IF(G9="",0,SUM(G10-G9)))</f>
        <v>5</v>
      </c>
      <c r="I10" s="23" t="str">
        <f ca="1">IF($A10&gt;EOMONTH(TODAY(),-1)," ",VLOOKUP($A10+30,relevé!$A$3:$Y$104,I$2,TRUE))</f>
        <v/>
      </c>
      <c r="J10" s="23">
        <f t="shared" ref="J10" ca="1" si="43">IF(I10=" ",#N/A,IF(I9="",0,SUM(I10-I9)))</f>
        <v>0</v>
      </c>
      <c r="K10" s="23" t="str">
        <f ca="1">IF($A10&gt;EOMONTH(TODAY(),-1)," ",VLOOKUP($A10+30,relevé!$A$3:$Y$104,K$2,TRUE))</f>
        <v/>
      </c>
      <c r="L10" s="23">
        <f t="shared" ref="L10" ca="1" si="44">IF(K10=" ",#N/A,IF(K9="",0,SUM(K10-K9)))</f>
        <v>0</v>
      </c>
      <c r="M10" s="23" t="str">
        <f ca="1">IF($A10&gt;EOMONTH(TODAY(),-1)," ",VLOOKUP($A10+30,relevé!$A$3:$Y$104,M$2,TRUE))</f>
        <v/>
      </c>
      <c r="N10" s="23">
        <f t="shared" ref="N10" ca="1" si="45">IF(M10=" ",#N/A,IF(M9="",0,SUM(M10-M9)))</f>
        <v>0</v>
      </c>
      <c r="O10" s="23" t="str">
        <f ca="1">IF($A10&gt;EOMONTH(TODAY(),-1)," ",VLOOKUP($A10+30,relevé!$A$3:$Y$104,O$2,TRUE))</f>
        <v/>
      </c>
      <c r="P10" s="23">
        <f t="shared" ref="P10" ca="1" si="46">IF(O10=" ",#N/A,IF(O9="",0,SUM(O10-O9)))</f>
        <v>0</v>
      </c>
      <c r="Q10" s="23" t="str">
        <f ca="1">IF($A10&gt;EOMONTH(TODAY(),-1)," ",VLOOKUP($A10+30,relevé!$A$3:$Y$104,Q$2,TRUE))</f>
        <v/>
      </c>
      <c r="R10" s="23">
        <f t="shared" ref="R10" ca="1" si="47">IF(Q10=" ",#N/A,IF(Q9="",0,SUM(Q10-Q9)))</f>
        <v>0</v>
      </c>
      <c r="S10" s="23" t="str">
        <f ca="1">IF($A10&gt;EOMONTH(TODAY(),-1)," ",VLOOKUP($A10+30,relevé!$A$3:$Y$104,S$2,TRUE))</f>
        <v/>
      </c>
      <c r="T10" s="23">
        <f t="shared" ref="T10" ca="1" si="48">IF(S10=" ",#N/A,IF(S9="",0,SUM(S10-S9)))</f>
        <v>0</v>
      </c>
      <c r="U10" s="23">
        <f ca="1">IF($A10&gt;EOMONTH(TODAY(),-1)," ",VLOOKUP($A10+30,relevé!$A$3:$Y$104,U$2,TRUE))</f>
        <v>13</v>
      </c>
      <c r="V10" s="23">
        <f t="shared" ref="V10" ca="1" si="49">IF(U10=" ",#N/A,IF(U9="",0,SUM(U10-U9)))</f>
        <v>1</v>
      </c>
      <c r="W10" s="23" t="str">
        <f ca="1">IF($A10&gt;EOMONTH(TODAY(),-1)," ",VLOOKUP($A10+30,relevé!$A$3:$Y$104,W$2,TRUE))</f>
        <v/>
      </c>
      <c r="X10" s="23">
        <f t="shared" ca="1" si="9"/>
        <v>0</v>
      </c>
      <c r="Y10" s="23">
        <f ca="1">IF($A10&gt;EOMONTH(TODAY(),-1)," ",VLOOKUP($A10+30,relevé!$A$3:$Y$104,Y$2,TRUE))</f>
        <v>946</v>
      </c>
      <c r="Z10" s="23">
        <f t="shared" ca="1" si="22"/>
        <v>62</v>
      </c>
      <c r="AA10" s="45" t="str">
        <f ca="1">IF($A10&gt;EOMONTH(TODAY(),-1)," ",VLOOKUP($A10+30,relevé!$A$3:$Y$104,AA$2,TRUE))</f>
        <v/>
      </c>
      <c r="AE10" s="3"/>
      <c r="AH10" s="3"/>
      <c r="AI10" s="3"/>
    </row>
    <row r="11" spans="1:41" ht="15" thickBot="1" x14ac:dyDescent="0.35">
      <c r="A11" s="34">
        <f t="shared" ca="1" si="10"/>
        <v>41432</v>
      </c>
      <c r="B11" s="20">
        <f ca="1">IF(A11&gt;EOMONTH(TODAY(),-1),"",VLOOKUP(A11+30,relevé!$A$3:$S$104,$B$2,TRUE))</f>
        <v>10465</v>
      </c>
      <c r="C11" s="21">
        <f ca="1">IF(B11="","",SUM(B11-B10))</f>
        <v>325</v>
      </c>
      <c r="D11" s="23">
        <f t="shared" ca="1" si="12"/>
        <v>325</v>
      </c>
      <c r="E11" s="23">
        <f ca="1">IF($A11&gt;EOMONTH(TODAY(),-1)," ",VLOOKUP($A11+30,relevé!$A$3:$Y$104,E$2,TRUE))</f>
        <v>2315</v>
      </c>
      <c r="F11" s="23">
        <f t="shared" ref="F11" ca="1" si="50">IF(E11=" ",#N/A,IF(E10="",0,SUM(E11-E10)))</f>
        <v>237</v>
      </c>
      <c r="G11" s="23">
        <f ca="1">IF($A11&gt;EOMONTH(TODAY(),-1)," ",VLOOKUP($A11+30,relevé!$A$3:$Y$104,G$2,TRUE))</f>
        <v>1345</v>
      </c>
      <c r="H11" s="23">
        <f t="shared" ref="H11" ca="1" si="51">IF(G11=" ",#N/A,IF(G10="",0,SUM(G11-G10)))</f>
        <v>213</v>
      </c>
      <c r="I11" s="23">
        <f ca="1">IF($A11&gt;EOMONTH(TODAY(),-1)," ",VLOOKUP($A11+30,relevé!$A$3:$Y$104,I$2,TRUE))</f>
        <v>5.0999999999999996</v>
      </c>
      <c r="J11" s="23">
        <f t="shared" ref="J11" ca="1" si="52">IF(I11=" ",#N/A,IF(I10="",0,SUM(I11-I10)))</f>
        <v>0</v>
      </c>
      <c r="K11" s="23">
        <f ca="1">IF($A11&gt;EOMONTH(TODAY(),-1)," ",VLOOKUP($A11+30,relevé!$A$3:$Y$104,K$2,TRUE))</f>
        <v>5.2</v>
      </c>
      <c r="L11" s="23">
        <f t="shared" ref="L11" ca="1" si="53">IF(K11=" ",#N/A,IF(K10="",0,SUM(K11-K10)))</f>
        <v>0</v>
      </c>
      <c r="M11" s="23">
        <f ca="1">IF($A11&gt;EOMONTH(TODAY(),-1)," ",VLOOKUP($A11+30,relevé!$A$3:$Y$104,M$2,TRUE))</f>
        <v>5.3</v>
      </c>
      <c r="N11" s="23">
        <f t="shared" ref="N11" ca="1" si="54">IF(M11=" ",#N/A,IF(M10="",0,SUM(M11-M10)))</f>
        <v>0</v>
      </c>
      <c r="O11" s="23">
        <f ca="1">IF($A11&gt;EOMONTH(TODAY(),-1)," ",VLOOKUP($A11+30,relevé!$A$3:$Y$104,O$2,TRUE))</f>
        <v>5.4</v>
      </c>
      <c r="P11" s="23">
        <f t="shared" ref="P11" ca="1" si="55">IF(O11=" ",#N/A,IF(O10="",0,SUM(O11-O10)))</f>
        <v>0</v>
      </c>
      <c r="Q11" s="23">
        <f ca="1">IF($A11&gt;EOMONTH(TODAY(),-1)," ",VLOOKUP($A11+30,relevé!$A$3:$Y$104,Q$2,TRUE))</f>
        <v>5.5</v>
      </c>
      <c r="R11" s="23">
        <f t="shared" ref="R11" ca="1" si="56">IF(Q11=" ",#N/A,IF(Q10="",0,SUM(Q11-Q10)))</f>
        <v>0</v>
      </c>
      <c r="S11" s="23">
        <f ca="1">IF($A11&gt;EOMONTH(TODAY(),-1)," ",VLOOKUP($A11+30,relevé!$A$3:$Y$104,S$2,TRUE))</f>
        <v>1.9950000000000001</v>
      </c>
      <c r="T11" s="23">
        <f t="shared" ref="T11" ca="1" si="57">IF(S11=" ",#N/A,IF(S10="",0,SUM(S11-S10)))</f>
        <v>0</v>
      </c>
      <c r="U11" s="23">
        <f ca="1">IF($A11&gt;EOMONTH(TODAY(),-1)," ",VLOOKUP($A11+30,relevé!$A$3:$Y$104,U$2,TRUE))</f>
        <v>15.5</v>
      </c>
      <c r="V11" s="23">
        <f t="shared" ref="V11" ca="1" si="58">IF(U11=" ",#N/A,IF(U10="",0,SUM(U11-U10)))</f>
        <v>2.5</v>
      </c>
      <c r="W11" s="23">
        <f ca="1">IF($A11&gt;EOMONTH(TODAY(),-1)," ",VLOOKUP($A11+30,relevé!$A$3:$Y$104,W$2,TRUE))</f>
        <v>8132.5049999999992</v>
      </c>
      <c r="X11" s="23">
        <f t="shared" ca="1" si="9"/>
        <v>0</v>
      </c>
      <c r="Y11" s="23">
        <f ca="1">IF($A11&gt;EOMONTH(TODAY(),-1)," ",VLOOKUP($A11+30,relevé!$A$3:$Y$104,Y$2,TRUE))</f>
        <v>970</v>
      </c>
      <c r="Z11" s="23">
        <f t="shared" ca="1" si="22"/>
        <v>24</v>
      </c>
      <c r="AA11" s="46" t="str">
        <f ca="1">IF($A11&gt;EOMONTH(TODAY(),-1)," ",VLOOKUP($A11+30,relevé!$A$3:$Y$104,AA$2,TRUE))</f>
        <v>nouveau compteur pour tous les bancs</v>
      </c>
      <c r="AE11" s="3"/>
      <c r="AH11" s="3"/>
      <c r="AI11" s="3"/>
    </row>
    <row r="12" spans="1:41" ht="15.75" customHeight="1" thickBot="1" x14ac:dyDescent="0.35">
      <c r="A12" s="34">
        <f t="shared" ca="1" si="10"/>
        <v>41462</v>
      </c>
      <c r="B12" s="20">
        <f ca="1">IF(A12&gt;EOMONTH(TODAY(),-1),"",VLOOKUP(A12+30,relevé!$A$3:$S$104,$B$2,TRUE))</f>
        <v>11425</v>
      </c>
      <c r="C12" s="21">
        <f t="shared" ca="1" si="11"/>
        <v>960</v>
      </c>
      <c r="D12" s="23">
        <f t="shared" ca="1" si="12"/>
        <v>960</v>
      </c>
      <c r="E12" s="23">
        <f ca="1">IF($A12&gt;EOMONTH(TODAY(),-1)," ",VLOOKUP($A12+30,relevé!$A$3:$Y$104,E$2,TRUE))</f>
        <v>2928</v>
      </c>
      <c r="F12" s="23">
        <f t="shared" ref="F12" ca="1" si="59">IF(E12=" ",#N/A,IF(E11="",0,SUM(E12-E11)))</f>
        <v>613</v>
      </c>
      <c r="G12" s="23">
        <f ca="1">IF($A12&gt;EOMONTH(TODAY(),-1)," ",VLOOKUP($A12+30,relevé!$A$3:$Y$104,G$2,TRUE))</f>
        <v>1928</v>
      </c>
      <c r="H12" s="23">
        <f t="shared" ref="H12" ca="1" si="60">IF(G12=" ",#N/A,IF(G11="",0,SUM(G12-G11)))</f>
        <v>583</v>
      </c>
      <c r="I12" s="23">
        <f ca="1">IF($A12&gt;EOMONTH(TODAY(),-1)," ",VLOOKUP($A12+30,relevé!$A$3:$Y$104,I$2,TRUE))</f>
        <v>5.1829999999999998</v>
      </c>
      <c r="J12" s="23">
        <f t="shared" ref="J12" ca="1" si="61">IF(I12=" ",#N/A,IF(I11="",0,SUM(I12-I11)))</f>
        <v>8.3000000000000185E-2</v>
      </c>
      <c r="K12" s="23">
        <f ca="1">IF($A12&gt;EOMONTH(TODAY(),-1)," ",VLOOKUP($A12+30,relevé!$A$3:$Y$104,K$2,TRUE))</f>
        <v>4.5839999999999996</v>
      </c>
      <c r="L12" s="23">
        <f t="shared" ref="L12" ca="1" si="62">IF(K12=" ",#N/A,IF(K11="",0,SUM(K12-K11)))</f>
        <v>-0.61600000000000055</v>
      </c>
      <c r="M12" s="23">
        <f ca="1">IF($A12&gt;EOMONTH(TODAY(),-1)," ",VLOOKUP($A12+30,relevé!$A$3:$Y$104,M$2,TRUE))</f>
        <v>19.599</v>
      </c>
      <c r="N12" s="23">
        <f t="shared" ref="N12" ca="1" si="63">IF(M12=" ",#N/A,IF(M11="",0,SUM(M12-M11)))</f>
        <v>14.298999999999999</v>
      </c>
      <c r="O12" s="23">
        <f ca="1">IF($A12&gt;EOMONTH(TODAY(),-1)," ",VLOOKUP($A12+30,relevé!$A$3:$Y$104,O$2,TRUE))</f>
        <v>10.457000000000001</v>
      </c>
      <c r="P12" s="23">
        <f t="shared" ref="P12" ca="1" si="64">IF(O12=" ",#N/A,IF(O11="",0,SUM(O12-O11)))</f>
        <v>5.0570000000000004</v>
      </c>
      <c r="Q12" s="23">
        <f ca="1">IF($A12&gt;EOMONTH(TODAY(),-1)," ",VLOOKUP($A12+30,relevé!$A$3:$Y$104,Q$2,TRUE))</f>
        <v>7.5990000000000002</v>
      </c>
      <c r="R12" s="23">
        <f t="shared" ref="R12" ca="1" si="65">IF(Q12=" ",#N/A,IF(Q11="",0,SUM(Q12-Q11)))</f>
        <v>2.0990000000000002</v>
      </c>
      <c r="S12" s="23">
        <f ca="1">IF($A12&gt;EOMONTH(TODAY(),-1)," ",VLOOKUP($A12+30,relevé!$A$3:$Y$104,S$2,TRUE))</f>
        <v>8.1449999999999996</v>
      </c>
      <c r="T12" s="23">
        <f t="shared" ref="T12" ca="1" si="66">IF(S12=" ",#N/A,IF(S11="",0,SUM(S12-S11)))</f>
        <v>6.1499999999999995</v>
      </c>
      <c r="U12" s="23">
        <f ca="1">IF($A12&gt;EOMONTH(TODAY(),-1)," ",VLOOKUP($A12+30,relevé!$A$3:$Y$104,U$2,TRUE))</f>
        <v>28.1</v>
      </c>
      <c r="V12" s="23">
        <f t="shared" ref="V12" ca="1" si="67">IF(U12=" ",#N/A,IF(U11="",0,SUM(U12-U11)))</f>
        <v>12.600000000000001</v>
      </c>
      <c r="W12" s="23">
        <f ca="1">IF($A12&gt;EOMONTH(TODAY(),-1)," ",VLOOKUP($A12+30,relevé!$A$3:$Y$104,W$2,TRUE))</f>
        <v>8460.7549999999992</v>
      </c>
      <c r="X12" s="23">
        <f t="shared" ca="1" si="9"/>
        <v>328.25</v>
      </c>
      <c r="Y12" s="23">
        <f ca="1">IF($A12&gt;EOMONTH(TODAY(),-1)," ",VLOOKUP($A12+30,relevé!$A$3:$Y$104,Y$2,TRUE))</f>
        <v>1000</v>
      </c>
      <c r="Z12" s="23">
        <f t="shared" ca="1" si="22"/>
        <v>30</v>
      </c>
      <c r="AA12" s="45" t="str">
        <f ca="1">IF($A12&gt;EOMONTH(TODAY(),-1)," ",VLOOKUP($A12+30,relevé!$A$3:$Y$104,AA$2,TRUE))</f>
        <v>fuite sur la fulton</v>
      </c>
      <c r="AE12" s="3"/>
      <c r="AH12" s="3"/>
      <c r="AI12" s="3"/>
    </row>
    <row r="13" spans="1:41" ht="15" thickBot="1" x14ac:dyDescent="0.35">
      <c r="A13" s="34">
        <f t="shared" ca="1" si="10"/>
        <v>41493</v>
      </c>
      <c r="B13" s="20" t="str">
        <f ca="1">IF(A13&gt;EOMONTH(TODAY(),-1),"",VLOOKUP(A13+30,relevé!$A$3:$S$104,$B$2,TRUE))</f>
        <v/>
      </c>
      <c r="C13" s="21" t="str">
        <f t="shared" ca="1" si="11"/>
        <v/>
      </c>
      <c r="D13" s="23" t="e">
        <f t="shared" ca="1" si="12"/>
        <v>#N/A</v>
      </c>
      <c r="E13" s="23" t="str">
        <f ca="1">IF($A13&gt;EOMONTH(TODAY(),-1)," ",VLOOKUP($A13+30,relevé!$A$3:$Y$104,E$2,TRUE))</f>
        <v xml:space="preserve"> </v>
      </c>
      <c r="F13" s="23" t="e">
        <f t="shared" ref="F13" ca="1" si="68">IF(E13=" ",#N/A,IF(E12="",0,SUM(E13-E12)))</f>
        <v>#N/A</v>
      </c>
      <c r="G13" s="23" t="str">
        <f ca="1">IF($A13&gt;EOMONTH(TODAY(),-1)," ",VLOOKUP($A13+30,relevé!$A$3:$Y$104,G$2,TRUE))</f>
        <v xml:space="preserve"> </v>
      </c>
      <c r="H13" s="23" t="e">
        <f t="shared" ref="H13" ca="1" si="69">IF(G13=" ",#N/A,IF(G12="",0,SUM(G13-G12)))</f>
        <v>#N/A</v>
      </c>
      <c r="I13" s="23" t="str">
        <f ca="1">IF($A13&gt;EOMONTH(TODAY(),-1)," ",VLOOKUP($A13+30,relevé!$A$3:$Y$104,I$2,TRUE))</f>
        <v xml:space="preserve"> </v>
      </c>
      <c r="J13" s="23" t="e">
        <f t="shared" ref="J13" ca="1" si="70">IF(I13=" ",#N/A,IF(I12="",0,SUM(I13-I12)))</f>
        <v>#N/A</v>
      </c>
      <c r="K13" s="23" t="str">
        <f ca="1">IF($A13&gt;EOMONTH(TODAY(),-1)," ",VLOOKUP($A13+30,relevé!$A$3:$Y$104,K$2,TRUE))</f>
        <v xml:space="preserve"> </v>
      </c>
      <c r="L13" s="23" t="e">
        <f t="shared" ref="L13" ca="1" si="71">IF(K13=" ",#N/A,IF(K12="",0,SUM(K13-K12)))</f>
        <v>#N/A</v>
      </c>
      <c r="M13" s="23" t="str">
        <f ca="1">IF($A13&gt;EOMONTH(TODAY(),-1)," ",VLOOKUP($A13+30,relevé!$A$3:$Y$104,M$2,TRUE))</f>
        <v xml:space="preserve"> </v>
      </c>
      <c r="N13" s="23" t="e">
        <f t="shared" ref="N13" ca="1" si="72">IF(M13=" ",#N/A,IF(M12="",0,SUM(M13-M12)))</f>
        <v>#N/A</v>
      </c>
      <c r="O13" s="23" t="str">
        <f ca="1">IF($A13&gt;EOMONTH(TODAY(),-1)," ",VLOOKUP($A13+30,relevé!$A$3:$Y$104,O$2,TRUE))</f>
        <v xml:space="preserve"> </v>
      </c>
      <c r="P13" s="23" t="e">
        <f t="shared" ref="P13" ca="1" si="73">IF(O13=" ",#N/A,IF(O12="",0,SUM(O13-O12)))</f>
        <v>#N/A</v>
      </c>
      <c r="Q13" s="23" t="str">
        <f ca="1">IF($A13&gt;EOMONTH(TODAY(),-1)," ",VLOOKUP($A13+30,relevé!$A$3:$Y$104,Q$2,TRUE))</f>
        <v xml:space="preserve"> </v>
      </c>
      <c r="R13" s="23" t="e">
        <f t="shared" ref="R13" ca="1" si="74">IF(Q13=" ",#N/A,IF(Q12="",0,SUM(Q13-Q12)))</f>
        <v>#N/A</v>
      </c>
      <c r="S13" s="23" t="str">
        <f ca="1">IF($A13&gt;EOMONTH(TODAY(),-1)," ",VLOOKUP($A13+30,relevé!$A$3:$Y$104,S$2,TRUE))</f>
        <v xml:space="preserve"> </v>
      </c>
      <c r="T13" s="23" t="e">
        <f t="shared" ref="T13" ca="1" si="75">IF(S13=" ",#N/A,IF(S12="",0,SUM(S13-S12)))</f>
        <v>#N/A</v>
      </c>
      <c r="U13" s="23" t="str">
        <f ca="1">IF($A13&gt;EOMONTH(TODAY(),-1)," ",VLOOKUP($A13+30,relevé!$A$3:$Y$104,U$2,TRUE))</f>
        <v xml:space="preserve"> </v>
      </c>
      <c r="V13" s="23" t="e">
        <f t="shared" ref="V13" ca="1" si="76">IF(U13=" ",#N/A,IF(U12="",0,SUM(U13-U12)))</f>
        <v>#N/A</v>
      </c>
      <c r="W13" s="23" t="str">
        <f ca="1">IF($A13&gt;EOMONTH(TODAY(),-1)," ",VLOOKUP($A13+30,relevé!$A$3:$Y$104,W$2,TRUE))</f>
        <v xml:space="preserve"> </v>
      </c>
      <c r="X13" s="23" t="e">
        <f t="shared" ca="1" si="9"/>
        <v>#N/A</v>
      </c>
      <c r="Y13" s="23" t="str">
        <f ca="1">IF($A13&gt;EOMONTH(TODAY(),-1)," ",VLOOKUP($A13+30,relevé!$A$3:$Y$104,Y$2,TRUE))</f>
        <v xml:space="preserve"> </v>
      </c>
      <c r="Z13" s="23" t="e">
        <f t="shared" ca="1" si="22"/>
        <v>#N/A</v>
      </c>
      <c r="AA13" s="45" t="str">
        <f ca="1">IF($A13&gt;EOMONTH(TODAY(),-1)," ",VLOOKUP($A13+30,relevé!$A$3:$Y$104,AA$2,TRUE))</f>
        <v xml:space="preserve"> </v>
      </c>
      <c r="AE13" s="3"/>
      <c r="AH13" s="3"/>
      <c r="AI13" s="3"/>
    </row>
    <row r="14" spans="1:41" ht="15" thickBot="1" x14ac:dyDescent="0.35">
      <c r="A14" s="34">
        <f t="shared" ca="1" si="10"/>
        <v>41524</v>
      </c>
      <c r="B14" s="20" t="str">
        <f ca="1">IF(A14&gt;EOMONTH(TODAY(),-1),"",VLOOKUP(A14+30,relevé!$A$3:$S$104,$B$2,TRUE))</f>
        <v/>
      </c>
      <c r="C14" s="21" t="str">
        <f t="shared" ca="1" si="11"/>
        <v/>
      </c>
      <c r="D14" s="23" t="e">
        <f t="shared" ca="1" si="12"/>
        <v>#N/A</v>
      </c>
      <c r="E14" s="23" t="str">
        <f ca="1">IF($A14&gt;EOMONTH(TODAY(),-1)," ",VLOOKUP($A14+30,relevé!$A$3:$Y$104,E$2,TRUE))</f>
        <v xml:space="preserve"> </v>
      </c>
      <c r="F14" s="23" t="e">
        <f t="shared" ref="F14" ca="1" si="77">IF(E14=" ",#N/A,IF(E13="",0,SUM(E14-E13)))</f>
        <v>#N/A</v>
      </c>
      <c r="G14" s="23" t="str">
        <f ca="1">IF($A14&gt;EOMONTH(TODAY(),-1)," ",VLOOKUP($A14+30,relevé!$A$3:$Y$104,G$2,TRUE))</f>
        <v xml:space="preserve"> </v>
      </c>
      <c r="H14" s="23" t="e">
        <f t="shared" ref="H14" ca="1" si="78">IF(G14=" ",#N/A,IF(G13="",0,SUM(G14-G13)))</f>
        <v>#N/A</v>
      </c>
      <c r="I14" s="23" t="str">
        <f ca="1">IF($A14&gt;EOMONTH(TODAY(),-1)," ",VLOOKUP($A14+30,relevé!$A$3:$Y$104,I$2,TRUE))</f>
        <v xml:space="preserve"> </v>
      </c>
      <c r="J14" s="23" t="e">
        <f t="shared" ref="J14" ca="1" si="79">IF(I14=" ",#N/A,IF(I13="",0,SUM(I14-I13)))</f>
        <v>#N/A</v>
      </c>
      <c r="K14" s="23" t="str">
        <f ca="1">IF($A14&gt;EOMONTH(TODAY(),-1)," ",VLOOKUP($A14+30,relevé!$A$3:$Y$104,K$2,TRUE))</f>
        <v xml:space="preserve"> </v>
      </c>
      <c r="L14" s="23" t="e">
        <f t="shared" ref="L14" ca="1" si="80">IF(K14=" ",#N/A,IF(K13="",0,SUM(K14-K13)))</f>
        <v>#N/A</v>
      </c>
      <c r="M14" s="23" t="str">
        <f ca="1">IF($A14&gt;EOMONTH(TODAY(),-1)," ",VLOOKUP($A14+30,relevé!$A$3:$Y$104,M$2,TRUE))</f>
        <v xml:space="preserve"> </v>
      </c>
      <c r="N14" s="23" t="e">
        <f t="shared" ref="N14" ca="1" si="81">IF(M14=" ",#N/A,IF(M13="",0,SUM(M14-M13)))</f>
        <v>#N/A</v>
      </c>
      <c r="O14" s="23" t="str">
        <f ca="1">IF($A14&gt;EOMONTH(TODAY(),-1)," ",VLOOKUP($A14+30,relevé!$A$3:$Y$104,O$2,TRUE))</f>
        <v xml:space="preserve"> </v>
      </c>
      <c r="P14" s="23" t="e">
        <f t="shared" ref="P14" ca="1" si="82">IF(O14=" ",#N/A,IF(O13="",0,SUM(O14-O13)))</f>
        <v>#N/A</v>
      </c>
      <c r="Q14" s="23" t="str">
        <f ca="1">IF($A14&gt;EOMONTH(TODAY(),-1)," ",VLOOKUP($A14+30,relevé!$A$3:$Y$104,Q$2,TRUE))</f>
        <v xml:space="preserve"> </v>
      </c>
      <c r="R14" s="23" t="e">
        <f t="shared" ref="R14" ca="1" si="83">IF(Q14=" ",#N/A,IF(Q13="",0,SUM(Q14-Q13)))</f>
        <v>#N/A</v>
      </c>
      <c r="S14" s="23" t="str">
        <f ca="1">IF($A14&gt;EOMONTH(TODAY(),-1)," ",VLOOKUP($A14+30,relevé!$A$3:$Y$104,S$2,TRUE))</f>
        <v xml:space="preserve"> </v>
      </c>
      <c r="T14" s="23" t="e">
        <f t="shared" ref="T14" ca="1" si="84">IF(S14=" ",#N/A,IF(S13="",0,SUM(S14-S13)))</f>
        <v>#N/A</v>
      </c>
      <c r="U14" s="23" t="str">
        <f ca="1">IF($A14&gt;EOMONTH(TODAY(),-1)," ",VLOOKUP($A14+30,relevé!$A$3:$Y$104,U$2,TRUE))</f>
        <v xml:space="preserve"> </v>
      </c>
      <c r="V14" s="23" t="e">
        <f t="shared" ref="V14" ca="1" si="85">IF(U14=" ",#N/A,IF(U13="",0,SUM(U14-U13)))</f>
        <v>#N/A</v>
      </c>
      <c r="W14" s="23" t="str">
        <f ca="1">IF($A14&gt;EOMONTH(TODAY(),-1)," ",VLOOKUP($A14+30,relevé!$A$3:$Y$104,W$2,TRUE))</f>
        <v xml:space="preserve"> </v>
      </c>
      <c r="X14" s="23" t="e">
        <f t="shared" ca="1" si="9"/>
        <v>#N/A</v>
      </c>
      <c r="Y14" s="23" t="str">
        <f ca="1">IF($A14&gt;EOMONTH(TODAY(),-1)," ",VLOOKUP($A14+30,relevé!$A$3:$Y$104,Y$2,TRUE))</f>
        <v xml:space="preserve"> </v>
      </c>
      <c r="Z14" s="23" t="e">
        <f t="shared" ca="1" si="22"/>
        <v>#N/A</v>
      </c>
      <c r="AA14" s="45" t="str">
        <f ca="1">IF($A14&gt;EOMONTH(TODAY(),-1)," ",VLOOKUP($A14+30,relevé!$A$3:$Y$104,AA$2,TRUE))</f>
        <v xml:space="preserve"> </v>
      </c>
      <c r="AE14" s="3"/>
      <c r="AH14" s="3"/>
      <c r="AI14" s="3"/>
    </row>
    <row r="15" spans="1:41" ht="15.75" customHeight="1" thickBot="1" x14ac:dyDescent="0.35">
      <c r="A15" s="34">
        <f t="shared" ca="1" si="10"/>
        <v>41554</v>
      </c>
      <c r="B15" s="20" t="str">
        <f ca="1">IF(A15&gt;EOMONTH(TODAY(),-1),"",VLOOKUP(A15+30,relevé!$A$3:$S$104,$B$2,TRUE))</f>
        <v/>
      </c>
      <c r="C15" s="21" t="str">
        <f t="shared" ca="1" si="11"/>
        <v/>
      </c>
      <c r="D15" s="23" t="e">
        <f t="shared" ca="1" si="12"/>
        <v>#N/A</v>
      </c>
      <c r="E15" s="23" t="str">
        <f ca="1">IF($A15&gt;EOMONTH(TODAY(),-1)," ",VLOOKUP($A15+30,relevé!$A$3:$Y$104,E$2,TRUE))</f>
        <v xml:space="preserve"> </v>
      </c>
      <c r="F15" s="23" t="e">
        <f t="shared" ref="F15" ca="1" si="86">IF(E15=" ",#N/A,IF(E14="",0,SUM(E15-E14)))</f>
        <v>#N/A</v>
      </c>
      <c r="G15" s="23" t="str">
        <f ca="1">IF($A15&gt;EOMONTH(TODAY(),-1)," ",VLOOKUP($A15+30,relevé!$A$3:$Y$104,G$2,TRUE))</f>
        <v xml:space="preserve"> </v>
      </c>
      <c r="H15" s="23" t="e">
        <f t="shared" ref="H15" ca="1" si="87">IF(G15=" ",#N/A,IF(G14="",0,SUM(G15-G14)))</f>
        <v>#N/A</v>
      </c>
      <c r="I15" s="23" t="str">
        <f ca="1">IF($A15&gt;EOMONTH(TODAY(),-1)," ",VLOOKUP($A15+30,relevé!$A$3:$Y$104,I$2,TRUE))</f>
        <v xml:space="preserve"> </v>
      </c>
      <c r="J15" s="23" t="e">
        <f t="shared" ref="J15" ca="1" si="88">IF(I15=" ",#N/A,IF(I14="",0,SUM(I15-I14)))</f>
        <v>#N/A</v>
      </c>
      <c r="K15" s="23" t="str">
        <f ca="1">IF($A15&gt;EOMONTH(TODAY(),-1)," ",VLOOKUP($A15+30,relevé!$A$3:$Y$104,K$2,TRUE))</f>
        <v xml:space="preserve"> </v>
      </c>
      <c r="L15" s="23" t="e">
        <f t="shared" ref="L15" ca="1" si="89">IF(K15=" ",#N/A,IF(K14="",0,SUM(K15-K14)))</f>
        <v>#N/A</v>
      </c>
      <c r="M15" s="23" t="str">
        <f ca="1">IF($A15&gt;EOMONTH(TODAY(),-1)," ",VLOOKUP($A15+30,relevé!$A$3:$Y$104,M$2,TRUE))</f>
        <v xml:space="preserve"> </v>
      </c>
      <c r="N15" s="23" t="e">
        <f t="shared" ref="N15" ca="1" si="90">IF(M15=" ",#N/A,IF(M14="",0,SUM(M15-M14)))</f>
        <v>#N/A</v>
      </c>
      <c r="O15" s="23" t="str">
        <f ca="1">IF($A15&gt;EOMONTH(TODAY(),-1)," ",VLOOKUP($A15+30,relevé!$A$3:$Y$104,O$2,TRUE))</f>
        <v xml:space="preserve"> </v>
      </c>
      <c r="P15" s="23" t="e">
        <f t="shared" ref="P15" ca="1" si="91">IF(O15=" ",#N/A,IF(O14="",0,SUM(O15-O14)))</f>
        <v>#N/A</v>
      </c>
      <c r="Q15" s="23" t="str">
        <f ca="1">IF($A15&gt;EOMONTH(TODAY(),-1)," ",VLOOKUP($A15+30,relevé!$A$3:$Y$104,Q$2,TRUE))</f>
        <v xml:space="preserve"> </v>
      </c>
      <c r="R15" s="23" t="e">
        <f t="shared" ref="R15" ca="1" si="92">IF(Q15=" ",#N/A,IF(Q14="",0,SUM(Q15-Q14)))</f>
        <v>#N/A</v>
      </c>
      <c r="S15" s="23" t="str">
        <f ca="1">IF($A15&gt;EOMONTH(TODAY(),-1)," ",VLOOKUP($A15+30,relevé!$A$3:$Y$104,S$2,TRUE))</f>
        <v xml:space="preserve"> </v>
      </c>
      <c r="T15" s="23" t="e">
        <f t="shared" ref="T15" ca="1" si="93">IF(S15=" ",#N/A,IF(S14="",0,SUM(S15-S14)))</f>
        <v>#N/A</v>
      </c>
      <c r="U15" s="23" t="str">
        <f ca="1">IF($A15&gt;EOMONTH(TODAY(),-1)," ",VLOOKUP($A15+30,relevé!$A$3:$Y$104,U$2,TRUE))</f>
        <v xml:space="preserve"> </v>
      </c>
      <c r="V15" s="23" t="e">
        <f t="shared" ref="V15" ca="1" si="94">IF(U15=" ",#N/A,IF(U14="",0,SUM(U15-U14)))</f>
        <v>#N/A</v>
      </c>
      <c r="W15" s="23" t="str">
        <f ca="1">IF($A15&gt;EOMONTH(TODAY(),-1)," ",VLOOKUP($A15+30,relevé!$A$3:$Y$104,W$2,TRUE))</f>
        <v xml:space="preserve"> </v>
      </c>
      <c r="X15" s="23" t="e">
        <f t="shared" ca="1" si="9"/>
        <v>#N/A</v>
      </c>
      <c r="Y15" s="23" t="str">
        <f ca="1">IF($A15&gt;EOMONTH(TODAY(),-1)," ",VLOOKUP($A15+30,relevé!$A$3:$Y$104,Y$2,TRUE))</f>
        <v xml:space="preserve"> </v>
      </c>
      <c r="Z15" s="23" t="e">
        <f t="shared" ca="1" si="22"/>
        <v>#N/A</v>
      </c>
      <c r="AA15" s="45" t="str">
        <f ca="1">IF($A15&gt;EOMONTH(TODAY(),-1)," ",VLOOKUP($A15+30,relevé!$A$3:$Y$104,AA$2,TRUE))</f>
        <v xml:space="preserve"> </v>
      </c>
      <c r="AE15" s="3"/>
      <c r="AH15" s="3"/>
      <c r="AI15" s="3"/>
    </row>
    <row r="16" spans="1:41" ht="15" thickBot="1" x14ac:dyDescent="0.35">
      <c r="A16" s="34">
        <f t="shared" ca="1" si="10"/>
        <v>41585</v>
      </c>
      <c r="B16" s="20" t="str">
        <f ca="1">IF(A16&gt;EOMONTH(TODAY(),-1),"",VLOOKUP(A16+30,relevé!$A$3:$S$104,$B$2,TRUE))</f>
        <v/>
      </c>
      <c r="C16" s="21" t="str">
        <f t="shared" ca="1" si="11"/>
        <v/>
      </c>
      <c r="D16" s="23" t="e">
        <f t="shared" ca="1" si="12"/>
        <v>#N/A</v>
      </c>
      <c r="E16" s="23" t="str">
        <f ca="1">IF($A16&gt;EOMONTH(TODAY(),-1)," ",VLOOKUP($A16+30,relevé!$A$3:$Y$104,E$2,TRUE))</f>
        <v xml:space="preserve"> </v>
      </c>
      <c r="F16" s="23" t="e">
        <f t="shared" ref="F16" ca="1" si="95">IF(E16=" ",#N/A,IF(E15="",0,SUM(E16-E15)))</f>
        <v>#N/A</v>
      </c>
      <c r="G16" s="23" t="str">
        <f ca="1">IF($A16&gt;EOMONTH(TODAY(),-1)," ",VLOOKUP($A16+30,relevé!$A$3:$Y$104,G$2,TRUE))</f>
        <v xml:space="preserve"> </v>
      </c>
      <c r="H16" s="23" t="e">
        <f t="shared" ref="H16" ca="1" si="96">IF(G16=" ",#N/A,IF(G15="",0,SUM(G16-G15)))</f>
        <v>#N/A</v>
      </c>
      <c r="I16" s="23" t="str">
        <f ca="1">IF($A16&gt;EOMONTH(TODAY(),-1)," ",VLOOKUP($A16+30,relevé!$A$3:$Y$104,I$2,TRUE))</f>
        <v xml:space="preserve"> </v>
      </c>
      <c r="J16" s="23" t="e">
        <f t="shared" ref="J16" ca="1" si="97">IF(I16=" ",#N/A,IF(I15="",0,SUM(I16-I15)))</f>
        <v>#N/A</v>
      </c>
      <c r="K16" s="23" t="str">
        <f ca="1">IF($A16&gt;EOMONTH(TODAY(),-1)," ",VLOOKUP($A16+30,relevé!$A$3:$Y$104,K$2,TRUE))</f>
        <v xml:space="preserve"> </v>
      </c>
      <c r="L16" s="23" t="e">
        <f t="shared" ref="L16" ca="1" si="98">IF(K16=" ",#N/A,IF(K15="",0,SUM(K16-K15)))</f>
        <v>#N/A</v>
      </c>
      <c r="M16" s="23" t="str">
        <f ca="1">IF($A16&gt;EOMONTH(TODAY(),-1)," ",VLOOKUP($A16+30,relevé!$A$3:$Y$104,M$2,TRUE))</f>
        <v xml:space="preserve"> </v>
      </c>
      <c r="N16" s="23" t="e">
        <f t="shared" ref="N16" ca="1" si="99">IF(M16=" ",#N/A,IF(M15="",0,SUM(M16-M15)))</f>
        <v>#N/A</v>
      </c>
      <c r="O16" s="23" t="str">
        <f ca="1">IF($A16&gt;EOMONTH(TODAY(),-1)," ",VLOOKUP($A16+30,relevé!$A$3:$Y$104,O$2,TRUE))</f>
        <v xml:space="preserve"> </v>
      </c>
      <c r="P16" s="23" t="e">
        <f t="shared" ref="P16" ca="1" si="100">IF(O16=" ",#N/A,IF(O15="",0,SUM(O16-O15)))</f>
        <v>#N/A</v>
      </c>
      <c r="Q16" s="23" t="str">
        <f ca="1">IF($A16&gt;EOMONTH(TODAY(),-1)," ",VLOOKUP($A16+30,relevé!$A$3:$Y$104,Q$2,TRUE))</f>
        <v xml:space="preserve"> </v>
      </c>
      <c r="R16" s="23" t="e">
        <f t="shared" ref="R16" ca="1" si="101">IF(Q16=" ",#N/A,IF(Q15="",0,SUM(Q16-Q15)))</f>
        <v>#N/A</v>
      </c>
      <c r="S16" s="23" t="str">
        <f ca="1">IF($A16&gt;EOMONTH(TODAY(),-1)," ",VLOOKUP($A16+30,relevé!$A$3:$Y$104,S$2,TRUE))</f>
        <v xml:space="preserve"> </v>
      </c>
      <c r="T16" s="23" t="e">
        <f t="shared" ref="T16" ca="1" si="102">IF(S16=" ",#N/A,IF(S15="",0,SUM(S16-S15)))</f>
        <v>#N/A</v>
      </c>
      <c r="U16" s="23" t="str">
        <f ca="1">IF($A16&gt;EOMONTH(TODAY(),-1)," ",VLOOKUP($A16+30,relevé!$A$3:$Y$104,U$2,TRUE))</f>
        <v xml:space="preserve"> </v>
      </c>
      <c r="V16" s="23" t="e">
        <f t="shared" ref="V16" ca="1" si="103">IF(U16=" ",#N/A,IF(U15="",0,SUM(U16-U15)))</f>
        <v>#N/A</v>
      </c>
      <c r="W16" s="23" t="str">
        <f ca="1">IF($A16&gt;EOMONTH(TODAY(),-1)," ",VLOOKUP($A16+30,relevé!$A$3:$Y$104,W$2,TRUE))</f>
        <v xml:space="preserve"> </v>
      </c>
      <c r="X16" s="23" t="e">
        <f t="shared" ca="1" si="9"/>
        <v>#N/A</v>
      </c>
      <c r="Y16" s="23" t="str">
        <f ca="1">IF($A16&gt;EOMONTH(TODAY(),-1)," ",VLOOKUP($A16+30,relevé!$A$3:$Y$104,Y$2,TRUE))</f>
        <v xml:space="preserve"> </v>
      </c>
      <c r="Z16" s="23" t="e">
        <f t="shared" ca="1" si="22"/>
        <v>#N/A</v>
      </c>
      <c r="AA16" s="45" t="str">
        <f ca="1">IF($A16&gt;EOMONTH(TODAY(),-1)," ",VLOOKUP($A16+30,relevé!$A$3:$Y$104,AA$2,TRUE))</f>
        <v xml:space="preserve"> </v>
      </c>
      <c r="AE16" s="3"/>
      <c r="AH16" s="3"/>
      <c r="AI16" s="3"/>
    </row>
    <row r="17" spans="1:31" ht="15" thickBot="1" x14ac:dyDescent="0.35">
      <c r="A17" s="34">
        <f t="shared" ca="1" si="10"/>
        <v>41615</v>
      </c>
      <c r="B17" s="20" t="str">
        <f ca="1">IF(A17&gt;EOMONTH(TODAY(),-1),"",VLOOKUP(A17+30,relevé!$A$3:$S$104,$B$2,TRUE))</f>
        <v/>
      </c>
      <c r="C17" s="21" t="str">
        <f t="shared" ca="1" si="11"/>
        <v/>
      </c>
      <c r="D17" s="23" t="e">
        <f t="shared" ca="1" si="12"/>
        <v>#N/A</v>
      </c>
      <c r="E17" s="23" t="str">
        <f ca="1">IF($A17&gt;EOMONTH(TODAY(),-1)," ",VLOOKUP($A17+30,relevé!$A$3:$Y$104,E$2,TRUE))</f>
        <v xml:space="preserve"> </v>
      </c>
      <c r="F17" s="23" t="e">
        <f t="shared" ref="F17" ca="1" si="104">IF(E17=" ",#N/A,IF(E16="",0,SUM(E17-E16)))</f>
        <v>#N/A</v>
      </c>
      <c r="G17" s="23" t="str">
        <f ca="1">IF($A17&gt;EOMONTH(TODAY(),-1)," ",VLOOKUP($A17+30,relevé!$A$3:$Y$104,G$2,TRUE))</f>
        <v xml:space="preserve"> </v>
      </c>
      <c r="H17" s="23" t="e">
        <f t="shared" ref="H17" ca="1" si="105">IF(G17=" ",#N/A,IF(G16="",0,SUM(G17-G16)))</f>
        <v>#N/A</v>
      </c>
      <c r="I17" s="23" t="str">
        <f ca="1">IF($A17&gt;EOMONTH(TODAY(),-1)," ",VLOOKUP($A17+30,relevé!$A$3:$Y$104,I$2,TRUE))</f>
        <v xml:space="preserve"> </v>
      </c>
      <c r="J17" s="23" t="e">
        <f t="shared" ref="J17" ca="1" si="106">IF(I17=" ",#N/A,IF(I16="",0,SUM(I17-I16)))</f>
        <v>#N/A</v>
      </c>
      <c r="K17" s="23" t="str">
        <f ca="1">IF($A17&gt;EOMONTH(TODAY(),-1)," ",VLOOKUP($A17+30,relevé!$A$3:$Y$104,K$2,TRUE))</f>
        <v xml:space="preserve"> </v>
      </c>
      <c r="L17" s="23" t="e">
        <f t="shared" ref="L17" ca="1" si="107">IF(K17=" ",#N/A,IF(K16="",0,SUM(K17-K16)))</f>
        <v>#N/A</v>
      </c>
      <c r="M17" s="23" t="str">
        <f ca="1">IF($A17&gt;EOMONTH(TODAY(),-1)," ",VLOOKUP($A17+30,relevé!$A$3:$Y$104,M$2,TRUE))</f>
        <v xml:space="preserve"> </v>
      </c>
      <c r="N17" s="23" t="e">
        <f t="shared" ref="N17" ca="1" si="108">IF(M17=" ",#N/A,IF(M16="",0,SUM(M17-M16)))</f>
        <v>#N/A</v>
      </c>
      <c r="O17" s="23" t="str">
        <f ca="1">IF($A17&gt;EOMONTH(TODAY(),-1)," ",VLOOKUP($A17+30,relevé!$A$3:$Y$104,O$2,TRUE))</f>
        <v xml:space="preserve"> </v>
      </c>
      <c r="P17" s="23" t="e">
        <f t="shared" ref="P17" ca="1" si="109">IF(O17=" ",#N/A,IF(O16="",0,SUM(O17-O16)))</f>
        <v>#N/A</v>
      </c>
      <c r="Q17" s="23" t="str">
        <f ca="1">IF($A17&gt;EOMONTH(TODAY(),-1)," ",VLOOKUP($A17+30,relevé!$A$3:$Y$104,Q$2,TRUE))</f>
        <v xml:space="preserve"> </v>
      </c>
      <c r="R17" s="23" t="e">
        <f t="shared" ref="R17" ca="1" si="110">IF(Q17=" ",#N/A,IF(Q16="",0,SUM(Q17-Q16)))</f>
        <v>#N/A</v>
      </c>
      <c r="S17" s="23" t="str">
        <f ca="1">IF($A17&gt;EOMONTH(TODAY(),-1)," ",VLOOKUP($A17+30,relevé!$A$3:$Y$104,S$2,TRUE))</f>
        <v xml:space="preserve"> </v>
      </c>
      <c r="T17" s="23" t="e">
        <f t="shared" ref="T17" ca="1" si="111">IF(S17=" ",#N/A,IF(S16="",0,SUM(S17-S16)))</f>
        <v>#N/A</v>
      </c>
      <c r="U17" s="23" t="str">
        <f ca="1">IF($A17&gt;EOMONTH(TODAY(),-1)," ",VLOOKUP($A17+30,relevé!$A$3:$Y$104,U$2,TRUE))</f>
        <v xml:space="preserve"> </v>
      </c>
      <c r="V17" s="23" t="e">
        <f t="shared" ref="V17" ca="1" si="112">IF(U17=" ",#N/A,IF(U16="",0,SUM(U17-U16)))</f>
        <v>#N/A</v>
      </c>
      <c r="W17" s="23" t="str">
        <f ca="1">IF($A17&gt;EOMONTH(TODAY(),-1)," ",VLOOKUP($A17+30,relevé!$A$3:$Y$104,W$2,TRUE))</f>
        <v xml:space="preserve"> </v>
      </c>
      <c r="X17" s="23" t="e">
        <f t="shared" ca="1" si="9"/>
        <v>#N/A</v>
      </c>
      <c r="Y17" s="23" t="str">
        <f ca="1">IF($A17&gt;EOMONTH(TODAY(),-1)," ",VLOOKUP($A17+30,relevé!$A$3:$Y$104,Y$2,TRUE))</f>
        <v xml:space="preserve"> </v>
      </c>
      <c r="Z17" s="23" t="e">
        <f t="shared" ca="1" si="22"/>
        <v>#N/A</v>
      </c>
      <c r="AA17" s="45" t="str">
        <f ca="1">IF($A17&gt;EOMONTH(TODAY(),-1)," ",VLOOKUP($A17+30,relevé!$A$3:$Y$104,AA$2,TRUE))</f>
        <v xml:space="preserve"> </v>
      </c>
      <c r="AE17" s="3"/>
    </row>
    <row r="18" spans="1:31" ht="6" customHeight="1" thickBot="1" x14ac:dyDescent="0.35">
      <c r="D18" s="18"/>
      <c r="E18" s="22"/>
      <c r="F18" s="22"/>
    </row>
    <row r="19" spans="1:31" ht="15" thickBot="1" x14ac:dyDescent="0.35">
      <c r="A19" s="36" t="s">
        <v>15</v>
      </c>
      <c r="B19" s="11"/>
      <c r="C19" s="12">
        <f ca="1">SUM(C6:C17)</f>
        <v>2276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49"/>
    </row>
    <row r="25" spans="1:31" x14ac:dyDescent="0.3">
      <c r="W25" s="26" t="str">
        <f ca="1">W5</f>
        <v/>
      </c>
    </row>
    <row r="26" spans="1:31" x14ac:dyDescent="0.3">
      <c r="W26" s="26" t="str">
        <f t="shared" ref="W26:W34" ca="1" si="113">W6</f>
        <v/>
      </c>
    </row>
    <row r="27" spans="1:31" x14ac:dyDescent="0.3">
      <c r="W27" s="26" t="str">
        <f t="shared" ca="1" si="113"/>
        <v/>
      </c>
    </row>
    <row r="28" spans="1:31" x14ac:dyDescent="0.3">
      <c r="W28" s="26" t="str">
        <f t="shared" ca="1" si="113"/>
        <v/>
      </c>
    </row>
    <row r="29" spans="1:31" x14ac:dyDescent="0.3">
      <c r="W29" s="26" t="str">
        <f t="shared" ca="1" si="113"/>
        <v/>
      </c>
    </row>
    <row r="30" spans="1:31" x14ac:dyDescent="0.3">
      <c r="W30" s="26" t="str">
        <f t="shared" ca="1" si="113"/>
        <v/>
      </c>
    </row>
    <row r="31" spans="1:31" x14ac:dyDescent="0.3">
      <c r="W31" s="26">
        <f t="shared" ca="1" si="113"/>
        <v>8132.5049999999992</v>
      </c>
    </row>
    <row r="32" spans="1:31" x14ac:dyDescent="0.3">
      <c r="W32" s="26">
        <f t="shared" ca="1" si="113"/>
        <v>8460.7549999999992</v>
      </c>
    </row>
    <row r="33" spans="23:23" x14ac:dyDescent="0.3">
      <c r="W33" s="26" t="str">
        <f t="shared" ca="1" si="113"/>
        <v xml:space="preserve"> </v>
      </c>
    </row>
    <row r="34" spans="23:23" x14ac:dyDescent="0.3">
      <c r="W34" s="26" t="str">
        <f t="shared" ca="1" si="113"/>
        <v xml:space="preserve"> </v>
      </c>
    </row>
  </sheetData>
  <sheetProtection sheet="1" objects="1" scenarios="1"/>
  <customSheetViews>
    <customSheetView guid="{4490E6B0-D11F-4711-BC52-29549D0CA484}" fitToPage="1" hiddenRows="1" hiddenColumns="1" topLeftCell="D1">
      <selection activeCell="AA2" sqref="A2:XFD2"/>
      <pageMargins left="0.7" right="0.7" top="0.75" bottom="0.75" header="0.3" footer="0.3"/>
      <pageSetup paperSize="9" scale="33" orientation="landscape" r:id="rId1"/>
    </customSheetView>
  </customSheetViews>
  <mergeCells count="14">
    <mergeCell ref="AA3:AA4"/>
    <mergeCell ref="B1:Z1"/>
    <mergeCell ref="A3:A4"/>
    <mergeCell ref="G3:H3"/>
    <mergeCell ref="E3:F3"/>
    <mergeCell ref="S3:T3"/>
    <mergeCell ref="Y3:Z3"/>
    <mergeCell ref="U3:V3"/>
    <mergeCell ref="W3:X3"/>
    <mergeCell ref="I3:J3"/>
    <mergeCell ref="K3:L3"/>
    <mergeCell ref="M3:N3"/>
    <mergeCell ref="O3:P3"/>
    <mergeCell ref="Q3:R3"/>
  </mergeCells>
  <conditionalFormatting sqref="AK3:AK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AJ3:AJ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AL3:AO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scale="33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1:T19"/>
  <sheetViews>
    <sheetView workbookViewId="0">
      <selection activeCell="D2" sqref="D1:E1048576"/>
    </sheetView>
  </sheetViews>
  <sheetFormatPr baseColWidth="10" defaultColWidth="11.44140625" defaultRowHeight="14.4" x14ac:dyDescent="0.3"/>
  <cols>
    <col min="1" max="1" width="16.33203125" customWidth="1"/>
    <col min="2" max="2" width="12.109375" customWidth="1"/>
    <col min="3" max="3" width="14.5546875" customWidth="1"/>
    <col min="4" max="5" width="14.5546875" style="14" hidden="1" customWidth="1"/>
    <col min="6" max="6" width="39.109375" customWidth="1"/>
    <col min="7" max="7" width="9.109375" customWidth="1"/>
    <col min="8" max="8" width="14.44140625" bestFit="1" customWidth="1"/>
    <col min="9" max="9" width="5" customWidth="1"/>
    <col min="10" max="13" width="9.109375" customWidth="1"/>
    <col min="14" max="14" width="4.5546875" customWidth="1"/>
    <col min="15" max="254" width="9.109375" customWidth="1"/>
  </cols>
  <sheetData>
    <row r="1" spans="1:20" ht="21.6" thickBot="1" x14ac:dyDescent="0.35">
      <c r="A1" s="4" t="s">
        <v>36</v>
      </c>
      <c r="B1" s="87" t="s">
        <v>21</v>
      </c>
      <c r="C1" s="82"/>
      <c r="D1" s="82"/>
      <c r="E1" s="82"/>
      <c r="F1" s="48"/>
      <c r="L1" s="3"/>
      <c r="O1" s="15"/>
      <c r="P1" s="15"/>
      <c r="Q1" s="15"/>
      <c r="R1" s="15"/>
      <c r="S1" s="15"/>
      <c r="T1" s="15"/>
    </row>
    <row r="2" spans="1:20" s="14" customFormat="1" ht="29.4" hidden="1" thickBot="1" x14ac:dyDescent="0.35">
      <c r="A2" s="37"/>
      <c r="B2" s="41">
        <v>6</v>
      </c>
      <c r="C2" s="39" t="str">
        <f>VLOOKUP($A3,relevé!$A$3:$Y$104,B$2,TRUE)</f>
        <v>Production chaleur GAZ</v>
      </c>
      <c r="D2" s="39">
        <v>5</v>
      </c>
      <c r="E2" s="39" t="str">
        <f>VLOOKUP($A3,relevé!$A$3:$Y$104,D$2,TRUE)</f>
        <v>Production chaleur TGA</v>
      </c>
      <c r="F2" s="39">
        <v>20</v>
      </c>
      <c r="L2" s="19"/>
      <c r="O2" s="40"/>
      <c r="P2" s="40"/>
      <c r="Q2" s="40"/>
      <c r="R2" s="40"/>
      <c r="S2" s="40"/>
      <c r="T2" s="40"/>
    </row>
    <row r="3" spans="1:20" ht="16.2" thickBot="1" x14ac:dyDescent="0.35">
      <c r="A3" s="83" t="s">
        <v>11</v>
      </c>
      <c r="B3" s="5" t="s">
        <v>24</v>
      </c>
      <c r="C3" s="6"/>
      <c r="D3" s="16"/>
      <c r="E3" s="16"/>
      <c r="F3" s="85"/>
      <c r="M3" s="3"/>
      <c r="N3" s="3"/>
    </row>
    <row r="4" spans="1:20" ht="15" thickBot="1" x14ac:dyDescent="0.35">
      <c r="A4" s="84"/>
      <c r="B4" s="7" t="s">
        <v>13</v>
      </c>
      <c r="C4" s="8" t="s">
        <v>14</v>
      </c>
      <c r="D4" s="17" t="s">
        <v>22</v>
      </c>
      <c r="E4" s="17" t="s">
        <v>23</v>
      </c>
      <c r="F4" s="86"/>
      <c r="M4" s="3"/>
      <c r="N4" s="3"/>
    </row>
    <row r="5" spans="1:20" ht="15" thickBot="1" x14ac:dyDescent="0.35">
      <c r="A5" s="13">
        <f ca="1">parametres!$C$2</f>
        <v>41250</v>
      </c>
      <c r="B5" s="20">
        <f ca="1">IF($A5&gt;EOMONTH(TODAY(),-1)," ",VLOOKUP($A5+30,relevé!$A$3:$Y$104,B$2,TRUE))</f>
        <v>381280</v>
      </c>
      <c r="C5" s="9"/>
      <c r="D5" s="18">
        <f ca="1">IF($A5&gt;EOMONTH(TODAY(),-1)," ",VLOOKUP($A5+30,relevé!$A$3:$Y$104,D$2,TRUE))</f>
        <v>123736</v>
      </c>
      <c r="E5" s="18"/>
      <c r="F5" s="45" t="str">
        <f ca="1">IF($A5&gt;EOMONTH(TODAY(),-1)," ",VLOOKUP($A5+30,relevé!$A$3:$Y$104,F$2,TRUE))</f>
        <v/>
      </c>
      <c r="J5" s="3"/>
      <c r="M5" s="3"/>
      <c r="N5" s="3"/>
    </row>
    <row r="6" spans="1:20" ht="15" thickBot="1" x14ac:dyDescent="0.35">
      <c r="A6" s="13">
        <f ca="1">EDATE(A5,1)</f>
        <v>41281</v>
      </c>
      <c r="B6" s="20">
        <f ca="1">IF($A6&gt;EOMONTH(TODAY(),-1)," ",VLOOKUP($A6+30,relevé!$A$3:$Y$104,B$2,TRUE))</f>
        <v>393022</v>
      </c>
      <c r="C6" s="21">
        <f t="shared" ref="C6:C17" ca="1" si="0">IF(B6=" ","",IF(B6="","",IF(B5="",0,SUM(B6-B5))))</f>
        <v>11742</v>
      </c>
      <c r="D6" s="18">
        <f ca="1">IF($A6&gt;EOMONTH(TODAY(),-1)," ",VLOOKUP($A6+30,relevé!$A$3:$Y$104,D$2,TRUE))</f>
        <v>123893</v>
      </c>
      <c r="E6" s="18">
        <f t="shared" ref="E6:E17" ca="1" si="1">IF(D6=" ","",IF(D6="","",IF(D5="",0,SUM(D6-D5))))</f>
        <v>157</v>
      </c>
      <c r="F6" s="45" t="str">
        <f ca="1">IF($A6&gt;EOMONTH(TODAY(),-1)," ",VLOOKUP($A6+30,relevé!$A$3:$Y$104,F$2,TRUE))</f>
        <v/>
      </c>
      <c r="J6" s="3"/>
      <c r="M6" s="3"/>
      <c r="N6" s="3"/>
    </row>
    <row r="7" spans="1:20" ht="15" thickBot="1" x14ac:dyDescent="0.35">
      <c r="A7" s="13">
        <f t="shared" ref="A7:A17" ca="1" si="2">EDATE(A6,1)</f>
        <v>41312</v>
      </c>
      <c r="B7" s="20">
        <f ca="1">IF($A7&gt;EOMONTH(TODAY(),-1)," ",VLOOKUP($A7+30,relevé!$A$3:$Y$104,B$2,TRUE))</f>
        <v>577870</v>
      </c>
      <c r="C7" s="21">
        <f t="shared" ca="1" si="0"/>
        <v>184848</v>
      </c>
      <c r="D7" s="18">
        <f ca="1">IF($A7&gt;EOMONTH(TODAY(),-1)," ",VLOOKUP($A7+30,relevé!$A$3:$Y$104,D$2,TRUE))</f>
        <v>147549</v>
      </c>
      <c r="E7" s="18">
        <f t="shared" ca="1" si="1"/>
        <v>23656</v>
      </c>
      <c r="F7" s="45" t="str">
        <f ca="1">IF($A7&gt;EOMONTH(TODAY(),-1)," ",VLOOKUP($A7+30,relevé!$A$3:$Y$104,F$2,TRUE))</f>
        <v/>
      </c>
      <c r="J7" s="3"/>
      <c r="M7" s="3"/>
      <c r="N7" s="3"/>
    </row>
    <row r="8" spans="1:20" ht="15" thickBot="1" x14ac:dyDescent="0.35">
      <c r="A8" s="13">
        <f t="shared" ca="1" si="2"/>
        <v>41340</v>
      </c>
      <c r="B8" s="20">
        <f ca="1">IF($A8&gt;EOMONTH(TODAY(),-1)," ",VLOOKUP($A8+30,relevé!$A$3:$Y$104,B$2,TRUE))</f>
        <v>651241</v>
      </c>
      <c r="C8" s="21">
        <f t="shared" ca="1" si="0"/>
        <v>73371</v>
      </c>
      <c r="D8" s="18">
        <f ca="1">IF($A8&gt;EOMONTH(TODAY(),-1)," ",VLOOKUP($A8+30,relevé!$A$3:$Y$104,D$2,TRUE))</f>
        <v>158808</v>
      </c>
      <c r="E8" s="18">
        <f t="shared" ca="1" si="1"/>
        <v>11259</v>
      </c>
      <c r="F8" s="45" t="str">
        <f ca="1">IF($A8&gt;EOMONTH(TODAY(),-1)," ",VLOOKUP($A8+30,relevé!$A$3:$Y$104,F$2,TRUE))</f>
        <v/>
      </c>
      <c r="J8" s="3"/>
      <c r="M8" s="3"/>
      <c r="N8" s="3"/>
    </row>
    <row r="9" spans="1:20" ht="15" thickBot="1" x14ac:dyDescent="0.35">
      <c r="A9" s="13">
        <f t="shared" ca="1" si="2"/>
        <v>41371</v>
      </c>
      <c r="B9" s="20">
        <f ca="1">IF($A9&gt;EOMONTH(TODAY(),-1)," ",VLOOKUP($A9+30,relevé!$A$3:$Y$104,B$2,TRUE))</f>
        <v>680539</v>
      </c>
      <c r="C9" s="21">
        <f t="shared" ca="1" si="0"/>
        <v>29298</v>
      </c>
      <c r="D9" s="18">
        <f ca="1">IF($A9&gt;EOMONTH(TODAY(),-1)," ",VLOOKUP($A9+30,relevé!$A$3:$Y$104,D$2,TRUE))</f>
        <v>165752</v>
      </c>
      <c r="E9" s="18">
        <f t="shared" ca="1" si="1"/>
        <v>6944</v>
      </c>
      <c r="F9" s="45" t="str">
        <f ca="1">IF($A9&gt;EOMONTH(TODAY(),-1)," ",VLOOKUP($A9+30,relevé!$A$3:$Y$104,F$2,TRUE))</f>
        <v/>
      </c>
      <c r="J9" s="3"/>
      <c r="M9" s="3"/>
      <c r="N9" s="3"/>
    </row>
    <row r="10" spans="1:20" ht="15" thickBot="1" x14ac:dyDescent="0.35">
      <c r="A10" s="13">
        <f t="shared" ca="1" si="2"/>
        <v>41401</v>
      </c>
      <c r="B10" s="20">
        <f ca="1">IF($A10&gt;EOMONTH(TODAY(),-1)," ",VLOOKUP($A10+30,relevé!$A$3:$Y$104,B$2,TRUE))</f>
        <v>701911</v>
      </c>
      <c r="C10" s="21">
        <f t="shared" ca="1" si="0"/>
        <v>21372</v>
      </c>
      <c r="D10" s="18">
        <f ca="1">IF($A10&gt;EOMONTH(TODAY(),-1)," ",VLOOKUP($A10+30,relevé!$A$3:$Y$104,D$2,TRUE))</f>
        <v>172232</v>
      </c>
      <c r="E10" s="18">
        <f t="shared" ca="1" si="1"/>
        <v>6480</v>
      </c>
      <c r="F10" s="45" t="str">
        <f ca="1">IF($A10&gt;EOMONTH(TODAY(),-1)," ",VLOOKUP($A10+30,relevé!$A$3:$Y$104,F$2,TRUE))</f>
        <v/>
      </c>
      <c r="J10" s="3"/>
      <c r="M10" s="3"/>
      <c r="N10" s="3"/>
    </row>
    <row r="11" spans="1:20" ht="15" thickBot="1" x14ac:dyDescent="0.35">
      <c r="A11" s="13">
        <f t="shared" ca="1" si="2"/>
        <v>41432</v>
      </c>
      <c r="B11" s="20">
        <f ca="1">IF($A11&gt;EOMONTH(TODAY(),-1)," ",VLOOKUP($A11+30,relevé!$A$3:$Y$104,B$2,TRUE))</f>
        <v>709135</v>
      </c>
      <c r="C11" s="21">
        <f t="shared" ca="1" si="0"/>
        <v>7224</v>
      </c>
      <c r="D11" s="18">
        <f ca="1">IF($A11&gt;EOMONTH(TODAY(),-1)," ",VLOOKUP($A11+30,relevé!$A$3:$Y$104,D$2,TRUE))</f>
        <v>116763</v>
      </c>
      <c r="E11" s="18">
        <f t="shared" ca="1" si="1"/>
        <v>-55469</v>
      </c>
      <c r="F11" s="46" t="str">
        <f ca="1">IF($A11&gt;EOMONTH(TODAY(),-1)," ",VLOOKUP($A11+30,relevé!$A$3:$Y$104,F$2,TRUE))</f>
        <v>nouveau compteur pour tous les bancs</v>
      </c>
      <c r="J11" s="3"/>
      <c r="M11" s="3"/>
      <c r="N11" s="3"/>
    </row>
    <row r="12" spans="1:20" ht="15" thickBot="1" x14ac:dyDescent="0.35">
      <c r="A12" s="13">
        <f t="shared" ca="1" si="2"/>
        <v>41462</v>
      </c>
      <c r="B12" s="20">
        <f ca="1">IF($A12&gt;EOMONTH(TODAY(),-1)," ",VLOOKUP($A12+30,relevé!$A$3:$Y$104,B$2,TRUE))</f>
        <v>712110</v>
      </c>
      <c r="C12" s="21">
        <f t="shared" ca="1" si="0"/>
        <v>2975</v>
      </c>
      <c r="D12" s="18">
        <f ca="1">IF($A12&gt;EOMONTH(TODAY(),-1)," ",VLOOKUP($A12+30,relevé!$A$3:$Y$104,D$2,TRUE))</f>
        <v>179323</v>
      </c>
      <c r="E12" s="18">
        <f t="shared" ca="1" si="1"/>
        <v>62560</v>
      </c>
      <c r="F12" s="45" t="str">
        <f ca="1">IF($A12&gt;EOMONTH(TODAY(),-1)," ",VLOOKUP($A12+30,relevé!$A$3:$Y$104,F$2,TRUE))</f>
        <v>fuite sur la fulton</v>
      </c>
      <c r="J12" s="3"/>
      <c r="M12" s="3"/>
      <c r="N12" s="3"/>
    </row>
    <row r="13" spans="1:20" ht="15" thickBot="1" x14ac:dyDescent="0.35">
      <c r="A13" s="13">
        <f t="shared" ca="1" si="2"/>
        <v>41493</v>
      </c>
      <c r="B13" s="20" t="str">
        <f ca="1">IF($A13&gt;EOMONTH(TODAY(),-1)," ",VLOOKUP($A13+30,relevé!$A$3:$Y$104,B$2,TRUE))</f>
        <v xml:space="preserve"> </v>
      </c>
      <c r="C13" s="21" t="str">
        <f t="shared" ca="1" si="0"/>
        <v/>
      </c>
      <c r="D13" s="18" t="str">
        <f ca="1">IF($A13&gt;EOMONTH(TODAY(),-1)," ",VLOOKUP($A13+30,relevé!$A$3:$Y$104,D$2,TRUE))</f>
        <v xml:space="preserve"> </v>
      </c>
      <c r="E13" s="18" t="str">
        <f t="shared" ca="1" si="1"/>
        <v/>
      </c>
      <c r="F13" s="45" t="str">
        <f ca="1">IF($A13&gt;EOMONTH(TODAY(),-1)," ",VLOOKUP($A13+30,relevé!$A$3:$Y$104,F$2,TRUE))</f>
        <v xml:space="preserve"> </v>
      </c>
      <c r="J13" s="3"/>
      <c r="M13" s="3"/>
      <c r="N13" s="3"/>
    </row>
    <row r="14" spans="1:20" ht="15" thickBot="1" x14ac:dyDescent="0.35">
      <c r="A14" s="13">
        <f t="shared" ca="1" si="2"/>
        <v>41524</v>
      </c>
      <c r="B14" s="20" t="str">
        <f ca="1">IF($A14&gt;EOMONTH(TODAY(),-1)," ",VLOOKUP($A14+30,relevé!$A$3:$Y$104,B$2,TRUE))</f>
        <v xml:space="preserve"> </v>
      </c>
      <c r="C14" s="21" t="str">
        <f t="shared" ca="1" si="0"/>
        <v/>
      </c>
      <c r="D14" s="18" t="str">
        <f ca="1">IF($A14&gt;EOMONTH(TODAY(),-1)," ",VLOOKUP($A14+30,relevé!$A$3:$Y$104,D$2,TRUE))</f>
        <v xml:space="preserve"> </v>
      </c>
      <c r="E14" s="18" t="str">
        <f t="shared" ca="1" si="1"/>
        <v/>
      </c>
      <c r="F14" s="45" t="str">
        <f ca="1">IF($A14&gt;EOMONTH(TODAY(),-1)," ",VLOOKUP($A14+30,relevé!$A$3:$Y$104,F$2,TRUE))</f>
        <v xml:space="preserve"> </v>
      </c>
      <c r="J14" s="3"/>
      <c r="M14" s="3"/>
      <c r="N14" s="3"/>
    </row>
    <row r="15" spans="1:20" ht="15" thickBot="1" x14ac:dyDescent="0.35">
      <c r="A15" s="13">
        <f t="shared" ca="1" si="2"/>
        <v>41554</v>
      </c>
      <c r="B15" s="20" t="str">
        <f ca="1">IF($A15&gt;EOMONTH(TODAY(),-1)," ",VLOOKUP($A15+30,relevé!$A$3:$Y$104,B$2,TRUE))</f>
        <v xml:space="preserve"> </v>
      </c>
      <c r="C15" s="21" t="str">
        <f t="shared" ca="1" si="0"/>
        <v/>
      </c>
      <c r="D15" s="18" t="str">
        <f ca="1">IF($A15&gt;EOMONTH(TODAY(),-1)," ",VLOOKUP($A15+30,relevé!$A$3:$Y$104,D$2,TRUE))</f>
        <v xml:space="preserve"> </v>
      </c>
      <c r="E15" s="18" t="str">
        <f t="shared" ca="1" si="1"/>
        <v/>
      </c>
      <c r="F15" s="45" t="str">
        <f ca="1">IF($A15&gt;EOMONTH(TODAY(),-1)," ",VLOOKUP($A15+30,relevé!$A$3:$Y$104,F$2,TRUE))</f>
        <v xml:space="preserve"> </v>
      </c>
      <c r="J15" s="3"/>
      <c r="M15" s="3"/>
      <c r="N15" s="3"/>
    </row>
    <row r="16" spans="1:20" ht="15" thickBot="1" x14ac:dyDescent="0.35">
      <c r="A16" s="13">
        <f t="shared" ca="1" si="2"/>
        <v>41585</v>
      </c>
      <c r="B16" s="20" t="str">
        <f ca="1">IF($A16&gt;EOMONTH(TODAY(),-1)," ",VLOOKUP($A16+30,relevé!$A$3:$Y$104,B$2,TRUE))</f>
        <v xml:space="preserve"> </v>
      </c>
      <c r="C16" s="21" t="str">
        <f t="shared" ca="1" si="0"/>
        <v/>
      </c>
      <c r="D16" s="18" t="str">
        <f ca="1">IF($A16&gt;EOMONTH(TODAY(),-1)," ",VLOOKUP($A16+30,relevé!$A$3:$Y$104,D$2,TRUE))</f>
        <v xml:space="preserve"> </v>
      </c>
      <c r="E16" s="18" t="str">
        <f t="shared" ca="1" si="1"/>
        <v/>
      </c>
      <c r="F16" s="45" t="str">
        <f ca="1">IF($A16&gt;EOMONTH(TODAY(),-1)," ",VLOOKUP($A16+30,relevé!$A$3:$Y$104,F$2,TRUE))</f>
        <v xml:space="preserve"> </v>
      </c>
      <c r="J16" s="3"/>
      <c r="M16" s="3"/>
      <c r="N16" s="3"/>
    </row>
    <row r="17" spans="1:10" ht="15" thickBot="1" x14ac:dyDescent="0.35">
      <c r="A17" s="13">
        <f t="shared" ca="1" si="2"/>
        <v>41615</v>
      </c>
      <c r="B17" s="20" t="str">
        <f ca="1">IF($A17&gt;EOMONTH(TODAY(),-1)," ",VLOOKUP($A17+30,relevé!$A$3:$Y$104,B$2,TRUE))</f>
        <v xml:space="preserve"> </v>
      </c>
      <c r="C17" s="21" t="str">
        <f t="shared" ca="1" si="0"/>
        <v/>
      </c>
      <c r="D17" s="18" t="str">
        <f ca="1">IF($A17&gt;EOMONTH(TODAY(),-1)," ",VLOOKUP($A17+30,relevé!$A$3:$Y$104,D$2,TRUE))</f>
        <v xml:space="preserve"> </v>
      </c>
      <c r="E17" s="18" t="str">
        <f t="shared" ca="1" si="1"/>
        <v/>
      </c>
      <c r="F17" s="45" t="str">
        <f ca="1">IF($A17&gt;EOMONTH(TODAY(),-1)," ",VLOOKUP($A17+30,relevé!$A$3:$Y$104,F$2,TRUE))</f>
        <v xml:space="preserve"> </v>
      </c>
      <c r="J17" s="3"/>
    </row>
    <row r="18" spans="1:10" ht="6" customHeight="1" thickBot="1" x14ac:dyDescent="0.35"/>
    <row r="19" spans="1:10" ht="15" thickBot="1" x14ac:dyDescent="0.35">
      <c r="A19" s="10" t="s">
        <v>15</v>
      </c>
      <c r="B19" s="11"/>
      <c r="C19" s="12">
        <f ca="1">SUM(C6:C17)</f>
        <v>330830</v>
      </c>
      <c r="D19" s="18"/>
      <c r="E19" s="18"/>
      <c r="F19" s="49"/>
    </row>
  </sheetData>
  <sheetProtection sheet="1" objects="1" scenarios="1" selectLockedCells="1"/>
  <customSheetViews>
    <customSheetView guid="{4490E6B0-D11F-4711-BC52-29549D0CA484}" fitToPage="1" hiddenRows="1" hiddenColumns="1">
      <selection activeCell="A2" sqref="A2:XFD2"/>
      <pageMargins left="0.7" right="0.7" top="0.75" bottom="0.75" header="0.3" footer="0.3"/>
      <pageSetup paperSize="9" scale="66" orientation="landscape" r:id="rId1"/>
    </customSheetView>
  </customSheetViews>
  <mergeCells count="3">
    <mergeCell ref="F3:F4"/>
    <mergeCell ref="B1:E1"/>
    <mergeCell ref="A3:A4"/>
  </mergeCells>
  <conditionalFormatting sqref="P3:P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O3:O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Q3:T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scale="66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F131"/>
  <sheetViews>
    <sheetView tabSelected="1" workbookViewId="0">
      <pane xSplit="1" ySplit="3" topLeftCell="B4" activePane="bottomRight" state="frozen"/>
      <selection activeCell="A2" sqref="A2"/>
      <selection pane="topRight" activeCell="B2" sqref="B2"/>
      <selection pane="bottomLeft" activeCell="A3" sqref="A3"/>
      <selection pane="bottomRight" activeCell="C25" sqref="C25"/>
    </sheetView>
  </sheetViews>
  <sheetFormatPr baseColWidth="10" defaultColWidth="11.44140625" defaultRowHeight="14.4" x14ac:dyDescent="0.3"/>
  <cols>
    <col min="1" max="1" width="12.109375" style="63" customWidth="1"/>
    <col min="2" max="2" width="9.109375" style="63" customWidth="1"/>
    <col min="3" max="3" width="13.5546875" style="63" customWidth="1"/>
    <col min="4" max="4" width="9.109375" style="63" customWidth="1"/>
    <col min="5" max="6" width="12.33203125" style="64" bestFit="1" customWidth="1"/>
    <col min="7" max="8" width="12.33203125" style="64" customWidth="1"/>
    <col min="9" max="11" width="12.33203125" style="66" customWidth="1"/>
    <col min="12" max="13" width="9.109375" style="54" customWidth="1"/>
    <col min="14" max="14" width="9.6640625" style="54" customWidth="1"/>
    <col min="15" max="15" width="9.109375" style="54" customWidth="1"/>
    <col min="16" max="16" width="9.109375" style="72" customWidth="1"/>
    <col min="17" max="19" width="9.109375" style="54" customWidth="1"/>
    <col min="20" max="20" width="19.88671875" style="54" customWidth="1"/>
    <col min="21" max="21" width="1.6640625" style="51" customWidth="1"/>
    <col min="22" max="22" width="18.6640625" style="51" customWidth="1"/>
    <col min="23" max="23" width="9.109375" style="66" hidden="1" customWidth="1"/>
    <col min="24" max="24" width="9.88671875" style="66" hidden="1" customWidth="1"/>
    <col min="25" max="25" width="13" style="66" hidden="1" customWidth="1"/>
    <col min="26" max="32" width="9.109375" style="65" customWidth="1"/>
    <col min="33" max="263" width="9.109375" style="63" customWidth="1"/>
    <col min="264" max="16384" width="11.44140625" style="63"/>
  </cols>
  <sheetData>
    <row r="1" spans="1:32" s="57" customFormat="1" x14ac:dyDescent="0.3">
      <c r="A1" s="56" t="s">
        <v>17</v>
      </c>
      <c r="B1" s="57">
        <v>200</v>
      </c>
      <c r="E1" s="58">
        <v>15000</v>
      </c>
      <c r="F1" s="58">
        <v>100000</v>
      </c>
      <c r="G1" s="58"/>
      <c r="H1" s="58"/>
      <c r="I1" s="67"/>
      <c r="J1" s="67"/>
      <c r="K1" s="67"/>
      <c r="L1" s="53"/>
      <c r="M1" s="53"/>
      <c r="N1" s="53"/>
      <c r="O1" s="53"/>
      <c r="P1" s="68">
        <v>10000</v>
      </c>
      <c r="Q1" s="53"/>
      <c r="R1" s="53"/>
      <c r="S1" s="53">
        <v>0</v>
      </c>
      <c r="T1" s="53"/>
      <c r="U1" s="51"/>
      <c r="V1" s="51"/>
      <c r="W1" s="67"/>
      <c r="X1" s="67"/>
      <c r="Y1" s="67"/>
      <c r="Z1" s="65"/>
      <c r="AA1" s="65"/>
      <c r="AB1" s="65"/>
      <c r="AC1" s="65"/>
      <c r="AD1" s="65"/>
      <c r="AE1" s="65"/>
      <c r="AF1" s="65"/>
    </row>
    <row r="2" spans="1:32" s="57" customFormat="1" ht="16.2" x14ac:dyDescent="0.3">
      <c r="A2" s="56"/>
      <c r="B2" s="57" t="s">
        <v>69</v>
      </c>
      <c r="C2" s="57" t="s">
        <v>69</v>
      </c>
      <c r="D2" s="57" t="s">
        <v>69</v>
      </c>
      <c r="E2" s="58" t="s">
        <v>39</v>
      </c>
      <c r="F2" s="58" t="s">
        <v>39</v>
      </c>
      <c r="G2" s="57" t="s">
        <v>69</v>
      </c>
      <c r="H2" s="57" t="s">
        <v>69</v>
      </c>
      <c r="I2" s="57" t="s">
        <v>70</v>
      </c>
      <c r="J2" s="57" t="s">
        <v>70</v>
      </c>
      <c r="K2" s="57" t="s">
        <v>70</v>
      </c>
      <c r="L2" s="57" t="s">
        <v>70</v>
      </c>
      <c r="M2" s="57" t="s">
        <v>70</v>
      </c>
      <c r="N2" s="57" t="s">
        <v>70</v>
      </c>
      <c r="O2" s="57" t="s">
        <v>70</v>
      </c>
      <c r="P2" s="57" t="s">
        <v>70</v>
      </c>
      <c r="Q2" s="57" t="s">
        <v>70</v>
      </c>
      <c r="R2" s="57" t="s">
        <v>70</v>
      </c>
      <c r="S2" s="57" t="s">
        <v>70</v>
      </c>
      <c r="T2" s="53"/>
      <c r="U2" s="51"/>
      <c r="V2" s="51"/>
      <c r="W2" s="57" t="s">
        <v>70</v>
      </c>
      <c r="X2" s="57" t="s">
        <v>70</v>
      </c>
      <c r="Y2" s="57" t="s">
        <v>70</v>
      </c>
      <c r="Z2" s="65"/>
      <c r="AA2" s="65"/>
      <c r="AB2" s="65"/>
      <c r="AC2" s="65"/>
      <c r="AD2" s="65"/>
      <c r="AE2" s="65"/>
      <c r="AF2" s="65"/>
    </row>
    <row r="3" spans="1:32" ht="39" customHeight="1" x14ac:dyDescent="0.3">
      <c r="A3" s="59" t="s">
        <v>8</v>
      </c>
      <c r="B3" s="60" t="s">
        <v>5</v>
      </c>
      <c r="C3" s="60" t="s">
        <v>0</v>
      </c>
      <c r="D3" s="60" t="s">
        <v>1</v>
      </c>
      <c r="E3" s="61" t="s">
        <v>2</v>
      </c>
      <c r="F3" s="61" t="s">
        <v>3</v>
      </c>
      <c r="G3" s="61" t="s">
        <v>44</v>
      </c>
      <c r="H3" s="61" t="s">
        <v>45</v>
      </c>
      <c r="I3" s="69" t="s">
        <v>46</v>
      </c>
      <c r="J3" s="69" t="s">
        <v>47</v>
      </c>
      <c r="K3" s="69" t="s">
        <v>48</v>
      </c>
      <c r="L3" s="70" t="s">
        <v>4</v>
      </c>
      <c r="M3" s="70" t="s">
        <v>41</v>
      </c>
      <c r="N3" s="70" t="s">
        <v>42</v>
      </c>
      <c r="O3" s="70" t="s">
        <v>43</v>
      </c>
      <c r="P3" s="71" t="s">
        <v>6</v>
      </c>
      <c r="Q3" s="70" t="s">
        <v>18</v>
      </c>
      <c r="R3" s="70" t="s">
        <v>19</v>
      </c>
      <c r="S3" s="70" t="s">
        <v>7</v>
      </c>
      <c r="T3" s="70" t="s">
        <v>50</v>
      </c>
      <c r="W3" s="51" t="s">
        <v>29</v>
      </c>
      <c r="X3" s="51" t="s">
        <v>49</v>
      </c>
      <c r="Y3" s="51" t="s">
        <v>27</v>
      </c>
    </row>
    <row r="4" spans="1:32" x14ac:dyDescent="0.3">
      <c r="A4" s="62">
        <v>41428</v>
      </c>
      <c r="B4" s="63" t="str">
        <f>""</f>
        <v/>
      </c>
      <c r="C4" s="63" t="str">
        <f>""</f>
        <v/>
      </c>
      <c r="D4" s="63" t="str">
        <f>""</f>
        <v/>
      </c>
      <c r="E4" s="63" t="str">
        <f>""</f>
        <v/>
      </c>
      <c r="F4" s="63" t="str">
        <f>""</f>
        <v/>
      </c>
      <c r="G4" s="63" t="str">
        <f>""</f>
        <v/>
      </c>
      <c r="H4" s="63" t="str">
        <f>""</f>
        <v/>
      </c>
      <c r="I4" s="54" t="str">
        <f>""</f>
        <v/>
      </c>
      <c r="J4" s="54" t="str">
        <f>""</f>
        <v/>
      </c>
      <c r="K4" s="54" t="str">
        <f>""</f>
        <v/>
      </c>
      <c r="L4" s="54" t="str">
        <f>""</f>
        <v/>
      </c>
      <c r="M4" s="54">
        <v>0.437</v>
      </c>
      <c r="N4" s="54">
        <v>0.46300000000000002</v>
      </c>
      <c r="O4" s="54">
        <v>1.306</v>
      </c>
      <c r="P4" s="72">
        <v>3885.75</v>
      </c>
      <c r="Q4" s="54" t="str">
        <f>""</f>
        <v/>
      </c>
      <c r="R4" s="54" t="str">
        <f>""</f>
        <v/>
      </c>
      <c r="S4" s="73" t="str">
        <f>""</f>
        <v/>
      </c>
      <c r="T4" s="73" t="str">
        <f>""</f>
        <v/>
      </c>
      <c r="W4" s="66" t="str">
        <f t="shared" ref="W4:W21" si="0">IF(OR(D4="",L4="",Y4="",S4=""),"",SUM(B4-D4-L4-S4-Y4))</f>
        <v/>
      </c>
      <c r="X4" s="66" t="str">
        <f t="shared" ref="X4:X21" si="1">IF(AND(G4&lt;&gt;"",H4&lt;&gt;"",I4&lt;&gt;"",J4&lt;&gt;"",K4&lt;&gt;"",L4&lt;&gt;""),SUM(G4:L4),"")</f>
        <v/>
      </c>
      <c r="Y4" s="66" t="str">
        <f t="shared" ref="Y4:Y13" si="2">IF(OR(K4="",J4="",I4="",H4="",G4="",G3="",H3="",I3="",J3="",K3=""),IF(OR(C4="",D4=""),"",C4-D4),"")</f>
        <v/>
      </c>
    </row>
    <row r="5" spans="1:32" x14ac:dyDescent="0.3">
      <c r="A5" s="62">
        <v>40931</v>
      </c>
      <c r="B5" s="63" t="str">
        <f>""</f>
        <v/>
      </c>
      <c r="C5" s="63">
        <v>36.810600000000001</v>
      </c>
      <c r="D5" s="63">
        <v>7.4989999999999997</v>
      </c>
      <c r="E5" s="64">
        <v>4369</v>
      </c>
      <c r="F5" s="64">
        <v>90393</v>
      </c>
      <c r="G5" s="63" t="str">
        <f>""</f>
        <v/>
      </c>
      <c r="H5" s="63" t="str">
        <f>""</f>
        <v/>
      </c>
      <c r="I5" s="54" t="str">
        <f>""</f>
        <v/>
      </c>
      <c r="J5" s="54" t="str">
        <f>""</f>
        <v/>
      </c>
      <c r="K5" s="54" t="str">
        <f>""</f>
        <v/>
      </c>
      <c r="L5" s="54" t="str">
        <f>""</f>
        <v/>
      </c>
      <c r="M5" s="54">
        <v>0.46700000000000003</v>
      </c>
      <c r="N5" s="54">
        <v>0.57499999999999996</v>
      </c>
      <c r="O5" s="54">
        <v>1.377</v>
      </c>
      <c r="P5" s="72">
        <v>9877.9500000000007</v>
      </c>
      <c r="Q5" s="54" t="str">
        <f>""</f>
        <v/>
      </c>
      <c r="R5" s="54" t="str">
        <f>""</f>
        <v/>
      </c>
      <c r="S5" s="73" t="str">
        <f>""</f>
        <v/>
      </c>
      <c r="T5" s="73" t="str">
        <f>""</f>
        <v/>
      </c>
      <c r="W5" s="66" t="str">
        <f t="shared" si="0"/>
        <v/>
      </c>
      <c r="X5" s="66" t="str">
        <f t="shared" si="1"/>
        <v/>
      </c>
      <c r="Y5" s="66">
        <f t="shared" si="2"/>
        <v>29.311600000000002</v>
      </c>
    </row>
    <row r="6" spans="1:32" x14ac:dyDescent="0.3">
      <c r="A6" s="62">
        <v>40962</v>
      </c>
      <c r="B6" s="63" t="str">
        <f>""</f>
        <v/>
      </c>
      <c r="C6" s="63">
        <v>65.055899999999994</v>
      </c>
      <c r="D6" s="63">
        <v>7.4989999999999997</v>
      </c>
      <c r="E6" s="64">
        <v>10577</v>
      </c>
      <c r="F6" s="64">
        <v>175324</v>
      </c>
      <c r="G6" s="63" t="str">
        <f>""</f>
        <v/>
      </c>
      <c r="H6" s="63" t="str">
        <f>""</f>
        <v/>
      </c>
      <c r="I6" s="54" t="str">
        <f>""</f>
        <v/>
      </c>
      <c r="J6" s="54" t="str">
        <f>""</f>
        <v/>
      </c>
      <c r="K6" s="54" t="str">
        <f>""</f>
        <v/>
      </c>
      <c r="L6" s="54" t="str">
        <f>""</f>
        <v/>
      </c>
      <c r="M6" s="54">
        <v>0.79700000000000004</v>
      </c>
      <c r="N6" s="54">
        <v>0.628</v>
      </c>
      <c r="O6" s="54">
        <v>1.421</v>
      </c>
      <c r="P6" s="72">
        <v>19096.5</v>
      </c>
      <c r="Q6" s="54" t="str">
        <f>""</f>
        <v/>
      </c>
      <c r="R6" s="54" t="str">
        <f>""</f>
        <v/>
      </c>
      <c r="S6" s="73" t="str">
        <f>""</f>
        <v/>
      </c>
      <c r="T6" s="73" t="str">
        <f>""</f>
        <v/>
      </c>
      <c r="W6" s="66" t="str">
        <f t="shared" si="0"/>
        <v/>
      </c>
      <c r="X6" s="66" t="str">
        <f t="shared" si="1"/>
        <v/>
      </c>
      <c r="Y6" s="66">
        <f t="shared" si="2"/>
        <v>57.556899999999992</v>
      </c>
    </row>
    <row r="7" spans="1:32" x14ac:dyDescent="0.3">
      <c r="A7" s="62">
        <v>40991</v>
      </c>
      <c r="B7" s="63">
        <v>246.68299999999999</v>
      </c>
      <c r="C7" s="63">
        <v>82.420699999999997</v>
      </c>
      <c r="D7" s="63">
        <v>7.4989999999999997</v>
      </c>
      <c r="E7" s="64">
        <v>17220</v>
      </c>
      <c r="F7" s="64">
        <v>210875</v>
      </c>
      <c r="G7" s="63" t="str">
        <f>""</f>
        <v/>
      </c>
      <c r="H7" s="63" t="str">
        <f>""</f>
        <v/>
      </c>
      <c r="I7" s="54" t="str">
        <f>""</f>
        <v/>
      </c>
      <c r="J7" s="54" t="str">
        <f>""</f>
        <v/>
      </c>
      <c r="K7" s="54" t="str">
        <f>""</f>
        <v/>
      </c>
      <c r="L7" s="54" t="str">
        <f>""</f>
        <v/>
      </c>
      <c r="M7" s="54">
        <v>0.80300000000000005</v>
      </c>
      <c r="N7" s="54">
        <v>0.92</v>
      </c>
      <c r="O7" s="54">
        <v>1.429</v>
      </c>
      <c r="P7" s="72">
        <v>22834.2</v>
      </c>
      <c r="Q7" s="54" t="str">
        <f>""</f>
        <v/>
      </c>
      <c r="R7" s="54" t="str">
        <f>""</f>
        <v/>
      </c>
      <c r="S7" s="73" t="str">
        <f>""</f>
        <v/>
      </c>
      <c r="T7" s="73" t="str">
        <f>""</f>
        <v/>
      </c>
      <c r="W7" s="66" t="str">
        <f t="shared" si="0"/>
        <v/>
      </c>
      <c r="X7" s="66" t="str">
        <f t="shared" si="1"/>
        <v/>
      </c>
      <c r="Y7" s="66">
        <f t="shared" si="2"/>
        <v>74.921700000000001</v>
      </c>
    </row>
    <row r="8" spans="1:32" x14ac:dyDescent="0.3">
      <c r="A8" s="62">
        <v>41022</v>
      </c>
      <c r="B8" s="63">
        <v>269.24400000000003</v>
      </c>
      <c r="C8" s="63">
        <v>99.7727</v>
      </c>
      <c r="D8" s="63">
        <v>7.4989999999999997</v>
      </c>
      <c r="E8" s="64">
        <v>23841</v>
      </c>
      <c r="F8" s="64">
        <v>234817</v>
      </c>
      <c r="G8" s="63" t="str">
        <f>""</f>
        <v/>
      </c>
      <c r="H8" s="63" t="str">
        <f>""</f>
        <v/>
      </c>
      <c r="I8" s="54" t="str">
        <f>""</f>
        <v/>
      </c>
      <c r="J8" s="54" t="str">
        <f>""</f>
        <v/>
      </c>
      <c r="K8" s="54" t="str">
        <f>""</f>
        <v/>
      </c>
      <c r="L8" s="54" t="str">
        <f>""</f>
        <v/>
      </c>
      <c r="M8" s="54">
        <v>0.80300000000000005</v>
      </c>
      <c r="N8" s="54">
        <v>0.95499999999999996</v>
      </c>
      <c r="O8" s="54">
        <v>1.429</v>
      </c>
      <c r="P8" s="72">
        <v>25637.439999999999</v>
      </c>
      <c r="Q8" s="54" t="str">
        <f>""</f>
        <v/>
      </c>
      <c r="R8" s="54" t="str">
        <f>""</f>
        <v/>
      </c>
      <c r="S8" s="73" t="str">
        <f>""</f>
        <v/>
      </c>
      <c r="T8" s="73" t="str">
        <f>""</f>
        <v/>
      </c>
      <c r="W8" s="66" t="str">
        <f t="shared" si="0"/>
        <v/>
      </c>
      <c r="X8" s="66" t="str">
        <f t="shared" si="1"/>
        <v/>
      </c>
      <c r="Y8" s="66">
        <f t="shared" si="2"/>
        <v>92.273700000000005</v>
      </c>
    </row>
    <row r="9" spans="1:32" x14ac:dyDescent="0.3">
      <c r="A9" s="62">
        <v>41052</v>
      </c>
      <c r="B9" s="63">
        <v>397.18</v>
      </c>
      <c r="C9" s="63">
        <v>116.27209999999999</v>
      </c>
      <c r="D9" s="63">
        <v>7.4989999999999997</v>
      </c>
      <c r="E9" s="64">
        <v>35724</v>
      </c>
      <c r="F9" s="64">
        <v>236497</v>
      </c>
      <c r="G9" s="63" t="str">
        <f>""</f>
        <v/>
      </c>
      <c r="H9" s="63" t="str">
        <f>""</f>
        <v/>
      </c>
      <c r="I9" s="54" t="str">
        <f>""</f>
        <v/>
      </c>
      <c r="J9" s="54" t="str">
        <f>""</f>
        <v/>
      </c>
      <c r="K9" s="54" t="str">
        <f>""</f>
        <v/>
      </c>
      <c r="L9" s="54" t="str">
        <f>""</f>
        <v/>
      </c>
      <c r="M9" s="54">
        <v>0.80300000000000005</v>
      </c>
      <c r="N9" s="54">
        <v>1.016</v>
      </c>
      <c r="O9" s="54">
        <v>1.4319999999999999</v>
      </c>
      <c r="P9" s="72">
        <v>25749.85</v>
      </c>
      <c r="Q9" s="54" t="str">
        <f>""</f>
        <v/>
      </c>
      <c r="R9" s="54" t="str">
        <f>""</f>
        <v/>
      </c>
      <c r="S9" s="73" t="str">
        <f>""</f>
        <v/>
      </c>
      <c r="T9" s="73" t="str">
        <f>""</f>
        <v/>
      </c>
      <c r="W9" s="66" t="str">
        <f t="shared" si="0"/>
        <v/>
      </c>
      <c r="X9" s="66" t="str">
        <f t="shared" si="1"/>
        <v/>
      </c>
      <c r="Y9" s="66">
        <f t="shared" si="2"/>
        <v>108.7731</v>
      </c>
    </row>
    <row r="10" spans="1:32" x14ac:dyDescent="0.3">
      <c r="A10" s="62">
        <v>41082</v>
      </c>
      <c r="B10" s="63">
        <v>484.82900000000001</v>
      </c>
      <c r="C10" s="63">
        <v>155.1</v>
      </c>
      <c r="D10" s="63">
        <v>7.4989999999999997</v>
      </c>
      <c r="E10" s="64">
        <v>43963</v>
      </c>
      <c r="F10" s="64">
        <v>237138</v>
      </c>
      <c r="G10" s="63" t="str">
        <f>""</f>
        <v/>
      </c>
      <c r="H10" s="63" t="str">
        <f>""</f>
        <v/>
      </c>
      <c r="I10" s="54" t="str">
        <f>""</f>
        <v/>
      </c>
      <c r="J10" s="54" t="str">
        <f>""</f>
        <v/>
      </c>
      <c r="K10" s="54" t="str">
        <f>""</f>
        <v/>
      </c>
      <c r="L10" s="54" t="str">
        <f>""</f>
        <v/>
      </c>
      <c r="M10" s="54">
        <v>0.91700000000000004</v>
      </c>
      <c r="N10" s="54">
        <v>1.016</v>
      </c>
      <c r="O10" s="54">
        <v>1.4359999999999999</v>
      </c>
      <c r="P10" s="72">
        <v>25749.85</v>
      </c>
      <c r="Q10" s="54" t="str">
        <f>""</f>
        <v/>
      </c>
      <c r="R10" s="54" t="str">
        <f>""</f>
        <v/>
      </c>
      <c r="S10" s="73" t="str">
        <f>""</f>
        <v/>
      </c>
      <c r="T10" s="73" t="str">
        <f>""</f>
        <v/>
      </c>
      <c r="W10" s="66" t="str">
        <f t="shared" si="0"/>
        <v/>
      </c>
      <c r="X10" s="66" t="str">
        <f t="shared" si="1"/>
        <v/>
      </c>
      <c r="Y10" s="66">
        <f t="shared" si="2"/>
        <v>147.601</v>
      </c>
    </row>
    <row r="11" spans="1:32" x14ac:dyDescent="0.3">
      <c r="A11" s="62">
        <v>41113</v>
      </c>
      <c r="B11" s="63">
        <v>952.78899999999999</v>
      </c>
      <c r="C11" s="63">
        <v>455.24799999999999</v>
      </c>
      <c r="D11" s="63">
        <v>271.62099999999998</v>
      </c>
      <c r="E11" s="64">
        <v>50618</v>
      </c>
      <c r="F11" s="64">
        <v>237754</v>
      </c>
      <c r="G11" s="63" t="str">
        <f>""</f>
        <v/>
      </c>
      <c r="H11" s="63" t="str">
        <f>""</f>
        <v/>
      </c>
      <c r="I11" s="54" t="str">
        <f>""</f>
        <v/>
      </c>
      <c r="J11" s="54" t="str">
        <f>""</f>
        <v/>
      </c>
      <c r="K11" s="54" t="str">
        <f>""</f>
        <v/>
      </c>
      <c r="L11" s="54" t="str">
        <f>""</f>
        <v/>
      </c>
      <c r="M11" s="54">
        <v>0.91700000000000004</v>
      </c>
      <c r="N11" s="54">
        <v>1.016</v>
      </c>
      <c r="O11" s="54">
        <v>1.4510000000000001</v>
      </c>
      <c r="P11" s="72">
        <v>25749.85</v>
      </c>
      <c r="Q11" s="54" t="str">
        <f>""</f>
        <v/>
      </c>
      <c r="R11" s="54" t="str">
        <f>""</f>
        <v/>
      </c>
      <c r="S11" s="73" t="str">
        <f>""</f>
        <v/>
      </c>
      <c r="T11" s="73" t="str">
        <f>""</f>
        <v/>
      </c>
      <c r="W11" s="66" t="str">
        <f t="shared" si="0"/>
        <v/>
      </c>
      <c r="X11" s="66" t="str">
        <f t="shared" si="1"/>
        <v/>
      </c>
      <c r="Y11" s="66">
        <f t="shared" si="2"/>
        <v>183.62700000000001</v>
      </c>
    </row>
    <row r="12" spans="1:32" x14ac:dyDescent="0.3">
      <c r="A12" s="62">
        <v>41144</v>
      </c>
      <c r="B12" s="63">
        <v>3682</v>
      </c>
      <c r="C12" s="63">
        <v>1153</v>
      </c>
      <c r="D12" s="63">
        <v>889</v>
      </c>
      <c r="E12" s="64">
        <v>61051</v>
      </c>
      <c r="F12" s="64">
        <v>238462</v>
      </c>
      <c r="G12" s="63" t="str">
        <f>""</f>
        <v/>
      </c>
      <c r="H12" s="63" t="str">
        <f>""</f>
        <v/>
      </c>
      <c r="I12" s="54" t="str">
        <f>""</f>
        <v/>
      </c>
      <c r="J12" s="54" t="str">
        <f>""</f>
        <v/>
      </c>
      <c r="K12" s="54" t="str">
        <f>""</f>
        <v/>
      </c>
      <c r="L12" s="54" t="str">
        <f>""</f>
        <v/>
      </c>
      <c r="M12" s="54">
        <v>1.0149999999999999</v>
      </c>
      <c r="N12" s="54">
        <v>1.016</v>
      </c>
      <c r="O12" s="54">
        <v>1.4990000000000001</v>
      </c>
      <c r="P12" s="72">
        <v>25749.85</v>
      </c>
      <c r="Q12" s="54" t="str">
        <f>""</f>
        <v/>
      </c>
      <c r="R12" s="54" t="str">
        <f>""</f>
        <v/>
      </c>
      <c r="S12" s="73" t="str">
        <f>""</f>
        <v/>
      </c>
      <c r="T12" s="73" t="str">
        <f>""</f>
        <v/>
      </c>
      <c r="W12" s="66" t="str">
        <f t="shared" si="0"/>
        <v/>
      </c>
      <c r="X12" s="66" t="str">
        <f t="shared" si="1"/>
        <v/>
      </c>
      <c r="Y12" s="66">
        <f t="shared" si="2"/>
        <v>264</v>
      </c>
    </row>
    <row r="13" spans="1:32" x14ac:dyDescent="0.3">
      <c r="A13" s="62">
        <v>41176</v>
      </c>
      <c r="B13" s="63">
        <v>8757.0499999999993</v>
      </c>
      <c r="C13" s="63">
        <v>1398.758</v>
      </c>
      <c r="D13" s="63">
        <v>1091.7529999999999</v>
      </c>
      <c r="E13" s="64">
        <v>81507</v>
      </c>
      <c r="F13" s="64">
        <v>239532</v>
      </c>
      <c r="G13" s="63" t="str">
        <f>""</f>
        <v/>
      </c>
      <c r="H13" s="63" t="str">
        <f>""</f>
        <v/>
      </c>
      <c r="I13" s="54" t="str">
        <f>""</f>
        <v/>
      </c>
      <c r="J13" s="54" t="str">
        <f>""</f>
        <v/>
      </c>
      <c r="K13" s="54" t="str">
        <f>""</f>
        <v/>
      </c>
      <c r="L13" s="54" t="str">
        <f>""</f>
        <v/>
      </c>
      <c r="M13" s="54">
        <v>1.0149999999999999</v>
      </c>
      <c r="N13" s="54">
        <v>1.0469999999999999</v>
      </c>
      <c r="O13" s="54">
        <v>1.512</v>
      </c>
      <c r="P13" s="72">
        <v>25749.85</v>
      </c>
      <c r="Q13" s="54" t="str">
        <f>""</f>
        <v/>
      </c>
      <c r="R13" s="54" t="str">
        <f>""</f>
        <v/>
      </c>
      <c r="S13" s="73" t="str">
        <f>""</f>
        <v/>
      </c>
      <c r="T13" s="73" t="str">
        <f>""</f>
        <v/>
      </c>
      <c r="W13" s="66" t="str">
        <f t="shared" si="0"/>
        <v/>
      </c>
      <c r="X13" s="66" t="str">
        <f t="shared" si="1"/>
        <v/>
      </c>
      <c r="Y13" s="66">
        <f t="shared" si="2"/>
        <v>307.00500000000011</v>
      </c>
    </row>
    <row r="14" spans="1:32" x14ac:dyDescent="0.3">
      <c r="A14" s="62">
        <v>41205</v>
      </c>
      <c r="B14" s="63">
        <v>8833</v>
      </c>
      <c r="C14" s="63">
        <v>1424</v>
      </c>
      <c r="D14" s="63">
        <v>1102</v>
      </c>
      <c r="E14" s="64">
        <v>98187</v>
      </c>
      <c r="F14" s="64">
        <v>259900</v>
      </c>
      <c r="G14" s="63" t="str">
        <f>""</f>
        <v/>
      </c>
      <c r="H14" s="63" t="str">
        <f>""</f>
        <v/>
      </c>
      <c r="I14" s="54" t="str">
        <f>""</f>
        <v/>
      </c>
      <c r="J14" s="54" t="str">
        <f>""</f>
        <v/>
      </c>
      <c r="K14" s="54" t="str">
        <f>""</f>
        <v/>
      </c>
      <c r="L14" s="54" t="str">
        <f>""</f>
        <v/>
      </c>
      <c r="M14" s="54">
        <v>1.0149999999999999</v>
      </c>
      <c r="N14" s="54">
        <v>1.0469999999999999</v>
      </c>
      <c r="O14" s="54">
        <v>1.526</v>
      </c>
      <c r="P14" s="72">
        <v>27812.55</v>
      </c>
      <c r="Q14" s="54">
        <v>612</v>
      </c>
      <c r="R14" s="54">
        <v>2512</v>
      </c>
      <c r="S14" s="54">
        <v>1</v>
      </c>
      <c r="T14" s="73" t="str">
        <f>""</f>
        <v/>
      </c>
      <c r="W14" s="66" t="str">
        <f t="shared" si="0"/>
        <v/>
      </c>
      <c r="X14" s="66" t="str">
        <f t="shared" si="1"/>
        <v/>
      </c>
      <c r="Y14" s="66">
        <f t="shared" ref="Y14:Y20" si="3">IF(OR(K14="",J14="",I14="",H14="",G14="",G13="",H13="",I13="",J13="",K13=""),IF(OR(C14="",D14=""),"",C14-D14),"")</f>
        <v>322</v>
      </c>
    </row>
    <row r="15" spans="1:32" x14ac:dyDescent="0.3">
      <c r="A15" s="62">
        <v>41236</v>
      </c>
      <c r="B15" s="63">
        <v>8920</v>
      </c>
      <c r="C15" s="63">
        <v>1451</v>
      </c>
      <c r="D15" s="63">
        <v>1102</v>
      </c>
      <c r="E15" s="64">
        <v>114726</v>
      </c>
      <c r="F15" s="64">
        <v>312238</v>
      </c>
      <c r="G15" s="63" t="str">
        <f>""</f>
        <v/>
      </c>
      <c r="H15" s="63" t="str">
        <f>""</f>
        <v/>
      </c>
      <c r="I15" s="54" t="str">
        <f>""</f>
        <v/>
      </c>
      <c r="J15" s="54" t="str">
        <f>""</f>
        <v/>
      </c>
      <c r="K15" s="54" t="str">
        <f>""</f>
        <v/>
      </c>
      <c r="L15" s="54" t="str">
        <f>""</f>
        <v/>
      </c>
      <c r="M15" s="54">
        <v>1.0149999999999999</v>
      </c>
      <c r="N15" s="54">
        <v>1.0469999999999999</v>
      </c>
      <c r="O15" s="54">
        <v>1.526</v>
      </c>
      <c r="P15" s="72">
        <v>33182</v>
      </c>
      <c r="Q15" s="54">
        <v>1132</v>
      </c>
      <c r="R15" s="54">
        <v>4730</v>
      </c>
      <c r="S15" s="54">
        <v>1</v>
      </c>
      <c r="T15" s="73" t="str">
        <f>""</f>
        <v/>
      </c>
      <c r="W15" s="66" t="str">
        <f t="shared" si="0"/>
        <v/>
      </c>
      <c r="X15" s="66" t="str">
        <f t="shared" si="1"/>
        <v/>
      </c>
      <c r="Y15" s="66">
        <f t="shared" si="3"/>
        <v>349</v>
      </c>
    </row>
    <row r="16" spans="1:32" x14ac:dyDescent="0.3">
      <c r="A16" s="62">
        <v>41264</v>
      </c>
      <c r="B16" s="63">
        <v>9149</v>
      </c>
      <c r="C16" s="63">
        <v>1589</v>
      </c>
      <c r="D16" s="63">
        <v>1102</v>
      </c>
      <c r="E16" s="64">
        <v>123736</v>
      </c>
      <c r="F16" s="64">
        <v>381280</v>
      </c>
      <c r="G16" s="63" t="str">
        <f>""</f>
        <v/>
      </c>
      <c r="H16" s="63" t="str">
        <f>""</f>
        <v/>
      </c>
      <c r="I16" s="54" t="str">
        <f>""</f>
        <v/>
      </c>
      <c r="J16" s="54" t="str">
        <f>""</f>
        <v/>
      </c>
      <c r="K16" s="54" t="str">
        <f>""</f>
        <v/>
      </c>
      <c r="L16" s="54" t="str">
        <f>""</f>
        <v/>
      </c>
      <c r="M16" s="54">
        <v>1.016</v>
      </c>
      <c r="N16" s="54">
        <v>1.0469999999999999</v>
      </c>
      <c r="O16" s="54">
        <v>1.5269999999999999</v>
      </c>
      <c r="P16" s="72">
        <v>40334</v>
      </c>
      <c r="Q16" s="54">
        <v>1132</v>
      </c>
      <c r="R16" s="54">
        <v>4730</v>
      </c>
      <c r="S16" s="54">
        <v>1</v>
      </c>
      <c r="T16" s="73" t="str">
        <f>""</f>
        <v/>
      </c>
      <c r="W16" s="66" t="str">
        <f t="shared" si="0"/>
        <v/>
      </c>
      <c r="X16" s="66" t="str">
        <f t="shared" si="1"/>
        <v/>
      </c>
      <c r="Y16" s="66">
        <f t="shared" si="3"/>
        <v>487</v>
      </c>
    </row>
    <row r="17" spans="1:25" x14ac:dyDescent="0.3">
      <c r="A17" s="62">
        <v>41309</v>
      </c>
      <c r="B17" s="63">
        <v>9400</v>
      </c>
      <c r="C17" s="63">
        <v>1778</v>
      </c>
      <c r="D17" s="63">
        <v>1102</v>
      </c>
      <c r="E17" s="64">
        <v>123893</v>
      </c>
      <c r="F17" s="64">
        <v>393022</v>
      </c>
      <c r="G17" s="63" t="str">
        <f>""</f>
        <v/>
      </c>
      <c r="H17" s="63" t="str">
        <f>""</f>
        <v/>
      </c>
      <c r="I17" s="54" t="str">
        <f>""</f>
        <v/>
      </c>
      <c r="J17" s="54" t="str">
        <f>""</f>
        <v/>
      </c>
      <c r="K17" s="54" t="str">
        <f>""</f>
        <v/>
      </c>
      <c r="L17" s="54" t="str">
        <f>""</f>
        <v/>
      </c>
      <c r="M17" s="54">
        <v>1.016</v>
      </c>
      <c r="N17" s="54">
        <v>1.0469999999999999</v>
      </c>
      <c r="O17" s="54">
        <v>1.554</v>
      </c>
      <c r="P17" s="72">
        <v>52008</v>
      </c>
      <c r="Q17" s="54">
        <v>1865</v>
      </c>
      <c r="R17" s="54">
        <v>7898</v>
      </c>
      <c r="S17" s="54">
        <v>1</v>
      </c>
      <c r="T17" s="73" t="str">
        <f>""</f>
        <v/>
      </c>
      <c r="W17" s="66" t="str">
        <f t="shared" si="0"/>
        <v/>
      </c>
      <c r="X17" s="66" t="str">
        <f t="shared" si="1"/>
        <v/>
      </c>
      <c r="Y17" s="66">
        <f t="shared" si="3"/>
        <v>676</v>
      </c>
    </row>
    <row r="18" spans="1:25" x14ac:dyDescent="0.3">
      <c r="A18" s="62">
        <v>41334</v>
      </c>
      <c r="B18" s="63">
        <v>9637</v>
      </c>
      <c r="C18" s="57">
        <f>((C19-C17)/2)+C17</f>
        <v>1856.5</v>
      </c>
      <c r="D18" s="63">
        <v>1102</v>
      </c>
      <c r="E18" s="64">
        <v>147549</v>
      </c>
      <c r="F18" s="64">
        <v>577870</v>
      </c>
      <c r="G18" s="63" t="str">
        <f>""</f>
        <v/>
      </c>
      <c r="H18" s="63" t="str">
        <f>""</f>
        <v/>
      </c>
      <c r="I18" s="54" t="str">
        <f>""</f>
        <v/>
      </c>
      <c r="J18" s="54" t="str">
        <f>""</f>
        <v/>
      </c>
      <c r="K18" s="54" t="str">
        <f>""</f>
        <v/>
      </c>
      <c r="L18" s="54" t="str">
        <f>""</f>
        <v/>
      </c>
      <c r="M18" s="54">
        <v>1.016</v>
      </c>
      <c r="N18" s="54">
        <v>1.0469999999999999</v>
      </c>
      <c r="O18" s="74">
        <f>((O19-O17)/2)+O17</f>
        <v>1.5655000000000001</v>
      </c>
      <c r="P18" s="72">
        <f>((P19-P17)/2)+P17</f>
        <v>59924.02</v>
      </c>
      <c r="Q18" s="54">
        <v>2200</v>
      </c>
      <c r="R18" s="54">
        <v>9240</v>
      </c>
      <c r="S18" s="54">
        <v>1</v>
      </c>
      <c r="T18" s="73" t="str">
        <f>""</f>
        <v/>
      </c>
      <c r="W18" s="66" t="str">
        <f t="shared" si="0"/>
        <v/>
      </c>
      <c r="X18" s="66" t="str">
        <f t="shared" si="1"/>
        <v/>
      </c>
      <c r="Y18" s="66">
        <f t="shared" si="3"/>
        <v>754.5</v>
      </c>
    </row>
    <row r="19" spans="1:25" x14ac:dyDescent="0.3">
      <c r="A19" s="62">
        <v>41366</v>
      </c>
      <c r="B19" s="63">
        <v>9764</v>
      </c>
      <c r="C19" s="63">
        <v>1935</v>
      </c>
      <c r="D19" s="63">
        <v>1102</v>
      </c>
      <c r="E19" s="64">
        <v>158808</v>
      </c>
      <c r="F19" s="64">
        <v>651241</v>
      </c>
      <c r="G19" s="63" t="str">
        <f>""</f>
        <v/>
      </c>
      <c r="H19" s="63" t="str">
        <f>""</f>
        <v/>
      </c>
      <c r="I19" s="54" t="str">
        <f>""</f>
        <v/>
      </c>
      <c r="J19" s="54" t="str">
        <f>""</f>
        <v/>
      </c>
      <c r="K19" s="54" t="str">
        <f>""</f>
        <v/>
      </c>
      <c r="L19" s="54" t="str">
        <f>""</f>
        <v/>
      </c>
      <c r="M19" s="54">
        <v>1.016</v>
      </c>
      <c r="N19" s="54">
        <v>1.0469999999999999</v>
      </c>
      <c r="O19" s="54">
        <v>1.577</v>
      </c>
      <c r="P19" s="72">
        <v>67840.039999999994</v>
      </c>
      <c r="Q19" s="54">
        <v>2750</v>
      </c>
      <c r="R19" s="54">
        <v>11550</v>
      </c>
      <c r="S19" s="54">
        <v>1</v>
      </c>
      <c r="T19" s="73" t="str">
        <f>""</f>
        <v/>
      </c>
      <c r="W19" s="66" t="str">
        <f t="shared" si="0"/>
        <v/>
      </c>
      <c r="X19" s="66" t="str">
        <f t="shared" si="1"/>
        <v/>
      </c>
      <c r="Y19" s="66">
        <f t="shared" si="3"/>
        <v>833</v>
      </c>
    </row>
    <row r="20" spans="1:25" x14ac:dyDescent="0.3">
      <c r="A20" s="62">
        <v>41395</v>
      </c>
      <c r="B20" s="63">
        <v>9950</v>
      </c>
      <c r="C20" s="63">
        <v>2011</v>
      </c>
      <c r="D20" s="63">
        <v>1127</v>
      </c>
      <c r="E20" s="64">
        <v>165752</v>
      </c>
      <c r="F20" s="64">
        <v>680539</v>
      </c>
      <c r="G20" s="63" t="str">
        <f>""</f>
        <v/>
      </c>
      <c r="H20" s="63" t="str">
        <f>""</f>
        <v/>
      </c>
      <c r="I20" s="54" t="str">
        <f>""</f>
        <v/>
      </c>
      <c r="J20" s="54" t="str">
        <f>""</f>
        <v/>
      </c>
      <c r="K20" s="54" t="str">
        <f>""</f>
        <v/>
      </c>
      <c r="L20" s="54" t="str">
        <f>""</f>
        <v/>
      </c>
      <c r="M20" s="54">
        <v>1.0189999999999999</v>
      </c>
      <c r="N20" s="54">
        <v>1.0469999999999999</v>
      </c>
      <c r="O20" s="54">
        <v>1.583</v>
      </c>
      <c r="P20" s="72">
        <v>70906</v>
      </c>
      <c r="Q20" s="54">
        <v>3517</v>
      </c>
      <c r="R20" s="54">
        <v>15035</v>
      </c>
      <c r="S20" s="54">
        <v>12</v>
      </c>
      <c r="T20" s="73" t="str">
        <f>""</f>
        <v/>
      </c>
      <c r="W20" s="66" t="str">
        <f t="shared" si="0"/>
        <v/>
      </c>
      <c r="X20" s="66" t="str">
        <f t="shared" si="1"/>
        <v/>
      </c>
      <c r="Y20" s="66">
        <f t="shared" si="3"/>
        <v>884</v>
      </c>
    </row>
    <row r="21" spans="1:25" x14ac:dyDescent="0.3">
      <c r="A21" s="62">
        <v>41428</v>
      </c>
      <c r="B21" s="63">
        <v>10140</v>
      </c>
      <c r="C21" s="63">
        <v>2078</v>
      </c>
      <c r="D21" s="63">
        <v>1132</v>
      </c>
      <c r="E21" s="64">
        <v>172232</v>
      </c>
      <c r="F21" s="64">
        <v>701911</v>
      </c>
      <c r="G21" s="63" t="str">
        <f>""</f>
        <v/>
      </c>
      <c r="H21" s="63" t="str">
        <f>""</f>
        <v/>
      </c>
      <c r="I21" s="54" t="str">
        <f>""</f>
        <v/>
      </c>
      <c r="J21" s="54" t="str">
        <f>""</f>
        <v/>
      </c>
      <c r="K21" s="54" t="str">
        <f>""</f>
        <v/>
      </c>
      <c r="L21" s="54" t="str">
        <f>""</f>
        <v/>
      </c>
      <c r="M21" s="54">
        <v>1.0189999999999999</v>
      </c>
      <c r="N21" s="54">
        <v>1.0469999999999999</v>
      </c>
      <c r="O21" s="54">
        <v>1.645</v>
      </c>
      <c r="P21" s="72">
        <v>73209</v>
      </c>
      <c r="Q21" s="54">
        <v>4171</v>
      </c>
      <c r="R21" s="54">
        <v>17849</v>
      </c>
      <c r="S21" s="54">
        <v>13</v>
      </c>
      <c r="T21" s="73" t="str">
        <f>""</f>
        <v/>
      </c>
      <c r="W21" s="66" t="str">
        <f t="shared" si="0"/>
        <v/>
      </c>
      <c r="X21" s="66" t="str">
        <f t="shared" si="1"/>
        <v/>
      </c>
      <c r="Y21" s="66">
        <f>IF(OR(K21="",J21="",I21="",H21="",G21="",G20="",H20="",I20="",J20="",K20=""),IF(OR(C21="",D21=""),"",C21-D21),"")</f>
        <v>946</v>
      </c>
    </row>
    <row r="22" spans="1:25" x14ac:dyDescent="0.3">
      <c r="A22" s="62">
        <v>41456</v>
      </c>
      <c r="B22" s="63">
        <v>10465</v>
      </c>
      <c r="C22" s="63">
        <v>2315</v>
      </c>
      <c r="D22" s="63">
        <v>1345</v>
      </c>
      <c r="E22" s="64">
        <v>116763</v>
      </c>
      <c r="F22" s="64">
        <v>709135</v>
      </c>
      <c r="G22" s="64">
        <v>5.0999999999999996</v>
      </c>
      <c r="H22" s="79">
        <v>5.2</v>
      </c>
      <c r="I22" s="66">
        <v>5.3</v>
      </c>
      <c r="J22" s="66">
        <v>5.4</v>
      </c>
      <c r="K22" s="66">
        <v>5.5</v>
      </c>
      <c r="L22" s="54">
        <v>1.9950000000000001</v>
      </c>
      <c r="M22" s="54">
        <v>1.0189999999999999</v>
      </c>
      <c r="N22" s="54">
        <v>1.0469999999999999</v>
      </c>
      <c r="O22" s="54">
        <v>1.663</v>
      </c>
      <c r="P22" s="72">
        <v>74030.47</v>
      </c>
      <c r="Q22" s="54">
        <v>4468</v>
      </c>
      <c r="R22" s="54">
        <v>19117</v>
      </c>
      <c r="S22" s="54">
        <v>15.5</v>
      </c>
      <c r="T22" s="73" t="s">
        <v>51</v>
      </c>
      <c r="W22" s="66">
        <f>IF(OR(D22="",L22="",Y22="",S22=""),"",SUM(B22-D22-L22-S22-Y22))</f>
        <v>8132.5049999999992</v>
      </c>
      <c r="X22" s="66">
        <f>IF(AND(G22&lt;&gt;"",H22&lt;&gt;"",I22&lt;&gt;"",J22&lt;&gt;"",K22&lt;&gt;"",L22&lt;&gt;""),SUM(G22:L22),"")</f>
        <v>28.495000000000001</v>
      </c>
      <c r="Y22" s="66">
        <f>IF(OR(K22="",J22="",I22="",H22="",G22="",G21="",H21="",I21="",J21="",K21=""),IF(OR(C22="",D22=""),"",C22-D22),"")</f>
        <v>970</v>
      </c>
    </row>
    <row r="23" spans="1:25" x14ac:dyDescent="0.3">
      <c r="A23" s="62">
        <v>41486</v>
      </c>
      <c r="B23" s="63">
        <v>11425</v>
      </c>
      <c r="C23" s="63">
        <v>2928</v>
      </c>
      <c r="D23" s="63">
        <v>1928</v>
      </c>
      <c r="E23" s="64">
        <v>179323</v>
      </c>
      <c r="F23" s="64">
        <v>712110</v>
      </c>
      <c r="G23" s="64">
        <v>5.1829999999999998</v>
      </c>
      <c r="H23" s="79">
        <v>4.5839999999999996</v>
      </c>
      <c r="I23" s="66">
        <v>19.599</v>
      </c>
      <c r="J23" s="66">
        <v>10.457000000000001</v>
      </c>
      <c r="K23" s="66">
        <v>7.5990000000000002</v>
      </c>
      <c r="L23" s="66">
        <v>8.1449999999999996</v>
      </c>
      <c r="M23" s="54">
        <v>1.1100000000000001</v>
      </c>
      <c r="N23" s="54">
        <v>1.0469999999999999</v>
      </c>
      <c r="O23" s="54">
        <v>1.6950000000000001</v>
      </c>
      <c r="P23" s="72">
        <v>74469.47</v>
      </c>
      <c r="Q23" s="54">
        <v>5209</v>
      </c>
      <c r="R23" s="54">
        <v>22268</v>
      </c>
      <c r="S23" s="54">
        <v>28.1</v>
      </c>
      <c r="T23" s="73" t="s">
        <v>66</v>
      </c>
      <c r="W23" s="66">
        <f t="shared" ref="W23:W60" si="4">IF(OR(D23="",L23="",Y23="",S23=""),"",SUM(B23-D23-L23-S23-Y23))</f>
        <v>8460.7549999999992</v>
      </c>
      <c r="X23" s="66">
        <f t="shared" ref="X23:X60" si="5">IF(AND(G23&lt;&gt;"",H23&lt;&gt;"",I23&lt;&gt;"",J23&lt;&gt;"",K23&lt;&gt;"",L23&lt;&gt;""),SUM(G23:L23),"")</f>
        <v>55.566999999999993</v>
      </c>
      <c r="Y23" s="66">
        <f t="shared" ref="Y23:Y60" si="6">IF(OR(C23="",D23=""),"",C23-D23)</f>
        <v>1000</v>
      </c>
    </row>
    <row r="24" spans="1:25" x14ac:dyDescent="0.3">
      <c r="A24" s="80"/>
    </row>
    <row r="26" spans="1:25" x14ac:dyDescent="0.3">
      <c r="A26" s="80"/>
    </row>
    <row r="33" spans="8:25" x14ac:dyDescent="0.3">
      <c r="H33" s="63"/>
      <c r="I33" s="63"/>
      <c r="J33" s="63"/>
      <c r="K33" s="64"/>
      <c r="L33" s="64"/>
      <c r="M33" s="64"/>
      <c r="N33" s="63"/>
      <c r="O33" s="63"/>
      <c r="P33" s="63"/>
      <c r="Q33" s="64"/>
      <c r="R33" s="64"/>
      <c r="S33" s="64"/>
      <c r="T33" s="63"/>
    </row>
    <row r="34" spans="8:25" x14ac:dyDescent="0.3">
      <c r="W34" s="66" t="str">
        <f t="shared" si="4"/>
        <v/>
      </c>
      <c r="X34" s="66" t="str">
        <f t="shared" si="5"/>
        <v/>
      </c>
      <c r="Y34" s="66" t="str">
        <f t="shared" si="6"/>
        <v/>
      </c>
    </row>
    <row r="35" spans="8:25" x14ac:dyDescent="0.3">
      <c r="W35" s="66" t="str">
        <f t="shared" si="4"/>
        <v/>
      </c>
      <c r="X35" s="66" t="str">
        <f t="shared" si="5"/>
        <v/>
      </c>
      <c r="Y35" s="66" t="str">
        <f t="shared" si="6"/>
        <v/>
      </c>
    </row>
    <row r="36" spans="8:25" x14ac:dyDescent="0.3">
      <c r="W36" s="66" t="str">
        <f t="shared" si="4"/>
        <v/>
      </c>
      <c r="X36" s="66" t="str">
        <f t="shared" si="5"/>
        <v/>
      </c>
      <c r="Y36" s="66" t="str">
        <f t="shared" si="6"/>
        <v/>
      </c>
    </row>
    <row r="37" spans="8:25" x14ac:dyDescent="0.3">
      <c r="W37" s="66" t="str">
        <f t="shared" si="4"/>
        <v/>
      </c>
      <c r="X37" s="66" t="str">
        <f t="shared" si="5"/>
        <v/>
      </c>
      <c r="Y37" s="66" t="str">
        <f t="shared" si="6"/>
        <v/>
      </c>
    </row>
    <row r="38" spans="8:25" x14ac:dyDescent="0.3">
      <c r="W38" s="66" t="str">
        <f t="shared" si="4"/>
        <v/>
      </c>
      <c r="X38" s="66" t="str">
        <f t="shared" si="5"/>
        <v/>
      </c>
      <c r="Y38" s="66" t="str">
        <f t="shared" si="6"/>
        <v/>
      </c>
    </row>
    <row r="39" spans="8:25" x14ac:dyDescent="0.3">
      <c r="W39" s="66" t="str">
        <f t="shared" si="4"/>
        <v/>
      </c>
      <c r="X39" s="66" t="str">
        <f t="shared" si="5"/>
        <v/>
      </c>
      <c r="Y39" s="66" t="str">
        <f t="shared" si="6"/>
        <v/>
      </c>
    </row>
    <row r="40" spans="8:25" x14ac:dyDescent="0.3">
      <c r="W40" s="66" t="str">
        <f t="shared" si="4"/>
        <v/>
      </c>
      <c r="X40" s="66" t="str">
        <f t="shared" si="5"/>
        <v/>
      </c>
      <c r="Y40" s="66" t="str">
        <f t="shared" si="6"/>
        <v/>
      </c>
    </row>
    <row r="41" spans="8:25" x14ac:dyDescent="0.3">
      <c r="W41" s="66" t="str">
        <f t="shared" si="4"/>
        <v/>
      </c>
      <c r="X41" s="66" t="str">
        <f t="shared" si="5"/>
        <v/>
      </c>
      <c r="Y41" s="66" t="str">
        <f t="shared" si="6"/>
        <v/>
      </c>
    </row>
    <row r="42" spans="8:25" x14ac:dyDescent="0.3">
      <c r="W42" s="66" t="str">
        <f t="shared" si="4"/>
        <v/>
      </c>
      <c r="X42" s="66" t="str">
        <f t="shared" si="5"/>
        <v/>
      </c>
      <c r="Y42" s="66" t="str">
        <f t="shared" si="6"/>
        <v/>
      </c>
    </row>
    <row r="43" spans="8:25" x14ac:dyDescent="0.3">
      <c r="W43" s="66" t="str">
        <f t="shared" si="4"/>
        <v/>
      </c>
      <c r="X43" s="66" t="str">
        <f t="shared" si="5"/>
        <v/>
      </c>
      <c r="Y43" s="66" t="str">
        <f t="shared" si="6"/>
        <v/>
      </c>
    </row>
    <row r="44" spans="8:25" x14ac:dyDescent="0.3">
      <c r="W44" s="66" t="str">
        <f t="shared" si="4"/>
        <v/>
      </c>
      <c r="X44" s="66" t="str">
        <f t="shared" si="5"/>
        <v/>
      </c>
      <c r="Y44" s="66" t="str">
        <f t="shared" si="6"/>
        <v/>
      </c>
    </row>
    <row r="45" spans="8:25" x14ac:dyDescent="0.3">
      <c r="W45" s="66" t="str">
        <f t="shared" si="4"/>
        <v/>
      </c>
      <c r="X45" s="66" t="str">
        <f t="shared" si="5"/>
        <v/>
      </c>
      <c r="Y45" s="66" t="str">
        <f t="shared" si="6"/>
        <v/>
      </c>
    </row>
    <row r="46" spans="8:25" x14ac:dyDescent="0.3">
      <c r="W46" s="66" t="str">
        <f t="shared" si="4"/>
        <v/>
      </c>
      <c r="X46" s="66" t="str">
        <f t="shared" si="5"/>
        <v/>
      </c>
      <c r="Y46" s="66" t="str">
        <f t="shared" si="6"/>
        <v/>
      </c>
    </row>
    <row r="47" spans="8:25" x14ac:dyDescent="0.3">
      <c r="W47" s="66" t="str">
        <f t="shared" si="4"/>
        <v/>
      </c>
      <c r="X47" s="66" t="str">
        <f t="shared" si="5"/>
        <v/>
      </c>
      <c r="Y47" s="66" t="str">
        <f t="shared" si="6"/>
        <v/>
      </c>
    </row>
    <row r="48" spans="8:25" x14ac:dyDescent="0.3">
      <c r="W48" s="66" t="str">
        <f t="shared" si="4"/>
        <v/>
      </c>
      <c r="X48" s="66" t="str">
        <f t="shared" si="5"/>
        <v/>
      </c>
      <c r="Y48" s="66" t="str">
        <f t="shared" si="6"/>
        <v/>
      </c>
    </row>
    <row r="49" spans="1:25" x14ac:dyDescent="0.3">
      <c r="W49" s="66" t="str">
        <f t="shared" si="4"/>
        <v/>
      </c>
      <c r="X49" s="66" t="str">
        <f t="shared" si="5"/>
        <v/>
      </c>
      <c r="Y49" s="66" t="str">
        <f t="shared" si="6"/>
        <v/>
      </c>
    </row>
    <row r="50" spans="1:25" x14ac:dyDescent="0.3">
      <c r="W50" s="66" t="str">
        <f t="shared" si="4"/>
        <v/>
      </c>
      <c r="X50" s="66" t="str">
        <f t="shared" si="5"/>
        <v/>
      </c>
      <c r="Y50" s="66" t="str">
        <f t="shared" si="6"/>
        <v/>
      </c>
    </row>
    <row r="51" spans="1:25" x14ac:dyDescent="0.3">
      <c r="W51" s="66" t="str">
        <f t="shared" si="4"/>
        <v/>
      </c>
      <c r="X51" s="66" t="str">
        <f t="shared" si="5"/>
        <v/>
      </c>
      <c r="Y51" s="66" t="str">
        <f t="shared" si="6"/>
        <v/>
      </c>
    </row>
    <row r="52" spans="1:25" x14ac:dyDescent="0.3">
      <c r="W52" s="66" t="str">
        <f t="shared" si="4"/>
        <v/>
      </c>
      <c r="X52" s="66" t="str">
        <f t="shared" si="5"/>
        <v/>
      </c>
      <c r="Y52" s="66" t="str">
        <f t="shared" si="6"/>
        <v/>
      </c>
    </row>
    <row r="53" spans="1:25" x14ac:dyDescent="0.3">
      <c r="W53" s="66" t="str">
        <f t="shared" si="4"/>
        <v/>
      </c>
      <c r="X53" s="66" t="str">
        <f t="shared" si="5"/>
        <v/>
      </c>
      <c r="Y53" s="66" t="str">
        <f t="shared" si="6"/>
        <v/>
      </c>
    </row>
    <row r="54" spans="1:25" x14ac:dyDescent="0.3">
      <c r="W54" s="66" t="str">
        <f t="shared" si="4"/>
        <v/>
      </c>
      <c r="X54" s="66" t="str">
        <f t="shared" si="5"/>
        <v/>
      </c>
      <c r="Y54" s="66" t="str">
        <f t="shared" si="6"/>
        <v/>
      </c>
    </row>
    <row r="55" spans="1:25" x14ac:dyDescent="0.3">
      <c r="W55" s="66" t="str">
        <f t="shared" si="4"/>
        <v/>
      </c>
      <c r="X55" s="66" t="str">
        <f t="shared" si="5"/>
        <v/>
      </c>
      <c r="Y55" s="66" t="str">
        <f t="shared" si="6"/>
        <v/>
      </c>
    </row>
    <row r="56" spans="1:25" x14ac:dyDescent="0.3">
      <c r="W56" s="66" t="str">
        <f t="shared" si="4"/>
        <v/>
      </c>
      <c r="X56" s="66" t="str">
        <f t="shared" si="5"/>
        <v/>
      </c>
      <c r="Y56" s="66" t="str">
        <f t="shared" si="6"/>
        <v/>
      </c>
    </row>
    <row r="57" spans="1:25" x14ac:dyDescent="0.3">
      <c r="W57" s="66" t="str">
        <f t="shared" si="4"/>
        <v/>
      </c>
      <c r="X57" s="66" t="str">
        <f t="shared" si="5"/>
        <v/>
      </c>
      <c r="Y57" s="66" t="str">
        <f t="shared" si="6"/>
        <v/>
      </c>
    </row>
    <row r="58" spans="1:25" x14ac:dyDescent="0.3">
      <c r="W58" s="66" t="str">
        <f t="shared" si="4"/>
        <v/>
      </c>
      <c r="X58" s="66" t="str">
        <f t="shared" si="5"/>
        <v/>
      </c>
      <c r="Y58" s="66" t="str">
        <f t="shared" si="6"/>
        <v/>
      </c>
    </row>
    <row r="59" spans="1:25" x14ac:dyDescent="0.3">
      <c r="W59" s="66" t="str">
        <f t="shared" si="4"/>
        <v/>
      </c>
      <c r="X59" s="66" t="str">
        <f t="shared" si="5"/>
        <v/>
      </c>
      <c r="Y59" s="66" t="str">
        <f t="shared" si="6"/>
        <v/>
      </c>
    </row>
    <row r="60" spans="1:25" x14ac:dyDescent="0.3">
      <c r="W60" s="66" t="str">
        <f t="shared" si="4"/>
        <v/>
      </c>
      <c r="X60" s="66" t="str">
        <f t="shared" si="5"/>
        <v/>
      </c>
      <c r="Y60" s="66" t="str">
        <f t="shared" si="6"/>
        <v/>
      </c>
    </row>
    <row r="61" spans="1:25" x14ac:dyDescent="0.3">
      <c r="A61" s="65"/>
      <c r="B61" s="65"/>
      <c r="C61" s="65"/>
      <c r="D61" s="65"/>
      <c r="E61" s="65"/>
      <c r="F61" s="65"/>
      <c r="G61" s="65"/>
      <c r="H61" s="65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W61" s="51"/>
      <c r="X61" s="51"/>
      <c r="Y61" s="51"/>
    </row>
    <row r="62" spans="1:25" x14ac:dyDescent="0.3">
      <c r="A62" s="65"/>
      <c r="B62" s="65"/>
      <c r="C62" s="65"/>
      <c r="D62" s="65"/>
      <c r="E62" s="65"/>
      <c r="F62" s="65"/>
      <c r="G62" s="65"/>
      <c r="H62" s="65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W62" s="51"/>
      <c r="X62" s="51"/>
      <c r="Y62" s="51"/>
    </row>
    <row r="63" spans="1:25" x14ac:dyDescent="0.3">
      <c r="A63" s="65"/>
      <c r="B63" s="65"/>
      <c r="C63" s="65"/>
      <c r="D63" s="65"/>
      <c r="E63" s="65"/>
      <c r="F63" s="65"/>
      <c r="G63" s="65"/>
      <c r="H63" s="65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W63" s="51"/>
      <c r="X63" s="51"/>
      <c r="Y63" s="51"/>
    </row>
    <row r="64" spans="1:25" x14ac:dyDescent="0.3">
      <c r="A64" s="65"/>
      <c r="B64" s="65"/>
      <c r="C64" s="65"/>
      <c r="D64" s="65"/>
      <c r="E64" s="65"/>
      <c r="F64" s="65"/>
      <c r="G64" s="65"/>
      <c r="H64" s="65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W64" s="51"/>
      <c r="X64" s="51"/>
      <c r="Y64" s="51"/>
    </row>
    <row r="65" spans="1:25" x14ac:dyDescent="0.3">
      <c r="A65" s="65"/>
      <c r="B65" s="65"/>
      <c r="C65" s="65"/>
      <c r="D65" s="65"/>
      <c r="E65" s="65"/>
      <c r="F65" s="65"/>
      <c r="G65" s="65"/>
      <c r="H65" s="65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W65" s="51"/>
      <c r="X65" s="51"/>
      <c r="Y65" s="51"/>
    </row>
    <row r="66" spans="1:25" x14ac:dyDescent="0.3">
      <c r="A66" s="65"/>
      <c r="B66" s="65"/>
      <c r="C66" s="65"/>
      <c r="D66" s="65"/>
      <c r="E66" s="65"/>
      <c r="F66" s="65"/>
      <c r="G66" s="65"/>
      <c r="H66" s="65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W66" s="51"/>
      <c r="X66" s="51"/>
      <c r="Y66" s="51"/>
    </row>
    <row r="67" spans="1:25" x14ac:dyDescent="0.3">
      <c r="A67" s="65"/>
      <c r="B67" s="65"/>
      <c r="C67" s="65"/>
      <c r="D67" s="65"/>
      <c r="E67" s="65"/>
      <c r="F67" s="65"/>
      <c r="G67" s="65"/>
      <c r="H67" s="65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W67" s="51"/>
      <c r="X67" s="51"/>
      <c r="Y67" s="51"/>
    </row>
    <row r="68" spans="1:25" x14ac:dyDescent="0.3">
      <c r="A68" s="65"/>
      <c r="B68" s="65"/>
      <c r="C68" s="65"/>
      <c r="D68" s="65"/>
      <c r="E68" s="65"/>
      <c r="F68" s="65"/>
      <c r="G68" s="65"/>
      <c r="H68" s="65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W68" s="51"/>
      <c r="X68" s="51"/>
      <c r="Y68" s="51"/>
    </row>
    <row r="69" spans="1:25" x14ac:dyDescent="0.3">
      <c r="A69" s="65"/>
      <c r="B69" s="65"/>
      <c r="C69" s="65"/>
      <c r="D69" s="65"/>
      <c r="E69" s="65"/>
      <c r="F69" s="65"/>
      <c r="G69" s="65"/>
      <c r="H69" s="65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W69" s="51"/>
      <c r="X69" s="51"/>
      <c r="Y69" s="51"/>
    </row>
    <row r="70" spans="1:25" x14ac:dyDescent="0.3">
      <c r="A70" s="65"/>
      <c r="B70" s="65"/>
      <c r="C70" s="65"/>
      <c r="D70" s="65"/>
      <c r="E70" s="65"/>
      <c r="F70" s="65"/>
      <c r="G70" s="65"/>
      <c r="H70" s="65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W70" s="51"/>
      <c r="X70" s="51"/>
      <c r="Y70" s="51"/>
    </row>
    <row r="71" spans="1:25" x14ac:dyDescent="0.3">
      <c r="A71" s="65"/>
      <c r="B71" s="65"/>
      <c r="C71" s="65"/>
      <c r="D71" s="65"/>
      <c r="E71" s="65"/>
      <c r="F71" s="65"/>
      <c r="G71" s="65"/>
      <c r="H71" s="65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W71" s="51"/>
      <c r="X71" s="51"/>
      <c r="Y71" s="51"/>
    </row>
    <row r="72" spans="1:25" x14ac:dyDescent="0.3">
      <c r="A72" s="65"/>
      <c r="B72" s="65"/>
      <c r="C72" s="65"/>
      <c r="D72" s="65"/>
      <c r="E72" s="65"/>
      <c r="F72" s="65"/>
      <c r="G72" s="65"/>
      <c r="H72" s="65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W72" s="51"/>
      <c r="X72" s="51"/>
      <c r="Y72" s="51"/>
    </row>
    <row r="73" spans="1:25" x14ac:dyDescent="0.3">
      <c r="A73" s="65"/>
      <c r="B73" s="65"/>
      <c r="C73" s="65"/>
      <c r="D73" s="65"/>
      <c r="E73" s="65"/>
      <c r="F73" s="65"/>
      <c r="G73" s="65"/>
      <c r="H73" s="65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W73" s="51"/>
      <c r="X73" s="51"/>
      <c r="Y73" s="51"/>
    </row>
    <row r="74" spans="1:25" x14ac:dyDescent="0.3">
      <c r="A74" s="65"/>
      <c r="B74" s="65"/>
      <c r="C74" s="65"/>
      <c r="D74" s="65"/>
      <c r="E74" s="65"/>
      <c r="F74" s="65"/>
      <c r="G74" s="65"/>
      <c r="H74" s="65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W74" s="51"/>
      <c r="X74" s="51"/>
      <c r="Y74" s="51"/>
    </row>
    <row r="75" spans="1:25" x14ac:dyDescent="0.3">
      <c r="A75" s="65"/>
      <c r="B75" s="65"/>
      <c r="C75" s="65"/>
      <c r="D75" s="65"/>
      <c r="E75" s="65"/>
      <c r="F75" s="65"/>
      <c r="G75" s="65"/>
      <c r="H75" s="65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W75" s="51"/>
      <c r="X75" s="51"/>
      <c r="Y75" s="51"/>
    </row>
    <row r="76" spans="1:25" x14ac:dyDescent="0.3">
      <c r="A76" s="65"/>
      <c r="B76" s="65"/>
      <c r="C76" s="65"/>
      <c r="D76" s="65"/>
      <c r="E76" s="65"/>
      <c r="F76" s="65"/>
      <c r="G76" s="65"/>
      <c r="H76" s="65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W76" s="51"/>
      <c r="X76" s="51"/>
      <c r="Y76" s="51"/>
    </row>
    <row r="77" spans="1:25" x14ac:dyDescent="0.3">
      <c r="A77" s="65"/>
      <c r="B77" s="65"/>
      <c r="C77" s="65"/>
      <c r="D77" s="65"/>
      <c r="E77" s="65"/>
      <c r="F77" s="65"/>
      <c r="G77" s="65"/>
      <c r="H77" s="65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W77" s="51"/>
      <c r="X77" s="51"/>
      <c r="Y77" s="51"/>
    </row>
    <row r="78" spans="1:25" x14ac:dyDescent="0.3">
      <c r="A78" s="65"/>
      <c r="B78" s="65"/>
      <c r="C78" s="65"/>
      <c r="D78" s="65"/>
      <c r="E78" s="65"/>
      <c r="F78" s="65"/>
      <c r="G78" s="65"/>
      <c r="H78" s="65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W78" s="51"/>
      <c r="X78" s="51"/>
      <c r="Y78" s="51"/>
    </row>
    <row r="79" spans="1:25" x14ac:dyDescent="0.3">
      <c r="A79" s="65"/>
      <c r="B79" s="65"/>
      <c r="C79" s="65"/>
      <c r="D79" s="65"/>
      <c r="E79" s="65"/>
      <c r="F79" s="65"/>
      <c r="G79" s="65"/>
      <c r="H79" s="65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W79" s="51"/>
      <c r="X79" s="51"/>
      <c r="Y79" s="51"/>
    </row>
    <row r="80" spans="1:25" x14ac:dyDescent="0.3">
      <c r="A80" s="65"/>
      <c r="B80" s="65"/>
      <c r="C80" s="65"/>
      <c r="D80" s="65"/>
      <c r="E80" s="65"/>
      <c r="F80" s="65"/>
      <c r="G80" s="65"/>
      <c r="H80" s="65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W80" s="51"/>
      <c r="X80" s="51"/>
      <c r="Y80" s="51"/>
    </row>
    <row r="81" spans="1:25" x14ac:dyDescent="0.3">
      <c r="A81" s="65"/>
      <c r="B81" s="65"/>
      <c r="C81" s="65"/>
      <c r="D81" s="65"/>
      <c r="E81" s="65"/>
      <c r="F81" s="65"/>
      <c r="G81" s="65"/>
      <c r="H81" s="65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W81" s="51"/>
      <c r="X81" s="51"/>
      <c r="Y81" s="51"/>
    </row>
    <row r="82" spans="1:25" x14ac:dyDescent="0.3">
      <c r="A82" s="65"/>
      <c r="B82" s="65"/>
      <c r="C82" s="65"/>
      <c r="D82" s="65"/>
      <c r="E82" s="65"/>
      <c r="F82" s="65"/>
      <c r="G82" s="65"/>
      <c r="H82" s="65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W82" s="51"/>
      <c r="X82" s="51"/>
      <c r="Y82" s="51"/>
    </row>
    <row r="83" spans="1:25" x14ac:dyDescent="0.3">
      <c r="A83" s="65"/>
      <c r="B83" s="65"/>
      <c r="C83" s="65"/>
      <c r="D83" s="65"/>
      <c r="E83" s="65"/>
      <c r="F83" s="65"/>
      <c r="G83" s="65"/>
      <c r="H83" s="65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W83" s="51"/>
      <c r="X83" s="51"/>
      <c r="Y83" s="51"/>
    </row>
    <row r="84" spans="1:25" x14ac:dyDescent="0.3">
      <c r="A84" s="65"/>
      <c r="B84" s="65"/>
      <c r="C84" s="65"/>
      <c r="D84" s="65"/>
      <c r="E84" s="65"/>
      <c r="F84" s="65"/>
      <c r="G84" s="65"/>
      <c r="H84" s="65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W84" s="51"/>
      <c r="X84" s="51"/>
      <c r="Y84" s="51"/>
    </row>
    <row r="85" spans="1:25" x14ac:dyDescent="0.3">
      <c r="A85" s="65"/>
      <c r="B85" s="65"/>
      <c r="C85" s="65"/>
      <c r="D85" s="65"/>
      <c r="E85" s="65"/>
      <c r="F85" s="65"/>
      <c r="G85" s="65"/>
      <c r="H85" s="65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W85" s="51"/>
      <c r="X85" s="51"/>
      <c r="Y85" s="51"/>
    </row>
    <row r="86" spans="1:25" x14ac:dyDescent="0.3">
      <c r="A86" s="65"/>
      <c r="B86" s="65"/>
      <c r="C86" s="65"/>
      <c r="D86" s="65"/>
      <c r="E86" s="65"/>
      <c r="F86" s="65"/>
      <c r="G86" s="65"/>
      <c r="H86" s="65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W86" s="51"/>
      <c r="X86" s="51"/>
      <c r="Y86" s="51"/>
    </row>
    <row r="87" spans="1:25" x14ac:dyDescent="0.3">
      <c r="A87" s="65"/>
      <c r="B87" s="65"/>
      <c r="C87" s="65"/>
      <c r="D87" s="65"/>
      <c r="E87" s="65"/>
      <c r="F87" s="65"/>
      <c r="G87" s="65"/>
      <c r="H87" s="65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W87" s="51"/>
      <c r="X87" s="51"/>
      <c r="Y87" s="51"/>
    </row>
    <row r="88" spans="1:25" x14ac:dyDescent="0.3">
      <c r="A88" s="65"/>
      <c r="B88" s="65"/>
      <c r="C88" s="65"/>
      <c r="D88" s="65"/>
      <c r="E88" s="65"/>
      <c r="F88" s="65"/>
      <c r="G88" s="65"/>
      <c r="H88" s="65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W88" s="51"/>
      <c r="X88" s="51"/>
      <c r="Y88" s="51"/>
    </row>
    <row r="89" spans="1:25" x14ac:dyDescent="0.3">
      <c r="A89" s="65"/>
      <c r="B89" s="65"/>
      <c r="C89" s="65"/>
      <c r="D89" s="65"/>
      <c r="E89" s="65"/>
      <c r="F89" s="65"/>
      <c r="G89" s="65"/>
      <c r="H89" s="65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W89" s="51"/>
      <c r="X89" s="51"/>
      <c r="Y89" s="51"/>
    </row>
    <row r="90" spans="1:25" x14ac:dyDescent="0.3">
      <c r="A90" s="65"/>
      <c r="B90" s="65"/>
      <c r="C90" s="65"/>
      <c r="D90" s="65"/>
      <c r="E90" s="65"/>
      <c r="F90" s="65"/>
      <c r="G90" s="65"/>
      <c r="H90" s="65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W90" s="51"/>
      <c r="X90" s="51"/>
      <c r="Y90" s="51"/>
    </row>
    <row r="91" spans="1:25" x14ac:dyDescent="0.3">
      <c r="A91" s="65"/>
      <c r="B91" s="65"/>
      <c r="C91" s="65"/>
      <c r="D91" s="65"/>
      <c r="E91" s="65"/>
      <c r="F91" s="65"/>
      <c r="G91" s="65"/>
      <c r="H91" s="65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W91" s="51"/>
      <c r="X91" s="51"/>
      <c r="Y91" s="51"/>
    </row>
    <row r="92" spans="1:25" x14ac:dyDescent="0.3">
      <c r="A92" s="65"/>
      <c r="B92" s="65"/>
      <c r="C92" s="65"/>
      <c r="D92" s="65"/>
      <c r="E92" s="65"/>
      <c r="F92" s="65"/>
      <c r="G92" s="65"/>
      <c r="H92" s="65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W92" s="51"/>
      <c r="X92" s="51"/>
      <c r="Y92" s="51"/>
    </row>
    <row r="93" spans="1:25" x14ac:dyDescent="0.3">
      <c r="A93" s="65"/>
      <c r="B93" s="65"/>
      <c r="C93" s="65"/>
      <c r="D93" s="65"/>
      <c r="E93" s="65"/>
      <c r="F93" s="65"/>
      <c r="G93" s="65"/>
      <c r="H93" s="65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W93" s="51"/>
      <c r="X93" s="51"/>
      <c r="Y93" s="51"/>
    </row>
    <row r="94" spans="1:25" x14ac:dyDescent="0.3">
      <c r="A94" s="65"/>
      <c r="B94" s="65"/>
      <c r="C94" s="65"/>
      <c r="D94" s="65"/>
      <c r="E94" s="65"/>
      <c r="F94" s="65"/>
      <c r="G94" s="65"/>
      <c r="H94" s="65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W94" s="51"/>
      <c r="X94" s="51"/>
      <c r="Y94" s="51"/>
    </row>
    <row r="95" spans="1:25" x14ac:dyDescent="0.3">
      <c r="A95" s="65"/>
      <c r="B95" s="65"/>
      <c r="C95" s="65"/>
      <c r="D95" s="65"/>
      <c r="E95" s="65"/>
      <c r="F95" s="65"/>
      <c r="G95" s="65"/>
      <c r="H95" s="65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W95" s="51"/>
      <c r="X95" s="51"/>
      <c r="Y95" s="51"/>
    </row>
    <row r="96" spans="1:25" x14ac:dyDescent="0.3">
      <c r="A96" s="65"/>
      <c r="B96" s="65"/>
      <c r="C96" s="65"/>
      <c r="D96" s="65"/>
      <c r="E96" s="65"/>
      <c r="F96" s="65"/>
      <c r="G96" s="65"/>
      <c r="H96" s="65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W96" s="51"/>
      <c r="X96" s="51"/>
      <c r="Y96" s="51"/>
    </row>
    <row r="97" spans="1:25" x14ac:dyDescent="0.3">
      <c r="A97" s="65"/>
      <c r="B97" s="65"/>
      <c r="C97" s="65"/>
      <c r="D97" s="65"/>
      <c r="E97" s="65"/>
      <c r="F97" s="65"/>
      <c r="G97" s="65"/>
      <c r="H97" s="65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W97" s="51"/>
      <c r="X97" s="51"/>
      <c r="Y97" s="51"/>
    </row>
    <row r="98" spans="1:25" x14ac:dyDescent="0.3">
      <c r="A98" s="65"/>
      <c r="B98" s="65"/>
      <c r="C98" s="65"/>
      <c r="D98" s="65"/>
      <c r="E98" s="65"/>
      <c r="F98" s="65"/>
      <c r="G98" s="65"/>
      <c r="H98" s="65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W98" s="51"/>
      <c r="X98" s="51"/>
      <c r="Y98" s="51"/>
    </row>
    <row r="99" spans="1:25" x14ac:dyDescent="0.3">
      <c r="A99" s="65"/>
      <c r="B99" s="65"/>
      <c r="C99" s="65"/>
      <c r="D99" s="65"/>
      <c r="E99" s="65"/>
      <c r="F99" s="65"/>
      <c r="G99" s="65"/>
      <c r="H99" s="65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W99" s="51"/>
      <c r="X99" s="51"/>
      <c r="Y99" s="51"/>
    </row>
    <row r="100" spans="1:25" x14ac:dyDescent="0.3">
      <c r="A100" s="65"/>
      <c r="B100" s="65"/>
      <c r="C100" s="65"/>
      <c r="D100" s="65"/>
      <c r="E100" s="65"/>
      <c r="F100" s="65"/>
      <c r="G100" s="65"/>
      <c r="H100" s="65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W100" s="51"/>
      <c r="X100" s="51"/>
      <c r="Y100" s="51"/>
    </row>
    <row r="101" spans="1:25" x14ac:dyDescent="0.3">
      <c r="A101" s="65"/>
      <c r="B101" s="65"/>
      <c r="C101" s="65"/>
      <c r="D101" s="65"/>
      <c r="E101" s="65"/>
      <c r="F101" s="65"/>
      <c r="G101" s="65"/>
      <c r="H101" s="65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W101" s="51"/>
      <c r="X101" s="51"/>
      <c r="Y101" s="51"/>
    </row>
    <row r="102" spans="1:25" x14ac:dyDescent="0.3">
      <c r="A102" s="65"/>
      <c r="B102" s="65"/>
      <c r="C102" s="65"/>
      <c r="D102" s="65"/>
      <c r="E102" s="65"/>
      <c r="F102" s="65"/>
      <c r="G102" s="65"/>
      <c r="H102" s="65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W102" s="51"/>
      <c r="X102" s="51"/>
      <c r="Y102" s="51"/>
    </row>
    <row r="103" spans="1:25" x14ac:dyDescent="0.3">
      <c r="A103" s="65"/>
      <c r="B103" s="65"/>
      <c r="C103" s="65"/>
      <c r="D103" s="65"/>
      <c r="E103" s="65"/>
      <c r="F103" s="65"/>
      <c r="G103" s="65"/>
      <c r="H103" s="65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W103" s="51"/>
      <c r="X103" s="51"/>
      <c r="Y103" s="51"/>
    </row>
    <row r="104" spans="1:25" x14ac:dyDescent="0.3">
      <c r="A104" s="65"/>
      <c r="B104" s="65"/>
      <c r="C104" s="65"/>
      <c r="D104" s="65"/>
      <c r="E104" s="65"/>
      <c r="F104" s="65"/>
      <c r="G104" s="65"/>
      <c r="H104" s="65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W104" s="51"/>
      <c r="X104" s="51"/>
      <c r="Y104" s="51"/>
    </row>
    <row r="105" spans="1:25" x14ac:dyDescent="0.3">
      <c r="A105" s="65"/>
      <c r="B105" s="65"/>
      <c r="C105" s="65"/>
      <c r="D105" s="65"/>
      <c r="E105" s="65"/>
      <c r="F105" s="65"/>
      <c r="G105" s="65"/>
      <c r="H105" s="65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W105" s="51"/>
      <c r="X105" s="51"/>
      <c r="Y105" s="51"/>
    </row>
    <row r="106" spans="1:25" x14ac:dyDescent="0.3">
      <c r="A106" s="65"/>
      <c r="B106" s="65"/>
      <c r="C106" s="65"/>
      <c r="D106" s="65"/>
      <c r="E106" s="65"/>
      <c r="F106" s="65"/>
      <c r="G106" s="65"/>
      <c r="H106" s="65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W106" s="51"/>
      <c r="X106" s="51"/>
      <c r="Y106" s="51"/>
    </row>
    <row r="107" spans="1:25" x14ac:dyDescent="0.3">
      <c r="A107" s="65"/>
      <c r="B107" s="65"/>
      <c r="C107" s="65"/>
      <c r="D107" s="65"/>
      <c r="E107" s="65"/>
      <c r="F107" s="65"/>
      <c r="G107" s="65"/>
      <c r="H107" s="65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W107" s="51"/>
      <c r="X107" s="51"/>
      <c r="Y107" s="51"/>
    </row>
    <row r="108" spans="1:25" x14ac:dyDescent="0.3">
      <c r="A108" s="65"/>
      <c r="B108" s="65"/>
      <c r="C108" s="65"/>
      <c r="D108" s="65"/>
      <c r="E108" s="65"/>
      <c r="F108" s="65"/>
      <c r="G108" s="65"/>
      <c r="H108" s="65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W108" s="51"/>
      <c r="X108" s="51"/>
      <c r="Y108" s="51"/>
    </row>
    <row r="109" spans="1:25" x14ac:dyDescent="0.3">
      <c r="A109" s="65"/>
      <c r="B109" s="65"/>
      <c r="C109" s="65"/>
      <c r="D109" s="65"/>
      <c r="E109" s="65"/>
      <c r="F109" s="65"/>
      <c r="G109" s="65"/>
      <c r="H109" s="65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W109" s="51"/>
      <c r="X109" s="51"/>
      <c r="Y109" s="51"/>
    </row>
    <row r="110" spans="1:25" x14ac:dyDescent="0.3">
      <c r="A110" s="65"/>
      <c r="B110" s="65"/>
      <c r="C110" s="65"/>
      <c r="D110" s="65"/>
      <c r="E110" s="65"/>
      <c r="F110" s="65"/>
      <c r="G110" s="65"/>
      <c r="H110" s="65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W110" s="51"/>
      <c r="X110" s="51"/>
      <c r="Y110" s="51"/>
    </row>
    <row r="111" spans="1:25" x14ac:dyDescent="0.3">
      <c r="A111" s="65"/>
      <c r="B111" s="65"/>
      <c r="C111" s="65"/>
      <c r="D111" s="65"/>
      <c r="E111" s="65"/>
      <c r="F111" s="65"/>
      <c r="G111" s="65"/>
      <c r="H111" s="65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W111" s="51"/>
      <c r="X111" s="51"/>
      <c r="Y111" s="51"/>
    </row>
    <row r="112" spans="1:25" x14ac:dyDescent="0.3">
      <c r="A112" s="65"/>
      <c r="B112" s="65"/>
      <c r="C112" s="65"/>
      <c r="D112" s="65"/>
      <c r="E112" s="65"/>
      <c r="F112" s="65"/>
      <c r="G112" s="65"/>
      <c r="H112" s="65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W112" s="51"/>
      <c r="X112" s="51"/>
      <c r="Y112" s="51"/>
    </row>
    <row r="113" spans="1:25" x14ac:dyDescent="0.3">
      <c r="A113" s="65"/>
      <c r="B113" s="65"/>
      <c r="C113" s="65"/>
      <c r="D113" s="65"/>
      <c r="E113" s="65"/>
      <c r="F113" s="65"/>
      <c r="G113" s="65"/>
      <c r="H113" s="65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W113" s="51"/>
      <c r="X113" s="51"/>
      <c r="Y113" s="51"/>
    </row>
    <row r="114" spans="1:25" x14ac:dyDescent="0.3">
      <c r="A114" s="65"/>
      <c r="B114" s="65"/>
      <c r="C114" s="65"/>
      <c r="D114" s="65"/>
      <c r="E114" s="65"/>
      <c r="F114" s="65"/>
      <c r="G114" s="65"/>
      <c r="H114" s="65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W114" s="51"/>
      <c r="X114" s="51"/>
      <c r="Y114" s="51"/>
    </row>
    <row r="115" spans="1:25" x14ac:dyDescent="0.3">
      <c r="A115" s="65"/>
      <c r="B115" s="65"/>
      <c r="C115" s="65"/>
      <c r="D115" s="65"/>
      <c r="E115" s="65"/>
      <c r="F115" s="65"/>
      <c r="G115" s="65"/>
      <c r="H115" s="65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W115" s="51"/>
      <c r="X115" s="51"/>
      <c r="Y115" s="51"/>
    </row>
    <row r="116" spans="1:25" x14ac:dyDescent="0.3">
      <c r="A116" s="65"/>
      <c r="B116" s="65"/>
      <c r="C116" s="65"/>
      <c r="D116" s="65"/>
      <c r="E116" s="65"/>
      <c r="F116" s="65"/>
      <c r="G116" s="65"/>
      <c r="H116" s="65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W116" s="51"/>
      <c r="X116" s="51"/>
      <c r="Y116" s="51"/>
    </row>
    <row r="117" spans="1:25" x14ac:dyDescent="0.3">
      <c r="A117" s="65"/>
      <c r="B117" s="65"/>
      <c r="C117" s="65"/>
      <c r="D117" s="65"/>
      <c r="E117" s="65"/>
      <c r="F117" s="65"/>
      <c r="G117" s="65"/>
      <c r="H117" s="65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W117" s="51"/>
      <c r="X117" s="51"/>
      <c r="Y117" s="51"/>
    </row>
    <row r="118" spans="1:25" x14ac:dyDescent="0.3">
      <c r="A118" s="65"/>
      <c r="B118" s="65"/>
      <c r="C118" s="65"/>
      <c r="D118" s="65"/>
      <c r="E118" s="65"/>
      <c r="F118" s="65"/>
      <c r="G118" s="65"/>
      <c r="H118" s="65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W118" s="51"/>
      <c r="X118" s="51"/>
      <c r="Y118" s="51"/>
    </row>
    <row r="119" spans="1:25" x14ac:dyDescent="0.3">
      <c r="A119" s="65"/>
      <c r="B119" s="65"/>
      <c r="C119" s="65"/>
      <c r="D119" s="65"/>
      <c r="E119" s="65"/>
      <c r="F119" s="65"/>
      <c r="G119" s="65"/>
      <c r="H119" s="65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W119" s="51"/>
      <c r="X119" s="51"/>
      <c r="Y119" s="51"/>
    </row>
    <row r="120" spans="1:25" x14ac:dyDescent="0.3">
      <c r="A120" s="65"/>
      <c r="B120" s="65"/>
      <c r="C120" s="65"/>
      <c r="D120" s="65"/>
      <c r="E120" s="65"/>
      <c r="F120" s="65"/>
      <c r="G120" s="65"/>
      <c r="H120" s="65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W120" s="51"/>
      <c r="X120" s="51"/>
      <c r="Y120" s="51"/>
    </row>
    <row r="121" spans="1:25" x14ac:dyDescent="0.3">
      <c r="A121" s="65"/>
      <c r="B121" s="65"/>
      <c r="C121" s="65"/>
      <c r="D121" s="65"/>
      <c r="E121" s="65"/>
      <c r="F121" s="65"/>
      <c r="G121" s="65"/>
      <c r="H121" s="65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W121" s="51"/>
      <c r="X121" s="51"/>
      <c r="Y121" s="51"/>
    </row>
    <row r="122" spans="1:25" x14ac:dyDescent="0.3">
      <c r="A122" s="65"/>
      <c r="B122" s="65"/>
      <c r="C122" s="65"/>
      <c r="D122" s="65"/>
      <c r="E122" s="65"/>
      <c r="F122" s="65"/>
      <c r="G122" s="65"/>
      <c r="H122" s="65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W122" s="51"/>
      <c r="X122" s="51"/>
      <c r="Y122" s="51"/>
    </row>
    <row r="123" spans="1:25" x14ac:dyDescent="0.3">
      <c r="A123" s="65"/>
      <c r="B123" s="65"/>
      <c r="C123" s="65"/>
      <c r="D123" s="65"/>
      <c r="E123" s="65"/>
      <c r="F123" s="65"/>
      <c r="G123" s="65"/>
      <c r="H123" s="65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W123" s="51"/>
      <c r="X123" s="51"/>
      <c r="Y123" s="51"/>
    </row>
    <row r="124" spans="1:25" x14ac:dyDescent="0.3">
      <c r="A124" s="65"/>
      <c r="B124" s="65"/>
      <c r="C124" s="65"/>
      <c r="D124" s="65"/>
      <c r="E124" s="65"/>
      <c r="F124" s="65"/>
      <c r="G124" s="65"/>
      <c r="H124" s="65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W124" s="51"/>
      <c r="X124" s="51"/>
      <c r="Y124" s="51"/>
    </row>
    <row r="125" spans="1:25" x14ac:dyDescent="0.3">
      <c r="A125" s="65"/>
      <c r="B125" s="65"/>
      <c r="C125" s="65"/>
      <c r="D125" s="65"/>
      <c r="E125" s="65"/>
      <c r="F125" s="65"/>
      <c r="G125" s="65"/>
      <c r="H125" s="65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W125" s="51"/>
      <c r="X125" s="51"/>
      <c r="Y125" s="51"/>
    </row>
    <row r="126" spans="1:25" x14ac:dyDescent="0.3">
      <c r="A126" s="65"/>
      <c r="B126" s="65"/>
      <c r="C126" s="65"/>
      <c r="D126" s="65"/>
      <c r="E126" s="65"/>
      <c r="F126" s="65"/>
      <c r="G126" s="65"/>
      <c r="H126" s="65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W126" s="51"/>
      <c r="X126" s="51"/>
      <c r="Y126" s="51"/>
    </row>
    <row r="127" spans="1:25" x14ac:dyDescent="0.3">
      <c r="A127" s="65"/>
      <c r="B127" s="65"/>
      <c r="C127" s="65"/>
      <c r="D127" s="65"/>
      <c r="E127" s="65"/>
      <c r="F127" s="65"/>
      <c r="G127" s="65"/>
      <c r="H127" s="65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W127" s="51"/>
      <c r="X127" s="51"/>
      <c r="Y127" s="51"/>
    </row>
    <row r="128" spans="1:25" x14ac:dyDescent="0.3">
      <c r="A128" s="65"/>
      <c r="B128" s="65"/>
      <c r="C128" s="65"/>
      <c r="D128" s="65"/>
      <c r="E128" s="65"/>
      <c r="F128" s="65"/>
      <c r="G128" s="65"/>
      <c r="H128" s="65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W128" s="51"/>
      <c r="X128" s="51"/>
      <c r="Y128" s="51"/>
    </row>
    <row r="129" spans="1:25" x14ac:dyDescent="0.3">
      <c r="A129" s="65"/>
      <c r="B129" s="65"/>
      <c r="C129" s="65"/>
      <c r="D129" s="65"/>
      <c r="E129" s="65"/>
      <c r="F129" s="65"/>
      <c r="G129" s="65"/>
      <c r="H129" s="65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W129" s="51"/>
      <c r="X129" s="51"/>
      <c r="Y129" s="51"/>
    </row>
    <row r="130" spans="1:25" x14ac:dyDescent="0.3">
      <c r="A130" s="65"/>
      <c r="B130" s="65"/>
      <c r="C130" s="65"/>
      <c r="D130" s="65"/>
      <c r="E130" s="65"/>
      <c r="F130" s="65"/>
      <c r="G130" s="65"/>
      <c r="H130" s="65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W130" s="51"/>
      <c r="X130" s="51"/>
      <c r="Y130" s="51"/>
    </row>
    <row r="131" spans="1:25" x14ac:dyDescent="0.3">
      <c r="W131" s="51"/>
      <c r="X131" s="51"/>
      <c r="Y131" s="51"/>
    </row>
  </sheetData>
  <sheetProtection insertRows="0" selectLockedCells="1"/>
  <protectedRanges>
    <protectedRange sqref="A16:F21 M16:S21 A22:S22 A23:L32 N23:T32 M23:M25 M27:M32 A33:T60" name="zone données"/>
  </protectedRanges>
  <customSheetViews>
    <customSheetView guid="{4490E6B0-D11F-4711-BC52-29549D0CA484}" showPageBreaks="1" fitToPage="1" printArea="1" hiddenRows="1" hiddenColumns="1">
      <pane xSplit="1" ySplit="2" topLeftCell="I3" activePane="bottomRight" state="frozen"/>
      <selection pane="bottomRight" activeCell="Z14" sqref="Z14"/>
      <pageMargins left="0.7" right="0.7" top="0.75" bottom="0.75" header="0.3" footer="0.3"/>
      <pageSetup paperSize="9" scale="53" fitToHeight="0" orientation="landscape" r:id="rId1"/>
    </customSheetView>
  </customSheetViews>
  <pageMargins left="0.7" right="0.7" top="0.75" bottom="0.75" header="0.3" footer="0.3"/>
  <pageSetup paperSize="9" scale="53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euil2.test">
                <anchor moveWithCells="1" sizeWithCells="1">
                  <from>
                    <xdr:col>36</xdr:col>
                    <xdr:colOff>7620</xdr:colOff>
                    <xdr:row>2</xdr:row>
                    <xdr:rowOff>7620</xdr:rowOff>
                  </from>
                  <to>
                    <xdr:col>37</xdr:col>
                    <xdr:colOff>22860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formulaire">
                <anchor moveWithCells="1" sizeWithCells="1">
                  <from>
                    <xdr:col>21</xdr:col>
                    <xdr:colOff>0</xdr:colOff>
                    <xdr:row>0</xdr:row>
                    <xdr:rowOff>0</xdr:rowOff>
                  </from>
                  <to>
                    <xdr:col>22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Bouton5_Cliqu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S19"/>
  <sheetViews>
    <sheetView workbookViewId="0">
      <selection activeCell="E27" sqref="E27"/>
    </sheetView>
  </sheetViews>
  <sheetFormatPr baseColWidth="10" defaultColWidth="11.44140625" defaultRowHeight="14.4" x14ac:dyDescent="0.3"/>
  <cols>
    <col min="1" max="1" width="16.33203125" customWidth="1"/>
    <col min="2" max="2" width="12.109375" customWidth="1"/>
    <col min="3" max="3" width="14.5546875" customWidth="1"/>
    <col min="4" max="4" width="14.5546875" style="26" hidden="1" customWidth="1"/>
    <col min="5" max="5" width="39.109375" customWidth="1"/>
    <col min="6" max="6" width="9.109375" customWidth="1"/>
    <col min="7" max="7" width="14.44140625" bestFit="1" customWidth="1"/>
    <col min="8" max="8" width="5" customWidth="1"/>
    <col min="9" max="12" width="9.109375" customWidth="1"/>
    <col min="13" max="13" width="4.5546875" customWidth="1"/>
    <col min="14" max="255" width="9.109375" customWidth="1"/>
  </cols>
  <sheetData>
    <row r="1" spans="1:19" ht="21.6" thickBot="1" x14ac:dyDescent="0.35">
      <c r="A1" s="4" t="s">
        <v>25</v>
      </c>
      <c r="B1" s="82" t="s">
        <v>26</v>
      </c>
      <c r="C1" s="82"/>
      <c r="D1" s="82"/>
      <c r="E1" s="48"/>
      <c r="K1" s="3"/>
      <c r="N1" s="15"/>
      <c r="O1" s="15"/>
      <c r="P1" s="15"/>
      <c r="Q1" s="15"/>
      <c r="R1" s="15"/>
      <c r="S1" s="15"/>
    </row>
    <row r="2" spans="1:19" s="14" customFormat="1" ht="21.6" hidden="1" thickBot="1" x14ac:dyDescent="0.35">
      <c r="A2" s="37"/>
      <c r="B2" s="38">
        <v>12</v>
      </c>
      <c r="C2" s="38" t="str">
        <f>VLOOKUP($A3,relevé!$A$3:$Y$104,B$2,TRUE)</f>
        <v>Fulton 56</v>
      </c>
      <c r="D2" s="39"/>
      <c r="E2" s="39">
        <v>20</v>
      </c>
      <c r="K2" s="19"/>
      <c r="N2" s="40"/>
      <c r="O2" s="40"/>
      <c r="P2" s="40"/>
      <c r="Q2" s="40"/>
      <c r="R2" s="40"/>
      <c r="S2" s="40"/>
    </row>
    <row r="3" spans="1:19" ht="16.2" thickBot="1" x14ac:dyDescent="0.35">
      <c r="A3" s="83" t="s">
        <v>11</v>
      </c>
      <c r="B3" s="5" t="s">
        <v>12</v>
      </c>
      <c r="C3" s="6"/>
      <c r="D3" s="24"/>
      <c r="E3" s="85"/>
      <c r="L3" s="3"/>
      <c r="M3" s="3"/>
    </row>
    <row r="4" spans="1:19" ht="15" thickBot="1" x14ac:dyDescent="0.35">
      <c r="A4" s="84"/>
      <c r="B4" s="7" t="s">
        <v>13</v>
      </c>
      <c r="C4" s="8" t="s">
        <v>14</v>
      </c>
      <c r="D4" s="25" t="s">
        <v>16</v>
      </c>
      <c r="E4" s="86"/>
      <c r="L4" s="3"/>
      <c r="M4" s="3"/>
    </row>
    <row r="5" spans="1:19" ht="15" thickBot="1" x14ac:dyDescent="0.35">
      <c r="A5" s="13">
        <f ca="1">parametres!$C$2</f>
        <v>41250</v>
      </c>
      <c r="B5" s="20" t="str">
        <f ca="1">IF($A5&gt;EOMONTH(TODAY(),-1)," ",VLOOKUP($A5+30,relevé!$A$3:$Y$104,B$2,TRUE))</f>
        <v/>
      </c>
      <c r="C5" s="20"/>
      <c r="D5" s="23"/>
      <c r="E5" s="45" t="str">
        <f ca="1">IF($A5&gt;EOMONTH(TODAY(),-1)," ",VLOOKUP($A5+30,relevé!$A$3:$Y$104,E$2,TRUE))</f>
        <v/>
      </c>
      <c r="I5" s="3"/>
      <c r="L5" s="3"/>
      <c r="M5" s="3"/>
    </row>
    <row r="6" spans="1:19" ht="15" thickBot="1" x14ac:dyDescent="0.35">
      <c r="A6" s="13">
        <f ca="1">EDATE(A5,1)</f>
        <v>41281</v>
      </c>
      <c r="B6" s="20" t="str">
        <f ca="1">IF($A6&gt;EOMONTH(TODAY(),-1)," ",VLOOKUP($A6+30,relevé!$A$3:$Y$104,B$2,TRUE))</f>
        <v/>
      </c>
      <c r="C6" s="21" t="str">
        <f ca="1">IF(B6=" ","",IF(B6="","",IF(B5="",0,SUM(B6-B5))))</f>
        <v/>
      </c>
      <c r="D6" s="23" t="e">
        <f ca="1">IF(C6="",#N/A,C6)</f>
        <v>#N/A</v>
      </c>
      <c r="E6" s="45" t="str">
        <f ca="1">IF($A6&gt;EOMONTH(TODAY(),-1)," ",VLOOKUP($A6+30,relevé!$A$3:$Y$104,E$2,TRUE))</f>
        <v/>
      </c>
      <c r="I6" s="3"/>
      <c r="L6" s="3"/>
      <c r="M6" s="3"/>
    </row>
    <row r="7" spans="1:19" ht="15" thickBot="1" x14ac:dyDescent="0.35">
      <c r="A7" s="13">
        <f t="shared" ref="A7:A17" ca="1" si="0">EDATE(A6,1)</f>
        <v>41312</v>
      </c>
      <c r="B7" s="20" t="str">
        <f ca="1">IF($A7&gt;EOMONTH(TODAY(),-1)," ",VLOOKUP($A7+30,relevé!$A$3:$Y$104,B$2,TRUE))</f>
        <v/>
      </c>
      <c r="C7" s="21" t="str">
        <f t="shared" ref="C7:C10" ca="1" si="1">IF(B7=" ","",IF(B7="","",IF(B6="",0,SUM(B7-B6))))</f>
        <v/>
      </c>
      <c r="D7" s="23" t="e">
        <f t="shared" ref="D7:D19" ca="1" si="2">IF(C7="",#N/A,C7)</f>
        <v>#N/A</v>
      </c>
      <c r="E7" s="45" t="str">
        <f ca="1">IF($A7&gt;EOMONTH(TODAY(),-1)," ",VLOOKUP($A7+30,relevé!$A$3:$Y$104,E$2,TRUE))</f>
        <v/>
      </c>
      <c r="I7" s="3"/>
      <c r="L7" s="3"/>
      <c r="M7" s="3"/>
    </row>
    <row r="8" spans="1:19" ht="15" thickBot="1" x14ac:dyDescent="0.35">
      <c r="A8" s="13">
        <f t="shared" ca="1" si="0"/>
        <v>41340</v>
      </c>
      <c r="B8" s="20" t="str">
        <f ca="1">IF($A8&gt;EOMONTH(TODAY(),-1)," ",VLOOKUP($A8+30,relevé!$A$3:$Y$104,B$2,TRUE))</f>
        <v/>
      </c>
      <c r="C8" s="21" t="str">
        <f t="shared" ca="1" si="1"/>
        <v/>
      </c>
      <c r="D8" s="23" t="e">
        <f t="shared" ca="1" si="2"/>
        <v>#N/A</v>
      </c>
      <c r="E8" s="45" t="str">
        <f ca="1">IF($A8&gt;EOMONTH(TODAY(),-1)," ",VLOOKUP($A8+30,relevé!$A$3:$Y$104,E$2,TRUE))</f>
        <v/>
      </c>
      <c r="I8" s="3"/>
      <c r="L8" s="3"/>
      <c r="M8" s="3"/>
    </row>
    <row r="9" spans="1:19" ht="15" thickBot="1" x14ac:dyDescent="0.35">
      <c r="A9" s="13">
        <f t="shared" ca="1" si="0"/>
        <v>41371</v>
      </c>
      <c r="B9" s="20" t="str">
        <f ca="1">IF($A9&gt;EOMONTH(TODAY(),-1)," ",VLOOKUP($A9+30,relevé!$A$3:$Y$104,B$2,TRUE))</f>
        <v/>
      </c>
      <c r="C9" s="21" t="str">
        <f t="shared" ca="1" si="1"/>
        <v/>
      </c>
      <c r="D9" s="23" t="e">
        <f t="shared" ca="1" si="2"/>
        <v>#N/A</v>
      </c>
      <c r="E9" s="45" t="str">
        <f ca="1">IF($A9&gt;EOMONTH(TODAY(),-1)," ",VLOOKUP($A9+30,relevé!$A$3:$Y$104,E$2,TRUE))</f>
        <v/>
      </c>
      <c r="I9" s="3"/>
      <c r="L9" s="3"/>
      <c r="M9" s="3"/>
    </row>
    <row r="10" spans="1:19" ht="15" thickBot="1" x14ac:dyDescent="0.35">
      <c r="A10" s="13">
        <f t="shared" ca="1" si="0"/>
        <v>41401</v>
      </c>
      <c r="B10" s="20" t="str">
        <f ca="1">IF($A10&gt;EOMONTH(TODAY(),-1)," ",VLOOKUP($A10+30,relevé!$A$3:$Y$104,B$2,TRUE))</f>
        <v/>
      </c>
      <c r="C10" s="21" t="str">
        <f t="shared" ca="1" si="1"/>
        <v/>
      </c>
      <c r="D10" s="23" t="e">
        <f t="shared" ca="1" si="2"/>
        <v>#N/A</v>
      </c>
      <c r="E10" s="45" t="str">
        <f ca="1">IF($A10&gt;EOMONTH(TODAY(),-1)," ",VLOOKUP($A10+30,relevé!$A$3:$Y$104,E$2,TRUE))</f>
        <v/>
      </c>
      <c r="I10" s="3"/>
      <c r="L10" s="3"/>
      <c r="M10" s="3"/>
    </row>
    <row r="11" spans="1:19" ht="15" thickBot="1" x14ac:dyDescent="0.35">
      <c r="A11" s="13">
        <f t="shared" ca="1" si="0"/>
        <v>41432</v>
      </c>
      <c r="B11" s="20">
        <f ca="1">IF($A11&gt;EOMONTH(TODAY(),-1)," ",VLOOKUP($A11+30,relevé!$A$3:$Y$104,B$2,TRUE))</f>
        <v>1.9950000000000001</v>
      </c>
      <c r="C11" s="21">
        <f ca="1">IF(B11=" ","",IF(B11="","",IF(B10="",0,SUM(B11-B10))))</f>
        <v>0</v>
      </c>
      <c r="D11" s="23">
        <f t="shared" ca="1" si="2"/>
        <v>0</v>
      </c>
      <c r="E11" s="46" t="str">
        <f ca="1">IF($A11&gt;EOMONTH(TODAY(),-1)," ",VLOOKUP($A11+30,relevé!$A$3:$Y$104,E$2,TRUE))</f>
        <v>nouveau compteur pour tous les bancs</v>
      </c>
      <c r="I11" s="3"/>
      <c r="L11" s="3"/>
      <c r="M11" s="3"/>
    </row>
    <row r="12" spans="1:19" ht="15.75" customHeight="1" thickBot="1" x14ac:dyDescent="0.35">
      <c r="A12" s="13">
        <f t="shared" ca="1" si="0"/>
        <v>41462</v>
      </c>
      <c r="B12" s="20">
        <f ca="1">IF($A12&gt;EOMONTH(TODAY(),-1)," ",VLOOKUP($A12+30,relevé!$A$3:$Y$104,B$2,TRUE))</f>
        <v>8.1449999999999996</v>
      </c>
      <c r="C12" s="21">
        <f t="shared" ref="C12:C17" ca="1" si="3">IF(B12=" ","",IF(B12="","",IF(B11="",0,SUM(B12-B11))))</f>
        <v>6.1499999999999995</v>
      </c>
      <c r="D12" s="23">
        <f t="shared" ca="1" si="2"/>
        <v>6.1499999999999995</v>
      </c>
      <c r="E12" s="45" t="str">
        <f ca="1">IF($A12&gt;EOMONTH(TODAY(),-1)," ",VLOOKUP($A12+30,relevé!$A$3:$Y$104,E$2,TRUE))</f>
        <v>fuite sur la fulton</v>
      </c>
      <c r="I12" s="3"/>
      <c r="L12" s="3"/>
      <c r="M12" s="3"/>
    </row>
    <row r="13" spans="1:19" ht="15" thickBot="1" x14ac:dyDescent="0.35">
      <c r="A13" s="13">
        <f t="shared" ca="1" si="0"/>
        <v>41493</v>
      </c>
      <c r="B13" s="20" t="str">
        <f ca="1">IF($A13&gt;EOMONTH(TODAY(),-1)," ",VLOOKUP($A13+30,relevé!$A$3:$Y$104,B$2,TRUE))</f>
        <v xml:space="preserve"> </v>
      </c>
      <c r="C13" s="21" t="str">
        <f t="shared" ca="1" si="3"/>
        <v/>
      </c>
      <c r="D13" s="23" t="e">
        <f t="shared" ca="1" si="2"/>
        <v>#N/A</v>
      </c>
      <c r="E13" s="45" t="str">
        <f ca="1">IF($A13&gt;EOMONTH(TODAY(),-1)," ",VLOOKUP($A13+30,relevé!$A$3:$Y$104,E$2,TRUE))</f>
        <v xml:space="preserve"> </v>
      </c>
      <c r="I13" s="3"/>
      <c r="L13" s="3"/>
      <c r="M13" s="3"/>
    </row>
    <row r="14" spans="1:19" ht="15" thickBot="1" x14ac:dyDescent="0.35">
      <c r="A14" s="13">
        <f t="shared" ca="1" si="0"/>
        <v>41524</v>
      </c>
      <c r="B14" s="20" t="str">
        <f ca="1">IF($A14&gt;EOMONTH(TODAY(),-1)," ",VLOOKUP($A14+30,relevé!$A$3:$Y$104,B$2,TRUE))</f>
        <v xml:space="preserve"> </v>
      </c>
      <c r="C14" s="21" t="str">
        <f t="shared" ca="1" si="3"/>
        <v/>
      </c>
      <c r="D14" s="23" t="e">
        <f t="shared" ca="1" si="2"/>
        <v>#N/A</v>
      </c>
      <c r="E14" s="45" t="str">
        <f ca="1">IF($A14&gt;EOMONTH(TODAY(),-1)," ",VLOOKUP($A14+30,relevé!$A$3:$Y$104,E$2,TRUE))</f>
        <v xml:space="preserve"> </v>
      </c>
      <c r="I14" s="3"/>
      <c r="L14" s="3"/>
      <c r="M14" s="3"/>
    </row>
    <row r="15" spans="1:19" ht="15.75" customHeight="1" thickBot="1" x14ac:dyDescent="0.35">
      <c r="A15" s="13">
        <f t="shared" ca="1" si="0"/>
        <v>41554</v>
      </c>
      <c r="B15" s="20" t="str">
        <f ca="1">IF($A15&gt;EOMONTH(TODAY(),-1)," ",VLOOKUP($A15+30,relevé!$A$3:$Y$104,B$2,TRUE))</f>
        <v xml:space="preserve"> </v>
      </c>
      <c r="C15" s="21" t="str">
        <f t="shared" ca="1" si="3"/>
        <v/>
      </c>
      <c r="D15" s="23" t="e">
        <f t="shared" ca="1" si="2"/>
        <v>#N/A</v>
      </c>
      <c r="E15" s="45" t="str">
        <f ca="1">IF($A15&gt;EOMONTH(TODAY(),-1)," ",VLOOKUP($A15+30,relevé!$A$3:$Y$104,E$2,TRUE))</f>
        <v xml:space="preserve"> </v>
      </c>
      <c r="I15" s="3"/>
      <c r="L15" s="3"/>
      <c r="M15" s="3"/>
    </row>
    <row r="16" spans="1:19" ht="15" thickBot="1" x14ac:dyDescent="0.35">
      <c r="A16" s="13">
        <f t="shared" ca="1" si="0"/>
        <v>41585</v>
      </c>
      <c r="B16" s="20" t="str">
        <f ca="1">IF($A16&gt;EOMONTH(TODAY(),-1)," ",VLOOKUP($A16+30,relevé!$A$3:$Y$104,B$2,TRUE))</f>
        <v xml:space="preserve"> </v>
      </c>
      <c r="C16" s="21" t="str">
        <f t="shared" ca="1" si="3"/>
        <v/>
      </c>
      <c r="D16" s="23" t="e">
        <f t="shared" ca="1" si="2"/>
        <v>#N/A</v>
      </c>
      <c r="E16" s="45" t="str">
        <f ca="1">IF($A16&gt;EOMONTH(TODAY(),-1)," ",VLOOKUP($A16+30,relevé!$A$3:$Y$104,E$2,TRUE))</f>
        <v xml:space="preserve"> </v>
      </c>
      <c r="I16" s="3"/>
      <c r="L16" s="3"/>
      <c r="M16" s="3"/>
    </row>
    <row r="17" spans="1:9" ht="15" thickBot="1" x14ac:dyDescent="0.35">
      <c r="A17" s="13">
        <f t="shared" ca="1" si="0"/>
        <v>41615</v>
      </c>
      <c r="B17" s="20" t="str">
        <f ca="1">IF($A17&gt;EOMONTH(TODAY(),-1)," ",VLOOKUP($A17+30,relevé!$A$3:$Y$104,B$2,TRUE))</f>
        <v xml:space="preserve"> </v>
      </c>
      <c r="C17" s="21" t="str">
        <f t="shared" ca="1" si="3"/>
        <v/>
      </c>
      <c r="D17" s="23" t="e">
        <f t="shared" ca="1" si="2"/>
        <v>#N/A</v>
      </c>
      <c r="E17" s="45" t="str">
        <f ca="1">IF($A17&gt;EOMONTH(TODAY(),-1)," ",VLOOKUP($A17+30,relevé!$A$3:$Y$104,E$2,TRUE))</f>
        <v xml:space="preserve"> </v>
      </c>
      <c r="I17" s="3"/>
    </row>
    <row r="18" spans="1:9" ht="6" customHeight="1" thickBot="1" x14ac:dyDescent="0.35">
      <c r="D18" s="23"/>
    </row>
    <row r="19" spans="1:9" ht="15" thickBot="1" x14ac:dyDescent="0.35">
      <c r="A19" s="10" t="s">
        <v>15</v>
      </c>
      <c r="B19" s="11"/>
      <c r="C19" s="12">
        <f ca="1">SUM(C6:C17)</f>
        <v>6.1499999999999995</v>
      </c>
      <c r="D19" s="23">
        <f t="shared" ca="1" si="2"/>
        <v>6.1499999999999995</v>
      </c>
      <c r="E19" s="49"/>
    </row>
  </sheetData>
  <sheetProtection sheet="1" objects="1" scenarios="1"/>
  <customSheetViews>
    <customSheetView guid="{4490E6B0-D11F-4711-BC52-29549D0CA484}" hiddenRows="1" hiddenColumns="1">
      <selection activeCell="A2" sqref="A2:XFD2"/>
      <pageMargins left="0.7" right="0.7" top="0.75" bottom="0.75" header="0.3" footer="0.3"/>
      <pageSetup paperSize="9" orientation="portrait" r:id="rId1"/>
    </customSheetView>
  </customSheetViews>
  <mergeCells count="3">
    <mergeCell ref="E3:E4"/>
    <mergeCell ref="B1:D1"/>
    <mergeCell ref="A3:A4"/>
  </mergeCells>
  <conditionalFormatting sqref="O3:O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N3:N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P3:S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42"/>
  <sheetViews>
    <sheetView workbookViewId="0">
      <selection activeCell="I14" sqref="I14"/>
    </sheetView>
  </sheetViews>
  <sheetFormatPr baseColWidth="10" defaultColWidth="11.44140625" defaultRowHeight="14.4" x14ac:dyDescent="0.3"/>
  <cols>
    <col min="1" max="1" width="9.109375" style="54" customWidth="1"/>
    <col min="2" max="2" width="16.44140625" style="54" customWidth="1"/>
    <col min="3" max="3" width="16.109375" style="55" customWidth="1"/>
    <col min="4" max="7" width="9.109375" style="54" customWidth="1"/>
    <col min="8" max="8" width="9.109375" style="53" hidden="1" customWidth="1"/>
    <col min="9" max="10" width="9.109375" style="54" customWidth="1"/>
    <col min="11" max="11" width="15.33203125" style="54" customWidth="1"/>
    <col min="12" max="256" width="9.109375" style="54" customWidth="1"/>
    <col min="257" max="16384" width="11.44140625" style="54"/>
  </cols>
  <sheetData>
    <row r="1" spans="1:24" ht="15" customHeight="1" x14ac:dyDescent="0.3">
      <c r="A1" s="51"/>
      <c r="B1" s="51"/>
      <c r="C1" s="52"/>
      <c r="D1" s="51"/>
      <c r="E1" s="51"/>
      <c r="F1" s="51"/>
      <c r="G1" s="51"/>
      <c r="H1" s="53" t="s">
        <v>52</v>
      </c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53" customFormat="1" ht="15" hidden="1" customHeight="1" x14ac:dyDescent="0.3">
      <c r="C2" s="55">
        <f ca="1">IF(C3=TRUE,DATE(YEAR(TODAY())-1,12,7),EDATE(C5,-1))</f>
        <v>41250</v>
      </c>
    </row>
    <row r="3" spans="1:24" ht="15" customHeight="1" x14ac:dyDescent="0.3">
      <c r="A3" s="51"/>
      <c r="B3" s="55" t="s">
        <v>53</v>
      </c>
      <c r="C3" s="50" t="b">
        <v>1</v>
      </c>
      <c r="D3" s="51"/>
      <c r="E3" s="51"/>
      <c r="F3" s="51"/>
      <c r="G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4" ht="15" customHeight="1" x14ac:dyDescent="0.3">
      <c r="A4" s="51"/>
      <c r="B4" s="51"/>
      <c r="C4" s="52">
        <f ca="1">IF(C3=TRUE,EDATE(C2,1),"")</f>
        <v>41281</v>
      </c>
      <c r="D4" s="51"/>
      <c r="E4" s="77"/>
      <c r="F4" s="51"/>
      <c r="G4" s="51"/>
      <c r="H4" s="53" t="b">
        <v>1</v>
      </c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</row>
    <row r="5" spans="1:24" ht="15" customHeight="1" x14ac:dyDescent="0.3">
      <c r="A5" s="51"/>
      <c r="B5" s="54" t="s">
        <v>30</v>
      </c>
      <c r="C5" s="50">
        <v>41281</v>
      </c>
      <c r="D5" s="51"/>
      <c r="E5" s="51"/>
      <c r="F5" s="51"/>
      <c r="G5" s="51"/>
      <c r="H5" s="53" t="b">
        <v>0</v>
      </c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</row>
    <row r="6" spans="1:24" ht="14.4" customHeight="1" x14ac:dyDescent="0.3">
      <c r="A6" s="51"/>
      <c r="B6" s="51"/>
      <c r="C6" s="52"/>
      <c r="D6" s="51"/>
      <c r="E6" s="51"/>
      <c r="F6" s="51"/>
      <c r="G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ht="14.4" customHeight="1" x14ac:dyDescent="0.3">
      <c r="A7" s="51"/>
      <c r="B7" s="92" t="s">
        <v>37</v>
      </c>
      <c r="C7" s="92"/>
      <c r="D7" s="92"/>
      <c r="E7" s="51"/>
      <c r="F7" s="51"/>
      <c r="G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ht="14.4" customHeight="1" x14ac:dyDescent="0.3">
      <c r="A8" s="51"/>
      <c r="B8" s="92"/>
      <c r="C8" s="92"/>
      <c r="D8" s="92"/>
      <c r="E8" s="51"/>
      <c r="F8" s="51"/>
      <c r="G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</row>
    <row r="9" spans="1:24" ht="14.4" customHeight="1" x14ac:dyDescent="0.3">
      <c r="A9" s="51"/>
      <c r="B9" s="92"/>
      <c r="C9" s="92"/>
      <c r="D9" s="92"/>
      <c r="E9" s="51"/>
      <c r="F9" s="51"/>
      <c r="G9" s="51"/>
      <c r="I9" s="51"/>
      <c r="J9" s="51"/>
      <c r="K9" s="78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ht="14.4" customHeight="1" x14ac:dyDescent="0.3">
      <c r="A10" s="51"/>
      <c r="B10" s="92"/>
      <c r="C10" s="92"/>
      <c r="D10" s="92"/>
      <c r="E10" s="51"/>
      <c r="F10" s="51"/>
      <c r="G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ht="15" customHeight="1" x14ac:dyDescent="0.3">
      <c r="A11" s="51"/>
      <c r="B11" s="92"/>
      <c r="C11" s="92"/>
      <c r="D11" s="92"/>
      <c r="E11" s="51"/>
      <c r="F11" s="51"/>
      <c r="G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</row>
    <row r="12" spans="1:24" ht="15" customHeight="1" x14ac:dyDescent="0.3">
      <c r="A12" s="51"/>
      <c r="B12" s="51"/>
      <c r="C12" s="52"/>
      <c r="D12" s="51"/>
      <c r="E12" s="51"/>
      <c r="F12" s="51"/>
      <c r="G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</row>
    <row r="13" spans="1:24" ht="15" customHeight="1" x14ac:dyDescent="0.3">
      <c r="A13" s="51"/>
      <c r="B13" s="51"/>
      <c r="C13" s="52"/>
      <c r="D13" s="51"/>
      <c r="E13" s="51"/>
      <c r="F13" s="51"/>
      <c r="G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</row>
    <row r="14" spans="1:24" ht="15" customHeight="1" x14ac:dyDescent="0.3">
      <c r="A14" s="51"/>
      <c r="B14" s="51"/>
      <c r="C14" s="52"/>
      <c r="D14" s="51"/>
      <c r="E14" s="51"/>
      <c r="F14" s="51"/>
      <c r="G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ht="15" customHeight="1" x14ac:dyDescent="0.3">
      <c r="A15" s="51"/>
      <c r="B15" s="51"/>
      <c r="C15" s="52"/>
      <c r="D15" s="51"/>
      <c r="E15" s="51"/>
      <c r="F15" s="51"/>
      <c r="G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</row>
    <row r="16" spans="1:24" ht="15" customHeight="1" x14ac:dyDescent="0.3">
      <c r="A16" s="51"/>
      <c r="B16" s="51"/>
      <c r="C16" s="52"/>
      <c r="D16" s="51"/>
      <c r="E16" s="51"/>
      <c r="F16" s="51"/>
      <c r="G16" s="51"/>
      <c r="I16" s="51"/>
      <c r="J16" s="51"/>
      <c r="K16" s="78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</row>
    <row r="17" spans="1:24" ht="15" customHeight="1" x14ac:dyDescent="0.3">
      <c r="A17" s="51"/>
      <c r="B17" s="51"/>
      <c r="C17" s="52"/>
      <c r="D17" s="51"/>
      <c r="E17" s="51"/>
      <c r="F17" s="51"/>
      <c r="G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</row>
    <row r="18" spans="1:24" x14ac:dyDescent="0.3">
      <c r="A18" s="51"/>
      <c r="B18" s="51"/>
      <c r="C18" s="52"/>
      <c r="D18" s="51"/>
      <c r="E18" s="51"/>
      <c r="F18" s="51"/>
      <c r="G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1:24" ht="15" customHeight="1" x14ac:dyDescent="0.3">
      <c r="A19" s="51"/>
      <c r="B19" s="51"/>
      <c r="C19" s="52"/>
      <c r="D19" s="51"/>
      <c r="E19" s="51"/>
      <c r="F19" s="51"/>
      <c r="G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</row>
    <row r="20" spans="1:24" ht="15" customHeight="1" x14ac:dyDescent="0.3">
      <c r="A20" s="51"/>
      <c r="B20" s="51"/>
      <c r="C20" s="52"/>
      <c r="D20" s="51"/>
      <c r="E20" s="51"/>
      <c r="F20" s="51"/>
      <c r="G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</row>
    <row r="21" spans="1:24" ht="15" customHeight="1" x14ac:dyDescent="0.3">
      <c r="A21" s="51"/>
      <c r="B21" s="51"/>
      <c r="C21" s="52"/>
      <c r="D21" s="51"/>
      <c r="E21" s="51"/>
      <c r="F21" s="51"/>
      <c r="G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</row>
    <row r="22" spans="1:24" ht="15" customHeight="1" x14ac:dyDescent="0.3">
      <c r="A22" s="51"/>
      <c r="B22" s="51"/>
      <c r="C22" s="52"/>
      <c r="D22" s="51"/>
      <c r="E22" s="51"/>
      <c r="F22" s="51"/>
      <c r="G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</row>
    <row r="23" spans="1:24" ht="15" customHeight="1" x14ac:dyDescent="0.3">
      <c r="A23" s="51"/>
      <c r="B23" s="51"/>
      <c r="C23" s="52"/>
      <c r="D23" s="51"/>
      <c r="E23" s="51"/>
      <c r="F23" s="51"/>
      <c r="G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</row>
    <row r="24" spans="1:24" ht="15" customHeight="1" x14ac:dyDescent="0.3">
      <c r="A24" s="51"/>
      <c r="B24" s="51"/>
      <c r="C24" s="52"/>
      <c r="D24" s="51"/>
      <c r="E24" s="51"/>
      <c r="F24" s="51"/>
      <c r="G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</row>
    <row r="25" spans="1:24" ht="15" customHeight="1" x14ac:dyDescent="0.3">
      <c r="A25" s="51"/>
      <c r="B25" s="51"/>
      <c r="C25" s="52"/>
      <c r="D25" s="51"/>
      <c r="E25" s="51"/>
      <c r="F25" s="51"/>
      <c r="G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</row>
    <row r="26" spans="1:24" x14ac:dyDescent="0.3">
      <c r="A26" s="51"/>
      <c r="B26" s="51"/>
      <c r="C26" s="52"/>
      <c r="D26" s="51"/>
      <c r="E26" s="51"/>
      <c r="F26" s="51"/>
      <c r="G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</row>
    <row r="27" spans="1:24" x14ac:dyDescent="0.3">
      <c r="A27" s="51"/>
      <c r="B27" s="51"/>
      <c r="C27" s="52"/>
      <c r="D27" s="51"/>
      <c r="E27" s="51"/>
      <c r="F27" s="51"/>
      <c r="G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</row>
    <row r="28" spans="1:24" x14ac:dyDescent="0.3">
      <c r="A28" s="51"/>
      <c r="B28" s="51"/>
      <c r="C28" s="52"/>
      <c r="D28" s="51"/>
      <c r="E28" s="51"/>
      <c r="F28" s="51"/>
      <c r="G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</row>
    <row r="29" spans="1:24" x14ac:dyDescent="0.3">
      <c r="A29" s="51"/>
      <c r="B29" s="51"/>
      <c r="C29" s="52"/>
      <c r="D29" s="51"/>
      <c r="E29" s="51"/>
      <c r="F29" s="51"/>
      <c r="G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</row>
    <row r="30" spans="1:24" x14ac:dyDescent="0.3">
      <c r="A30" s="51"/>
      <c r="B30" s="51"/>
      <c r="C30" s="52"/>
      <c r="D30" s="51"/>
      <c r="E30" s="51"/>
      <c r="F30" s="51"/>
      <c r="G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</row>
    <row r="31" spans="1:24" x14ac:dyDescent="0.3">
      <c r="A31" s="51"/>
      <c r="B31" s="51"/>
      <c r="C31" s="52"/>
      <c r="D31" s="51"/>
      <c r="E31" s="51"/>
      <c r="F31" s="51"/>
      <c r="G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</row>
    <row r="32" spans="1:24" x14ac:dyDescent="0.3">
      <c r="A32" s="51"/>
      <c r="B32" s="51"/>
      <c r="C32" s="52"/>
      <c r="D32" s="51"/>
      <c r="E32" s="51"/>
      <c r="F32" s="51"/>
      <c r="G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</row>
    <row r="33" spans="1:24" x14ac:dyDescent="0.3">
      <c r="A33" s="51"/>
      <c r="B33" s="51"/>
      <c r="C33" s="52"/>
      <c r="D33" s="51"/>
      <c r="E33" s="51"/>
      <c r="F33" s="51"/>
      <c r="G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</row>
    <row r="34" spans="1:24" x14ac:dyDescent="0.3">
      <c r="A34" s="51"/>
      <c r="B34" s="51"/>
      <c r="C34" s="52"/>
      <c r="D34" s="51"/>
      <c r="E34" s="51"/>
      <c r="F34" s="51"/>
      <c r="G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</row>
    <row r="35" spans="1:24" x14ac:dyDescent="0.3">
      <c r="A35" s="51"/>
      <c r="B35" s="51"/>
      <c r="C35" s="52"/>
      <c r="D35" s="51"/>
      <c r="E35" s="51"/>
      <c r="F35" s="51"/>
      <c r="G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</row>
    <row r="36" spans="1:24" x14ac:dyDescent="0.3">
      <c r="A36" s="51"/>
      <c r="B36" s="51"/>
      <c r="C36" s="52"/>
      <c r="D36" s="51"/>
      <c r="E36" s="51"/>
      <c r="F36" s="51"/>
      <c r="G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</row>
    <row r="37" spans="1:24" x14ac:dyDescent="0.3">
      <c r="A37" s="51"/>
      <c r="B37" s="51"/>
      <c r="C37" s="52"/>
      <c r="D37" s="51"/>
      <c r="E37" s="51"/>
      <c r="F37" s="51"/>
      <c r="G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</row>
    <row r="38" spans="1:24" x14ac:dyDescent="0.3">
      <c r="A38" s="51"/>
      <c r="B38" s="51"/>
      <c r="C38" s="52"/>
      <c r="D38" s="51"/>
      <c r="E38" s="51"/>
      <c r="F38" s="51"/>
      <c r="G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</row>
    <row r="39" spans="1:24" x14ac:dyDescent="0.3">
      <c r="A39" s="51"/>
      <c r="B39" s="51"/>
      <c r="C39" s="52"/>
      <c r="D39" s="51"/>
      <c r="E39" s="51"/>
      <c r="F39" s="51"/>
      <c r="G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</row>
    <row r="40" spans="1:24" x14ac:dyDescent="0.3">
      <c r="A40" s="51"/>
      <c r="B40" s="51"/>
      <c r="C40" s="52"/>
      <c r="D40" s="51"/>
      <c r="E40" s="51"/>
      <c r="F40" s="51"/>
      <c r="G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</row>
    <row r="41" spans="1:24" x14ac:dyDescent="0.3">
      <c r="A41" s="51"/>
      <c r="B41" s="51"/>
      <c r="C41" s="52"/>
      <c r="D41" s="51"/>
      <c r="E41" s="51"/>
      <c r="F41" s="51"/>
      <c r="G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</row>
    <row r="42" spans="1:24" x14ac:dyDescent="0.3">
      <c r="A42" s="51"/>
      <c r="B42" s="51"/>
      <c r="C42" s="52"/>
      <c r="D42" s="51"/>
      <c r="E42" s="51"/>
      <c r="F42" s="51"/>
      <c r="G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</row>
  </sheetData>
  <sheetProtection selectLockedCells="1"/>
  <protectedRanges>
    <protectedRange sqref="C5" name="Plage3"/>
    <protectedRange sqref="C3" name="Plage2"/>
  </protectedRanges>
  <customSheetViews>
    <customSheetView guid="{4490E6B0-D11F-4711-BC52-29549D0CA484}" hiddenRows="1" hiddenColumns="1">
      <selection activeCell="C3" sqref="C3"/>
      <pageMargins left="0.7" right="0.7" top="0.75" bottom="0.75" header="0.3" footer="0.3"/>
      <pageSetup paperSize="9" orientation="portrait" r:id="rId1"/>
    </customSheetView>
  </customSheetViews>
  <mergeCells count="1">
    <mergeCell ref="B7:D11"/>
  </mergeCells>
  <conditionalFormatting sqref="C4">
    <cfRule type="expression" dxfId="1" priority="1">
      <formula>$C$3=TRUE</formula>
    </cfRule>
  </conditionalFormatting>
  <conditionalFormatting sqref="B5:C5">
    <cfRule type="expression" dxfId="0" priority="2">
      <formula>$C$3=TRUE</formula>
    </cfRule>
  </conditionalFormatting>
  <dataValidations count="1">
    <dataValidation type="list" allowBlank="1" showInputMessage="1" showErrorMessage="1" sqref="C3">
      <formula1>$H$4:$H$5</formula1>
    </dataValidation>
  </dataValidations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D36"/>
  <sheetViews>
    <sheetView workbookViewId="0">
      <selection activeCell="B3" sqref="B3"/>
    </sheetView>
  </sheetViews>
  <sheetFormatPr baseColWidth="10" defaultColWidth="11.44140625" defaultRowHeight="31.2" x14ac:dyDescent="0.6"/>
  <cols>
    <col min="2" max="2" width="46.109375" style="29" customWidth="1"/>
    <col min="3" max="3" width="20.44140625" style="29" customWidth="1"/>
    <col min="4" max="4" width="19.88671875" style="29" customWidth="1"/>
  </cols>
  <sheetData>
    <row r="2" spans="2:4" x14ac:dyDescent="0.5">
      <c r="B2" s="29" t="str">
        <f>relevé!B3</f>
        <v>eau ville</v>
      </c>
      <c r="C2" s="30"/>
      <c r="D2" s="29" t="s">
        <v>38</v>
      </c>
    </row>
    <row r="3" spans="2:4" x14ac:dyDescent="0.5">
      <c r="B3" s="29" t="str">
        <f>relevé!B4</f>
        <v/>
      </c>
    </row>
    <row r="4" spans="2:4" x14ac:dyDescent="0.5">
      <c r="B4" s="29" t="str">
        <f>relevé!C3</f>
        <v>Eau démineralisée</v>
      </c>
      <c r="C4" s="30"/>
      <c r="D4" s="29" t="s">
        <v>38</v>
      </c>
    </row>
    <row r="6" spans="2:4" x14ac:dyDescent="0.5">
      <c r="B6" s="29" t="str">
        <f>relevé!D3</f>
        <v>Tour JAEGGI</v>
      </c>
      <c r="C6" s="30"/>
      <c r="D6" s="29" t="s">
        <v>38</v>
      </c>
    </row>
    <row r="8" spans="2:4" x14ac:dyDescent="0.5">
      <c r="B8" s="29" t="str">
        <f>relevé!E3</f>
        <v>Production chaleur TGA</v>
      </c>
      <c r="C8" s="30"/>
      <c r="D8" s="29" t="s">
        <v>39</v>
      </c>
    </row>
    <row r="10" spans="2:4" x14ac:dyDescent="0.5">
      <c r="B10" s="29" t="str">
        <f>relevé!F3</f>
        <v>Production chaleur GAZ</v>
      </c>
      <c r="C10" s="30"/>
      <c r="D10" s="29" t="s">
        <v>39</v>
      </c>
    </row>
    <row r="11" spans="2:4" x14ac:dyDescent="0.5">
      <c r="C11" s="43"/>
    </row>
    <row r="12" spans="2:4" x14ac:dyDescent="0.5">
      <c r="B12" s="44" t="str">
        <f>relevé!G3</f>
        <v>banc 51</v>
      </c>
      <c r="C12" s="30"/>
      <c r="D12" s="29" t="s">
        <v>38</v>
      </c>
    </row>
    <row r="14" spans="2:4" x14ac:dyDescent="0.6">
      <c r="B14" s="44" t="str">
        <f>relevé!H3</f>
        <v>banc 52</v>
      </c>
      <c r="C14" s="30"/>
      <c r="D14" s="29" t="s">
        <v>38</v>
      </c>
    </row>
    <row r="15" spans="2:4" x14ac:dyDescent="0.6">
      <c r="C15" s="43"/>
    </row>
    <row r="16" spans="2:4" x14ac:dyDescent="0.6">
      <c r="B16" s="44" t="str">
        <f>relevé!I3</f>
        <v>banc 53</v>
      </c>
      <c r="C16" s="30"/>
      <c r="D16" s="29" t="s">
        <v>38</v>
      </c>
    </row>
    <row r="18" spans="2:4" x14ac:dyDescent="0.6">
      <c r="B18" s="44" t="str">
        <f>relevé!J3</f>
        <v>banc 54</v>
      </c>
      <c r="C18" s="30"/>
      <c r="D18" s="29" t="s">
        <v>38</v>
      </c>
    </row>
    <row r="19" spans="2:4" x14ac:dyDescent="0.6">
      <c r="C19" s="43"/>
    </row>
    <row r="20" spans="2:4" x14ac:dyDescent="0.6">
      <c r="B20" s="44" t="str">
        <f>relevé!K3</f>
        <v>banc 55</v>
      </c>
      <c r="C20" s="30"/>
      <c r="D20" s="29" t="s">
        <v>38</v>
      </c>
    </row>
    <row r="22" spans="2:4" x14ac:dyDescent="0.6">
      <c r="B22" s="29" t="str">
        <f>relevé!L3</f>
        <v>Fulton 56</v>
      </c>
      <c r="C22" s="30"/>
      <c r="D22" s="29" t="s">
        <v>38</v>
      </c>
    </row>
    <row r="24" spans="2:4" x14ac:dyDescent="0.6">
      <c r="B24" s="29" t="str">
        <f>relevé!M3</f>
        <v>Elcomat eau -2 C°</v>
      </c>
      <c r="C24" s="30"/>
      <c r="D24" s="29" t="s">
        <v>40</v>
      </c>
    </row>
    <row r="26" spans="2:4" x14ac:dyDescent="0.6">
      <c r="B26" s="29" t="str">
        <f>relevé!N3</f>
        <v>Elcomat Chauffage</v>
      </c>
      <c r="C26" s="30"/>
      <c r="D26" s="29" t="s">
        <v>40</v>
      </c>
    </row>
    <row r="28" spans="2:4" x14ac:dyDescent="0.6">
      <c r="B28" s="29" t="str">
        <f>relevé!O3</f>
        <v>Elcomat eau 6 C°</v>
      </c>
      <c r="C28" s="30"/>
      <c r="D28" s="29" t="s">
        <v>40</v>
      </c>
    </row>
    <row r="30" spans="2:4" x14ac:dyDescent="0.6">
      <c r="B30" s="29" t="str">
        <f>relevé!P3</f>
        <v>Gaz chaudière</v>
      </c>
      <c r="C30" s="30"/>
      <c r="D30" s="29" t="s">
        <v>38</v>
      </c>
    </row>
    <row r="32" spans="2:4" x14ac:dyDescent="0.6">
      <c r="B32" s="29" t="str">
        <f>relevé!Q3</f>
        <v>Gaz VO</v>
      </c>
      <c r="C32" s="30"/>
    </row>
    <row r="34" spans="2:4" x14ac:dyDescent="0.6">
      <c r="B34" s="29" t="str">
        <f>relevé!R3</f>
        <v>Gaz VN</v>
      </c>
      <c r="C34" s="30"/>
    </row>
    <row r="36" spans="2:4" x14ac:dyDescent="0.6">
      <c r="B36" s="29" t="str">
        <f>relevé!S3</f>
        <v>Local serveur</v>
      </c>
      <c r="C36" s="30"/>
      <c r="D36" s="29" t="s">
        <v>38</v>
      </c>
    </row>
  </sheetData>
  <sheetProtection sheet="1" objects="1" scenarios="1"/>
  <customSheetViews>
    <customSheetView guid="{4490E6B0-D11F-4711-BC52-29549D0CA484}" showPageBreaks="1" fitToPage="1" printArea="1" topLeftCell="A8">
      <selection activeCell="C8" sqref="A1:XFD1048576"/>
      <pageMargins left="0.7" right="0.7" top="0.75" bottom="0.75" header="0.3" footer="0.3"/>
      <pageSetup paperSize="9" scale="66" orientation="portrait" r:id="rId1"/>
    </customSheetView>
  </customSheetViews>
  <pageMargins left="0.7" right="0.7" top="0.75" bottom="0.75" header="0.3" footer="0.3"/>
  <pageSetup paperSize="9" scale="62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31"/>
  <sheetViews>
    <sheetView workbookViewId="0">
      <selection activeCell="C12" sqref="C12"/>
    </sheetView>
  </sheetViews>
  <sheetFormatPr baseColWidth="10" defaultRowHeight="14.4" x14ac:dyDescent="0.3"/>
  <sheetData>
    <row r="1" spans="1:2" ht="15" x14ac:dyDescent="0.25">
      <c r="A1" s="2" t="s">
        <v>8</v>
      </c>
      <c r="B1" s="1" t="s">
        <v>4</v>
      </c>
    </row>
    <row r="2" spans="1:2" ht="15" x14ac:dyDescent="0.25">
      <c r="A2" s="3">
        <v>41082</v>
      </c>
      <c r="B2">
        <v>0.21199999999999999</v>
      </c>
    </row>
    <row r="3" spans="1:2" ht="15" x14ac:dyDescent="0.25">
      <c r="A3" s="3">
        <v>41113</v>
      </c>
      <c r="B3">
        <v>0.432</v>
      </c>
    </row>
    <row r="4" spans="1:2" ht="15" x14ac:dyDescent="0.25">
      <c r="A4" s="3">
        <v>41144</v>
      </c>
      <c r="B4">
        <v>0.63200000000000001</v>
      </c>
    </row>
    <row r="5" spans="1:2" ht="15" x14ac:dyDescent="0.25">
      <c r="A5" s="3">
        <v>41176</v>
      </c>
      <c r="B5">
        <v>1.6879999999999999</v>
      </c>
    </row>
    <row r="6" spans="1:2" ht="15" x14ac:dyDescent="0.25">
      <c r="A6" s="3">
        <v>41205</v>
      </c>
      <c r="B6" s="14">
        <v>5.7089999999999996</v>
      </c>
    </row>
    <row r="7" spans="1:2" ht="15" x14ac:dyDescent="0.25">
      <c r="A7" s="3">
        <v>41236</v>
      </c>
      <c r="B7">
        <v>9.73</v>
      </c>
    </row>
    <row r="8" spans="1:2" ht="15" x14ac:dyDescent="0.25">
      <c r="A8" s="3">
        <v>41264</v>
      </c>
      <c r="B8">
        <v>18</v>
      </c>
    </row>
    <row r="9" spans="1:2" ht="15" x14ac:dyDescent="0.25">
      <c r="A9" s="3">
        <v>41309</v>
      </c>
      <c r="B9" s="27">
        <f>((B11-B8)/90*30)+B8</f>
        <v>25.333333333333332</v>
      </c>
    </row>
    <row r="10" spans="1:2" ht="15" x14ac:dyDescent="0.25">
      <c r="A10" s="3">
        <v>41334</v>
      </c>
      <c r="B10" s="27">
        <f>((B11-B8)/90*60)+B8</f>
        <v>32.666666666666664</v>
      </c>
    </row>
    <row r="11" spans="1:2" ht="15" x14ac:dyDescent="0.25">
      <c r="A11" s="3">
        <v>41366</v>
      </c>
      <c r="B11">
        <v>40</v>
      </c>
    </row>
    <row r="12" spans="1:2" ht="15" x14ac:dyDescent="0.25">
      <c r="A12" s="3">
        <v>41395</v>
      </c>
      <c r="B12">
        <v>48</v>
      </c>
    </row>
    <row r="13" spans="1:2" ht="15" x14ac:dyDescent="0.25">
      <c r="A13" s="3">
        <v>41428</v>
      </c>
      <c r="B13">
        <v>51</v>
      </c>
    </row>
    <row r="31" spans="10:14" x14ac:dyDescent="0.3">
      <c r="J31" s="31"/>
      <c r="L31" s="31"/>
      <c r="N31" s="31"/>
    </row>
  </sheetData>
  <protectedRanges>
    <protectedRange sqref="B8:B13" name="zone données"/>
    <protectedRange sqref="A8:A13" name="zone données_1"/>
  </protectedRanges>
  <customSheetViews>
    <customSheetView guid="{4490E6B0-D11F-4711-BC52-29549D0CA484}">
      <selection activeCell="C12" sqref="C12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6"/>
  <sheetViews>
    <sheetView workbookViewId="0">
      <pane ySplit="1" topLeftCell="A2" activePane="bottomLeft" state="frozen"/>
      <selection pane="bottomLeft" activeCell="B7" sqref="B7"/>
    </sheetView>
  </sheetViews>
  <sheetFormatPr baseColWidth="10" defaultRowHeight="14.4" x14ac:dyDescent="0.3"/>
  <sheetData>
    <row r="1" spans="1:4" ht="28.8" customHeight="1" x14ac:dyDescent="0.3">
      <c r="A1" t="s">
        <v>8</v>
      </c>
      <c r="B1" t="s">
        <v>54</v>
      </c>
      <c r="C1" t="s">
        <v>55</v>
      </c>
      <c r="D1" t="s">
        <v>56</v>
      </c>
    </row>
    <row r="2" spans="1:4" x14ac:dyDescent="0.3">
      <c r="A2" s="3">
        <v>41372</v>
      </c>
      <c r="B2" s="3" t="s">
        <v>57</v>
      </c>
      <c r="C2" t="s">
        <v>58</v>
      </c>
      <c r="D2" t="s">
        <v>59</v>
      </c>
    </row>
    <row r="3" spans="1:4" x14ac:dyDescent="0.3">
      <c r="A3" s="3">
        <v>41480</v>
      </c>
      <c r="B3" t="s">
        <v>57</v>
      </c>
      <c r="C3" t="s">
        <v>60</v>
      </c>
      <c r="D3" t="s">
        <v>61</v>
      </c>
    </row>
    <row r="4" spans="1:4" x14ac:dyDescent="0.3">
      <c r="A4" s="3">
        <v>41480</v>
      </c>
      <c r="B4" t="s">
        <v>57</v>
      </c>
      <c r="C4" t="s">
        <v>62</v>
      </c>
      <c r="D4" t="s">
        <v>63</v>
      </c>
    </row>
    <row r="5" spans="1:4" x14ac:dyDescent="0.3">
      <c r="A5" s="3">
        <v>41480</v>
      </c>
      <c r="B5" t="s">
        <v>57</v>
      </c>
      <c r="C5" t="s">
        <v>58</v>
      </c>
      <c r="D5" t="s">
        <v>64</v>
      </c>
    </row>
    <row r="6" spans="1:4" x14ac:dyDescent="0.3">
      <c r="A6" s="3">
        <v>41130</v>
      </c>
      <c r="B6" t="s">
        <v>57</v>
      </c>
      <c r="C6" t="s">
        <v>67</v>
      </c>
      <c r="D6" t="s">
        <v>68</v>
      </c>
    </row>
  </sheetData>
  <customSheetViews>
    <customSheetView guid="{4490E6B0-D11F-4711-BC52-29549D0CA484}">
      <pane ySplit="1" topLeftCell="A2" activePane="bottomLeft" state="frozen"/>
      <selection pane="bottomLeft" activeCell="K10" sqref="K10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protection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defaultSize="0" print="0" autoFill="0" autoPict="0" macro="[0]!deverouiller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58379131-2765-4e2f-9e49-0a5d3f14c925" ContentTypeId="0x01010047EF6DE7AB4881498F6F412B5651B96148" PreviousValue="false"/>
</file>

<file path=customXml/item3.xml><?xml version="1.0" encoding="utf-8"?>
<tns:customPropertyEditors xmlns:tns="http://schemas.microsoft.com/office/2006/customDocumentInformationPanel">
  <tns:showOnOpen>false</tns:showOnOpen>
  <tns:defaultPropertyEditorNamespace>Propriétés standard et propriétés des bibliothèques SharePoint</tns:defaultPropertyEditorNamespace>
</tns:customPropertyEdito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D_x0020_Card xmlns="edc6504c-0ee9-4a6e-a9c6-5bcf8c51d76f">
      <Value>11</Value>
      <Value>8</Value>
      <Value>9</Value>
      <Value>10</Value>
      <Value>92</Value>
    </ID_x0020_Card>
    <_dlc_DocId xmlns="b047175d-a73c-4fde-ad32-baf840519848">JCX3PHQS5UW5-16-104</_dlc_DocId>
    <_dlc_DocIdUrl xmlns="b047175d-a73c-4fde-ad32-baf840519848">
      <Url>https://lmbweb.liebherr.i/apps/GMAO/_layouts/DocIdRedir.aspx?ID=JCX3PHQS5UW5-16-104</Url>
      <Description>JCX3PHQS5UW5-16-104</Description>
    </_dlc_DocIdUrl>
  </documentManagement>
</p:properties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LMB-Checkliste" ma:contentTypeID="0x01010047EF6DE7AB4881498F6F412B5651B96148002BC92D59E374DA42ABFDA12479F01A0A" ma:contentTypeVersion="13" ma:contentTypeDescription="Check-list&#10;Checklist" ma:contentTypeScope="" ma:versionID="18d65f395153d2f97ef095824bad2664">
  <xsd:schema xmlns:xsd="http://www.w3.org/2001/XMLSchema" xmlns:xs="http://www.w3.org/2001/XMLSchema" xmlns:p="http://schemas.microsoft.com/office/2006/metadata/properties" xmlns:ns2="b047175d-a73c-4fde-ad32-baf840519848" xmlns:ns3="edc6504c-0ee9-4a6e-a9c6-5bcf8c51d76f" targetNamespace="http://schemas.microsoft.com/office/2006/metadata/properties" ma:root="true" ma:fieldsID="c07cdc6a4ef4deeddbf609c6648af11e" ns2:_="" ns3:_="">
    <xsd:import namespace="b047175d-a73c-4fde-ad32-baf840519848"/>
    <xsd:import namespace="edc6504c-0ee9-4a6e-a9c6-5bcf8c51d76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ID_x0020_Car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7175d-a73c-4fde-ad32-baf84051984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c6504c-0ee9-4a6e-a9c6-5bcf8c51d76f" elementFormDefault="qualified">
    <xsd:import namespace="http://schemas.microsoft.com/office/2006/documentManagement/types"/>
    <xsd:import namespace="http://schemas.microsoft.com/office/infopath/2007/PartnerControls"/>
    <xsd:element name="ID_x0020_Card" ma:index="11" nillable="true" ma:displayName="ID Card" ma:list="{ab3666b3-28fb-4b90-8ee9-e4007231bd2c}" ma:internalName="ID_x0020_Card" ma:showField="Title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 ma:index="12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058FA2-3971-4E47-825E-58BFAD4B83D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E435B444-131A-492F-8AD7-F435400801B3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F11E738-551E-40C3-86D5-EA91F92FDAAC}">
  <ds:schemaRefs>
    <ds:schemaRef ds:uri="http://schemas.microsoft.com/office/2006/customDocumentInformationPanel"/>
  </ds:schemaRefs>
</ds:datastoreItem>
</file>

<file path=customXml/itemProps4.xml><?xml version="1.0" encoding="utf-8"?>
<ds:datastoreItem xmlns:ds="http://schemas.openxmlformats.org/officeDocument/2006/customXml" ds:itemID="{3A13D66F-1EF6-4081-8C33-CEA6041351C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23D8EB5D-C3FE-450D-A6AE-A0B794729FE6}">
  <ds:schemaRefs>
    <ds:schemaRef ds:uri="edc6504c-0ee9-4a6e-a9c6-5bcf8c51d76f"/>
    <ds:schemaRef ds:uri="http://schemas.microsoft.com/office/2006/documentManagement/types"/>
    <ds:schemaRef ds:uri="b047175d-a73c-4fde-ad32-baf840519848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6.xml><?xml version="1.0" encoding="utf-8"?>
<ds:datastoreItem xmlns:ds="http://schemas.openxmlformats.org/officeDocument/2006/customXml" ds:itemID="{24053A4B-6DAF-4227-9004-25F93793C9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7175d-a73c-4fde-ad32-baf840519848"/>
    <ds:schemaRef ds:uri="edc6504c-0ee9-4a6e-a9c6-5bcf8c51d7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gaz</vt:lpstr>
      <vt:lpstr>gaz VO VN</vt:lpstr>
      <vt:lpstr>eau</vt:lpstr>
      <vt:lpstr>repartition eau</vt:lpstr>
      <vt:lpstr>prod chaleur</vt:lpstr>
      <vt:lpstr>relevé</vt:lpstr>
      <vt:lpstr>eau adoucie</vt:lpstr>
      <vt:lpstr>parametres</vt:lpstr>
      <vt:lpstr>Formulaire</vt:lpstr>
      <vt:lpstr>Archives</vt:lpstr>
      <vt:lpstr>changlog</vt:lpstr>
      <vt:lpstr>Formulaire!Zone_d_impression</vt:lpstr>
      <vt:lpstr>relevé!Zone_d_impression</vt:lpstr>
    </vt:vector>
  </TitlesOfParts>
  <Company>Liebherr Machines Bulle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Relevé des compteurs de la halle 7000</dc:title>
  <dc:creator>Conod Pierre (LMB)</dc:creator>
  <cp:keywords>compteur, compteurs, zahler, 7000</cp:keywords>
  <cp:lastModifiedBy>Conod Pierre (LMB)</cp:lastModifiedBy>
  <cp:lastPrinted>2013-07-31T04:43:07Z</cp:lastPrinted>
  <dcterms:created xsi:type="dcterms:W3CDTF">2013-04-02T06:56:10Z</dcterms:created>
  <dcterms:modified xsi:type="dcterms:W3CDTF">2013-08-09T13:11:58Z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0x01010047EF6DE7AB4881498F6F412B5651B96148002BC92D59E374DA42ABFDA12479F01A0A</vt:lpwstr>
  </property>
  <property fmtid="{D5CDD505-2E9C-101B-9397-08002B2CF9AE}" pid="3" name="_dlc_DocIdItemGuid">
    <vt:lpwstr>e030b4cc-744d-4d7b-aa8c-a642f834c25b</vt:lpwstr>
  </property>
</Properties>
</file>