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" windowWidth="19995" windowHeight="8190" activeTab="3"/>
  </bookViews>
  <sheets>
    <sheet name="gaz" sheetId="1" r:id="rId1"/>
    <sheet name="gaz VO VN" sheetId="2" r:id="rId2"/>
    <sheet name="eau" sheetId="3" r:id="rId3"/>
    <sheet name="repartition eau" sheetId="4" r:id="rId4"/>
    <sheet name="prod chaleur" sheetId="5" r:id="rId5"/>
    <sheet name="relevé" sheetId="6" r:id="rId6"/>
    <sheet name="eau adoucie" sheetId="7" r:id="rId7"/>
    <sheet name="t1" sheetId="8" state="hidden" r:id="rId8"/>
    <sheet name="parametres" sheetId="9" r:id="rId9"/>
    <sheet name="admin" sheetId="10" state="hidden" r:id="rId10"/>
    <sheet name="Formulaire" sheetId="11" r:id="rId11"/>
    <sheet name="Archives" sheetId="12" r:id="rId12"/>
  </sheets>
  <definedNames>
    <definedName name="Z_4490E6B0_D11F_4711_BC52_29549D0CA484_.wvu.Cols" localSheetId="2" hidden="1">eau!$D:$D</definedName>
    <definedName name="Z_4490E6B0_D11F_4711_BC52_29549D0CA484_.wvu.Cols" localSheetId="6" hidden="1">'eau adoucie'!$D:$D</definedName>
    <definedName name="Z_4490E6B0_D11F_4711_BC52_29549D0CA484_.wvu.Cols" localSheetId="0" hidden="1">gaz!$D:$D</definedName>
    <definedName name="Z_4490E6B0_D11F_4711_BC52_29549D0CA484_.wvu.Cols" localSheetId="1" hidden="1">'gaz VO VN'!$F:$G</definedName>
    <definedName name="Z_4490E6B0_D11F_4711_BC52_29549D0CA484_.wvu.Cols" localSheetId="4" hidden="1">'prod chaleur'!$D:$F</definedName>
    <definedName name="Z_4490E6B0_D11F_4711_BC52_29549D0CA484_.wvu.Cols" localSheetId="3" hidden="1">'repartition eau'!$D:$Z</definedName>
    <definedName name="Z_4490E6B0_D11F_4711_BC52_29549D0CA484_.wvu.Rows" localSheetId="8" hidden="1">parametres!$2:$2</definedName>
    <definedName name="Z_4490E6B0_D11F_4711_BC52_29549D0CA484_.wvu.Rows" localSheetId="5" hidden="1">relevé!$1:$1</definedName>
    <definedName name="_xlnm.Print_Area" localSheetId="10">Formulaire!$B$2:$D$26</definedName>
  </definedNames>
  <calcPr calcId="145621"/>
  <customWorkbookViews>
    <customWorkbookView name="Conod Pierre (LMB) - Affichage personnalisé" guid="{4490E6B0-D11F-4711-BC52-29549D0CA484}" mergeInterval="0" personalView="1" maximized="1" windowWidth="1366" windowHeight="549" activeSheetId="9"/>
  </customWorkbookViews>
</workbook>
</file>

<file path=xl/calcChain.xml><?xml version="1.0" encoding="utf-8"?>
<calcChain xmlns="http://schemas.openxmlformats.org/spreadsheetml/2006/main">
  <c r="E7" i="4" l="1"/>
  <c r="G7" i="4"/>
  <c r="I7" i="4"/>
  <c r="K7" i="4"/>
  <c r="L7" i="4" s="1"/>
  <c r="M7" i="4"/>
  <c r="N7" i="4" s="1"/>
  <c r="O7" i="4"/>
  <c r="P7" i="4" s="1"/>
  <c r="Q7" i="4"/>
  <c r="R7" i="4" s="1"/>
  <c r="S7" i="4"/>
  <c r="T7" i="4" s="1"/>
  <c r="U7" i="4"/>
  <c r="W7" i="4"/>
  <c r="Y7" i="4"/>
  <c r="E8" i="4"/>
  <c r="F8" i="4" s="1"/>
  <c r="G8" i="4"/>
  <c r="I8" i="4"/>
  <c r="J8" i="4" s="1"/>
  <c r="K8" i="4"/>
  <c r="L8" i="4" s="1"/>
  <c r="M8" i="4"/>
  <c r="N8" i="4" s="1"/>
  <c r="O8" i="4"/>
  <c r="P8" i="4" s="1"/>
  <c r="Q8" i="4"/>
  <c r="R8" i="4" s="1"/>
  <c r="S8" i="4"/>
  <c r="T8" i="4" s="1"/>
  <c r="U8" i="4"/>
  <c r="V8" i="4" s="1"/>
  <c r="W8" i="4"/>
  <c r="Y8" i="4"/>
  <c r="Z8" i="4" s="1"/>
  <c r="E9" i="4"/>
  <c r="G9" i="4"/>
  <c r="H9" i="4" s="1"/>
  <c r="I9" i="4"/>
  <c r="J9" i="4" s="1"/>
  <c r="K9" i="4"/>
  <c r="L9" i="4" s="1"/>
  <c r="M9" i="4"/>
  <c r="N9" i="4" s="1"/>
  <c r="O9" i="4"/>
  <c r="P9" i="4" s="1"/>
  <c r="Q9" i="4"/>
  <c r="R9" i="4" s="1"/>
  <c r="S9" i="4"/>
  <c r="T9" i="4" s="1"/>
  <c r="U9" i="4"/>
  <c r="W9" i="4"/>
  <c r="X9" i="4" s="1"/>
  <c r="Y9" i="4"/>
  <c r="E10" i="4"/>
  <c r="F10" i="4" s="1"/>
  <c r="G10" i="4"/>
  <c r="I10" i="4"/>
  <c r="J10" i="4" s="1"/>
  <c r="K10" i="4"/>
  <c r="L10" i="4" s="1"/>
  <c r="M10" i="4"/>
  <c r="N10" i="4" s="1"/>
  <c r="O10" i="4"/>
  <c r="P10" i="4" s="1"/>
  <c r="Q10" i="4"/>
  <c r="R10" i="4" s="1"/>
  <c r="S10" i="4"/>
  <c r="T10" i="4" s="1"/>
  <c r="U10" i="4"/>
  <c r="V10" i="4" s="1"/>
  <c r="W10" i="4"/>
  <c r="Y10" i="4"/>
  <c r="Z10" i="4" s="1"/>
  <c r="E11" i="4"/>
  <c r="G11" i="4"/>
  <c r="H11" i="4" s="1"/>
  <c r="I11" i="4"/>
  <c r="K11" i="4"/>
  <c r="L11" i="4" s="1"/>
  <c r="M11" i="4"/>
  <c r="O11" i="4"/>
  <c r="P11" i="4" s="1"/>
  <c r="Q11" i="4"/>
  <c r="S11" i="4"/>
  <c r="T11" i="4" s="1"/>
  <c r="U11" i="4"/>
  <c r="W11" i="4"/>
  <c r="X11" i="4" s="1"/>
  <c r="Y11" i="4"/>
  <c r="E12" i="4"/>
  <c r="F12" i="4" s="1"/>
  <c r="G12" i="4"/>
  <c r="H12" i="4" s="1"/>
  <c r="I12" i="4"/>
  <c r="J12" i="4" s="1"/>
  <c r="K12" i="4"/>
  <c r="L12" i="4" s="1"/>
  <c r="M12" i="4"/>
  <c r="N12" i="4" s="1"/>
  <c r="O12" i="4"/>
  <c r="P12" i="4" s="1"/>
  <c r="Q12" i="4"/>
  <c r="R12" i="4" s="1"/>
  <c r="S12" i="4"/>
  <c r="T12" i="4" s="1"/>
  <c r="U12" i="4"/>
  <c r="V12" i="4" s="1"/>
  <c r="W12" i="4"/>
  <c r="X12" i="4" s="1"/>
  <c r="Y12" i="4"/>
  <c r="Z12" i="4" s="1"/>
  <c r="E13" i="4"/>
  <c r="F13" i="4" s="1"/>
  <c r="G13" i="4"/>
  <c r="H13" i="4" s="1"/>
  <c r="I13" i="4"/>
  <c r="J13" i="4" s="1"/>
  <c r="K13" i="4"/>
  <c r="L13" i="4" s="1"/>
  <c r="M13" i="4"/>
  <c r="N13" i="4" s="1"/>
  <c r="O13" i="4"/>
  <c r="P13" i="4" s="1"/>
  <c r="Q13" i="4"/>
  <c r="R13" i="4" s="1"/>
  <c r="S13" i="4"/>
  <c r="T13" i="4" s="1"/>
  <c r="U13" i="4"/>
  <c r="V13" i="4" s="1"/>
  <c r="W13" i="4"/>
  <c r="X13" i="4" s="1"/>
  <c r="Y13" i="4"/>
  <c r="Z13" i="4" s="1"/>
  <c r="E14" i="4"/>
  <c r="F14" i="4" s="1"/>
  <c r="G14" i="4"/>
  <c r="H14" i="4" s="1"/>
  <c r="I14" i="4"/>
  <c r="J14" i="4" s="1"/>
  <c r="K14" i="4"/>
  <c r="L14" i="4" s="1"/>
  <c r="M14" i="4"/>
  <c r="N14" i="4" s="1"/>
  <c r="O14" i="4"/>
  <c r="P14" i="4" s="1"/>
  <c r="Q14" i="4"/>
  <c r="R14" i="4" s="1"/>
  <c r="S14" i="4"/>
  <c r="T14" i="4" s="1"/>
  <c r="U14" i="4"/>
  <c r="V14" i="4" s="1"/>
  <c r="W14" i="4"/>
  <c r="X14" i="4" s="1"/>
  <c r="Y14" i="4"/>
  <c r="Z14" i="4" s="1"/>
  <c r="E15" i="4"/>
  <c r="F15" i="4" s="1"/>
  <c r="G15" i="4"/>
  <c r="H15" i="4" s="1"/>
  <c r="I15" i="4"/>
  <c r="J15" i="4" s="1"/>
  <c r="K15" i="4"/>
  <c r="L15" i="4" s="1"/>
  <c r="M15" i="4"/>
  <c r="N15" i="4" s="1"/>
  <c r="O15" i="4"/>
  <c r="P15" i="4" s="1"/>
  <c r="Q15" i="4"/>
  <c r="R15" i="4" s="1"/>
  <c r="S15" i="4"/>
  <c r="T15" i="4" s="1"/>
  <c r="U15" i="4"/>
  <c r="V15" i="4" s="1"/>
  <c r="W15" i="4"/>
  <c r="X15" i="4" s="1"/>
  <c r="Y15" i="4"/>
  <c r="Z15" i="4" s="1"/>
  <c r="E16" i="4"/>
  <c r="F16" i="4" s="1"/>
  <c r="G16" i="4"/>
  <c r="H16" i="4" s="1"/>
  <c r="I16" i="4"/>
  <c r="J16" i="4" s="1"/>
  <c r="K16" i="4"/>
  <c r="L16" i="4" s="1"/>
  <c r="M16" i="4"/>
  <c r="N16" i="4" s="1"/>
  <c r="O16" i="4"/>
  <c r="P16" i="4" s="1"/>
  <c r="Q16" i="4"/>
  <c r="R16" i="4" s="1"/>
  <c r="S16" i="4"/>
  <c r="T16" i="4" s="1"/>
  <c r="U16" i="4"/>
  <c r="V16" i="4" s="1"/>
  <c r="W16" i="4"/>
  <c r="X16" i="4" s="1"/>
  <c r="Y16" i="4"/>
  <c r="Z16" i="4" s="1"/>
  <c r="E17" i="4"/>
  <c r="F17" i="4" s="1"/>
  <c r="G17" i="4"/>
  <c r="H17" i="4" s="1"/>
  <c r="I17" i="4"/>
  <c r="J17" i="4" s="1"/>
  <c r="K17" i="4"/>
  <c r="L17" i="4" s="1"/>
  <c r="M17" i="4"/>
  <c r="N17" i="4" s="1"/>
  <c r="O17" i="4"/>
  <c r="P17" i="4" s="1"/>
  <c r="Q17" i="4"/>
  <c r="R17" i="4" s="1"/>
  <c r="S17" i="4"/>
  <c r="T17" i="4" s="1"/>
  <c r="U17" i="4"/>
  <c r="V17" i="4" s="1"/>
  <c r="W17" i="4"/>
  <c r="X17" i="4" s="1"/>
  <c r="Y17" i="4"/>
  <c r="Z17" i="4" s="1"/>
  <c r="G6" i="4"/>
  <c r="I6" i="4"/>
  <c r="K6" i="4"/>
  <c r="L6" i="4" s="1"/>
  <c r="M6" i="4"/>
  <c r="N6" i="4" s="1"/>
  <c r="O6" i="4"/>
  <c r="P6" i="4" s="1"/>
  <c r="Q6" i="4"/>
  <c r="R6" i="4" s="1"/>
  <c r="S6" i="4"/>
  <c r="T6" i="4" s="1"/>
  <c r="U6" i="4"/>
  <c r="W6" i="4"/>
  <c r="Y6" i="4"/>
  <c r="E6" i="4"/>
  <c r="G5" i="4"/>
  <c r="I5" i="4"/>
  <c r="K5" i="4"/>
  <c r="M5" i="4"/>
  <c r="O5" i="4"/>
  <c r="Q5" i="4"/>
  <c r="S5" i="4"/>
  <c r="U5" i="4"/>
  <c r="W5" i="4"/>
  <c r="Y5" i="4"/>
  <c r="E5" i="4"/>
  <c r="B17" i="4"/>
  <c r="B6" i="4"/>
  <c r="B7" i="4"/>
  <c r="B8" i="4"/>
  <c r="B9" i="4"/>
  <c r="B10" i="4"/>
  <c r="B11" i="4"/>
  <c r="B12" i="4"/>
  <c r="B13" i="4"/>
  <c r="B14" i="4"/>
  <c r="B15" i="4"/>
  <c r="B16" i="4"/>
  <c r="B5" i="4"/>
  <c r="G4" i="6"/>
  <c r="H4" i="6"/>
  <c r="I4" i="6"/>
  <c r="J4" i="6"/>
  <c r="K4" i="6"/>
  <c r="L4" i="6"/>
  <c r="G5" i="6"/>
  <c r="H5" i="6"/>
  <c r="I5" i="6"/>
  <c r="J5" i="6"/>
  <c r="K5" i="6"/>
  <c r="L5" i="6"/>
  <c r="G6" i="6"/>
  <c r="H6" i="6"/>
  <c r="I6" i="6"/>
  <c r="J6" i="6"/>
  <c r="K6" i="6"/>
  <c r="L6" i="6"/>
  <c r="G7" i="6"/>
  <c r="H7" i="6"/>
  <c r="I7" i="6"/>
  <c r="J7" i="6"/>
  <c r="K7" i="6"/>
  <c r="L7" i="6"/>
  <c r="G8" i="6"/>
  <c r="H8" i="6"/>
  <c r="I8" i="6"/>
  <c r="J8" i="6"/>
  <c r="K8" i="6"/>
  <c r="L8" i="6"/>
  <c r="G9" i="6"/>
  <c r="H9" i="6"/>
  <c r="I9" i="6"/>
  <c r="J9" i="6"/>
  <c r="K9" i="6"/>
  <c r="L9" i="6"/>
  <c r="G10" i="6"/>
  <c r="H10" i="6"/>
  <c r="I10" i="6"/>
  <c r="J10" i="6"/>
  <c r="K10" i="6"/>
  <c r="L10" i="6"/>
  <c r="G11" i="6"/>
  <c r="H11" i="6"/>
  <c r="I11" i="6"/>
  <c r="J11" i="6"/>
  <c r="K11" i="6"/>
  <c r="L11" i="6"/>
  <c r="G12" i="6"/>
  <c r="H12" i="6"/>
  <c r="I12" i="6"/>
  <c r="J12" i="6"/>
  <c r="K12" i="6"/>
  <c r="L12" i="6"/>
  <c r="G13" i="6"/>
  <c r="H13" i="6"/>
  <c r="I13" i="6"/>
  <c r="J13" i="6"/>
  <c r="K13" i="6"/>
  <c r="L13" i="6"/>
  <c r="G14" i="6"/>
  <c r="H14" i="6"/>
  <c r="I14" i="6"/>
  <c r="J14" i="6"/>
  <c r="K14" i="6"/>
  <c r="L14" i="6"/>
  <c r="G15" i="6"/>
  <c r="H15" i="6"/>
  <c r="I15" i="6"/>
  <c r="J15" i="6"/>
  <c r="K15" i="6"/>
  <c r="L15" i="6"/>
  <c r="G16" i="6"/>
  <c r="H16" i="6"/>
  <c r="I16" i="6"/>
  <c r="J16" i="6"/>
  <c r="K16" i="6"/>
  <c r="L16" i="6"/>
  <c r="G17" i="6"/>
  <c r="H17" i="6"/>
  <c r="I17" i="6"/>
  <c r="J17" i="6"/>
  <c r="K17" i="6"/>
  <c r="L17" i="6"/>
  <c r="G18" i="6"/>
  <c r="H18" i="6"/>
  <c r="I18" i="6"/>
  <c r="J18" i="6"/>
  <c r="K18" i="6"/>
  <c r="L18" i="6"/>
  <c r="G19" i="6"/>
  <c r="H19" i="6"/>
  <c r="I19" i="6"/>
  <c r="J19" i="6"/>
  <c r="K19" i="6"/>
  <c r="L19" i="6"/>
  <c r="G20" i="6"/>
  <c r="H20" i="6"/>
  <c r="I20" i="6"/>
  <c r="J20" i="6"/>
  <c r="K20" i="6"/>
  <c r="L20" i="6"/>
  <c r="G3" i="6"/>
  <c r="H3" i="6"/>
  <c r="I3" i="6"/>
  <c r="J3" i="6"/>
  <c r="K3" i="6"/>
  <c r="W4" i="6"/>
  <c r="B10" i="12"/>
  <c r="B9" i="12"/>
  <c r="Z11" i="4" l="1"/>
  <c r="V11" i="4"/>
  <c r="R11" i="4"/>
  <c r="N11" i="4"/>
  <c r="J11" i="4"/>
  <c r="F11" i="4"/>
  <c r="X10" i="4"/>
  <c r="H10" i="4"/>
  <c r="Z9" i="4"/>
  <c r="V9" i="4"/>
  <c r="F9" i="4"/>
  <c r="X8" i="4"/>
  <c r="H8" i="4"/>
  <c r="X6" i="4"/>
  <c r="H6" i="4"/>
  <c r="J6" i="4"/>
  <c r="J7" i="4"/>
  <c r="X7" i="4"/>
  <c r="H7" i="4"/>
  <c r="Z6" i="4"/>
  <c r="V6" i="4"/>
  <c r="Z7" i="4"/>
  <c r="V7" i="4"/>
  <c r="F7" i="4"/>
  <c r="F6" i="4"/>
  <c r="C6" i="4"/>
  <c r="B22" i="11"/>
  <c r="B24" i="11"/>
  <c r="B26" i="11"/>
  <c r="B6" i="11"/>
  <c r="B8" i="11"/>
  <c r="B10" i="11"/>
  <c r="B12" i="11"/>
  <c r="B14" i="11"/>
  <c r="B16" i="11"/>
  <c r="B18" i="11"/>
  <c r="B20" i="11"/>
  <c r="B4" i="11"/>
  <c r="B2" i="11"/>
  <c r="Q12" i="6" l="1"/>
  <c r="C2" i="9" l="1"/>
  <c r="A4" i="2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W19" i="6"/>
  <c r="V19" i="6" s="1"/>
  <c r="W20" i="6"/>
  <c r="V20" i="6" s="1"/>
  <c r="W21" i="6"/>
  <c r="V21" i="6" s="1"/>
  <c r="W22" i="6"/>
  <c r="V22" i="6" s="1"/>
  <c r="W23" i="6"/>
  <c r="V23" i="6" s="1"/>
  <c r="W24" i="6"/>
  <c r="V24" i="6" s="1"/>
  <c r="W25" i="6"/>
  <c r="V25" i="6" s="1"/>
  <c r="W26" i="6"/>
  <c r="V26" i="6" s="1"/>
  <c r="W27" i="6"/>
  <c r="V27" i="6" s="1"/>
  <c r="W28" i="6"/>
  <c r="V28" i="6" s="1"/>
  <c r="W29" i="6"/>
  <c r="V29" i="6" s="1"/>
  <c r="W30" i="6"/>
  <c r="V30" i="6" s="1"/>
  <c r="W31" i="6"/>
  <c r="V31" i="6" s="1"/>
  <c r="W32" i="6"/>
  <c r="V32" i="6" s="1"/>
  <c r="W33" i="6"/>
  <c r="V33" i="6" s="1"/>
  <c r="W34" i="6"/>
  <c r="V34" i="6" s="1"/>
  <c r="W35" i="6"/>
  <c r="V35" i="6"/>
  <c r="W36" i="6"/>
  <c r="V36" i="6" s="1"/>
  <c r="W37" i="6"/>
  <c r="V37" i="6" s="1"/>
  <c r="W38" i="6"/>
  <c r="V38" i="6" s="1"/>
  <c r="W39" i="6"/>
  <c r="V39" i="6" s="1"/>
  <c r="W40" i="6"/>
  <c r="V40" i="6" s="1"/>
  <c r="W41" i="6"/>
  <c r="V41" i="6" s="1"/>
  <c r="W42" i="6"/>
  <c r="V42" i="6" s="1"/>
  <c r="W43" i="6"/>
  <c r="V43" i="6" s="1"/>
  <c r="W44" i="6"/>
  <c r="V44" i="6" s="1"/>
  <c r="W45" i="6"/>
  <c r="V45" i="6" s="1"/>
  <c r="W46" i="6"/>
  <c r="V46" i="6" s="1"/>
  <c r="W47" i="6"/>
  <c r="V47" i="6" s="1"/>
  <c r="W48" i="6"/>
  <c r="V48" i="6" s="1"/>
  <c r="W49" i="6"/>
  <c r="V49" i="6" s="1"/>
  <c r="W50" i="6"/>
  <c r="V50" i="6" s="1"/>
  <c r="W51" i="6"/>
  <c r="V51" i="6"/>
  <c r="W52" i="6"/>
  <c r="V52" i="6" s="1"/>
  <c r="W53" i="6"/>
  <c r="V53" i="6" s="1"/>
  <c r="W54" i="6"/>
  <c r="V54" i="6" s="1"/>
  <c r="W55" i="6"/>
  <c r="V55" i="6" s="1"/>
  <c r="W56" i="6"/>
  <c r="V56" i="6" s="1"/>
  <c r="W57" i="6"/>
  <c r="V57" i="6" s="1"/>
  <c r="W58" i="6"/>
  <c r="V58" i="6" s="1"/>
  <c r="W59" i="6"/>
  <c r="V59" i="6" s="1"/>
  <c r="Q4" i="6"/>
  <c r="R4" i="6"/>
  <c r="Q5" i="6"/>
  <c r="R5" i="6"/>
  <c r="Q6" i="6"/>
  <c r="R6" i="6"/>
  <c r="Q7" i="6"/>
  <c r="R7" i="6"/>
  <c r="Q8" i="6"/>
  <c r="R8" i="6"/>
  <c r="Q9" i="6"/>
  <c r="R9" i="6"/>
  <c r="Q10" i="6"/>
  <c r="R10" i="6"/>
  <c r="Q11" i="6"/>
  <c r="R11" i="6"/>
  <c r="R12" i="6"/>
  <c r="R3" i="6"/>
  <c r="Q3" i="6"/>
  <c r="O17" i="6"/>
  <c r="P17" i="6"/>
  <c r="C3" i="6"/>
  <c r="C17" i="6"/>
  <c r="W17" i="6" s="1"/>
  <c r="V17" i="6" s="1"/>
  <c r="S3" i="6"/>
  <c r="S4" i="6"/>
  <c r="S5" i="6"/>
  <c r="S6" i="6"/>
  <c r="S7" i="6"/>
  <c r="S8" i="6"/>
  <c r="S9" i="6"/>
  <c r="S10" i="6"/>
  <c r="S11" i="6"/>
  <c r="S12" i="6"/>
  <c r="B4" i="6"/>
  <c r="B5" i="6"/>
  <c r="B3" i="6"/>
  <c r="B3" i="11" s="1"/>
  <c r="D3" i="6"/>
  <c r="E3" i="6"/>
  <c r="F3" i="6"/>
  <c r="L3" i="6"/>
  <c r="V4" i="6"/>
  <c r="W14" i="6"/>
  <c r="V14" i="6" s="1"/>
  <c r="W5" i="6"/>
  <c r="W6" i="6"/>
  <c r="W7" i="6"/>
  <c r="V7" i="6" s="1"/>
  <c r="W8" i="6"/>
  <c r="V8" i="6" s="1"/>
  <c r="W9" i="6"/>
  <c r="V9" i="6" s="1"/>
  <c r="W10" i="6"/>
  <c r="V10" i="6" s="1"/>
  <c r="W11" i="6"/>
  <c r="V11" i="6" s="1"/>
  <c r="W12" i="6"/>
  <c r="V12" i="6" s="1"/>
  <c r="W13" i="6"/>
  <c r="V13" i="6" s="1"/>
  <c r="W15" i="6"/>
  <c r="V15" i="6" s="1"/>
  <c r="W16" i="6"/>
  <c r="V16" i="6" s="1"/>
  <c r="W18" i="6"/>
  <c r="V18" i="6" s="1"/>
  <c r="G18" i="8"/>
  <c r="A3" i="8"/>
  <c r="A4" i="1" l="1"/>
  <c r="A4" i="7"/>
  <c r="B4" i="7" s="1"/>
  <c r="B4" i="2"/>
  <c r="A5" i="2"/>
  <c r="C5" i="2" s="1"/>
  <c r="A5" i="4"/>
  <c r="A4" i="3"/>
  <c r="A5" i="3" s="1"/>
  <c r="B5" i="3" s="1"/>
  <c r="A4" i="5"/>
  <c r="V6" i="6"/>
  <c r="V5" i="6"/>
  <c r="W3" i="6"/>
  <c r="V3" i="6" s="1"/>
  <c r="B4" i="3"/>
  <c r="B5" i="2"/>
  <c r="D5" i="2" s="1"/>
  <c r="C4" i="2"/>
  <c r="A6" i="2"/>
  <c r="E5" i="2" l="1"/>
  <c r="G5" i="2" s="1"/>
  <c r="A5" i="7"/>
  <c r="A6" i="3"/>
  <c r="B6" i="3" s="1"/>
  <c r="C6" i="3" s="1"/>
  <c r="D6" i="3" s="1"/>
  <c r="A5" i="1"/>
  <c r="B4" i="1"/>
  <c r="B4" i="5"/>
  <c r="E4" i="5"/>
  <c r="A5" i="5"/>
  <c r="A6" i="4"/>
  <c r="B5" i="7"/>
  <c r="C5" i="7" s="1"/>
  <c r="D5" i="7" s="1"/>
  <c r="A6" i="7"/>
  <c r="C5" i="3"/>
  <c r="D5" i="3" s="1"/>
  <c r="A7" i="3"/>
  <c r="F5" i="2"/>
  <c r="B6" i="2"/>
  <c r="D6" i="2" s="1"/>
  <c r="F6" i="2" s="1"/>
  <c r="A7" i="2"/>
  <c r="C6" i="2"/>
  <c r="E6" i="2" s="1"/>
  <c r="G6" i="2" s="1"/>
  <c r="A6" i="1" l="1"/>
  <c r="B5" i="1"/>
  <c r="C5" i="1" s="1"/>
  <c r="D5" i="1" s="1"/>
  <c r="B6" i="7"/>
  <c r="C6" i="7" s="1"/>
  <c r="D6" i="7" s="1"/>
  <c r="A7" i="7"/>
  <c r="A7" i="4"/>
  <c r="E5" i="5"/>
  <c r="F5" i="5" s="1"/>
  <c r="A6" i="5"/>
  <c r="B5" i="5"/>
  <c r="C5" i="5" s="1"/>
  <c r="D5" i="5" s="1"/>
  <c r="A8" i="3"/>
  <c r="B7" i="3"/>
  <c r="C7" i="3" s="1"/>
  <c r="D7" i="3" s="1"/>
  <c r="A8" i="2"/>
  <c r="C7" i="2"/>
  <c r="E7" i="2" s="1"/>
  <c r="G7" i="2" s="1"/>
  <c r="B7" i="2"/>
  <c r="D7" i="2" s="1"/>
  <c r="F7" i="2" s="1"/>
  <c r="D6" i="4" l="1"/>
  <c r="B6" i="1"/>
  <c r="C6" i="1" s="1"/>
  <c r="D6" i="1" s="1"/>
  <c r="A7" i="1"/>
  <c r="A7" i="5"/>
  <c r="B6" i="5"/>
  <c r="C6" i="5" s="1"/>
  <c r="D6" i="5" s="1"/>
  <c r="E6" i="5"/>
  <c r="F6" i="5" s="1"/>
  <c r="A8" i="7"/>
  <c r="B7" i="7"/>
  <c r="C7" i="7" s="1"/>
  <c r="D7" i="7" s="1"/>
  <c r="C7" i="4"/>
  <c r="A8" i="4"/>
  <c r="A9" i="3"/>
  <c r="B8" i="3"/>
  <c r="C8" i="3" s="1"/>
  <c r="D8" i="3" s="1"/>
  <c r="B8" i="2"/>
  <c r="D8" i="2" s="1"/>
  <c r="F8" i="2" s="1"/>
  <c r="A9" i="2"/>
  <c r="C8" i="2"/>
  <c r="E8" i="2" s="1"/>
  <c r="D7" i="4" l="1"/>
  <c r="B7" i="1"/>
  <c r="C7" i="1" s="1"/>
  <c r="D7" i="1" s="1"/>
  <c r="A8" i="1"/>
  <c r="A9" i="4"/>
  <c r="C8" i="4"/>
  <c r="B8" i="7"/>
  <c r="C8" i="7" s="1"/>
  <c r="D8" i="7" s="1"/>
  <c r="A9" i="7"/>
  <c r="A8" i="5"/>
  <c r="B7" i="5"/>
  <c r="C7" i="5" s="1"/>
  <c r="D7" i="5" s="1"/>
  <c r="E7" i="5"/>
  <c r="F7" i="5" s="1"/>
  <c r="B9" i="3"/>
  <c r="C9" i="3" s="1"/>
  <c r="D9" i="3" s="1"/>
  <c r="A10" i="3"/>
  <c r="G8" i="2"/>
  <c r="B9" i="2"/>
  <c r="D9" i="2" s="1"/>
  <c r="F9" i="2" s="1"/>
  <c r="A10" i="2"/>
  <c r="C9" i="2"/>
  <c r="E9" i="2" s="1"/>
  <c r="G9" i="2" s="1"/>
  <c r="D8" i="4" l="1"/>
  <c r="B8" i="1"/>
  <c r="C8" i="1" s="1"/>
  <c r="D8" i="1" s="1"/>
  <c r="A9" i="1"/>
  <c r="B9" i="7"/>
  <c r="C9" i="7" s="1"/>
  <c r="D9" i="7" s="1"/>
  <c r="A10" i="7"/>
  <c r="C9" i="4"/>
  <c r="A10" i="4"/>
  <c r="B8" i="5"/>
  <c r="C8" i="5" s="1"/>
  <c r="D8" i="5" s="1"/>
  <c r="E8" i="5"/>
  <c r="F8" i="5" s="1"/>
  <c r="A9" i="5"/>
  <c r="B10" i="3"/>
  <c r="C10" i="3" s="1"/>
  <c r="D10" i="3" s="1"/>
  <c r="A11" i="3"/>
  <c r="B10" i="2"/>
  <c r="D10" i="2" s="1"/>
  <c r="A11" i="2"/>
  <c r="C10" i="2"/>
  <c r="E10" i="2" s="1"/>
  <c r="D9" i="4" l="1"/>
  <c r="A10" i="1"/>
  <c r="B9" i="1"/>
  <c r="C9" i="1" s="1"/>
  <c r="D9" i="1" s="1"/>
  <c r="A11" i="7"/>
  <c r="B10" i="7"/>
  <c r="C10" i="7" s="1"/>
  <c r="D10" i="7" s="1"/>
  <c r="E9" i="5"/>
  <c r="F9" i="5" s="1"/>
  <c r="B9" i="5"/>
  <c r="C9" i="5" s="1"/>
  <c r="D9" i="5" s="1"/>
  <c r="A10" i="5"/>
  <c r="C10" i="4"/>
  <c r="A11" i="4"/>
  <c r="A12" i="3"/>
  <c r="B11" i="3"/>
  <c r="C11" i="3" s="1"/>
  <c r="D11" i="3" s="1"/>
  <c r="G10" i="2"/>
  <c r="F10" i="2"/>
  <c r="B11" i="2"/>
  <c r="D11" i="2" s="1"/>
  <c r="F11" i="2" s="1"/>
  <c r="A12" i="2"/>
  <c r="C11" i="2"/>
  <c r="E11" i="2" s="1"/>
  <c r="G11" i="2" s="1"/>
  <c r="D10" i="4" l="1"/>
  <c r="B10" i="1"/>
  <c r="C10" i="1" s="1"/>
  <c r="D10" i="1" s="1"/>
  <c r="A11" i="1"/>
  <c r="C11" i="4"/>
  <c r="A12" i="4"/>
  <c r="A11" i="5"/>
  <c r="E10" i="5"/>
  <c r="F10" i="5" s="1"/>
  <c r="B10" i="5"/>
  <c r="C10" i="5" s="1"/>
  <c r="D10" i="5" s="1"/>
  <c r="A12" i="7"/>
  <c r="B11" i="7"/>
  <c r="C11" i="7" s="1"/>
  <c r="D11" i="7" s="1"/>
  <c r="A13" i="3"/>
  <c r="B12" i="3"/>
  <c r="C12" i="3" s="1"/>
  <c r="D12" i="3" s="1"/>
  <c r="B12" i="2"/>
  <c r="D12" i="2" s="1"/>
  <c r="F12" i="2" s="1"/>
  <c r="C12" i="2"/>
  <c r="E12" i="2" s="1"/>
  <c r="G12" i="2" s="1"/>
  <c r="A13" i="2"/>
  <c r="D11" i="4" l="1"/>
  <c r="A12" i="1"/>
  <c r="B11" i="1"/>
  <c r="C11" i="1" s="1"/>
  <c r="D11" i="1" s="1"/>
  <c r="A13" i="7"/>
  <c r="B12" i="7"/>
  <c r="C12" i="7" s="1"/>
  <c r="D12" i="7" s="1"/>
  <c r="A13" i="4"/>
  <c r="C12" i="4"/>
  <c r="E11" i="5"/>
  <c r="F11" i="5" s="1"/>
  <c r="B11" i="5"/>
  <c r="C11" i="5" s="1"/>
  <c r="D11" i="5" s="1"/>
  <c r="A12" i="5"/>
  <c r="B13" i="3"/>
  <c r="C13" i="3" s="1"/>
  <c r="A14" i="3"/>
  <c r="B13" i="2"/>
  <c r="D13" i="2" s="1"/>
  <c r="F13" i="2" s="1"/>
  <c r="C13" i="2"/>
  <c r="E13" i="2" s="1"/>
  <c r="G13" i="2" s="1"/>
  <c r="A14" i="2"/>
  <c r="D12" i="4" l="1"/>
  <c r="B12" i="1"/>
  <c r="C12" i="1" s="1"/>
  <c r="D12" i="1" s="1"/>
  <c r="A13" i="1"/>
  <c r="A14" i="4"/>
  <c r="C13" i="4"/>
  <c r="A13" i="5"/>
  <c r="E12" i="5"/>
  <c r="F12" i="5" s="1"/>
  <c r="B12" i="5"/>
  <c r="C12" i="5" s="1"/>
  <c r="D12" i="5" s="1"/>
  <c r="A14" i="7"/>
  <c r="B13" i="7"/>
  <c r="C13" i="7" s="1"/>
  <c r="D13" i="7" s="1"/>
  <c r="A15" i="3"/>
  <c r="B14" i="3"/>
  <c r="C14" i="3" s="1"/>
  <c r="D14" i="3" s="1"/>
  <c r="D13" i="3"/>
  <c r="C14" i="2"/>
  <c r="E14" i="2" s="1"/>
  <c r="G14" i="2" s="1"/>
  <c r="B14" i="2"/>
  <c r="D14" i="2" s="1"/>
  <c r="F14" i="2" s="1"/>
  <c r="A15" i="2"/>
  <c r="D13" i="4" l="1"/>
  <c r="B13" i="1"/>
  <c r="C13" i="1" s="1"/>
  <c r="D13" i="1" s="1"/>
  <c r="A14" i="1"/>
  <c r="B14" i="7"/>
  <c r="C14" i="7" s="1"/>
  <c r="D14" i="7" s="1"/>
  <c r="A15" i="7"/>
  <c r="C14" i="4"/>
  <c r="A15" i="4"/>
  <c r="B13" i="5"/>
  <c r="C13" i="5" s="1"/>
  <c r="D13" i="5" s="1"/>
  <c r="A14" i="5"/>
  <c r="E13" i="5"/>
  <c r="F13" i="5" s="1"/>
  <c r="A16" i="3"/>
  <c r="B16" i="3" s="1"/>
  <c r="B15" i="3"/>
  <c r="C15" i="3" s="1"/>
  <c r="B15" i="2"/>
  <c r="D15" i="2" s="1"/>
  <c r="F15" i="2" s="1"/>
  <c r="A16" i="2"/>
  <c r="C15" i="2"/>
  <c r="E15" i="2" s="1"/>
  <c r="G15" i="2" s="1"/>
  <c r="D14" i="4" l="1"/>
  <c r="C16" i="3"/>
  <c r="D16" i="3" s="1"/>
  <c r="B14" i="1"/>
  <c r="C14" i="1" s="1"/>
  <c r="D14" i="1" s="1"/>
  <c r="A15" i="1"/>
  <c r="B14" i="5"/>
  <c r="C14" i="5" s="1"/>
  <c r="D14" i="5" s="1"/>
  <c r="A15" i="5"/>
  <c r="E14" i="5"/>
  <c r="F14" i="5" s="1"/>
  <c r="A16" i="4"/>
  <c r="C15" i="4"/>
  <c r="A16" i="7"/>
  <c r="B16" i="7" s="1"/>
  <c r="C16" i="7" s="1"/>
  <c r="D16" i="7" s="1"/>
  <c r="B15" i="7"/>
  <c r="C15" i="7" s="1"/>
  <c r="D15" i="3"/>
  <c r="B16" i="2"/>
  <c r="D16" i="2" s="1"/>
  <c r="C16" i="2"/>
  <c r="E16" i="2" s="1"/>
  <c r="C18" i="3" l="1"/>
  <c r="D18" i="3" s="1"/>
  <c r="D15" i="4"/>
  <c r="B15" i="1"/>
  <c r="C15" i="1" s="1"/>
  <c r="A16" i="1"/>
  <c r="B16" i="1" s="1"/>
  <c r="C16" i="1" s="1"/>
  <c r="D16" i="1" s="1"/>
  <c r="C18" i="7"/>
  <c r="D18" i="7" s="1"/>
  <c r="D15" i="7"/>
  <c r="A17" i="4"/>
  <c r="C16" i="4"/>
  <c r="E15" i="5"/>
  <c r="F15" i="5" s="1"/>
  <c r="B15" i="5"/>
  <c r="C15" i="5" s="1"/>
  <c r="A16" i="5"/>
  <c r="F16" i="2"/>
  <c r="D18" i="2"/>
  <c r="F18" i="2" s="1"/>
  <c r="G16" i="2"/>
  <c r="E18" i="2"/>
  <c r="G18" i="2" s="1"/>
  <c r="D15" i="1" l="1"/>
  <c r="C18" i="1"/>
  <c r="D18" i="1" s="1"/>
  <c r="E16" i="5"/>
  <c r="F16" i="5" s="1"/>
  <c r="B16" i="5"/>
  <c r="C16" i="5" s="1"/>
  <c r="D16" i="5" s="1"/>
  <c r="D15" i="5"/>
  <c r="D16" i="4"/>
  <c r="C17" i="4"/>
  <c r="C18" i="5" l="1"/>
  <c r="D17" i="4"/>
  <c r="C19" i="4"/>
</calcChain>
</file>

<file path=xl/sharedStrings.xml><?xml version="1.0" encoding="utf-8"?>
<sst xmlns="http://schemas.openxmlformats.org/spreadsheetml/2006/main" count="127" uniqueCount="63">
  <si>
    <t>valeur</t>
  </si>
  <si>
    <t>Eau démineralisée</t>
  </si>
  <si>
    <t>Tour JAEGGI</t>
  </si>
  <si>
    <t>Production chaleur TGA</t>
  </si>
  <si>
    <t>Production chaleur GAZ</t>
  </si>
  <si>
    <t>Fulton 56</t>
  </si>
  <si>
    <t>eau ville</t>
  </si>
  <si>
    <t>Gaz chaudière</t>
  </si>
  <si>
    <t>Local serveur</t>
  </si>
  <si>
    <t>gg</t>
  </si>
  <si>
    <t>hh</t>
  </si>
  <si>
    <t>jj</t>
  </si>
  <si>
    <t>ss</t>
  </si>
  <si>
    <t>f</t>
  </si>
  <si>
    <t>ff</t>
  </si>
  <si>
    <t>date</t>
  </si>
  <si>
    <t>3LP</t>
  </si>
  <si>
    <r>
      <rPr>
        <b/>
        <sz val="18"/>
        <color indexed="8"/>
        <rFont val="Calibri"/>
        <family val="2"/>
      </rPr>
      <t xml:space="preserve">Compteur eau de ville halle 7000  / N° : 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20"/>
        <color indexed="36"/>
        <rFont val="Calibri"/>
        <family val="2"/>
      </rPr>
      <t>11 821 643</t>
    </r>
  </si>
  <si>
    <t>Date</t>
  </si>
  <si>
    <t>Compteur  en m3</t>
  </si>
  <si>
    <t>Remarques</t>
  </si>
  <si>
    <t>Relevé</t>
  </si>
  <si>
    <t>Consom.mensuel</t>
  </si>
  <si>
    <t>Tot.Annuel</t>
  </si>
  <si>
    <t xml:space="preserve">graph consom </t>
  </si>
  <si>
    <t>ecart autorisé</t>
  </si>
  <si>
    <t>Gaz VO</t>
  </si>
  <si>
    <t>Gaz VN</t>
  </si>
  <si>
    <r>
      <rPr>
        <b/>
        <sz val="18"/>
        <color indexed="8"/>
        <rFont val="Calibri"/>
        <family val="2"/>
      </rPr>
      <t xml:space="preserve">Compteur GAZ chaudière halle 7000 / N° : </t>
    </r>
    <r>
      <rPr>
        <b/>
        <sz val="20"/>
        <color indexed="36"/>
        <rFont val="Calibri"/>
        <family val="2"/>
      </rPr>
      <t>15036801</t>
    </r>
  </si>
  <si>
    <t>chaleur</t>
  </si>
  <si>
    <t>releve</t>
  </si>
  <si>
    <t>cosom</t>
  </si>
  <si>
    <t>Compteur  en kW/h</t>
  </si>
  <si>
    <t>PHJ</t>
  </si>
  <si>
    <r>
      <rPr>
        <b/>
        <sz val="18"/>
        <color indexed="8"/>
        <rFont val="Calibri"/>
        <family val="2"/>
      </rPr>
      <t xml:space="preserve">eau adoucie FULTON Banc 56  / N° :  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20"/>
        <color indexed="36"/>
        <rFont val="Calibri"/>
        <family val="2"/>
      </rPr>
      <t>12 101 192</t>
    </r>
  </si>
  <si>
    <t>Certus
51 à 55</t>
  </si>
  <si>
    <t>eau demineralisée</t>
  </si>
  <si>
    <t>tour JAEGGI</t>
  </si>
  <si>
    <t>fulton 56</t>
  </si>
  <si>
    <t>Certus 51 à 55</t>
  </si>
  <si>
    <t>Consomation eau</t>
  </si>
  <si>
    <t>serveur</t>
  </si>
  <si>
    <t>eau sannitaire</t>
  </si>
  <si>
    <t>date debut graph</t>
  </si>
  <si>
    <t>VO</t>
  </si>
  <si>
    <t>VN</t>
  </si>
  <si>
    <t>Cons.mens. VO</t>
  </si>
  <si>
    <t>Cons.mens. VN</t>
  </si>
  <si>
    <r>
      <rPr>
        <b/>
        <sz val="18"/>
        <color indexed="8"/>
        <rFont val="Calibri"/>
        <family val="2"/>
      </rPr>
      <t xml:space="preserve">Compteur GAZ banc halle 7000 / N° : </t>
    </r>
    <r>
      <rPr>
        <b/>
        <sz val="20"/>
        <color indexed="36"/>
        <rFont val="Calibri"/>
        <family val="2"/>
      </rPr>
      <t>75091816/2010</t>
    </r>
  </si>
  <si>
    <t>XXX</t>
  </si>
  <si>
    <t>date liste deroulante graph</t>
  </si>
  <si>
    <t>defini la date de début pour les graphiques</t>
  </si>
  <si>
    <t>m3</t>
  </si>
  <si>
    <t>KW</t>
  </si>
  <si>
    <t>m3 (litre)</t>
  </si>
  <si>
    <t>Elcomat eau -2 C°</t>
  </si>
  <si>
    <t>Elcomat Chauffage</t>
  </si>
  <si>
    <t>Elcomat eau 6 C°</t>
  </si>
  <si>
    <t>banc 51</t>
  </si>
  <si>
    <t>banc 52</t>
  </si>
  <si>
    <t>banc 53</t>
  </si>
  <si>
    <t>banc 54</t>
  </si>
  <si>
    <t>banc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</si>
</sst>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0C]mmmm\ yyyy;@"/>
    <numFmt numFmtId="165" formatCode="\ mmmm"/>
    <numFmt numFmtId="166" formatCode="0.000"/>
    <numFmt numFmtId="167" formatCode="mmmm\ yyyy"/>
  </numFmts>
  <fonts count="13" x14ac:knownFonts="1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20"/>
      <color indexed="36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2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3" fillId="2" borderId="1" xfId="0" applyFont="1" applyFill="1" applyBorder="1" applyAlignment="1">
      <alignment horizontal="centerContinuous" vertical="center"/>
    </xf>
    <xf numFmtId="0" fontId="4" fillId="3" borderId="1" xfId="0" applyFont="1" applyFill="1" applyBorder="1" applyAlignment="1">
      <alignment horizontal="centerContinuous" vertical="center" wrapText="1"/>
    </xf>
    <xf numFmtId="0" fontId="5" fillId="3" borderId="2" xfId="0" applyFont="1" applyFill="1" applyBorder="1" applyAlignment="1">
      <alignment horizontal="centerContinuous" vertical="center" wrapText="1"/>
    </xf>
    <xf numFmtId="0" fontId="6" fillId="4" borderId="3" xfId="0" applyFont="1" applyFill="1" applyBorder="1" applyAlignment="1">
      <alignment horizontal="centerContinuous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right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2" xfId="0" applyFill="1" applyBorder="1" applyAlignment="1">
      <alignment horizontal="right" vertical="center"/>
    </xf>
    <xf numFmtId="0" fontId="6" fillId="7" borderId="2" xfId="0" applyFont="1" applyFill="1" applyBorder="1" applyAlignment="1">
      <alignment horizontal="right" vertical="center"/>
    </xf>
    <xf numFmtId="164" fontId="0" fillId="8" borderId="5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6" borderId="0" xfId="0" applyFill="1"/>
    <xf numFmtId="165" fontId="0" fillId="0" borderId="0" xfId="0" applyNumberFormat="1"/>
    <xf numFmtId="0" fontId="5" fillId="6" borderId="6" xfId="0" applyFont="1" applyFill="1" applyBorder="1" applyAlignment="1">
      <alignment horizontal="centerContinuous" vertical="center" wrapText="1"/>
    </xf>
    <xf numFmtId="0" fontId="5" fillId="6" borderId="7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right" vertical="center"/>
    </xf>
    <xf numFmtId="14" fontId="0" fillId="6" borderId="0" xfId="0" applyNumberFormat="1" applyFill="1"/>
    <xf numFmtId="1" fontId="6" fillId="5" borderId="2" xfId="0" applyNumberFormat="1" applyFont="1" applyFill="1" applyBorder="1" applyAlignment="1">
      <alignment horizontal="right" vertical="center"/>
    </xf>
    <xf numFmtId="1" fontId="6" fillId="9" borderId="2" xfId="0" applyNumberFormat="1" applyFont="1" applyFill="1" applyBorder="1" applyAlignment="1">
      <alignment horizontal="right" vertical="center"/>
    </xf>
    <xf numFmtId="2" fontId="0" fillId="0" borderId="0" xfId="0" applyNumberFormat="1" applyAlignment="1">
      <alignment horizontal="center" vertical="center" wrapText="1"/>
    </xf>
    <xf numFmtId="2" fontId="0" fillId="6" borderId="0" xfId="0" applyNumberFormat="1" applyFill="1"/>
    <xf numFmtId="2" fontId="0" fillId="0" borderId="0" xfId="0" applyNumberFormat="1"/>
    <xf numFmtId="3" fontId="0" fillId="0" borderId="0" xfId="0" applyNumberFormat="1" applyAlignment="1">
      <alignment horizontal="center" vertical="center" wrapText="1"/>
    </xf>
    <xf numFmtId="3" fontId="0" fillId="6" borderId="0" xfId="0" applyNumberFormat="1" applyFill="1"/>
    <xf numFmtId="3" fontId="0" fillId="0" borderId="0" xfId="0" applyNumberFormat="1"/>
    <xf numFmtId="0" fontId="6" fillId="6" borderId="0" xfId="0" applyFont="1" applyFill="1" applyBorder="1" applyAlignment="1">
      <alignment horizontal="right" vertical="center"/>
    </xf>
    <xf numFmtId="1" fontId="6" fillId="6" borderId="2" xfId="0" applyNumberFormat="1" applyFont="1" applyFill="1" applyBorder="1" applyAlignment="1">
      <alignment horizontal="right" vertical="center"/>
    </xf>
    <xf numFmtId="0" fontId="7" fillId="0" borderId="0" xfId="0" applyFont="1"/>
    <xf numFmtId="1" fontId="5" fillId="6" borderId="6" xfId="0" applyNumberFormat="1" applyFont="1" applyFill="1" applyBorder="1" applyAlignment="1">
      <alignment horizontal="centerContinuous" vertical="center" wrapText="1"/>
    </xf>
    <xf numFmtId="1" fontId="5" fillId="6" borderId="7" xfId="0" applyNumberFormat="1" applyFont="1" applyFill="1" applyBorder="1" applyAlignment="1">
      <alignment vertical="center" wrapText="1"/>
    </xf>
    <xf numFmtId="1" fontId="0" fillId="6" borderId="0" xfId="0" applyNumberFormat="1" applyFill="1"/>
    <xf numFmtId="166" fontId="0" fillId="6" borderId="0" xfId="0" applyNumberFormat="1" applyFill="1"/>
    <xf numFmtId="0" fontId="5" fillId="3" borderId="6" xfId="0" applyFont="1" applyFill="1" applyBorder="1" applyAlignment="1">
      <alignment horizontal="centerContinuous" vertical="center" wrapText="1"/>
    </xf>
    <xf numFmtId="0" fontId="0" fillId="7" borderId="0" xfId="0" applyFill="1"/>
    <xf numFmtId="0" fontId="0" fillId="10" borderId="0" xfId="0" applyFill="1"/>
    <xf numFmtId="167" fontId="8" fillId="10" borderId="0" xfId="0" applyNumberFormat="1" applyFont="1" applyFill="1"/>
    <xf numFmtId="167" fontId="8" fillId="0" borderId="0" xfId="0" applyNumberFormat="1" applyFont="1" applyFill="1"/>
    <xf numFmtId="167" fontId="0" fillId="7" borderId="0" xfId="0" applyNumberFormat="1" applyFill="1"/>
    <xf numFmtId="167" fontId="0" fillId="0" borderId="0" xfId="0" applyNumberFormat="1"/>
    <xf numFmtId="0" fontId="12" fillId="0" borderId="0" xfId="0" applyFont="1"/>
    <xf numFmtId="0" fontId="12" fillId="0" borderId="13" xfId="0" applyFont="1" applyBorder="1"/>
    <xf numFmtId="0" fontId="6" fillId="11" borderId="8" xfId="0" applyFont="1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20" fontId="0" fillId="0" borderId="0" xfId="0" applyNumberFormat="1"/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gaz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gaz!$C$3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gaz!$D$5:$D$16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000192"/>
        <c:axId val="193662976"/>
      </c:lineChart>
      <c:catAx>
        <c:axId val="193000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3662976"/>
        <c:crosses val="autoZero"/>
        <c:auto val="1"/>
        <c:lblAlgn val="ctr"/>
        <c:lblOffset val="100"/>
        <c:noMultiLvlLbl val="0"/>
      </c:catAx>
      <c:valAx>
        <c:axId val="1936629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9300019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gaz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'gaz VO VN'!$D$3</c:f>
              <c:strCache>
                <c:ptCount val="1"/>
                <c:pt idx="0">
                  <c:v>Cons.mens. VO</c:v>
                </c:pt>
              </c:strCache>
            </c:strRef>
          </c:tx>
          <c:marker>
            <c:symbol val="none"/>
          </c:marker>
          <c:val>
            <c:numRef>
              <c:f>'gaz VO VN'!$F$5:$F$16</c:f>
              <c:numCache>
                <c:formatCode>General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'gaz VO VN'!$E$3</c:f>
              <c:strCache>
                <c:ptCount val="1"/>
                <c:pt idx="0">
                  <c:v>Cons.mens. VN</c:v>
                </c:pt>
              </c:strCache>
            </c:strRef>
          </c:tx>
          <c:marker>
            <c:symbol val="none"/>
          </c:marker>
          <c:val>
            <c:numRef>
              <c:f>'gaz VO VN'!$G$5:$G$16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2.9999999999998916E-3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145088"/>
        <c:axId val="191146624"/>
      </c:lineChart>
      <c:catAx>
        <c:axId val="19114508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1146624"/>
        <c:crosses val="autoZero"/>
        <c:auto val="1"/>
        <c:lblAlgn val="ctr"/>
        <c:lblOffset val="100"/>
        <c:noMultiLvlLbl val="0"/>
      </c:catAx>
      <c:valAx>
        <c:axId val="191146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9114508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Eau</a:t>
            </a:r>
            <a:r>
              <a:rPr lang="en-US" baseline="0"/>
              <a:t> de ville 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eau!$C$3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eau!$D$5:$D$16</c:f>
              <c:numCache>
                <c:formatCode>General</c:formatCode>
                <c:ptCount val="12"/>
                <c:pt idx="0">
                  <c:v>251</c:v>
                </c:pt>
                <c:pt idx="1">
                  <c:v>237</c:v>
                </c:pt>
                <c:pt idx="2">
                  <c:v>127</c:v>
                </c:pt>
                <c:pt idx="3">
                  <c:v>186</c:v>
                </c:pt>
                <c:pt idx="4">
                  <c:v>190</c:v>
                </c:pt>
                <c:pt idx="5">
                  <c:v>325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1296640"/>
        <c:axId val="191298176"/>
      </c:lineChart>
      <c:catAx>
        <c:axId val="19129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1298176"/>
        <c:crosses val="autoZero"/>
        <c:auto val="1"/>
        <c:lblAlgn val="ctr"/>
        <c:lblOffset val="100"/>
        <c:noMultiLvlLbl val="0"/>
      </c:catAx>
      <c:valAx>
        <c:axId val="1912981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91296640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consommation eau halle 7000</a:t>
            </a:r>
          </a:p>
        </c:rich>
      </c:tx>
      <c:layout>
        <c:manualLayout>
          <c:xMode val="edge"/>
          <c:yMode val="edge"/>
          <c:x val="0.3639888532451962"/>
          <c:y val="1.02581161312055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stacked"/>
        <c:varyColors val="0"/>
        <c:ser>
          <c:idx val="2"/>
          <c:order val="0"/>
          <c:tx>
            <c:strRef>
              <c:f>'repartition eau'!$S$3:$T$3</c:f>
              <c:strCache>
                <c:ptCount val="1"/>
                <c:pt idx="0">
                  <c:v>fulton 56</c:v>
                </c:pt>
              </c:strCache>
            </c:strRef>
          </c:tx>
          <c:val>
            <c:numRef>
              <c:f>'repartition eau'!$T$6:$T$17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3"/>
          <c:order val="1"/>
          <c:tx>
            <c:strRef>
              <c:f>'repartition eau'!$Y$3:$Z$3</c:f>
              <c:strCache>
                <c:ptCount val="1"/>
                <c:pt idx="0">
                  <c:v>Certus 51 à 55</c:v>
                </c:pt>
              </c:strCache>
            </c:strRef>
          </c:tx>
          <c:val>
            <c:numRef>
              <c:f>'repartition eau'!$Z$6:$Z$17</c:f>
              <c:numCache>
                <c:formatCode>0</c:formatCode>
                <c:ptCount val="12"/>
                <c:pt idx="0">
                  <c:v>3168</c:v>
                </c:pt>
                <c:pt idx="1">
                  <c:v>1342</c:v>
                </c:pt>
                <c:pt idx="2">
                  <c:v>2310</c:v>
                </c:pt>
                <c:pt idx="3">
                  <c:v>3485</c:v>
                </c:pt>
                <c:pt idx="4">
                  <c:v>2814</c:v>
                </c:pt>
                <c:pt idx="5">
                  <c:v>1268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4"/>
          <c:order val="2"/>
          <c:tx>
            <c:strRef>
              <c:f>'repartition eau'!$W$3:$X$3</c:f>
              <c:strCache>
                <c:ptCount val="1"/>
                <c:pt idx="0">
                  <c:v>eau sannitaire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eau'!$X$6:$X$17</c:f>
              <c:numCache>
                <c:formatCode>0</c:formatCode>
                <c:ptCount val="12"/>
                <c:pt idx="0">
                  <c:v>733</c:v>
                </c:pt>
                <c:pt idx="1">
                  <c:v>335</c:v>
                </c:pt>
                <c:pt idx="2">
                  <c:v>550</c:v>
                </c:pt>
                <c:pt idx="3">
                  <c:v>767</c:v>
                </c:pt>
                <c:pt idx="4">
                  <c:v>654</c:v>
                </c:pt>
                <c:pt idx="5">
                  <c:v>297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1"/>
          <c:order val="3"/>
          <c:tx>
            <c:strRef>
              <c:f>'repartition eau'!$G$3:$H$3</c:f>
              <c:strCache>
                <c:ptCount val="1"/>
                <c:pt idx="0">
                  <c:v>tour JAEGGI</c:v>
                </c:pt>
              </c:strCache>
            </c:strRef>
          </c:tx>
          <c:val>
            <c:numRef>
              <c:f>'repartition eau'!$H$6:$H$17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5</c:v>
                </c:pt>
                <c:pt idx="5">
                  <c:v>213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'repartition eau'!$U$3:$V$3</c:f>
              <c:strCache>
                <c:ptCount val="1"/>
                <c:pt idx="0">
                  <c:v>serveur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eau'!$V$6:$V$17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49312"/>
        <c:axId val="192350848"/>
      </c:areaChart>
      <c:lineChart>
        <c:grouping val="standard"/>
        <c:varyColors val="0"/>
        <c:ser>
          <c:idx val="5"/>
          <c:order val="5"/>
          <c:tx>
            <c:v>total consomation</c:v>
          </c:tx>
          <c:marker>
            <c:symbol val="none"/>
          </c:marker>
          <c:val>
            <c:numRef>
              <c:f>'repartition eau'!$D$6:$D$17</c:f>
              <c:numCache>
                <c:formatCode>0</c:formatCode>
                <c:ptCount val="12"/>
                <c:pt idx="0">
                  <c:v>251</c:v>
                </c:pt>
                <c:pt idx="1">
                  <c:v>237</c:v>
                </c:pt>
                <c:pt idx="2">
                  <c:v>127</c:v>
                </c:pt>
                <c:pt idx="3">
                  <c:v>186</c:v>
                </c:pt>
                <c:pt idx="4">
                  <c:v>190</c:v>
                </c:pt>
                <c:pt idx="5">
                  <c:v>325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349312"/>
        <c:axId val="192350848"/>
      </c:lineChart>
      <c:catAx>
        <c:axId val="19234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2350848"/>
        <c:crosses val="autoZero"/>
        <c:auto val="1"/>
        <c:lblAlgn val="ctr"/>
        <c:lblOffset val="100"/>
        <c:noMultiLvlLbl val="0"/>
      </c:catAx>
      <c:valAx>
        <c:axId val="19235084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 en m3</a:t>
                </a:r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92349312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consommation eau halle 7000</a:t>
            </a:r>
          </a:p>
        </c:rich>
      </c:tx>
      <c:layout>
        <c:manualLayout>
          <c:xMode val="edge"/>
          <c:yMode val="edge"/>
          <c:x val="0.36398885224354682"/>
          <c:y val="1.025803409962494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percentStacked"/>
        <c:varyColors val="0"/>
        <c:ser>
          <c:idx val="4"/>
          <c:order val="0"/>
          <c:tx>
            <c:strRef>
              <c:f>'repartition eau'!$W$3:$X$3</c:f>
              <c:strCache>
                <c:ptCount val="1"/>
                <c:pt idx="0">
                  <c:v>eau sannitaire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eau'!$X$6:$X$17</c:f>
              <c:numCache>
                <c:formatCode>0</c:formatCode>
                <c:ptCount val="12"/>
                <c:pt idx="0">
                  <c:v>733</c:v>
                </c:pt>
                <c:pt idx="1">
                  <c:v>335</c:v>
                </c:pt>
                <c:pt idx="2">
                  <c:v>550</c:v>
                </c:pt>
                <c:pt idx="3">
                  <c:v>767</c:v>
                </c:pt>
                <c:pt idx="4">
                  <c:v>654</c:v>
                </c:pt>
                <c:pt idx="5">
                  <c:v>297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'repartition eau'!$S$3:$T$3</c:f>
              <c:strCache>
                <c:ptCount val="1"/>
                <c:pt idx="0">
                  <c:v>fulton 56</c:v>
                </c:pt>
              </c:strCache>
            </c:strRef>
          </c:tx>
          <c:val>
            <c:numRef>
              <c:f>'repartition eau'!$T$6:$T$17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'repartition eau'!$Y$3:$Z$3</c:f>
              <c:strCache>
                <c:ptCount val="1"/>
                <c:pt idx="0">
                  <c:v>Certus 51 à 55</c:v>
                </c:pt>
              </c:strCache>
            </c:strRef>
          </c:tx>
          <c:val>
            <c:numRef>
              <c:f>'repartition eau'!$Z$6:$Z$17</c:f>
              <c:numCache>
                <c:formatCode>0</c:formatCode>
                <c:ptCount val="12"/>
                <c:pt idx="0">
                  <c:v>3168</c:v>
                </c:pt>
                <c:pt idx="1">
                  <c:v>1342</c:v>
                </c:pt>
                <c:pt idx="2">
                  <c:v>2310</c:v>
                </c:pt>
                <c:pt idx="3">
                  <c:v>3485</c:v>
                </c:pt>
                <c:pt idx="4">
                  <c:v>2814</c:v>
                </c:pt>
                <c:pt idx="5">
                  <c:v>1268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1"/>
          <c:order val="3"/>
          <c:tx>
            <c:strRef>
              <c:f>'repartition eau'!$G$3:$H$3</c:f>
              <c:strCache>
                <c:ptCount val="1"/>
                <c:pt idx="0">
                  <c:v>tour JAEGGI</c:v>
                </c:pt>
              </c:strCache>
            </c:strRef>
          </c:tx>
          <c:val>
            <c:numRef>
              <c:f>'repartition eau'!$H$6:$H$17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25</c:v>
                </c:pt>
                <c:pt idx="4">
                  <c:v>5</c:v>
                </c:pt>
                <c:pt idx="5">
                  <c:v>213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'repartition eau'!$U$3:$V$3</c:f>
              <c:strCache>
                <c:ptCount val="1"/>
                <c:pt idx="0">
                  <c:v>serveur</c:v>
                </c:pt>
              </c:strCache>
            </c:strRef>
          </c:tx>
          <c:spPr>
            <a:ln w="25400">
              <a:noFill/>
            </a:ln>
          </c:spPr>
          <c:val>
            <c:numRef>
              <c:f>'repartition eau'!$V$6:$V$17</c:f>
              <c:numCache>
                <c:formatCode>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389120"/>
        <c:axId val="192390656"/>
      </c:areaChart>
      <c:catAx>
        <c:axId val="192389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2390656"/>
        <c:crosses val="autoZero"/>
        <c:auto val="1"/>
        <c:lblAlgn val="ctr"/>
        <c:lblOffset val="100"/>
        <c:noMultiLvlLbl val="0"/>
      </c:catAx>
      <c:valAx>
        <c:axId val="1923906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 en %</a:t>
                </a:r>
                <a:r>
                  <a:rPr lang="en-US" baseline="0"/>
                  <a:t> de m3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192389120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chaleur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stacked"/>
        <c:varyColors val="0"/>
        <c:ser>
          <c:idx val="1"/>
          <c:order val="0"/>
          <c:tx>
            <c:v>TGA</c:v>
          </c:tx>
          <c:spPr>
            <a:solidFill>
              <a:srgbClr val="00B050"/>
            </a:solidFill>
          </c:spPr>
          <c:val>
            <c:numRef>
              <c:f>'prod chaleur'!$F$5:$F$16</c:f>
              <c:numCache>
                <c:formatCode>General</c:formatCode>
                <c:ptCount val="12"/>
                <c:pt idx="0">
                  <c:v>157</c:v>
                </c:pt>
                <c:pt idx="1">
                  <c:v>23656</c:v>
                </c:pt>
                <c:pt idx="2">
                  <c:v>11259</c:v>
                </c:pt>
                <c:pt idx="3">
                  <c:v>6944</c:v>
                </c:pt>
                <c:pt idx="4">
                  <c:v>6480</c:v>
                </c:pt>
                <c:pt idx="5">
                  <c:v>-55469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0"/>
          <c:order val="1"/>
          <c:tx>
            <c:strRef>
              <c:f>'prod chaleur'!$C$3</c:f>
              <c:strCache>
                <c:ptCount val="1"/>
                <c:pt idx="0">
                  <c:v>Consom.mensuel</c:v>
                </c:pt>
              </c:strCache>
            </c:strRef>
          </c:tx>
          <c:spPr>
            <a:solidFill>
              <a:schemeClr val="accent2"/>
            </a:solidFill>
          </c:spPr>
          <c:val>
            <c:numRef>
              <c:f>'prod chaleur'!$D$5:$D$16</c:f>
              <c:numCache>
                <c:formatCode>General</c:formatCode>
                <c:ptCount val="12"/>
                <c:pt idx="0">
                  <c:v>11742</c:v>
                </c:pt>
                <c:pt idx="1">
                  <c:v>184848</c:v>
                </c:pt>
                <c:pt idx="2">
                  <c:v>73371</c:v>
                </c:pt>
                <c:pt idx="3">
                  <c:v>29298</c:v>
                </c:pt>
                <c:pt idx="4">
                  <c:v>21372</c:v>
                </c:pt>
                <c:pt idx="5">
                  <c:v>7224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409984"/>
        <c:axId val="192411520"/>
      </c:areaChart>
      <c:catAx>
        <c:axId val="192409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2411520"/>
        <c:crosses val="autoZero"/>
        <c:auto val="1"/>
        <c:lblAlgn val="ctr"/>
        <c:lblOffset val="100"/>
        <c:noMultiLvlLbl val="0"/>
      </c:catAx>
      <c:valAx>
        <c:axId val="192411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kW/h</a:t>
                </a:r>
                <a:endParaRPr lang="en-US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192409984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chaleur </a:t>
            </a:r>
            <a:r>
              <a:rPr lang="en-US" baseline="0"/>
              <a:t>halle 7000</a:t>
            </a:r>
            <a:endParaRPr lang="en-US"/>
          </a:p>
        </c:rich>
      </c:tx>
      <c:layout>
        <c:manualLayout>
          <c:xMode val="edge"/>
          <c:yMode val="edge"/>
          <c:x val="0.36398885224354682"/>
          <c:y val="2.810721045928240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areaChart>
        <c:grouping val="percentStacked"/>
        <c:varyColors val="0"/>
        <c:ser>
          <c:idx val="1"/>
          <c:order val="0"/>
          <c:tx>
            <c:v>TGA</c:v>
          </c:tx>
          <c:spPr>
            <a:solidFill>
              <a:srgbClr val="00B050"/>
            </a:solidFill>
          </c:spPr>
          <c:val>
            <c:numRef>
              <c:f>'prod chaleur'!$F$5:$F$16</c:f>
              <c:numCache>
                <c:formatCode>General</c:formatCode>
                <c:ptCount val="12"/>
                <c:pt idx="0">
                  <c:v>157</c:v>
                </c:pt>
                <c:pt idx="1">
                  <c:v>23656</c:v>
                </c:pt>
                <c:pt idx="2">
                  <c:v>11259</c:v>
                </c:pt>
                <c:pt idx="3">
                  <c:v>6944</c:v>
                </c:pt>
                <c:pt idx="4">
                  <c:v>6480</c:v>
                </c:pt>
                <c:pt idx="5">
                  <c:v>-55469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ser>
          <c:idx val="0"/>
          <c:order val="1"/>
          <c:tx>
            <c:strRef>
              <c:f>'prod chaleur'!$C$3</c:f>
              <c:strCache>
                <c:ptCount val="1"/>
                <c:pt idx="0">
                  <c:v>Consom.mensuel</c:v>
                </c:pt>
              </c:strCache>
            </c:strRef>
          </c:tx>
          <c:spPr>
            <a:solidFill>
              <a:schemeClr val="accent2"/>
            </a:solidFill>
          </c:spPr>
          <c:val>
            <c:numRef>
              <c:f>'prod chaleur'!$D$5:$D$16</c:f>
              <c:numCache>
                <c:formatCode>General</c:formatCode>
                <c:ptCount val="12"/>
                <c:pt idx="0">
                  <c:v>11742</c:v>
                </c:pt>
                <c:pt idx="1">
                  <c:v>184848</c:v>
                </c:pt>
                <c:pt idx="2">
                  <c:v>73371</c:v>
                </c:pt>
                <c:pt idx="3">
                  <c:v>29298</c:v>
                </c:pt>
                <c:pt idx="4">
                  <c:v>21372</c:v>
                </c:pt>
                <c:pt idx="5">
                  <c:v>7224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450944"/>
        <c:axId val="192452480"/>
      </c:areaChart>
      <c:catAx>
        <c:axId val="19245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2452480"/>
        <c:crosses val="autoZero"/>
        <c:auto val="1"/>
        <c:lblAlgn val="ctr"/>
        <c:lblOffset val="100"/>
        <c:noMultiLvlLbl val="0"/>
      </c:catAx>
      <c:valAx>
        <c:axId val="1924524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kW/h</a:t>
                </a:r>
                <a:endParaRPr lang="en-US"/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192450944"/>
        <c:crosses val="autoZero"/>
        <c:crossBetween val="midCat"/>
      </c:valAx>
      <c:dTable>
        <c:showHorzBorder val="1"/>
        <c:showVertBorder val="1"/>
        <c:showOutline val="1"/>
        <c:showKeys val="1"/>
      </c:dTable>
    </c:plotArea>
    <c:plotVisOnly val="0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eau adoucie FULTON Banc 56 </a:t>
            </a:r>
          </a:p>
        </c:rich>
      </c:tx>
      <c:layout>
        <c:manualLayout>
          <c:xMode val="edge"/>
          <c:yMode val="edge"/>
          <c:x val="0.3639888532451962"/>
          <c:y val="2.810728872794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033759842519686"/>
          <c:y val="0.11609981044036161"/>
          <c:w val="0.65217957130358739"/>
          <c:h val="0.6387230242053078"/>
        </c:manualLayout>
      </c:layout>
      <c:lineChart>
        <c:grouping val="standard"/>
        <c:varyColors val="0"/>
        <c:ser>
          <c:idx val="0"/>
          <c:order val="0"/>
          <c:tx>
            <c:strRef>
              <c:f>'eau adoucie'!$C$3</c:f>
              <c:strCache>
                <c:ptCount val="1"/>
                <c:pt idx="0">
                  <c:v>Consom.mensuel</c:v>
                </c:pt>
              </c:strCache>
            </c:strRef>
          </c:tx>
          <c:marker>
            <c:symbol val="none"/>
          </c:marker>
          <c:val>
            <c:numRef>
              <c:f>'eau adoucie'!$D$5:$D$16</c:f>
              <c:numCache>
                <c:formatCode>0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2652416"/>
        <c:axId val="192653952"/>
      </c:lineChart>
      <c:catAx>
        <c:axId val="19265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92653952"/>
        <c:crosses val="autoZero"/>
        <c:auto val="1"/>
        <c:lblAlgn val="ctr"/>
        <c:lblOffset val="100"/>
        <c:noMultiLvlLbl val="0"/>
      </c:catAx>
      <c:valAx>
        <c:axId val="192653952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Consom.</a:t>
                </a:r>
                <a:r>
                  <a:rPr lang="en-US" baseline="0"/>
                  <a:t> en M3</a:t>
                </a:r>
                <a:endParaRPr lang="en-US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9265241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0"/>
    <c:dispBlanksAs val="span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307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18</xdr:col>
      <xdr:colOff>0</xdr:colOff>
      <xdr:row>18</xdr:row>
      <xdr:rowOff>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716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0</xdr:row>
      <xdr:rowOff>0</xdr:rowOff>
    </xdr:from>
    <xdr:to>
      <xdr:col>37</xdr:col>
      <xdr:colOff>0</xdr:colOff>
      <xdr:row>19</xdr:row>
      <xdr:rowOff>0</xdr:rowOff>
    </xdr:to>
    <xdr:graphicFrame macro="">
      <xdr:nvGraphicFramePr>
        <xdr:cNvPr id="921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0</xdr:colOff>
      <xdr:row>20</xdr:row>
      <xdr:rowOff>0</xdr:rowOff>
    </xdr:from>
    <xdr:to>
      <xdr:col>36</xdr:col>
      <xdr:colOff>609600</xdr:colOff>
      <xdr:row>38</xdr:row>
      <xdr:rowOff>133350</xdr:rowOff>
    </xdr:to>
    <xdr:graphicFrame macro="">
      <xdr:nvGraphicFramePr>
        <xdr:cNvPr id="9218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17</xdr:col>
      <xdr:colOff>0</xdr:colOff>
      <xdr:row>18</xdr:row>
      <xdr:rowOff>0</xdr:rowOff>
    </xdr:to>
    <xdr:graphicFrame macro="">
      <xdr:nvGraphicFramePr>
        <xdr:cNvPr id="1228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19</xdr:row>
      <xdr:rowOff>0</xdr:rowOff>
    </xdr:from>
    <xdr:to>
      <xdr:col>16</xdr:col>
      <xdr:colOff>609600</xdr:colOff>
      <xdr:row>37</xdr:row>
      <xdr:rowOff>133350</xdr:rowOff>
    </xdr:to>
    <xdr:graphicFrame macro="">
      <xdr:nvGraphicFramePr>
        <xdr:cNvPr id="1229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9525</xdr:colOff>
          <xdr:row>1</xdr:row>
          <xdr:rowOff>9525</xdr:rowOff>
        </xdr:from>
        <xdr:to>
          <xdr:col>35</xdr:col>
          <xdr:colOff>19050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pas touche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0</xdr:colOff>
          <xdr:row>0</xdr:row>
          <xdr:rowOff>0</xdr:rowOff>
        </xdr:from>
        <xdr:to>
          <xdr:col>21</xdr:col>
          <xdr:colOff>0</xdr:colOff>
          <xdr:row>2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 donnée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15</xdr:col>
      <xdr:colOff>0</xdr:colOff>
      <xdr:row>18</xdr:row>
      <xdr:rowOff>0</xdr:rowOff>
    </xdr:to>
    <xdr:graphicFrame macro="">
      <xdr:nvGraphicFramePr>
        <xdr:cNvPr id="1536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T18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6.28515625" customWidth="1"/>
    <col min="2" max="2" width="12.140625" customWidth="1"/>
    <col min="3" max="3" width="14.5703125" customWidth="1"/>
    <col min="4" max="4" width="14.5703125" style="20" hidden="1" customWidth="1"/>
    <col min="5" max="5" width="15.28515625" customWidth="1"/>
    <col min="6" max="6" width="36.5703125" customWidth="1"/>
    <col min="7" max="7" width="9.140625" customWidth="1"/>
    <col min="8" max="8" width="14.42578125" bestFit="1" customWidth="1"/>
    <col min="9" max="9" width="5" customWidth="1"/>
    <col min="10" max="13" width="9.140625" customWidth="1"/>
    <col min="14" max="14" width="4.5703125" customWidth="1"/>
    <col min="15" max="256" width="9.140625" customWidth="1"/>
  </cols>
  <sheetData>
    <row r="1" spans="1:20" ht="21.75" thickBot="1" x14ac:dyDescent="0.3">
      <c r="A1" s="4" t="s">
        <v>49</v>
      </c>
      <c r="B1" s="50" t="s">
        <v>28</v>
      </c>
      <c r="C1" s="51"/>
      <c r="D1" s="51"/>
      <c r="E1" s="51"/>
      <c r="F1" s="51"/>
      <c r="L1" s="3"/>
      <c r="O1" s="21"/>
      <c r="P1" s="21"/>
      <c r="Q1" s="21"/>
      <c r="R1" s="21"/>
      <c r="S1" s="21"/>
      <c r="T1" s="21"/>
    </row>
    <row r="2" spans="1:20" ht="16.5" thickBot="1" x14ac:dyDescent="0.3">
      <c r="A2" s="52" t="s">
        <v>18</v>
      </c>
      <c r="B2" s="5" t="s">
        <v>19</v>
      </c>
      <c r="C2" s="6"/>
      <c r="D2" s="22"/>
      <c r="E2" s="54" t="s">
        <v>20</v>
      </c>
      <c r="F2" s="55"/>
      <c r="M2" s="3"/>
      <c r="N2" s="3"/>
    </row>
    <row r="3" spans="1:20" ht="15.75" thickBot="1" x14ac:dyDescent="0.3">
      <c r="A3" s="53"/>
      <c r="B3" s="8" t="s">
        <v>21</v>
      </c>
      <c r="C3" s="9" t="s">
        <v>22</v>
      </c>
      <c r="D3" s="23" t="s">
        <v>24</v>
      </c>
      <c r="E3" s="56"/>
      <c r="F3" s="57"/>
      <c r="M3" s="3"/>
      <c r="N3" s="3"/>
    </row>
    <row r="4" spans="1:20" ht="15.75" thickBot="1" x14ac:dyDescent="0.3">
      <c r="A4" s="17">
        <f>parametres!$C$2</f>
        <v>41250</v>
      </c>
      <c r="B4" s="26" t="str">
        <f ca="1">IF(A4&gt;EOMONTH(TODAY(),-1),"",VLOOKUP(A4+30,relevé!$A$2:$S$103,11,TRUE))</f>
        <v/>
      </c>
      <c r="C4" s="10"/>
      <c r="D4" s="24"/>
      <c r="E4" s="18"/>
      <c r="F4" s="7"/>
      <c r="J4" s="3"/>
      <c r="M4" s="3"/>
      <c r="N4" s="3"/>
    </row>
    <row r="5" spans="1:20" ht="15.75" thickBot="1" x14ac:dyDescent="0.3">
      <c r="A5" s="17">
        <f>EDATE(A4,1)</f>
        <v>41281</v>
      </c>
      <c r="B5" s="26" t="str">
        <f ca="1">IF(A5&gt;EOMONTH(TODAY(),-1),"",VLOOKUP(A5+30,relevé!$A$2:$S$103,11,TRUE))</f>
        <v/>
      </c>
      <c r="C5" s="27" t="str">
        <f ca="1">IF(B5="","",SUM(B5-B4))</f>
        <v/>
      </c>
      <c r="D5" s="24" t="e">
        <f ca="1">IF(C5="",#N/A,C5)</f>
        <v>#N/A</v>
      </c>
      <c r="E5" s="18"/>
      <c r="F5" s="7"/>
      <c r="J5" s="3"/>
      <c r="M5" s="3"/>
      <c r="N5" s="3"/>
    </row>
    <row r="6" spans="1:20" ht="15.75" thickBot="1" x14ac:dyDescent="0.3">
      <c r="A6" s="17">
        <f t="shared" ref="A6:A16" si="0">EDATE(A5,1)</f>
        <v>41312</v>
      </c>
      <c r="B6" s="26" t="str">
        <f ca="1">IF(A6&gt;EOMONTH(TODAY(),-1),"",VLOOKUP(A6+30,relevé!$A$2:$S$103,11,TRUE))</f>
        <v/>
      </c>
      <c r="C6" s="27" t="str">
        <f t="shared" ref="C6:C16" ca="1" si="1">IF(B6="","",SUM(B6-B5))</f>
        <v/>
      </c>
      <c r="D6" s="24" t="e">
        <f t="shared" ref="D6:D18" ca="1" si="2">IF(C6="",#N/A,C6)</f>
        <v>#N/A</v>
      </c>
      <c r="E6" s="18"/>
      <c r="F6" s="7"/>
      <c r="J6" s="3"/>
      <c r="M6" s="3"/>
      <c r="N6" s="3"/>
    </row>
    <row r="7" spans="1:20" ht="15.75" thickBot="1" x14ac:dyDescent="0.3">
      <c r="A7" s="17">
        <f t="shared" si="0"/>
        <v>41340</v>
      </c>
      <c r="B7" s="26" t="str">
        <f ca="1">IF(A7&gt;EOMONTH(TODAY(),-1),"",VLOOKUP(A7+30,relevé!$A$2:$S$103,11,TRUE))</f>
        <v/>
      </c>
      <c r="C7" s="27" t="str">
        <f t="shared" ca="1" si="1"/>
        <v/>
      </c>
      <c r="D7" s="24" t="e">
        <f t="shared" ca="1" si="2"/>
        <v>#N/A</v>
      </c>
      <c r="E7" s="18"/>
      <c r="F7" s="7"/>
      <c r="J7" s="3"/>
      <c r="M7" s="3"/>
      <c r="N7" s="3"/>
    </row>
    <row r="8" spans="1:20" ht="15.75" thickBot="1" x14ac:dyDescent="0.3">
      <c r="A8" s="17">
        <f t="shared" si="0"/>
        <v>41371</v>
      </c>
      <c r="B8" s="26" t="str">
        <f ca="1">IF(A8&gt;EOMONTH(TODAY(),-1),"",VLOOKUP(A8+30,relevé!$A$2:$S$103,11,TRUE))</f>
        <v/>
      </c>
      <c r="C8" s="27" t="str">
        <f ca="1">IF(B8="","",SUM(B8-B7))</f>
        <v/>
      </c>
      <c r="D8" s="24" t="e">
        <f t="shared" ca="1" si="2"/>
        <v>#N/A</v>
      </c>
      <c r="E8" s="13"/>
      <c r="F8" s="7"/>
      <c r="J8" s="3"/>
      <c r="M8" s="3"/>
      <c r="N8" s="3"/>
    </row>
    <row r="9" spans="1:20" ht="15.75" thickBot="1" x14ac:dyDescent="0.3">
      <c r="A9" s="17">
        <f t="shared" si="0"/>
        <v>41401</v>
      </c>
      <c r="B9" s="26" t="str">
        <f ca="1">IF(A9&gt;EOMONTH(TODAY(),-1),"",VLOOKUP(A9+30,relevé!$A$2:$S$103,11,TRUE))</f>
        <v/>
      </c>
      <c r="C9" s="27" t="str">
        <f t="shared" ca="1" si="1"/>
        <v/>
      </c>
      <c r="D9" s="24" t="e">
        <f t="shared" ca="1" si="2"/>
        <v>#N/A</v>
      </c>
      <c r="E9" s="18"/>
      <c r="F9" s="7"/>
      <c r="J9" s="3"/>
      <c r="M9" s="3"/>
      <c r="N9" s="3"/>
    </row>
    <row r="10" spans="1:20" ht="15.75" thickBot="1" x14ac:dyDescent="0.3">
      <c r="A10" s="17">
        <f t="shared" si="0"/>
        <v>41432</v>
      </c>
      <c r="B10" s="26">
        <f ca="1">IF(A10&gt;EOMONTH(TODAY(),-1),"",VLOOKUP(A10+30,relevé!$A$2:$S$103,11,TRUE))</f>
        <v>55</v>
      </c>
      <c r="C10" s="27" t="e">
        <f t="shared" ca="1" si="1"/>
        <v>#VALUE!</v>
      </c>
      <c r="D10" s="24" t="e">
        <f t="shared" ca="1" si="2"/>
        <v>#VALUE!</v>
      </c>
      <c r="E10" s="18"/>
      <c r="F10" s="12"/>
      <c r="J10" s="3"/>
      <c r="M10" s="3"/>
      <c r="N10" s="3"/>
    </row>
    <row r="11" spans="1:20" ht="15.75" thickBot="1" x14ac:dyDescent="0.3">
      <c r="A11" s="17">
        <f t="shared" si="0"/>
        <v>41462</v>
      </c>
      <c r="B11" s="26" t="str">
        <f ca="1">IF(A11&gt;EOMONTH(TODAY(),-1),"",VLOOKUP(A11+30,relevé!$A$2:$S$103,11,TRUE))</f>
        <v/>
      </c>
      <c r="C11" s="27" t="str">
        <f t="shared" ca="1" si="1"/>
        <v/>
      </c>
      <c r="D11" s="24" t="e">
        <f t="shared" ca="1" si="2"/>
        <v>#N/A</v>
      </c>
      <c r="E11" s="58"/>
      <c r="F11" s="59"/>
      <c r="J11" s="3"/>
      <c r="M11" s="3"/>
      <c r="N11" s="3"/>
    </row>
    <row r="12" spans="1:20" ht="15.75" thickBot="1" x14ac:dyDescent="0.3">
      <c r="A12" s="17">
        <f t="shared" si="0"/>
        <v>41493</v>
      </c>
      <c r="B12" s="26" t="str">
        <f ca="1">IF(A12&gt;EOMONTH(TODAY(),-1),"",VLOOKUP(A12+30,relevé!$A$2:$S$103,11,TRUE))</f>
        <v/>
      </c>
      <c r="C12" s="27" t="str">
        <f t="shared" ca="1" si="1"/>
        <v/>
      </c>
      <c r="D12" s="24" t="e">
        <f t="shared" ca="1" si="2"/>
        <v>#N/A</v>
      </c>
      <c r="E12" s="18"/>
      <c r="F12" s="12"/>
      <c r="J12" s="3"/>
      <c r="M12" s="3"/>
      <c r="N12" s="3"/>
    </row>
    <row r="13" spans="1:20" ht="15.75" thickBot="1" x14ac:dyDescent="0.3">
      <c r="A13" s="17">
        <f t="shared" si="0"/>
        <v>41524</v>
      </c>
      <c r="B13" s="26" t="str">
        <f ca="1">IF(A13&gt;EOMONTH(TODAY(),-1),"",VLOOKUP(A13+30,relevé!$A$2:$S$103,11,TRUE))</f>
        <v/>
      </c>
      <c r="C13" s="27" t="str">
        <f t="shared" ca="1" si="1"/>
        <v/>
      </c>
      <c r="D13" s="24" t="e">
        <f t="shared" ca="1" si="2"/>
        <v>#N/A</v>
      </c>
      <c r="E13" s="18"/>
      <c r="F13" s="12"/>
      <c r="J13" s="3"/>
      <c r="M13" s="3"/>
      <c r="N13" s="3"/>
    </row>
    <row r="14" spans="1:20" ht="15.75" thickBot="1" x14ac:dyDescent="0.3">
      <c r="A14" s="17">
        <f t="shared" si="0"/>
        <v>41554</v>
      </c>
      <c r="B14" s="26" t="str">
        <f ca="1">IF(A14&gt;EOMONTH(TODAY(),-1),"",VLOOKUP(A14+30,relevé!$A$2:$S$103,11,TRUE))</f>
        <v/>
      </c>
      <c r="C14" s="27" t="str">
        <f t="shared" ca="1" si="1"/>
        <v/>
      </c>
      <c r="D14" s="24" t="e">
        <f t="shared" ca="1" si="2"/>
        <v>#N/A</v>
      </c>
      <c r="E14" s="58"/>
      <c r="F14" s="59"/>
      <c r="J14" s="3"/>
      <c r="M14" s="3"/>
      <c r="N14" s="3"/>
    </row>
    <row r="15" spans="1:20" ht="15.75" thickBot="1" x14ac:dyDescent="0.3">
      <c r="A15" s="17">
        <f t="shared" si="0"/>
        <v>41585</v>
      </c>
      <c r="B15" s="26" t="str">
        <f ca="1">IF(A15&gt;EOMONTH(TODAY(),-1),"",VLOOKUP(A15+30,relevé!$A$2:$S$103,11,TRUE))</f>
        <v/>
      </c>
      <c r="C15" s="27" t="str">
        <f t="shared" ca="1" si="1"/>
        <v/>
      </c>
      <c r="D15" s="24" t="e">
        <f t="shared" ca="1" si="2"/>
        <v>#N/A</v>
      </c>
      <c r="E15" s="18"/>
      <c r="F15" s="12"/>
      <c r="J15" s="3"/>
      <c r="M15" s="3"/>
      <c r="N15" s="3"/>
    </row>
    <row r="16" spans="1:20" ht="15.75" thickBot="1" x14ac:dyDescent="0.3">
      <c r="A16" s="17">
        <f t="shared" si="0"/>
        <v>41615</v>
      </c>
      <c r="B16" s="26" t="str">
        <f ca="1">IF(A16&gt;EOMONTH(TODAY(),-1),"",VLOOKUP(A16+30,relevé!$A$2:$S$103,11,TRUE))</f>
        <v/>
      </c>
      <c r="C16" s="27" t="str">
        <f t="shared" ca="1" si="1"/>
        <v/>
      </c>
      <c r="D16" s="24" t="e">
        <f t="shared" ca="1" si="2"/>
        <v>#N/A</v>
      </c>
      <c r="E16" s="18"/>
      <c r="F16" s="12"/>
      <c r="J16" s="3"/>
    </row>
    <row r="17" spans="1:6" ht="6" customHeight="1" thickBot="1" x14ac:dyDescent="0.3">
      <c r="D17" s="24"/>
    </row>
    <row r="18" spans="1:6" ht="15.75" thickBot="1" x14ac:dyDescent="0.3">
      <c r="A18" s="14" t="s">
        <v>23</v>
      </c>
      <c r="B18" s="15"/>
      <c r="C18" s="16" t="e">
        <f ca="1">SUM(C5:C16)</f>
        <v>#VALUE!</v>
      </c>
      <c r="D18" s="24" t="e">
        <f t="shared" ca="1" si="2"/>
        <v>#VALUE!</v>
      </c>
      <c r="E18" s="18"/>
      <c r="F18" s="12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hiddenColumns="1">
      <selection activeCell="A4" sqref="A4"/>
      <pageMargins left="0.7" right="0.7" top="0.75" bottom="0.75" header="0.3" footer="0.3"/>
      <pageSetup paperSize="9" orientation="portrait" r:id="rId1"/>
    </customSheetView>
  </customSheetViews>
  <mergeCells count="5">
    <mergeCell ref="B1:F1"/>
    <mergeCell ref="A2:A3"/>
    <mergeCell ref="E2:F3"/>
    <mergeCell ref="E11:F11"/>
    <mergeCell ref="E14:F14"/>
  </mergeCells>
  <conditionalFormatting sqref="P2:P15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O2:O15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2:T15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W18"/>
  <sheetViews>
    <sheetView workbookViewId="0">
      <selection activeCell="B7" sqref="B7"/>
    </sheetView>
  </sheetViews>
  <sheetFormatPr baseColWidth="10" defaultColWidth="11.42578125" defaultRowHeight="15" x14ac:dyDescent="0.25"/>
  <cols>
    <col min="1" max="1" width="16.28515625" customWidth="1"/>
    <col min="2" max="3" width="12.140625" customWidth="1"/>
    <col min="4" max="5" width="14.5703125" customWidth="1"/>
    <col min="6" max="7" width="14.5703125" style="20" hidden="1" customWidth="1"/>
    <col min="8" max="8" width="15.28515625" customWidth="1"/>
    <col min="9" max="9" width="10.85546875" customWidth="1"/>
    <col min="10" max="10" width="9.140625" customWidth="1"/>
    <col min="11" max="11" width="14.42578125" bestFit="1" customWidth="1"/>
    <col min="12" max="12" width="5" customWidth="1"/>
    <col min="13" max="16" width="9.140625" customWidth="1"/>
    <col min="17" max="17" width="4.5703125" customWidth="1"/>
    <col min="18" max="256" width="9.140625" customWidth="1"/>
  </cols>
  <sheetData>
    <row r="1" spans="1:23" ht="21.75" thickBot="1" x14ac:dyDescent="0.3">
      <c r="A1" s="4" t="s">
        <v>49</v>
      </c>
      <c r="B1" s="50" t="s">
        <v>48</v>
      </c>
      <c r="C1" s="50"/>
      <c r="D1" s="51"/>
      <c r="E1" s="51"/>
      <c r="F1" s="51"/>
      <c r="G1" s="51"/>
      <c r="H1" s="51"/>
      <c r="I1" s="51"/>
      <c r="O1" s="3"/>
      <c r="R1" s="21"/>
      <c r="S1" s="21"/>
      <c r="T1" s="21"/>
      <c r="U1" s="21"/>
      <c r="V1" s="21"/>
      <c r="W1" s="21"/>
    </row>
    <row r="2" spans="1:23" ht="16.5" thickBot="1" x14ac:dyDescent="0.3">
      <c r="A2" s="52" t="s">
        <v>18</v>
      </c>
      <c r="B2" s="5" t="s">
        <v>19</v>
      </c>
      <c r="C2" s="5"/>
      <c r="D2" s="6"/>
      <c r="E2" s="41"/>
      <c r="F2" s="22"/>
      <c r="G2" s="22"/>
      <c r="H2" s="54" t="s">
        <v>20</v>
      </c>
      <c r="I2" s="55"/>
      <c r="P2" s="3"/>
      <c r="Q2" s="3"/>
    </row>
    <row r="3" spans="1:23" ht="15.75" thickBot="1" x14ac:dyDescent="0.3">
      <c r="A3" s="53"/>
      <c r="B3" s="8" t="s">
        <v>44</v>
      </c>
      <c r="C3" s="8" t="s">
        <v>45</v>
      </c>
      <c r="D3" s="9" t="s">
        <v>46</v>
      </c>
      <c r="E3" s="9" t="s">
        <v>47</v>
      </c>
      <c r="F3" s="23" t="s">
        <v>24</v>
      </c>
      <c r="G3" s="23"/>
      <c r="H3" s="56"/>
      <c r="I3" s="57"/>
      <c r="P3" s="3"/>
      <c r="Q3" s="3"/>
    </row>
    <row r="4" spans="1:23" ht="15.75" thickBot="1" x14ac:dyDescent="0.3">
      <c r="A4" s="17">
        <f>parametres!$C$2</f>
        <v>41250</v>
      </c>
      <c r="B4" s="26" t="str">
        <f ca="1">IF($A4&gt;EOMONTH(TODAY(),-1),"",VLOOKUP($A4+30,relevé!$A$2:$W$103,12,TRUE))</f>
        <v/>
      </c>
      <c r="C4" s="26">
        <f ca="1">IF($A4&gt;EOMONTH(TODAY(),-1),"",VLOOKUP($A4+30,relevé!$A$2:$W$103,13,TRUE))</f>
        <v>1.016</v>
      </c>
      <c r="D4" s="10"/>
      <c r="E4" s="10"/>
      <c r="F4" s="24"/>
      <c r="G4" s="24"/>
      <c r="H4" s="19"/>
      <c r="I4" s="7"/>
      <c r="M4" s="3"/>
      <c r="P4" s="3"/>
      <c r="Q4" s="3"/>
    </row>
    <row r="5" spans="1:23" ht="15.75" thickBot="1" x14ac:dyDescent="0.3">
      <c r="A5" s="17">
        <f>EDATE(A4,1)</f>
        <v>41281</v>
      </c>
      <c r="B5" s="26" t="str">
        <f ca="1">IF(A5&gt;EOMONTH(TODAY(),-1),"",VLOOKUP(A5+30,relevé!$A$2:$W$103,12,TRUE))</f>
        <v/>
      </c>
      <c r="C5" s="26">
        <f ca="1">IF($A5&gt;EOMONTH(TODAY(),-1),"",VLOOKUP($A5+30,relevé!$A$2:$W$103,13,TRUE))</f>
        <v>1.016</v>
      </c>
      <c r="D5" s="27" t="str">
        <f ca="1">IF(B5="","",SUM(B5-B4))</f>
        <v/>
      </c>
      <c r="E5" s="27">
        <f ca="1">IF(C5="","",SUM(C5-C4))</f>
        <v>0</v>
      </c>
      <c r="F5" s="24" t="e">
        <f ca="1">IF(D5="",#N/A,D5)</f>
        <v>#N/A</v>
      </c>
      <c r="G5" s="24">
        <f ca="1">IF(E5="",#N/A,E5)</f>
        <v>0</v>
      </c>
      <c r="H5" s="19"/>
      <c r="I5" s="7"/>
      <c r="M5" s="3"/>
      <c r="P5" s="3"/>
      <c r="Q5" s="3"/>
    </row>
    <row r="6" spans="1:23" ht="15.75" thickBot="1" x14ac:dyDescent="0.3">
      <c r="A6" s="17">
        <f t="shared" ref="A6:A16" si="0">EDATE(A5,1)</f>
        <v>41312</v>
      </c>
      <c r="B6" s="26" t="str">
        <f ca="1">IF(A6&gt;EOMONTH(TODAY(),-1),"",VLOOKUP(A6+30,relevé!$A$2:$W$103,12,TRUE))</f>
        <v/>
      </c>
      <c r="C6" s="26">
        <f ca="1">IF($A6&gt;EOMONTH(TODAY(),-1),"",VLOOKUP($A6+30,relevé!$A$2:$W$103,13,TRUE))</f>
        <v>1.016</v>
      </c>
      <c r="D6" s="27" t="str">
        <f t="shared" ref="D6:D16" ca="1" si="1">IF(B6="","",SUM(B6-B5))</f>
        <v/>
      </c>
      <c r="E6" s="27">
        <f t="shared" ref="E6:E16" ca="1" si="2">IF(C6="","",SUM(C6-C5))</f>
        <v>0</v>
      </c>
      <c r="F6" s="24" t="e">
        <f t="shared" ref="F6:F18" ca="1" si="3">IF(D6="",#N/A,D6)</f>
        <v>#N/A</v>
      </c>
      <c r="G6" s="24">
        <f t="shared" ref="G6:G18" ca="1" si="4">IF(E6="",#N/A,E6)</f>
        <v>0</v>
      </c>
      <c r="H6" s="19"/>
      <c r="I6" s="7"/>
      <c r="M6" s="3"/>
      <c r="P6" s="3"/>
      <c r="Q6" s="3"/>
    </row>
    <row r="7" spans="1:23" ht="15.75" thickBot="1" x14ac:dyDescent="0.3">
      <c r="A7" s="17">
        <f t="shared" si="0"/>
        <v>41340</v>
      </c>
      <c r="B7" s="26" t="str">
        <f ca="1">IF(A7&gt;EOMONTH(TODAY(),-1),"",VLOOKUP(A7+30,relevé!$A$2:$W$103,12,TRUE))</f>
        <v/>
      </c>
      <c r="C7" s="26">
        <f ca="1">IF($A7&gt;EOMONTH(TODAY(),-1),"",VLOOKUP($A7+30,relevé!$A$2:$W$103,13,TRUE))</f>
        <v>1.016</v>
      </c>
      <c r="D7" s="27" t="str">
        <f t="shared" ca="1" si="1"/>
        <v/>
      </c>
      <c r="E7" s="27">
        <f t="shared" ca="1" si="2"/>
        <v>0</v>
      </c>
      <c r="F7" s="24" t="e">
        <f t="shared" ca="1" si="3"/>
        <v>#N/A</v>
      </c>
      <c r="G7" s="24">
        <f t="shared" ca="1" si="4"/>
        <v>0</v>
      </c>
      <c r="H7" s="19"/>
      <c r="I7" s="7"/>
      <c r="M7" s="3"/>
      <c r="P7" s="3"/>
      <c r="Q7" s="3"/>
    </row>
    <row r="8" spans="1:23" ht="15.75" thickBot="1" x14ac:dyDescent="0.3">
      <c r="A8" s="17">
        <f t="shared" si="0"/>
        <v>41371</v>
      </c>
      <c r="B8" s="26" t="str">
        <f ca="1">IF(A8&gt;EOMONTH(TODAY(),-1),"",VLOOKUP(A8+30,relevé!$A$2:$W$103,12,TRUE))</f>
        <v/>
      </c>
      <c r="C8" s="26">
        <f ca="1">IF($A8&gt;EOMONTH(TODAY(),-1),"",VLOOKUP($A8+30,relevé!$A$2:$W$103,13,TRUE))</f>
        <v>1.0189999999999999</v>
      </c>
      <c r="D8" s="27" t="str">
        <f ca="1">IF(B8="","",SUM(B8-B7))</f>
        <v/>
      </c>
      <c r="E8" s="27">
        <f t="shared" ca="1" si="2"/>
        <v>2.9999999999998916E-3</v>
      </c>
      <c r="F8" s="24" t="e">
        <f t="shared" ca="1" si="3"/>
        <v>#N/A</v>
      </c>
      <c r="G8" s="24">
        <f t="shared" ca="1" si="4"/>
        <v>2.9999999999998916E-3</v>
      </c>
      <c r="H8" s="13"/>
      <c r="I8" s="7"/>
      <c r="M8" s="3"/>
      <c r="P8" s="3"/>
      <c r="Q8" s="3"/>
    </row>
    <row r="9" spans="1:23" ht="15.75" thickBot="1" x14ac:dyDescent="0.3">
      <c r="A9" s="17">
        <f t="shared" si="0"/>
        <v>41401</v>
      </c>
      <c r="B9" s="26" t="str">
        <f ca="1">IF(A9&gt;EOMONTH(TODAY(),-1),"",VLOOKUP(A9+30,relevé!$A$2:$W$103,12,TRUE))</f>
        <v/>
      </c>
      <c r="C9" s="26">
        <f ca="1">IF($A9&gt;EOMONTH(TODAY(),-1),"",VLOOKUP($A9+30,relevé!$A$2:$W$103,13,TRUE))</f>
        <v>1.0189999999999999</v>
      </c>
      <c r="D9" s="27" t="str">
        <f t="shared" ca="1" si="1"/>
        <v/>
      </c>
      <c r="E9" s="27">
        <f t="shared" ca="1" si="2"/>
        <v>0</v>
      </c>
      <c r="F9" s="24" t="e">
        <f t="shared" ca="1" si="3"/>
        <v>#N/A</v>
      </c>
      <c r="G9" s="24">
        <f t="shared" ca="1" si="4"/>
        <v>0</v>
      </c>
      <c r="H9" s="19"/>
      <c r="I9" s="7"/>
      <c r="M9" s="3"/>
      <c r="P9" s="3"/>
      <c r="Q9" s="3"/>
    </row>
    <row r="10" spans="1:23" ht="15.75" thickBot="1" x14ac:dyDescent="0.3">
      <c r="A10" s="17">
        <f t="shared" si="0"/>
        <v>41432</v>
      </c>
      <c r="B10" s="26">
        <f ca="1">IF(A10&gt;EOMONTH(TODAY(),-1),"",VLOOKUP(A10+30,relevé!$A$2:$W$103,12,TRUE))</f>
        <v>1.9950000000000001</v>
      </c>
      <c r="C10" s="26">
        <f ca="1">IF($A10&gt;EOMONTH(TODAY(),-1),"",VLOOKUP($A10+30,relevé!$A$2:$W$103,13,TRUE))</f>
        <v>1.0189999999999999</v>
      </c>
      <c r="D10" s="27" t="e">
        <f t="shared" ca="1" si="1"/>
        <v>#VALUE!</v>
      </c>
      <c r="E10" s="27">
        <f t="shared" ca="1" si="2"/>
        <v>0</v>
      </c>
      <c r="F10" s="24" t="e">
        <f t="shared" ca="1" si="3"/>
        <v>#VALUE!</v>
      </c>
      <c r="G10" s="24">
        <f t="shared" ca="1" si="4"/>
        <v>0</v>
      </c>
      <c r="H10" s="19"/>
      <c r="I10" s="12"/>
      <c r="M10" s="3"/>
      <c r="P10" s="3"/>
      <c r="Q10" s="3"/>
    </row>
    <row r="11" spans="1:23" ht="15.75" thickBot="1" x14ac:dyDescent="0.3">
      <c r="A11" s="17">
        <f t="shared" si="0"/>
        <v>41462</v>
      </c>
      <c r="B11" s="26" t="str">
        <f ca="1">IF(A11&gt;EOMONTH(TODAY(),-1),"",VLOOKUP(A11+30,relevé!$A$2:$W$103,12,TRUE))</f>
        <v/>
      </c>
      <c r="C11" s="26" t="str">
        <f ca="1">IF($A11&gt;EOMONTH(TODAY(),-1),"",VLOOKUP($A11+30,relevé!$A$2:$W$103,13,TRUE))</f>
        <v/>
      </c>
      <c r="D11" s="27" t="str">
        <f t="shared" ca="1" si="1"/>
        <v/>
      </c>
      <c r="E11" s="27" t="str">
        <f t="shared" ca="1" si="2"/>
        <v/>
      </c>
      <c r="F11" s="24" t="e">
        <f t="shared" ca="1" si="3"/>
        <v>#N/A</v>
      </c>
      <c r="G11" s="24" t="e">
        <f t="shared" ca="1" si="4"/>
        <v>#N/A</v>
      </c>
      <c r="H11" s="58"/>
      <c r="I11" s="59"/>
      <c r="M11" s="3"/>
      <c r="P11" s="3"/>
      <c r="Q11" s="3"/>
    </row>
    <row r="12" spans="1:23" ht="15.75" thickBot="1" x14ac:dyDescent="0.3">
      <c r="A12" s="17">
        <f t="shared" si="0"/>
        <v>41493</v>
      </c>
      <c r="B12" s="26" t="str">
        <f ca="1">IF(A12&gt;EOMONTH(TODAY(),-1),"",VLOOKUP(A12+30,relevé!$A$2:$W$103,12,TRUE))</f>
        <v/>
      </c>
      <c r="C12" s="26" t="str">
        <f ca="1">IF($A12&gt;EOMONTH(TODAY(),-1),"",VLOOKUP($A12+30,relevé!$A$2:$W$103,13,TRUE))</f>
        <v/>
      </c>
      <c r="D12" s="27" t="str">
        <f t="shared" ca="1" si="1"/>
        <v/>
      </c>
      <c r="E12" s="27" t="str">
        <f t="shared" ca="1" si="2"/>
        <v/>
      </c>
      <c r="F12" s="24" t="e">
        <f t="shared" ca="1" si="3"/>
        <v>#N/A</v>
      </c>
      <c r="G12" s="24" t="e">
        <f t="shared" ca="1" si="4"/>
        <v>#N/A</v>
      </c>
      <c r="H12" s="19"/>
      <c r="I12" s="12"/>
      <c r="M12" s="3"/>
      <c r="P12" s="3"/>
      <c r="Q12" s="3"/>
    </row>
    <row r="13" spans="1:23" ht="15.75" thickBot="1" x14ac:dyDescent="0.3">
      <c r="A13" s="17">
        <f t="shared" si="0"/>
        <v>41524</v>
      </c>
      <c r="B13" s="26" t="str">
        <f ca="1">IF(A13&gt;EOMONTH(TODAY(),-1),"",VLOOKUP(A13+30,relevé!$A$2:$W$103,12,TRUE))</f>
        <v/>
      </c>
      <c r="C13" s="26" t="str">
        <f ca="1">IF($A13&gt;EOMONTH(TODAY(),-1),"",VLOOKUP($A13+30,relevé!$A$2:$W$103,13,TRUE))</f>
        <v/>
      </c>
      <c r="D13" s="27" t="str">
        <f t="shared" ca="1" si="1"/>
        <v/>
      </c>
      <c r="E13" s="27" t="str">
        <f t="shared" ca="1" si="2"/>
        <v/>
      </c>
      <c r="F13" s="24" t="e">
        <f t="shared" ca="1" si="3"/>
        <v>#N/A</v>
      </c>
      <c r="G13" s="24" t="e">
        <f t="shared" ca="1" si="4"/>
        <v>#N/A</v>
      </c>
      <c r="H13" s="19"/>
      <c r="I13" s="12"/>
      <c r="M13" s="3"/>
      <c r="P13" s="3"/>
      <c r="Q13" s="3"/>
    </row>
    <row r="14" spans="1:23" ht="15.75" thickBot="1" x14ac:dyDescent="0.3">
      <c r="A14" s="17">
        <f t="shared" si="0"/>
        <v>41554</v>
      </c>
      <c r="B14" s="26" t="str">
        <f ca="1">IF(A14&gt;EOMONTH(TODAY(),-1),"",VLOOKUP(A14+30,relevé!$A$2:$W$103,12,TRUE))</f>
        <v/>
      </c>
      <c r="C14" s="26" t="str">
        <f ca="1">IF($A14&gt;EOMONTH(TODAY(),-1),"",VLOOKUP($A14+30,relevé!$A$2:$W$103,13,TRUE))</f>
        <v/>
      </c>
      <c r="D14" s="27" t="str">
        <f t="shared" ca="1" si="1"/>
        <v/>
      </c>
      <c r="E14" s="27" t="str">
        <f t="shared" ca="1" si="2"/>
        <v/>
      </c>
      <c r="F14" s="24" t="e">
        <f t="shared" ca="1" si="3"/>
        <v>#N/A</v>
      </c>
      <c r="G14" s="24" t="e">
        <f t="shared" ca="1" si="4"/>
        <v>#N/A</v>
      </c>
      <c r="H14" s="58"/>
      <c r="I14" s="59"/>
      <c r="M14" s="3"/>
      <c r="P14" s="3"/>
      <c r="Q14" s="3"/>
    </row>
    <row r="15" spans="1:23" ht="15.75" thickBot="1" x14ac:dyDescent="0.3">
      <c r="A15" s="17">
        <f t="shared" si="0"/>
        <v>41585</v>
      </c>
      <c r="B15" s="26" t="str">
        <f ca="1">IF(A15&gt;EOMONTH(TODAY(),-1),"",VLOOKUP(A15+30,relevé!$A$2:$W$103,12,TRUE))</f>
        <v/>
      </c>
      <c r="C15" s="26" t="str">
        <f ca="1">IF($A15&gt;EOMONTH(TODAY(),-1),"",VLOOKUP($A15+30,relevé!$A$2:$W$103,13,TRUE))</f>
        <v/>
      </c>
      <c r="D15" s="27" t="str">
        <f t="shared" ca="1" si="1"/>
        <v/>
      </c>
      <c r="E15" s="27" t="str">
        <f t="shared" ca="1" si="2"/>
        <v/>
      </c>
      <c r="F15" s="24" t="e">
        <f t="shared" ca="1" si="3"/>
        <v>#N/A</v>
      </c>
      <c r="G15" s="24" t="e">
        <f t="shared" ca="1" si="4"/>
        <v>#N/A</v>
      </c>
      <c r="H15" s="19"/>
      <c r="I15" s="12"/>
      <c r="M15" s="3"/>
      <c r="P15" s="3"/>
      <c r="Q15" s="3"/>
    </row>
    <row r="16" spans="1:23" ht="15.75" thickBot="1" x14ac:dyDescent="0.3">
      <c r="A16" s="17">
        <f t="shared" si="0"/>
        <v>41615</v>
      </c>
      <c r="B16" s="26" t="str">
        <f ca="1">IF(A16&gt;EOMONTH(TODAY(),-1),"",VLOOKUP(A16+30,relevé!$A$2:$W$103,12,TRUE))</f>
        <v/>
      </c>
      <c r="C16" s="26" t="str">
        <f ca="1">IF($A16&gt;EOMONTH(TODAY(),-1),"",VLOOKUP($A16+30,relevé!$A$2:$W$103,13,TRUE))</f>
        <v/>
      </c>
      <c r="D16" s="27" t="str">
        <f t="shared" ca="1" si="1"/>
        <v/>
      </c>
      <c r="E16" s="27" t="str">
        <f t="shared" ca="1" si="2"/>
        <v/>
      </c>
      <c r="F16" s="24" t="e">
        <f t="shared" ca="1" si="3"/>
        <v>#N/A</v>
      </c>
      <c r="G16" s="24" t="e">
        <f t="shared" ca="1" si="4"/>
        <v>#N/A</v>
      </c>
      <c r="H16" s="19"/>
      <c r="I16" s="12"/>
      <c r="M16" s="3"/>
    </row>
    <row r="17" spans="1:9" ht="6" customHeight="1" thickBot="1" x14ac:dyDescent="0.3">
      <c r="F17" s="24"/>
      <c r="G17" s="24"/>
    </row>
    <row r="18" spans="1:9" ht="15.75" thickBot="1" x14ac:dyDescent="0.3">
      <c r="A18" s="14" t="s">
        <v>23</v>
      </c>
      <c r="B18" s="15"/>
      <c r="C18" s="15"/>
      <c r="D18" s="16" t="e">
        <f ca="1">SUM(D5:D16)</f>
        <v>#VALUE!</v>
      </c>
      <c r="E18" s="16">
        <f ca="1">SUM(E5:E16)</f>
        <v>2.9999999999998916E-3</v>
      </c>
      <c r="F18" s="24" t="e">
        <f t="shared" ca="1" si="3"/>
        <v>#VALUE!</v>
      </c>
      <c r="G18" s="24">
        <f t="shared" ca="1" si="4"/>
        <v>2.9999999999998916E-3</v>
      </c>
      <c r="H18" s="19"/>
      <c r="I18" s="12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hiddenColumns="1">
      <selection activeCell="A4" sqref="A4"/>
      <pageMargins left="0.7" right="0.7" top="0.75" bottom="0.75" header="0.3" footer="0.3"/>
      <pageSetup paperSize="9" orientation="portrait" r:id="rId1"/>
    </customSheetView>
  </customSheetViews>
  <mergeCells count="5">
    <mergeCell ref="B1:I1"/>
    <mergeCell ref="A2:A3"/>
    <mergeCell ref="H2:I3"/>
    <mergeCell ref="H11:I11"/>
    <mergeCell ref="H14:I14"/>
  </mergeCells>
  <conditionalFormatting sqref="S2:S15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R2:R15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T2:W15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4"/>
  </sheetPr>
  <dimension ref="A1:T18"/>
  <sheetViews>
    <sheetView workbookViewId="0">
      <selection activeCell="B8" sqref="B8"/>
    </sheetView>
  </sheetViews>
  <sheetFormatPr baseColWidth="10" defaultColWidth="11.42578125" defaultRowHeight="15" x14ac:dyDescent="0.25"/>
  <cols>
    <col min="1" max="1" width="16.28515625" customWidth="1"/>
    <col min="2" max="2" width="12.140625" customWidth="1"/>
    <col min="3" max="3" width="14.5703125" customWidth="1"/>
    <col min="4" max="4" width="14.5703125" style="20" hidden="1" customWidth="1"/>
    <col min="5" max="5" width="15.28515625" customWidth="1"/>
    <col min="6" max="6" width="35.85546875" customWidth="1"/>
    <col min="7" max="7" width="9.140625" customWidth="1"/>
    <col min="8" max="8" width="14.42578125" bestFit="1" customWidth="1"/>
    <col min="9" max="9" width="5" customWidth="1"/>
    <col min="10" max="13" width="9.140625" customWidth="1"/>
    <col min="14" max="14" width="4.5703125" customWidth="1"/>
    <col min="15" max="256" width="9.140625" customWidth="1"/>
  </cols>
  <sheetData>
    <row r="1" spans="1:20" ht="21.75" thickBot="1" x14ac:dyDescent="0.3">
      <c r="A1" s="4" t="s">
        <v>16</v>
      </c>
      <c r="B1" s="51" t="s">
        <v>17</v>
      </c>
      <c r="C1" s="51"/>
      <c r="D1" s="51"/>
      <c r="E1" s="51"/>
      <c r="F1" s="51"/>
      <c r="L1" s="3"/>
      <c r="O1" s="21"/>
      <c r="P1" s="21"/>
      <c r="Q1" s="21"/>
      <c r="R1" s="21"/>
      <c r="S1" s="21"/>
      <c r="T1" s="21"/>
    </row>
    <row r="2" spans="1:20" ht="16.5" thickBot="1" x14ac:dyDescent="0.3">
      <c r="A2" s="52" t="s">
        <v>18</v>
      </c>
      <c r="B2" s="5" t="s">
        <v>19</v>
      </c>
      <c r="C2" s="6"/>
      <c r="D2" s="22"/>
      <c r="E2" s="54" t="s">
        <v>20</v>
      </c>
      <c r="F2" s="55"/>
      <c r="M2" s="3"/>
      <c r="N2" s="3"/>
    </row>
    <row r="3" spans="1:20" ht="15.75" thickBot="1" x14ac:dyDescent="0.3">
      <c r="A3" s="53"/>
      <c r="B3" s="8" t="s">
        <v>21</v>
      </c>
      <c r="C3" s="9" t="s">
        <v>22</v>
      </c>
      <c r="D3" s="23" t="s">
        <v>24</v>
      </c>
      <c r="E3" s="56"/>
      <c r="F3" s="57"/>
      <c r="M3" s="3"/>
      <c r="N3" s="3"/>
    </row>
    <row r="4" spans="1:20" ht="15.75" thickBot="1" x14ac:dyDescent="0.3">
      <c r="A4" s="17">
        <f>parametres!$C$2</f>
        <v>41250</v>
      </c>
      <c r="B4" s="26">
        <f ca="1">IF(A4&gt;EOMONTH(TODAY(),-1),"",VLOOKUP(A4+30,relevé!$A$2:$S$103,2,TRUE))</f>
        <v>9149</v>
      </c>
      <c r="C4" s="26"/>
      <c r="D4" s="24"/>
      <c r="E4" s="11"/>
      <c r="F4" s="7"/>
      <c r="J4" s="3"/>
      <c r="M4" s="3"/>
      <c r="N4" s="3"/>
    </row>
    <row r="5" spans="1:20" ht="15.75" thickBot="1" x14ac:dyDescent="0.3">
      <c r="A5" s="17">
        <f>EDATE(A4,1)</f>
        <v>41281</v>
      </c>
      <c r="B5" s="26">
        <f ca="1">IF(A5&gt;EOMONTH(TODAY(),-1),"",VLOOKUP(A5+30,relevé!$A$2:$S$103,2,TRUE))</f>
        <v>9400</v>
      </c>
      <c r="C5" s="27">
        <f ca="1">IF(B5="","",SUM(B5-B4))</f>
        <v>251</v>
      </c>
      <c r="D5" s="24">
        <f ca="1">IF(C5="",#N/A,C5)</f>
        <v>251</v>
      </c>
      <c r="E5" s="11"/>
      <c r="F5" s="7"/>
      <c r="J5" s="3"/>
      <c r="M5" s="3"/>
      <c r="N5" s="3"/>
    </row>
    <row r="6" spans="1:20" ht="15.75" thickBot="1" x14ac:dyDescent="0.3">
      <c r="A6" s="17">
        <f t="shared" ref="A6:A16" si="0">EDATE(A5,1)</f>
        <v>41312</v>
      </c>
      <c r="B6" s="26">
        <f ca="1">IF(A6&gt;EOMONTH(TODAY(),-1),"",VLOOKUP(A6+30,relevé!$A$2:$S$103,2,TRUE))</f>
        <v>9637</v>
      </c>
      <c r="C6" s="27">
        <f t="shared" ref="C6:C16" ca="1" si="1">IF(B6="","",SUM(B6-B5))</f>
        <v>237</v>
      </c>
      <c r="D6" s="24">
        <f t="shared" ref="D6:D18" ca="1" si="2">IF(C6="",#N/A,C6)</f>
        <v>237</v>
      </c>
      <c r="E6" s="11"/>
      <c r="F6" s="7"/>
      <c r="J6" s="3"/>
      <c r="M6" s="3"/>
      <c r="N6" s="3"/>
    </row>
    <row r="7" spans="1:20" ht="15.75" thickBot="1" x14ac:dyDescent="0.3">
      <c r="A7" s="17">
        <f t="shared" si="0"/>
        <v>41340</v>
      </c>
      <c r="B7" s="26">
        <f ca="1">IF(A7&gt;EOMONTH(TODAY(),-1),"",VLOOKUP(A7+30,relevé!$A$2:$S$103,2,TRUE))</f>
        <v>9764</v>
      </c>
      <c r="C7" s="27">
        <f t="shared" ca="1" si="1"/>
        <v>127</v>
      </c>
      <c r="D7" s="24">
        <f t="shared" ca="1" si="2"/>
        <v>127</v>
      </c>
      <c r="E7" s="11"/>
      <c r="F7" s="7"/>
      <c r="J7" s="3"/>
      <c r="M7" s="3"/>
      <c r="N7" s="3"/>
    </row>
    <row r="8" spans="1:20" ht="15.75" thickBot="1" x14ac:dyDescent="0.3">
      <c r="A8" s="17">
        <f t="shared" si="0"/>
        <v>41371</v>
      </c>
      <c r="B8" s="26">
        <f ca="1">IF(A8&gt;EOMONTH(TODAY(),-1),"",VLOOKUP(A8+30,relevé!$A$2:$S$103,2,TRUE))</f>
        <v>9950</v>
      </c>
      <c r="C8" s="27">
        <f ca="1">IF(B8="","",SUM(B8-B7))</f>
        <v>186</v>
      </c>
      <c r="D8" s="24">
        <f t="shared" ca="1" si="2"/>
        <v>186</v>
      </c>
      <c r="E8" s="13"/>
      <c r="F8" s="7"/>
      <c r="J8" s="3"/>
      <c r="M8" s="3"/>
      <c r="N8" s="3"/>
    </row>
    <row r="9" spans="1:20" ht="15.75" thickBot="1" x14ac:dyDescent="0.3">
      <c r="A9" s="17">
        <f t="shared" si="0"/>
        <v>41401</v>
      </c>
      <c r="B9" s="26">
        <f ca="1">IF(A9&gt;EOMONTH(TODAY(),-1),"",VLOOKUP(A9+30,relevé!$A$2:$S$103,2,TRUE))</f>
        <v>10140</v>
      </c>
      <c r="C9" s="27">
        <f t="shared" ca="1" si="1"/>
        <v>190</v>
      </c>
      <c r="D9" s="24">
        <f t="shared" ca="1" si="2"/>
        <v>190</v>
      </c>
      <c r="E9" s="11"/>
      <c r="F9" s="7"/>
      <c r="J9" s="3"/>
      <c r="M9" s="3"/>
      <c r="N9" s="3"/>
    </row>
    <row r="10" spans="1:20" ht="15.75" thickBot="1" x14ac:dyDescent="0.3">
      <c r="A10" s="17">
        <f t="shared" si="0"/>
        <v>41432</v>
      </c>
      <c r="B10" s="26">
        <f ca="1">IF(A10&gt;EOMONTH(TODAY(),-1),"",VLOOKUP(A10+30,relevé!$A$2:$S$103,2,TRUE))</f>
        <v>10465</v>
      </c>
      <c r="C10" s="27">
        <f t="shared" ca="1" si="1"/>
        <v>325</v>
      </c>
      <c r="D10" s="24">
        <f t="shared" ca="1" si="2"/>
        <v>325</v>
      </c>
      <c r="E10" s="11"/>
      <c r="F10" s="12"/>
      <c r="J10" s="3"/>
      <c r="M10" s="3"/>
      <c r="N10" s="3"/>
    </row>
    <row r="11" spans="1:20" ht="15.75" thickBot="1" x14ac:dyDescent="0.3">
      <c r="A11" s="17">
        <f t="shared" si="0"/>
        <v>41462</v>
      </c>
      <c r="B11" s="26" t="str">
        <f ca="1">IF(A11&gt;EOMONTH(TODAY(),-1),"",VLOOKUP(A11+30,relevé!$A$2:$S$103,2,TRUE))</f>
        <v/>
      </c>
      <c r="C11" s="27" t="str">
        <f t="shared" ca="1" si="1"/>
        <v/>
      </c>
      <c r="D11" s="24" t="e">
        <f t="shared" ca="1" si="2"/>
        <v>#N/A</v>
      </c>
      <c r="E11" s="58"/>
      <c r="F11" s="59"/>
      <c r="J11" s="3"/>
      <c r="M11" s="3"/>
      <c r="N11" s="3"/>
    </row>
    <row r="12" spans="1:20" ht="15.75" thickBot="1" x14ac:dyDescent="0.3">
      <c r="A12" s="17">
        <f t="shared" si="0"/>
        <v>41493</v>
      </c>
      <c r="B12" s="26" t="str">
        <f ca="1">IF(A12&gt;EOMONTH(TODAY(),-1),"",VLOOKUP(A12+30,relevé!$A$2:$S$103,2,TRUE))</f>
        <v/>
      </c>
      <c r="C12" s="27" t="str">
        <f t="shared" ca="1" si="1"/>
        <v/>
      </c>
      <c r="D12" s="24" t="e">
        <f t="shared" ca="1" si="2"/>
        <v>#N/A</v>
      </c>
      <c r="E12" s="11"/>
      <c r="F12" s="12"/>
      <c r="J12" s="3"/>
      <c r="M12" s="3"/>
      <c r="N12" s="3"/>
    </row>
    <row r="13" spans="1:20" ht="15.75" thickBot="1" x14ac:dyDescent="0.3">
      <c r="A13" s="17">
        <f t="shared" si="0"/>
        <v>41524</v>
      </c>
      <c r="B13" s="26" t="str">
        <f ca="1">IF(A13&gt;EOMONTH(TODAY(),-1),"",VLOOKUP(A13+30,relevé!$A$2:$S$103,2,TRUE))</f>
        <v/>
      </c>
      <c r="C13" s="27" t="str">
        <f t="shared" ca="1" si="1"/>
        <v/>
      </c>
      <c r="D13" s="24" t="e">
        <f t="shared" ca="1" si="2"/>
        <v>#N/A</v>
      </c>
      <c r="E13" s="11"/>
      <c r="F13" s="12"/>
      <c r="J13" s="3"/>
      <c r="M13" s="3"/>
      <c r="N13" s="3"/>
    </row>
    <row r="14" spans="1:20" ht="15.75" thickBot="1" x14ac:dyDescent="0.3">
      <c r="A14" s="17">
        <f t="shared" si="0"/>
        <v>41554</v>
      </c>
      <c r="B14" s="26" t="str">
        <f ca="1">IF(A14&gt;EOMONTH(TODAY(),-1),"",VLOOKUP(A14+30,relevé!$A$2:$S$103,2,TRUE))</f>
        <v/>
      </c>
      <c r="C14" s="27" t="str">
        <f t="shared" ca="1" si="1"/>
        <v/>
      </c>
      <c r="D14" s="24" t="e">
        <f t="shared" ca="1" si="2"/>
        <v>#N/A</v>
      </c>
      <c r="E14" s="58"/>
      <c r="F14" s="59"/>
      <c r="J14" s="3"/>
      <c r="M14" s="3"/>
      <c r="N14" s="3"/>
    </row>
    <row r="15" spans="1:20" ht="15.75" thickBot="1" x14ac:dyDescent="0.3">
      <c r="A15" s="17">
        <f t="shared" si="0"/>
        <v>41585</v>
      </c>
      <c r="B15" s="26" t="str">
        <f ca="1">IF(A15&gt;EOMONTH(TODAY(),-1),"",VLOOKUP(A15+30,relevé!$A$2:$S$103,2,TRUE))</f>
        <v/>
      </c>
      <c r="C15" s="27" t="str">
        <f t="shared" ca="1" si="1"/>
        <v/>
      </c>
      <c r="D15" s="24" t="e">
        <f t="shared" ca="1" si="2"/>
        <v>#N/A</v>
      </c>
      <c r="E15" s="11"/>
      <c r="F15" s="12"/>
      <c r="J15" s="3"/>
      <c r="M15" s="3"/>
      <c r="N15" s="3"/>
    </row>
    <row r="16" spans="1:20" ht="15.75" thickBot="1" x14ac:dyDescent="0.3">
      <c r="A16" s="17">
        <f t="shared" si="0"/>
        <v>41615</v>
      </c>
      <c r="B16" s="26" t="str">
        <f ca="1">IF(A16&gt;EOMONTH(TODAY(),-1),"",VLOOKUP(A16+30,relevé!$A$2:$S$103,2,TRUE))</f>
        <v/>
      </c>
      <c r="C16" s="27" t="str">
        <f t="shared" ca="1" si="1"/>
        <v/>
      </c>
      <c r="D16" s="24" t="e">
        <f t="shared" ca="1" si="2"/>
        <v>#N/A</v>
      </c>
      <c r="E16" s="11"/>
      <c r="F16" s="12"/>
      <c r="J16" s="3"/>
    </row>
    <row r="17" spans="1:6" ht="6" customHeight="1" thickBot="1" x14ac:dyDescent="0.3">
      <c r="D17" s="24"/>
    </row>
    <row r="18" spans="1:6" ht="15.75" thickBot="1" x14ac:dyDescent="0.3">
      <c r="A18" s="14" t="s">
        <v>23</v>
      </c>
      <c r="B18" s="15"/>
      <c r="C18" s="16">
        <f ca="1">SUM(C5:C16)</f>
        <v>1316</v>
      </c>
      <c r="D18" s="24">
        <f t="shared" ca="1" si="2"/>
        <v>1316</v>
      </c>
      <c r="E18" s="11"/>
      <c r="F18" s="12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hiddenColumns="1">
      <pageMargins left="0.7" right="0.7" top="0.75" bottom="0.75" header="0.3" footer="0.3"/>
    </customSheetView>
  </customSheetViews>
  <mergeCells count="5">
    <mergeCell ref="B1:F1"/>
    <mergeCell ref="E11:F11"/>
    <mergeCell ref="E14:F14"/>
    <mergeCell ref="E2:F3"/>
    <mergeCell ref="A2:A3"/>
  </mergeCells>
  <conditionalFormatting sqref="P2:P15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O2:O15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2:T15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2060"/>
    <pageSetUpPr fitToPage="1"/>
  </sheetPr>
  <dimension ref="A1:AP19"/>
  <sheetViews>
    <sheetView tabSelected="1" workbookViewId="0">
      <selection activeCell="AB28" sqref="AB28"/>
    </sheetView>
  </sheetViews>
  <sheetFormatPr baseColWidth="10" defaultColWidth="11.42578125" defaultRowHeight="15" x14ac:dyDescent="0.25"/>
  <cols>
    <col min="1" max="1" width="16.28515625" customWidth="1"/>
    <col min="2" max="2" width="12.140625" customWidth="1"/>
    <col min="3" max="3" width="14.5703125" customWidth="1"/>
    <col min="4" max="26" width="14.5703125" style="20" customWidth="1"/>
    <col min="27" max="27" width="15.28515625" customWidth="1"/>
    <col min="28" max="28" width="36.5703125" customWidth="1"/>
    <col min="29" max="29" width="9.140625" customWidth="1"/>
    <col min="30" max="30" width="14.42578125" bestFit="1" customWidth="1"/>
    <col min="31" max="31" width="5" customWidth="1"/>
    <col min="32" max="35" width="9.140625" customWidth="1"/>
    <col min="36" max="36" width="4.5703125" customWidth="1"/>
    <col min="37" max="266" width="9.140625" customWidth="1"/>
  </cols>
  <sheetData>
    <row r="1" spans="1:42" ht="21.75" customHeight="1" thickBot="1" x14ac:dyDescent="0.3">
      <c r="A1" s="65" t="s">
        <v>16</v>
      </c>
      <c r="B1" s="60" t="s">
        <v>40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H1" s="3"/>
      <c r="AK1" s="21"/>
      <c r="AL1" s="21"/>
      <c r="AM1" s="21"/>
      <c r="AN1" s="21"/>
      <c r="AO1" s="21"/>
      <c r="AP1" s="21"/>
    </row>
    <row r="2" spans="1:42" s="20" customFormat="1" ht="21.75" customHeight="1" thickBot="1" x14ac:dyDescent="0.3">
      <c r="B2" s="20">
        <v>2</v>
      </c>
      <c r="E2" s="20">
        <v>3</v>
      </c>
      <c r="G2" s="20">
        <v>4</v>
      </c>
      <c r="I2" s="20">
        <v>7</v>
      </c>
      <c r="K2" s="20">
        <v>8</v>
      </c>
      <c r="M2" s="20">
        <v>9</v>
      </c>
      <c r="O2" s="20">
        <v>10</v>
      </c>
      <c r="Q2" s="20">
        <v>11</v>
      </c>
      <c r="S2" s="20">
        <v>7</v>
      </c>
      <c r="U2" s="20">
        <v>14</v>
      </c>
      <c r="W2" s="20">
        <v>17</v>
      </c>
      <c r="Y2" s="20">
        <v>18</v>
      </c>
    </row>
    <row r="3" spans="1:42" ht="16.5" thickBot="1" x14ac:dyDescent="0.3">
      <c r="A3" s="52" t="s">
        <v>18</v>
      </c>
      <c r="B3" s="5" t="s">
        <v>19</v>
      </c>
      <c r="C3" s="6"/>
      <c r="D3" s="22"/>
      <c r="E3" s="61" t="s">
        <v>36</v>
      </c>
      <c r="F3" s="62"/>
      <c r="G3" s="61" t="s">
        <v>37</v>
      </c>
      <c r="H3" s="62"/>
      <c r="I3" s="61" t="s">
        <v>58</v>
      </c>
      <c r="J3" s="62"/>
      <c r="K3" s="61" t="s">
        <v>59</v>
      </c>
      <c r="L3" s="62"/>
      <c r="M3" s="61" t="s">
        <v>60</v>
      </c>
      <c r="N3" s="62"/>
      <c r="O3" s="61" t="s">
        <v>61</v>
      </c>
      <c r="P3" s="62"/>
      <c r="Q3" s="61" t="s">
        <v>62</v>
      </c>
      <c r="R3" s="62"/>
      <c r="S3" s="61" t="s">
        <v>38</v>
      </c>
      <c r="T3" s="62"/>
      <c r="U3" s="61" t="s">
        <v>41</v>
      </c>
      <c r="V3" s="62"/>
      <c r="W3" s="61" t="s">
        <v>42</v>
      </c>
      <c r="X3" s="62"/>
      <c r="Y3" s="61" t="s">
        <v>39</v>
      </c>
      <c r="Z3" s="62"/>
      <c r="AA3" s="54" t="s">
        <v>20</v>
      </c>
      <c r="AB3" s="55"/>
      <c r="AI3" s="3"/>
      <c r="AJ3" s="3"/>
    </row>
    <row r="4" spans="1:42" ht="15.75" thickBot="1" x14ac:dyDescent="0.3">
      <c r="A4" s="53"/>
      <c r="B4" s="8" t="s">
        <v>21</v>
      </c>
      <c r="C4" s="9" t="s">
        <v>22</v>
      </c>
      <c r="D4" s="23" t="s">
        <v>24</v>
      </c>
      <c r="E4" s="23" t="s">
        <v>30</v>
      </c>
      <c r="F4" s="23" t="s">
        <v>31</v>
      </c>
      <c r="G4" s="23" t="s">
        <v>30</v>
      </c>
      <c r="H4" s="23" t="s">
        <v>31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 t="s">
        <v>30</v>
      </c>
      <c r="T4" s="23" t="s">
        <v>31</v>
      </c>
      <c r="U4" s="23" t="s">
        <v>30</v>
      </c>
      <c r="V4" s="23" t="s">
        <v>31</v>
      </c>
      <c r="W4" s="23" t="s">
        <v>30</v>
      </c>
      <c r="X4" s="23" t="s">
        <v>31</v>
      </c>
      <c r="Y4" s="23" t="s">
        <v>30</v>
      </c>
      <c r="Z4" s="23" t="s">
        <v>31</v>
      </c>
      <c r="AA4" s="56"/>
      <c r="AB4" s="57"/>
      <c r="AI4" s="3"/>
      <c r="AJ4" s="3"/>
    </row>
    <row r="5" spans="1:42" ht="15.75" thickBot="1" x14ac:dyDescent="0.3">
      <c r="A5" s="17">
        <f>parametres!$C$2</f>
        <v>41250</v>
      </c>
      <c r="B5" s="26">
        <f ca="1">IF(A5&gt;EOMONTH(TODAY(),-1),"",VLOOKUP(A5+30,relevé!$A$2:$S$103,$B$2,TRUE))</f>
        <v>9149</v>
      </c>
      <c r="C5" s="26"/>
      <c r="D5" s="35"/>
      <c r="E5" s="35">
        <f ca="1">IF($A5&gt;EOMONTH(TODAY(),-1),"",VLOOKUP($A5+30,relevé!$A$2:$W$103,E$2,TRUE))</f>
        <v>1589</v>
      </c>
      <c r="F5" s="35"/>
      <c r="G5" s="35">
        <f ca="1">IF($A5&gt;EOMONTH(TODAY(),-1),"",VLOOKUP($A5+30,relevé!$A$2:$W$103,G$2,TRUE))</f>
        <v>1102</v>
      </c>
      <c r="H5" s="35"/>
      <c r="I5" s="35" t="str">
        <f ca="1">IF($A5&gt;EOMONTH(TODAY(),-1),"",VLOOKUP($A5+30,relevé!$A$2:$W$103,I$2,TRUE))</f>
        <v/>
      </c>
      <c r="J5" s="35"/>
      <c r="K5" s="35" t="str">
        <f ca="1">IF($A5&gt;EOMONTH(TODAY(),-1),"",VLOOKUP($A5+30,relevé!$A$2:$W$103,K$2,TRUE))</f>
        <v/>
      </c>
      <c r="L5" s="35"/>
      <c r="M5" s="35" t="str">
        <f ca="1">IF($A5&gt;EOMONTH(TODAY(),-1),"",VLOOKUP($A5+30,relevé!$A$2:$W$103,M$2,TRUE))</f>
        <v/>
      </c>
      <c r="N5" s="35"/>
      <c r="O5" s="35" t="str">
        <f ca="1">IF($A5&gt;EOMONTH(TODAY(),-1),"",VLOOKUP($A5+30,relevé!$A$2:$W$103,O$2,TRUE))</f>
        <v/>
      </c>
      <c r="P5" s="35"/>
      <c r="Q5" s="35" t="str">
        <f ca="1">IF($A5&gt;EOMONTH(TODAY(),-1),"",VLOOKUP($A5+30,relevé!$A$2:$W$103,Q$2,TRUE))</f>
        <v/>
      </c>
      <c r="R5" s="35"/>
      <c r="S5" s="35" t="str">
        <f ca="1">IF($A5&gt;EOMONTH(TODAY(),-1),"",VLOOKUP($A5+30,relevé!$A$2:$W$103,S$2,TRUE))</f>
        <v/>
      </c>
      <c r="T5" s="35"/>
      <c r="U5" s="35">
        <f ca="1">IF($A5&gt;EOMONTH(TODAY(),-1),"",VLOOKUP($A5+30,relevé!$A$2:$W$103,U$2,TRUE))</f>
        <v>1.0469999999999999</v>
      </c>
      <c r="V5" s="35"/>
      <c r="W5" s="35">
        <f ca="1">IF($A5&gt;EOMONTH(TODAY(),-1),"",VLOOKUP($A5+30,relevé!$A$2:$W$103,W$2,TRUE))</f>
        <v>1132</v>
      </c>
      <c r="X5" s="35"/>
      <c r="Y5" s="35">
        <f ca="1">IF($A5&gt;EOMONTH(TODAY(),-1),"",VLOOKUP($A5+30,relevé!$A$2:$W$103,Y$2,TRUE))</f>
        <v>4730</v>
      </c>
      <c r="Z5" s="35"/>
      <c r="AA5" s="18"/>
      <c r="AB5" s="7"/>
      <c r="AF5" s="3"/>
      <c r="AI5" s="3"/>
      <c r="AJ5" s="3"/>
    </row>
    <row r="6" spans="1:42" ht="15.75" thickBot="1" x14ac:dyDescent="0.3">
      <c r="A6" s="17">
        <f>EDATE(A5,1)</f>
        <v>41281</v>
      </c>
      <c r="B6" s="26">
        <f ca="1">IF(A6&gt;EOMONTH(TODAY(),-1),"",VLOOKUP(A6+30,relevé!$A$2:$S$103,$B$2,TRUE))</f>
        <v>9400</v>
      </c>
      <c r="C6" s="27">
        <f ca="1">IF(B6="","",SUM(B6-B5))</f>
        <v>251</v>
      </c>
      <c r="D6" s="35">
        <f ca="1">IF(C6="",#N/A,C6)</f>
        <v>251</v>
      </c>
      <c r="E6" s="35">
        <f ca="1">IF($A6&gt;EOMONTH(TODAY(),-1),"",VLOOKUP($A6+30,relevé!$A$2:$W$103,E$2,TRUE))</f>
        <v>1778</v>
      </c>
      <c r="F6" s="35">
        <f ca="1">IF(E6="",#N/A,IF(E5="",#N/A,SUM(E6-E5)))</f>
        <v>189</v>
      </c>
      <c r="G6" s="35">
        <f ca="1">IF($A6&gt;EOMONTH(TODAY(),-1),"",VLOOKUP($A6+30,relevé!$A$2:$W$103,G$2,TRUE))</f>
        <v>1102</v>
      </c>
      <c r="H6" s="35">
        <f t="shared" ref="H6:Z6" ca="1" si="0">IF(G6="",#N/A,IF(G5="",#N/A,SUM(G6-G5)))</f>
        <v>0</v>
      </c>
      <c r="I6" s="35" t="str">
        <f ca="1">IF($A6&gt;EOMONTH(TODAY(),-1),"",VLOOKUP($A6+30,relevé!$A$2:$W$103,I$2,TRUE))</f>
        <v/>
      </c>
      <c r="J6" s="35" t="e">
        <f t="shared" ref="J6:Z6" ca="1" si="1">IF(I6="",#N/A,IF(I5="",#N/A,SUM(I6-I5)))</f>
        <v>#N/A</v>
      </c>
      <c r="K6" s="35" t="str">
        <f ca="1">IF($A6&gt;EOMONTH(TODAY(),-1),"",VLOOKUP($A6+30,relevé!$A$2:$W$103,K$2,TRUE))</f>
        <v/>
      </c>
      <c r="L6" s="35" t="e">
        <f t="shared" ref="L6:Z6" ca="1" si="2">IF(K6="",#N/A,IF(K5="",#N/A,SUM(K6-K5)))</f>
        <v>#N/A</v>
      </c>
      <c r="M6" s="35" t="str">
        <f ca="1">IF($A6&gt;EOMONTH(TODAY(),-1),"",VLOOKUP($A6+30,relevé!$A$2:$W$103,M$2,TRUE))</f>
        <v/>
      </c>
      <c r="N6" s="35" t="e">
        <f t="shared" ref="N6:Z6" ca="1" si="3">IF(M6="",#N/A,IF(M5="",#N/A,SUM(M6-M5)))</f>
        <v>#N/A</v>
      </c>
      <c r="O6" s="35" t="str">
        <f ca="1">IF($A6&gt;EOMONTH(TODAY(),-1),"",VLOOKUP($A6+30,relevé!$A$2:$W$103,O$2,TRUE))</f>
        <v/>
      </c>
      <c r="P6" s="35" t="e">
        <f t="shared" ref="P6:Z6" ca="1" si="4">IF(O6="",#N/A,IF(O5="",#N/A,SUM(O6-O5)))</f>
        <v>#N/A</v>
      </c>
      <c r="Q6" s="35" t="str">
        <f ca="1">IF($A6&gt;EOMONTH(TODAY(),-1),"",VLOOKUP($A6+30,relevé!$A$2:$W$103,Q$2,TRUE))</f>
        <v/>
      </c>
      <c r="R6" s="35" t="e">
        <f t="shared" ref="R6:Z6" ca="1" si="5">IF(Q6="",#N/A,IF(Q5="",#N/A,SUM(Q6-Q5)))</f>
        <v>#N/A</v>
      </c>
      <c r="S6" s="35" t="str">
        <f ca="1">IF($A6&gt;EOMONTH(TODAY(),-1),"",VLOOKUP($A6+30,relevé!$A$2:$W$103,S$2,TRUE))</f>
        <v/>
      </c>
      <c r="T6" s="35" t="e">
        <f t="shared" ref="T6:Z6" ca="1" si="6">IF(S6="",#N/A,IF(S5="",#N/A,SUM(S6-S5)))</f>
        <v>#N/A</v>
      </c>
      <c r="U6" s="35">
        <f ca="1">IF($A6&gt;EOMONTH(TODAY(),-1),"",VLOOKUP($A6+30,relevé!$A$2:$W$103,U$2,TRUE))</f>
        <v>1.0469999999999999</v>
      </c>
      <c r="V6" s="35">
        <f t="shared" ref="V6:Z6" ca="1" si="7">IF(U6="",#N/A,IF(U5="",#N/A,SUM(U6-U5)))</f>
        <v>0</v>
      </c>
      <c r="W6" s="35">
        <f ca="1">IF($A6&gt;EOMONTH(TODAY(),-1),"",VLOOKUP($A6+30,relevé!$A$2:$W$103,W$2,TRUE))</f>
        <v>1865</v>
      </c>
      <c r="X6" s="35">
        <f t="shared" ref="X6:Z6" ca="1" si="8">IF(W6="",#N/A,IF(W5="",#N/A,SUM(W6-W5)))</f>
        <v>733</v>
      </c>
      <c r="Y6" s="35">
        <f ca="1">IF($A6&gt;EOMONTH(TODAY(),-1),"",VLOOKUP($A6+30,relevé!$A$2:$W$103,Y$2,TRUE))</f>
        <v>7898</v>
      </c>
      <c r="Z6" s="35">
        <f t="shared" ref="Z6:Z17" ca="1" si="9">IF(Y6="",#N/A,IF(Y5="",#N/A,SUM(Y6-Y5)))</f>
        <v>3168</v>
      </c>
      <c r="AA6" s="18"/>
      <c r="AB6" s="7"/>
      <c r="AF6" s="3"/>
      <c r="AI6" s="3"/>
      <c r="AJ6" s="3"/>
    </row>
    <row r="7" spans="1:42" ht="15.75" thickBot="1" x14ac:dyDescent="0.3">
      <c r="A7" s="17">
        <f t="shared" ref="A7:A17" si="10">EDATE(A6,1)</f>
        <v>41312</v>
      </c>
      <c r="B7" s="26">
        <f ca="1">IF(A7&gt;EOMONTH(TODAY(),-1),"",VLOOKUP(A7+30,relevé!$A$2:$S$103,$B$2,TRUE))</f>
        <v>9637</v>
      </c>
      <c r="C7" s="27">
        <f t="shared" ref="C7:C17" ca="1" si="11">IF(B7="","",SUM(B7-B6))</f>
        <v>237</v>
      </c>
      <c r="D7" s="35">
        <f t="shared" ref="D7:D17" ca="1" si="12">IF(C7="",#N/A,C7)</f>
        <v>237</v>
      </c>
      <c r="E7" s="35">
        <f ca="1">IF($A7&gt;EOMONTH(TODAY(),-1),"",VLOOKUP($A7+30,relevé!$A$2:$W$103,E$2,TRUE))</f>
        <v>1856.5</v>
      </c>
      <c r="F7" s="35">
        <f t="shared" ref="F7:F17" ca="1" si="13">IF(E7="",#N/A,IF(E6="",#N/A,SUM(E7-E6)))</f>
        <v>78.5</v>
      </c>
      <c r="G7" s="35">
        <f ca="1">IF($A7&gt;EOMONTH(TODAY(),-1),"",VLOOKUP($A7+30,relevé!$A$2:$W$103,G$2,TRUE))</f>
        <v>1102</v>
      </c>
      <c r="H7" s="35">
        <f t="shared" ref="H7:Z7" ca="1" si="14">IF(G7="",#N/A,IF(G6="",#N/A,SUM(G7-G6)))</f>
        <v>0</v>
      </c>
      <c r="I7" s="35" t="str">
        <f ca="1">IF($A7&gt;EOMONTH(TODAY(),-1),"",VLOOKUP($A7+30,relevé!$A$2:$W$103,I$2,TRUE))</f>
        <v/>
      </c>
      <c r="J7" s="35" t="e">
        <f t="shared" ref="J7:Z7" ca="1" si="15">IF(I7="",#N/A,IF(I6="",#N/A,SUM(I7-I6)))</f>
        <v>#N/A</v>
      </c>
      <c r="K7" s="35" t="str">
        <f ca="1">IF($A7&gt;EOMONTH(TODAY(),-1),"",VLOOKUP($A7+30,relevé!$A$2:$W$103,K$2,TRUE))</f>
        <v/>
      </c>
      <c r="L7" s="35" t="e">
        <f t="shared" ref="L7:Z7" ca="1" si="16">IF(K7="",#N/A,IF(K6="",#N/A,SUM(K7-K6)))</f>
        <v>#N/A</v>
      </c>
      <c r="M7" s="35" t="str">
        <f ca="1">IF($A7&gt;EOMONTH(TODAY(),-1),"",VLOOKUP($A7+30,relevé!$A$2:$W$103,M$2,TRUE))</f>
        <v/>
      </c>
      <c r="N7" s="35" t="e">
        <f t="shared" ref="N7:Z7" ca="1" si="17">IF(M7="",#N/A,IF(M6="",#N/A,SUM(M7-M6)))</f>
        <v>#N/A</v>
      </c>
      <c r="O7" s="35" t="str">
        <f ca="1">IF($A7&gt;EOMONTH(TODAY(),-1),"",VLOOKUP($A7+30,relevé!$A$2:$W$103,O$2,TRUE))</f>
        <v/>
      </c>
      <c r="P7" s="35" t="e">
        <f t="shared" ref="P7:Z7" ca="1" si="18">IF(O7="",#N/A,IF(O6="",#N/A,SUM(O7-O6)))</f>
        <v>#N/A</v>
      </c>
      <c r="Q7" s="35" t="str">
        <f ca="1">IF($A7&gt;EOMONTH(TODAY(),-1),"",VLOOKUP($A7+30,relevé!$A$2:$W$103,Q$2,TRUE))</f>
        <v/>
      </c>
      <c r="R7" s="35" t="e">
        <f t="shared" ref="R7:Z7" ca="1" si="19">IF(Q7="",#N/A,IF(Q6="",#N/A,SUM(Q7-Q6)))</f>
        <v>#N/A</v>
      </c>
      <c r="S7" s="35" t="str">
        <f ca="1">IF($A7&gt;EOMONTH(TODAY(),-1),"",VLOOKUP($A7+30,relevé!$A$2:$W$103,S$2,TRUE))</f>
        <v/>
      </c>
      <c r="T7" s="35" t="e">
        <f t="shared" ref="T7:Z7" ca="1" si="20">IF(S7="",#N/A,IF(S6="",#N/A,SUM(S7-S6)))</f>
        <v>#N/A</v>
      </c>
      <c r="U7" s="35">
        <f ca="1">IF($A7&gt;EOMONTH(TODAY(),-1),"",VLOOKUP($A7+30,relevé!$A$2:$W$103,U$2,TRUE))</f>
        <v>1.0469999999999999</v>
      </c>
      <c r="V7" s="35">
        <f t="shared" ref="V7:Z7" ca="1" si="21">IF(U7="",#N/A,IF(U6="",#N/A,SUM(U7-U6)))</f>
        <v>0</v>
      </c>
      <c r="W7" s="35">
        <f ca="1">IF($A7&gt;EOMONTH(TODAY(),-1),"",VLOOKUP($A7+30,relevé!$A$2:$W$103,W$2,TRUE))</f>
        <v>2200</v>
      </c>
      <c r="X7" s="35">
        <f t="shared" ref="X7:Z7" ca="1" si="22">IF(W7="",#N/A,IF(W6="",#N/A,SUM(W7-W6)))</f>
        <v>335</v>
      </c>
      <c r="Y7" s="35">
        <f ca="1">IF($A7&gt;EOMONTH(TODAY(),-1),"",VLOOKUP($A7+30,relevé!$A$2:$W$103,Y$2,TRUE))</f>
        <v>9240</v>
      </c>
      <c r="Z7" s="35">
        <f t="shared" ca="1" si="9"/>
        <v>1342</v>
      </c>
      <c r="AA7" s="18"/>
      <c r="AB7" s="7"/>
      <c r="AF7" s="3"/>
      <c r="AI7" s="3"/>
      <c r="AJ7" s="3"/>
    </row>
    <row r="8" spans="1:42" ht="15.75" thickBot="1" x14ac:dyDescent="0.3">
      <c r="A8" s="17">
        <f t="shared" si="10"/>
        <v>41340</v>
      </c>
      <c r="B8" s="26">
        <f ca="1">IF(A8&gt;EOMONTH(TODAY(),-1),"",VLOOKUP(A8+30,relevé!$A$2:$S$103,$B$2,TRUE))</f>
        <v>9764</v>
      </c>
      <c r="C8" s="27">
        <f t="shared" ca="1" si="11"/>
        <v>127</v>
      </c>
      <c r="D8" s="35">
        <f t="shared" ca="1" si="12"/>
        <v>127</v>
      </c>
      <c r="E8" s="35">
        <f ca="1">IF($A8&gt;EOMONTH(TODAY(),-1),"",VLOOKUP($A8+30,relevé!$A$2:$W$103,E$2,TRUE))</f>
        <v>1935</v>
      </c>
      <c r="F8" s="35">
        <f t="shared" ca="1" si="13"/>
        <v>78.5</v>
      </c>
      <c r="G8" s="35">
        <f ca="1">IF($A8&gt;EOMONTH(TODAY(),-1),"",VLOOKUP($A8+30,relevé!$A$2:$W$103,G$2,TRUE))</f>
        <v>1102</v>
      </c>
      <c r="H8" s="35">
        <f t="shared" ref="H8:Z8" ca="1" si="23">IF(G8="",#N/A,IF(G7="",#N/A,SUM(G8-G7)))</f>
        <v>0</v>
      </c>
      <c r="I8" s="35" t="str">
        <f ca="1">IF($A8&gt;EOMONTH(TODAY(),-1),"",VLOOKUP($A8+30,relevé!$A$2:$W$103,I$2,TRUE))</f>
        <v/>
      </c>
      <c r="J8" s="35" t="e">
        <f t="shared" ref="J8:Z8" ca="1" si="24">IF(I8="",#N/A,IF(I7="",#N/A,SUM(I8-I7)))</f>
        <v>#N/A</v>
      </c>
      <c r="K8" s="35" t="str">
        <f ca="1">IF($A8&gt;EOMONTH(TODAY(),-1),"",VLOOKUP($A8+30,relevé!$A$2:$W$103,K$2,TRUE))</f>
        <v/>
      </c>
      <c r="L8" s="35" t="e">
        <f t="shared" ref="L8:Z8" ca="1" si="25">IF(K8="",#N/A,IF(K7="",#N/A,SUM(K8-K7)))</f>
        <v>#N/A</v>
      </c>
      <c r="M8" s="35" t="str">
        <f ca="1">IF($A8&gt;EOMONTH(TODAY(),-1),"",VLOOKUP($A8+30,relevé!$A$2:$W$103,M$2,TRUE))</f>
        <v/>
      </c>
      <c r="N8" s="35" t="e">
        <f t="shared" ref="N8:Z8" ca="1" si="26">IF(M8="",#N/A,IF(M7="",#N/A,SUM(M8-M7)))</f>
        <v>#N/A</v>
      </c>
      <c r="O8" s="35" t="str">
        <f ca="1">IF($A8&gt;EOMONTH(TODAY(),-1),"",VLOOKUP($A8+30,relevé!$A$2:$W$103,O$2,TRUE))</f>
        <v/>
      </c>
      <c r="P8" s="35" t="e">
        <f t="shared" ref="P8:Z8" ca="1" si="27">IF(O8="",#N/A,IF(O7="",#N/A,SUM(O8-O7)))</f>
        <v>#N/A</v>
      </c>
      <c r="Q8" s="35" t="str">
        <f ca="1">IF($A8&gt;EOMONTH(TODAY(),-1),"",VLOOKUP($A8+30,relevé!$A$2:$W$103,Q$2,TRUE))</f>
        <v/>
      </c>
      <c r="R8" s="35" t="e">
        <f t="shared" ref="R8:Z8" ca="1" si="28">IF(Q8="",#N/A,IF(Q7="",#N/A,SUM(Q8-Q7)))</f>
        <v>#N/A</v>
      </c>
      <c r="S8" s="35" t="str">
        <f ca="1">IF($A8&gt;EOMONTH(TODAY(),-1),"",VLOOKUP($A8+30,relevé!$A$2:$W$103,S$2,TRUE))</f>
        <v/>
      </c>
      <c r="T8" s="35" t="e">
        <f t="shared" ref="T8:Z8" ca="1" si="29">IF(S8="",#N/A,IF(S7="",#N/A,SUM(S8-S7)))</f>
        <v>#N/A</v>
      </c>
      <c r="U8" s="35">
        <f ca="1">IF($A8&gt;EOMONTH(TODAY(),-1),"",VLOOKUP($A8+30,relevé!$A$2:$W$103,U$2,TRUE))</f>
        <v>1.0469999999999999</v>
      </c>
      <c r="V8" s="35">
        <f t="shared" ref="V8:Z8" ca="1" si="30">IF(U8="",#N/A,IF(U7="",#N/A,SUM(U8-U7)))</f>
        <v>0</v>
      </c>
      <c r="W8" s="35">
        <f ca="1">IF($A8&gt;EOMONTH(TODAY(),-1),"",VLOOKUP($A8+30,relevé!$A$2:$W$103,W$2,TRUE))</f>
        <v>2750</v>
      </c>
      <c r="X8" s="35">
        <f t="shared" ref="X8:Z8" ca="1" si="31">IF(W8="",#N/A,IF(W7="",#N/A,SUM(W8-W7)))</f>
        <v>550</v>
      </c>
      <c r="Y8" s="35">
        <f ca="1">IF($A8&gt;EOMONTH(TODAY(),-1),"",VLOOKUP($A8+30,relevé!$A$2:$W$103,Y$2,TRUE))</f>
        <v>11550</v>
      </c>
      <c r="Z8" s="35">
        <f t="shared" ca="1" si="9"/>
        <v>2310</v>
      </c>
      <c r="AA8" s="18"/>
      <c r="AB8" s="7"/>
      <c r="AF8" s="3"/>
      <c r="AI8" s="3"/>
      <c r="AJ8" s="3"/>
    </row>
    <row r="9" spans="1:42" ht="15.75" thickBot="1" x14ac:dyDescent="0.3">
      <c r="A9" s="17">
        <f t="shared" si="10"/>
        <v>41371</v>
      </c>
      <c r="B9" s="26">
        <f ca="1">IF(A9&gt;EOMONTH(TODAY(),-1),"",VLOOKUP(A9+30,relevé!$A$2:$S$103,$B$2,TRUE))</f>
        <v>9950</v>
      </c>
      <c r="C9" s="27">
        <f ca="1">IF(B9="","",SUM(B9-B8))</f>
        <v>186</v>
      </c>
      <c r="D9" s="35">
        <f t="shared" ca="1" si="12"/>
        <v>186</v>
      </c>
      <c r="E9" s="35">
        <f ca="1">IF($A9&gt;EOMONTH(TODAY(),-1),"",VLOOKUP($A9+30,relevé!$A$2:$W$103,E$2,TRUE))</f>
        <v>2011</v>
      </c>
      <c r="F9" s="35">
        <f t="shared" ca="1" si="13"/>
        <v>76</v>
      </c>
      <c r="G9" s="35">
        <f ca="1">IF($A9&gt;EOMONTH(TODAY(),-1),"",VLOOKUP($A9+30,relevé!$A$2:$W$103,G$2,TRUE))</f>
        <v>1127</v>
      </c>
      <c r="H9" s="35">
        <f t="shared" ref="H9:Z9" ca="1" si="32">IF(G9="",#N/A,IF(G8="",#N/A,SUM(G9-G8)))</f>
        <v>25</v>
      </c>
      <c r="I9" s="35" t="str">
        <f ca="1">IF($A9&gt;EOMONTH(TODAY(),-1),"",VLOOKUP($A9+30,relevé!$A$2:$W$103,I$2,TRUE))</f>
        <v/>
      </c>
      <c r="J9" s="35" t="e">
        <f t="shared" ref="J9:Z9" ca="1" si="33">IF(I9="",#N/A,IF(I8="",#N/A,SUM(I9-I8)))</f>
        <v>#N/A</v>
      </c>
      <c r="K9" s="35" t="str">
        <f ca="1">IF($A9&gt;EOMONTH(TODAY(),-1),"",VLOOKUP($A9+30,relevé!$A$2:$W$103,K$2,TRUE))</f>
        <v/>
      </c>
      <c r="L9" s="35" t="e">
        <f t="shared" ref="L9:Z9" ca="1" si="34">IF(K9="",#N/A,IF(K8="",#N/A,SUM(K9-K8)))</f>
        <v>#N/A</v>
      </c>
      <c r="M9" s="35" t="str">
        <f ca="1">IF($A9&gt;EOMONTH(TODAY(),-1),"",VLOOKUP($A9+30,relevé!$A$2:$W$103,M$2,TRUE))</f>
        <v/>
      </c>
      <c r="N9" s="35" t="e">
        <f t="shared" ref="N9:Z9" ca="1" si="35">IF(M9="",#N/A,IF(M8="",#N/A,SUM(M9-M8)))</f>
        <v>#N/A</v>
      </c>
      <c r="O9" s="35" t="str">
        <f ca="1">IF($A9&gt;EOMONTH(TODAY(),-1),"",VLOOKUP($A9+30,relevé!$A$2:$W$103,O$2,TRUE))</f>
        <v/>
      </c>
      <c r="P9" s="35" t="e">
        <f t="shared" ref="P9:Z9" ca="1" si="36">IF(O9="",#N/A,IF(O8="",#N/A,SUM(O9-O8)))</f>
        <v>#N/A</v>
      </c>
      <c r="Q9" s="35" t="str">
        <f ca="1">IF($A9&gt;EOMONTH(TODAY(),-1),"",VLOOKUP($A9+30,relevé!$A$2:$W$103,Q$2,TRUE))</f>
        <v/>
      </c>
      <c r="R9" s="35" t="e">
        <f t="shared" ref="R9:Z9" ca="1" si="37">IF(Q9="",#N/A,IF(Q8="",#N/A,SUM(Q9-Q8)))</f>
        <v>#N/A</v>
      </c>
      <c r="S9" s="35" t="str">
        <f ca="1">IF($A9&gt;EOMONTH(TODAY(),-1),"",VLOOKUP($A9+30,relevé!$A$2:$W$103,S$2,TRUE))</f>
        <v/>
      </c>
      <c r="T9" s="35" t="e">
        <f t="shared" ref="T9:Z9" ca="1" si="38">IF(S9="",#N/A,IF(S8="",#N/A,SUM(S9-S8)))</f>
        <v>#N/A</v>
      </c>
      <c r="U9" s="35">
        <f ca="1">IF($A9&gt;EOMONTH(TODAY(),-1),"",VLOOKUP($A9+30,relevé!$A$2:$W$103,U$2,TRUE))</f>
        <v>1.0469999999999999</v>
      </c>
      <c r="V9" s="35">
        <f t="shared" ref="V9:Z9" ca="1" si="39">IF(U9="",#N/A,IF(U8="",#N/A,SUM(U9-U8)))</f>
        <v>0</v>
      </c>
      <c r="W9" s="35">
        <f ca="1">IF($A9&gt;EOMONTH(TODAY(),-1),"",VLOOKUP($A9+30,relevé!$A$2:$W$103,W$2,TRUE))</f>
        <v>3517</v>
      </c>
      <c r="X9" s="35">
        <f t="shared" ref="X9:Z9" ca="1" si="40">IF(W9="",#N/A,IF(W8="",#N/A,SUM(W9-W8)))</f>
        <v>767</v>
      </c>
      <c r="Y9" s="35">
        <f ca="1">IF($A9&gt;EOMONTH(TODAY(),-1),"",VLOOKUP($A9+30,relevé!$A$2:$W$103,Y$2,TRUE))</f>
        <v>15035</v>
      </c>
      <c r="Z9" s="35">
        <f t="shared" ca="1" si="9"/>
        <v>3485</v>
      </c>
      <c r="AA9" s="13"/>
      <c r="AB9" s="7"/>
      <c r="AF9" s="3"/>
      <c r="AI9" s="3"/>
      <c r="AJ9" s="3"/>
    </row>
    <row r="10" spans="1:42" ht="15.75" thickBot="1" x14ac:dyDescent="0.3">
      <c r="A10" s="17">
        <f t="shared" si="10"/>
        <v>41401</v>
      </c>
      <c r="B10" s="26">
        <f ca="1">IF(A10&gt;EOMONTH(TODAY(),-1),"",VLOOKUP(A10+30,relevé!$A$2:$S$103,$B$2,TRUE))</f>
        <v>10140</v>
      </c>
      <c r="C10" s="27">
        <f t="shared" ca="1" si="11"/>
        <v>190</v>
      </c>
      <c r="D10" s="35">
        <f t="shared" ca="1" si="12"/>
        <v>190</v>
      </c>
      <c r="E10" s="35">
        <f ca="1">IF($A10&gt;EOMONTH(TODAY(),-1),"",VLOOKUP($A10+30,relevé!$A$2:$W$103,E$2,TRUE))</f>
        <v>2078</v>
      </c>
      <c r="F10" s="35">
        <f t="shared" ca="1" si="13"/>
        <v>67</v>
      </c>
      <c r="G10" s="35">
        <f ca="1">IF($A10&gt;EOMONTH(TODAY(),-1),"",VLOOKUP($A10+30,relevé!$A$2:$W$103,G$2,TRUE))</f>
        <v>1132</v>
      </c>
      <c r="H10" s="35">
        <f t="shared" ref="H10:Z10" ca="1" si="41">IF(G10="",#N/A,IF(G9="",#N/A,SUM(G10-G9)))</f>
        <v>5</v>
      </c>
      <c r="I10" s="35" t="str">
        <f ca="1">IF($A10&gt;EOMONTH(TODAY(),-1),"",VLOOKUP($A10+30,relevé!$A$2:$W$103,I$2,TRUE))</f>
        <v/>
      </c>
      <c r="J10" s="35" t="e">
        <f t="shared" ref="J10:Z10" ca="1" si="42">IF(I10="",#N/A,IF(I9="",#N/A,SUM(I10-I9)))</f>
        <v>#N/A</v>
      </c>
      <c r="K10" s="35" t="str">
        <f ca="1">IF($A10&gt;EOMONTH(TODAY(),-1),"",VLOOKUP($A10+30,relevé!$A$2:$W$103,K$2,TRUE))</f>
        <v/>
      </c>
      <c r="L10" s="35" t="e">
        <f t="shared" ref="L10:Z10" ca="1" si="43">IF(K10="",#N/A,IF(K9="",#N/A,SUM(K10-K9)))</f>
        <v>#N/A</v>
      </c>
      <c r="M10" s="35" t="str">
        <f ca="1">IF($A10&gt;EOMONTH(TODAY(),-1),"",VLOOKUP($A10+30,relevé!$A$2:$W$103,M$2,TRUE))</f>
        <v/>
      </c>
      <c r="N10" s="35" t="e">
        <f t="shared" ref="N10:Z10" ca="1" si="44">IF(M10="",#N/A,IF(M9="",#N/A,SUM(M10-M9)))</f>
        <v>#N/A</v>
      </c>
      <c r="O10" s="35" t="str">
        <f ca="1">IF($A10&gt;EOMONTH(TODAY(),-1),"",VLOOKUP($A10+30,relevé!$A$2:$W$103,O$2,TRUE))</f>
        <v/>
      </c>
      <c r="P10" s="35" t="e">
        <f t="shared" ref="P10:Z10" ca="1" si="45">IF(O10="",#N/A,IF(O9="",#N/A,SUM(O10-O9)))</f>
        <v>#N/A</v>
      </c>
      <c r="Q10" s="35" t="str">
        <f ca="1">IF($A10&gt;EOMONTH(TODAY(),-1),"",VLOOKUP($A10+30,relevé!$A$2:$W$103,Q$2,TRUE))</f>
        <v/>
      </c>
      <c r="R10" s="35" t="e">
        <f t="shared" ref="R10:Z10" ca="1" si="46">IF(Q10="",#N/A,IF(Q9="",#N/A,SUM(Q10-Q9)))</f>
        <v>#N/A</v>
      </c>
      <c r="S10" s="35" t="str">
        <f ca="1">IF($A10&gt;EOMONTH(TODAY(),-1),"",VLOOKUP($A10+30,relevé!$A$2:$W$103,S$2,TRUE))</f>
        <v/>
      </c>
      <c r="T10" s="35" t="e">
        <f t="shared" ref="T10:Z10" ca="1" si="47">IF(S10="",#N/A,IF(S9="",#N/A,SUM(S10-S9)))</f>
        <v>#N/A</v>
      </c>
      <c r="U10" s="35">
        <f ca="1">IF($A10&gt;EOMONTH(TODAY(),-1),"",VLOOKUP($A10+30,relevé!$A$2:$W$103,U$2,TRUE))</f>
        <v>1.0469999999999999</v>
      </c>
      <c r="V10" s="35">
        <f t="shared" ref="V10:Z10" ca="1" si="48">IF(U10="",#N/A,IF(U9="",#N/A,SUM(U10-U9)))</f>
        <v>0</v>
      </c>
      <c r="W10" s="35">
        <f ca="1">IF($A10&gt;EOMONTH(TODAY(),-1),"",VLOOKUP($A10+30,relevé!$A$2:$W$103,W$2,TRUE))</f>
        <v>4171</v>
      </c>
      <c r="X10" s="35">
        <f t="shared" ref="X10:Z10" ca="1" si="49">IF(W10="",#N/A,IF(W9="",#N/A,SUM(W10-W9)))</f>
        <v>654</v>
      </c>
      <c r="Y10" s="35">
        <f ca="1">IF($A10&gt;EOMONTH(TODAY(),-1),"",VLOOKUP($A10+30,relevé!$A$2:$W$103,Y$2,TRUE))</f>
        <v>17849</v>
      </c>
      <c r="Z10" s="35">
        <f t="shared" ca="1" si="9"/>
        <v>2814</v>
      </c>
      <c r="AA10" s="18"/>
      <c r="AB10" s="7"/>
      <c r="AF10" s="3"/>
      <c r="AI10" s="3"/>
      <c r="AJ10" s="3"/>
    </row>
    <row r="11" spans="1:42" ht="15.75" thickBot="1" x14ac:dyDescent="0.3">
      <c r="A11" s="17">
        <f t="shared" si="10"/>
        <v>41432</v>
      </c>
      <c r="B11" s="26">
        <f ca="1">IF(A11&gt;EOMONTH(TODAY(),-1),"",VLOOKUP(A11+30,relevé!$A$2:$S$103,$B$2,TRUE))</f>
        <v>10465</v>
      </c>
      <c r="C11" s="27">
        <f t="shared" ca="1" si="11"/>
        <v>325</v>
      </c>
      <c r="D11" s="35">
        <f t="shared" ca="1" si="12"/>
        <v>325</v>
      </c>
      <c r="E11" s="35">
        <f ca="1">IF($A11&gt;EOMONTH(TODAY(),-1),"",VLOOKUP($A11+30,relevé!$A$2:$W$103,E$2,TRUE))</f>
        <v>2315</v>
      </c>
      <c r="F11" s="35">
        <f t="shared" ca="1" si="13"/>
        <v>237</v>
      </c>
      <c r="G11" s="35">
        <f ca="1">IF($A11&gt;EOMONTH(TODAY(),-1),"",VLOOKUP($A11+30,relevé!$A$2:$W$103,G$2,TRUE))</f>
        <v>1345</v>
      </c>
      <c r="H11" s="35">
        <f t="shared" ref="H11:Z11" ca="1" si="50">IF(G11="",#N/A,IF(G10="",#N/A,SUM(G11-G10)))</f>
        <v>213</v>
      </c>
      <c r="I11" s="35">
        <f ca="1">IF($A11&gt;EOMONTH(TODAY(),-1),"",VLOOKUP($A11+30,relevé!$A$2:$W$103,I$2,TRUE))</f>
        <v>51</v>
      </c>
      <c r="J11" s="35" t="e">
        <f t="shared" ref="J11:Z11" ca="1" si="51">IF(I11="",#N/A,IF(I10="",#N/A,SUM(I11-I10)))</f>
        <v>#N/A</v>
      </c>
      <c r="K11" s="35">
        <f ca="1">IF($A11&gt;EOMONTH(TODAY(),-1),"",VLOOKUP($A11+30,relevé!$A$2:$W$103,K$2,TRUE))</f>
        <v>52</v>
      </c>
      <c r="L11" s="35" t="e">
        <f t="shared" ref="L11:Z11" ca="1" si="52">IF(K11="",#N/A,IF(K10="",#N/A,SUM(K11-K10)))</f>
        <v>#N/A</v>
      </c>
      <c r="M11" s="35">
        <f ca="1">IF($A11&gt;EOMONTH(TODAY(),-1),"",VLOOKUP($A11+30,relevé!$A$2:$W$103,M$2,TRUE))</f>
        <v>53</v>
      </c>
      <c r="N11" s="35" t="e">
        <f t="shared" ref="N11:Z11" ca="1" si="53">IF(M11="",#N/A,IF(M10="",#N/A,SUM(M11-M10)))</f>
        <v>#N/A</v>
      </c>
      <c r="O11" s="35">
        <f ca="1">IF($A11&gt;EOMONTH(TODAY(),-1),"",VLOOKUP($A11+30,relevé!$A$2:$W$103,O$2,TRUE))</f>
        <v>54</v>
      </c>
      <c r="P11" s="35" t="e">
        <f t="shared" ref="P11:Z11" ca="1" si="54">IF(O11="",#N/A,IF(O10="",#N/A,SUM(O11-O10)))</f>
        <v>#N/A</v>
      </c>
      <c r="Q11" s="35">
        <f ca="1">IF($A11&gt;EOMONTH(TODAY(),-1),"",VLOOKUP($A11+30,relevé!$A$2:$W$103,Q$2,TRUE))</f>
        <v>55</v>
      </c>
      <c r="R11" s="35" t="e">
        <f t="shared" ref="R11:Z11" ca="1" si="55">IF(Q11="",#N/A,IF(Q10="",#N/A,SUM(Q11-Q10)))</f>
        <v>#N/A</v>
      </c>
      <c r="S11" s="35">
        <f ca="1">IF($A11&gt;EOMONTH(TODAY(),-1),"",VLOOKUP($A11+30,relevé!$A$2:$W$103,S$2,TRUE))</f>
        <v>51</v>
      </c>
      <c r="T11" s="35" t="e">
        <f t="shared" ref="T11:Z11" ca="1" si="56">IF(S11="",#N/A,IF(S10="",#N/A,SUM(S11-S10)))</f>
        <v>#N/A</v>
      </c>
      <c r="U11" s="35">
        <f ca="1">IF($A11&gt;EOMONTH(TODAY(),-1),"",VLOOKUP($A11+30,relevé!$A$2:$W$103,U$2,TRUE))</f>
        <v>1.0469999999999999</v>
      </c>
      <c r="V11" s="35">
        <f t="shared" ref="V11:Z11" ca="1" si="57">IF(U11="",#N/A,IF(U10="",#N/A,SUM(U11-U10)))</f>
        <v>0</v>
      </c>
      <c r="W11" s="35">
        <f ca="1">IF($A11&gt;EOMONTH(TODAY(),-1),"",VLOOKUP($A11+30,relevé!$A$2:$W$103,W$2,TRUE))</f>
        <v>4468</v>
      </c>
      <c r="X11" s="35">
        <f t="shared" ref="X11:Z11" ca="1" si="58">IF(W11="",#N/A,IF(W10="",#N/A,SUM(W11-W10)))</f>
        <v>297</v>
      </c>
      <c r="Y11" s="35">
        <f ca="1">IF($A11&gt;EOMONTH(TODAY(),-1),"",VLOOKUP($A11+30,relevé!$A$2:$W$103,Y$2,TRUE))</f>
        <v>19117</v>
      </c>
      <c r="Z11" s="35">
        <f t="shared" ca="1" si="9"/>
        <v>1268</v>
      </c>
      <c r="AA11" s="18"/>
      <c r="AB11" s="12"/>
      <c r="AF11" s="3"/>
      <c r="AI11" s="3"/>
      <c r="AJ11" s="3"/>
    </row>
    <row r="12" spans="1:42" ht="15.75" thickBot="1" x14ac:dyDescent="0.3">
      <c r="A12" s="17">
        <f t="shared" si="10"/>
        <v>41462</v>
      </c>
      <c r="B12" s="26" t="str">
        <f ca="1">IF(A12&gt;EOMONTH(TODAY(),-1),"",VLOOKUP(A12+30,relevé!$A$2:$S$103,$B$2,TRUE))</f>
        <v/>
      </c>
      <c r="C12" s="27" t="str">
        <f t="shared" ca="1" si="11"/>
        <v/>
      </c>
      <c r="D12" s="35" t="e">
        <f t="shared" ca="1" si="12"/>
        <v>#N/A</v>
      </c>
      <c r="E12" s="35" t="str">
        <f ca="1">IF($A12&gt;EOMONTH(TODAY(),-1),"",VLOOKUP($A12+30,relevé!$A$2:$W$103,E$2,TRUE))</f>
        <v/>
      </c>
      <c r="F12" s="35" t="e">
        <f t="shared" ca="1" si="13"/>
        <v>#N/A</v>
      </c>
      <c r="G12" s="35" t="str">
        <f ca="1">IF($A12&gt;EOMONTH(TODAY(),-1),"",VLOOKUP($A12+30,relevé!$A$2:$W$103,G$2,TRUE))</f>
        <v/>
      </c>
      <c r="H12" s="35" t="e">
        <f t="shared" ref="H12:Z12" ca="1" si="59">IF(G12="",#N/A,IF(G11="",#N/A,SUM(G12-G11)))</f>
        <v>#N/A</v>
      </c>
      <c r="I12" s="35" t="str">
        <f ca="1">IF($A12&gt;EOMONTH(TODAY(),-1),"",VLOOKUP($A12+30,relevé!$A$2:$W$103,I$2,TRUE))</f>
        <v/>
      </c>
      <c r="J12" s="35" t="e">
        <f t="shared" ref="J12:Z12" ca="1" si="60">IF(I12="",#N/A,IF(I11="",#N/A,SUM(I12-I11)))</f>
        <v>#N/A</v>
      </c>
      <c r="K12" s="35" t="str">
        <f ca="1">IF($A12&gt;EOMONTH(TODAY(),-1),"",VLOOKUP($A12+30,relevé!$A$2:$W$103,K$2,TRUE))</f>
        <v/>
      </c>
      <c r="L12" s="35" t="e">
        <f t="shared" ref="L12:Z12" ca="1" si="61">IF(K12="",#N/A,IF(K11="",#N/A,SUM(K12-K11)))</f>
        <v>#N/A</v>
      </c>
      <c r="M12" s="35" t="str">
        <f ca="1">IF($A12&gt;EOMONTH(TODAY(),-1),"",VLOOKUP($A12+30,relevé!$A$2:$W$103,M$2,TRUE))</f>
        <v/>
      </c>
      <c r="N12" s="35" t="e">
        <f t="shared" ref="N12:Z12" ca="1" si="62">IF(M12="",#N/A,IF(M11="",#N/A,SUM(M12-M11)))</f>
        <v>#N/A</v>
      </c>
      <c r="O12" s="35" t="str">
        <f ca="1">IF($A12&gt;EOMONTH(TODAY(),-1),"",VLOOKUP($A12+30,relevé!$A$2:$W$103,O$2,TRUE))</f>
        <v/>
      </c>
      <c r="P12" s="35" t="e">
        <f t="shared" ref="P12:Z12" ca="1" si="63">IF(O12="",#N/A,IF(O11="",#N/A,SUM(O12-O11)))</f>
        <v>#N/A</v>
      </c>
      <c r="Q12" s="35" t="str">
        <f ca="1">IF($A12&gt;EOMONTH(TODAY(),-1),"",VLOOKUP($A12+30,relevé!$A$2:$W$103,Q$2,TRUE))</f>
        <v/>
      </c>
      <c r="R12" s="35" t="e">
        <f t="shared" ref="R12:Z12" ca="1" si="64">IF(Q12="",#N/A,IF(Q11="",#N/A,SUM(Q12-Q11)))</f>
        <v>#N/A</v>
      </c>
      <c r="S12" s="35" t="str">
        <f ca="1">IF($A12&gt;EOMONTH(TODAY(),-1),"",VLOOKUP($A12+30,relevé!$A$2:$W$103,S$2,TRUE))</f>
        <v/>
      </c>
      <c r="T12" s="35" t="e">
        <f t="shared" ref="T12:Z12" ca="1" si="65">IF(S12="",#N/A,IF(S11="",#N/A,SUM(S12-S11)))</f>
        <v>#N/A</v>
      </c>
      <c r="U12" s="35" t="str">
        <f ca="1">IF($A12&gt;EOMONTH(TODAY(),-1),"",VLOOKUP($A12+30,relevé!$A$2:$W$103,U$2,TRUE))</f>
        <v/>
      </c>
      <c r="V12" s="35" t="e">
        <f t="shared" ref="V12:Z12" ca="1" si="66">IF(U12="",#N/A,IF(U11="",#N/A,SUM(U12-U11)))</f>
        <v>#N/A</v>
      </c>
      <c r="W12" s="35" t="str">
        <f ca="1">IF($A12&gt;EOMONTH(TODAY(),-1),"",VLOOKUP($A12+30,relevé!$A$2:$W$103,W$2,TRUE))</f>
        <v/>
      </c>
      <c r="X12" s="35" t="e">
        <f t="shared" ref="X12:Z12" ca="1" si="67">IF(W12="",#N/A,IF(W11="",#N/A,SUM(W12-W11)))</f>
        <v>#N/A</v>
      </c>
      <c r="Y12" s="35" t="str">
        <f ca="1">IF($A12&gt;EOMONTH(TODAY(),-1),"",VLOOKUP($A12+30,relevé!$A$2:$W$103,Y$2,TRUE))</f>
        <v/>
      </c>
      <c r="Z12" s="35" t="e">
        <f t="shared" ca="1" si="9"/>
        <v>#N/A</v>
      </c>
      <c r="AA12" s="58"/>
      <c r="AB12" s="59"/>
      <c r="AF12" s="3"/>
      <c r="AI12" s="3"/>
      <c r="AJ12" s="3"/>
    </row>
    <row r="13" spans="1:42" ht="15.75" thickBot="1" x14ac:dyDescent="0.3">
      <c r="A13" s="17">
        <f t="shared" si="10"/>
        <v>41493</v>
      </c>
      <c r="B13" s="26" t="str">
        <f ca="1">IF(A13&gt;EOMONTH(TODAY(),-1),"",VLOOKUP(A13+30,relevé!$A$2:$S$103,$B$2,TRUE))</f>
        <v/>
      </c>
      <c r="C13" s="27" t="str">
        <f t="shared" ca="1" si="11"/>
        <v/>
      </c>
      <c r="D13" s="35" t="e">
        <f t="shared" ca="1" si="12"/>
        <v>#N/A</v>
      </c>
      <c r="E13" s="35" t="str">
        <f ca="1">IF($A13&gt;EOMONTH(TODAY(),-1),"",VLOOKUP($A13+30,relevé!$A$2:$W$103,E$2,TRUE))</f>
        <v/>
      </c>
      <c r="F13" s="35" t="e">
        <f t="shared" ca="1" si="13"/>
        <v>#N/A</v>
      </c>
      <c r="G13" s="35" t="str">
        <f ca="1">IF($A13&gt;EOMONTH(TODAY(),-1),"",VLOOKUP($A13+30,relevé!$A$2:$W$103,G$2,TRUE))</f>
        <v/>
      </c>
      <c r="H13" s="35" t="e">
        <f t="shared" ref="H13:Z13" ca="1" si="68">IF(G13="",#N/A,IF(G12="",#N/A,SUM(G13-G12)))</f>
        <v>#N/A</v>
      </c>
      <c r="I13" s="35" t="str">
        <f ca="1">IF($A13&gt;EOMONTH(TODAY(),-1),"",VLOOKUP($A13+30,relevé!$A$2:$W$103,I$2,TRUE))</f>
        <v/>
      </c>
      <c r="J13" s="35" t="e">
        <f t="shared" ref="J13:Z13" ca="1" si="69">IF(I13="",#N/A,IF(I12="",#N/A,SUM(I13-I12)))</f>
        <v>#N/A</v>
      </c>
      <c r="K13" s="35" t="str">
        <f ca="1">IF($A13&gt;EOMONTH(TODAY(),-1),"",VLOOKUP($A13+30,relevé!$A$2:$W$103,K$2,TRUE))</f>
        <v/>
      </c>
      <c r="L13" s="35" t="e">
        <f t="shared" ref="L13:Z13" ca="1" si="70">IF(K13="",#N/A,IF(K12="",#N/A,SUM(K13-K12)))</f>
        <v>#N/A</v>
      </c>
      <c r="M13" s="35" t="str">
        <f ca="1">IF($A13&gt;EOMONTH(TODAY(),-1),"",VLOOKUP($A13+30,relevé!$A$2:$W$103,M$2,TRUE))</f>
        <v/>
      </c>
      <c r="N13" s="35" t="e">
        <f t="shared" ref="N13:Z13" ca="1" si="71">IF(M13="",#N/A,IF(M12="",#N/A,SUM(M13-M12)))</f>
        <v>#N/A</v>
      </c>
      <c r="O13" s="35" t="str">
        <f ca="1">IF($A13&gt;EOMONTH(TODAY(),-1),"",VLOOKUP($A13+30,relevé!$A$2:$W$103,O$2,TRUE))</f>
        <v/>
      </c>
      <c r="P13" s="35" t="e">
        <f t="shared" ref="P13:Z13" ca="1" si="72">IF(O13="",#N/A,IF(O12="",#N/A,SUM(O13-O12)))</f>
        <v>#N/A</v>
      </c>
      <c r="Q13" s="35" t="str">
        <f ca="1">IF($A13&gt;EOMONTH(TODAY(),-1),"",VLOOKUP($A13+30,relevé!$A$2:$W$103,Q$2,TRUE))</f>
        <v/>
      </c>
      <c r="R13" s="35" t="e">
        <f t="shared" ref="R13:Z13" ca="1" si="73">IF(Q13="",#N/A,IF(Q12="",#N/A,SUM(Q13-Q12)))</f>
        <v>#N/A</v>
      </c>
      <c r="S13" s="35" t="str">
        <f ca="1">IF($A13&gt;EOMONTH(TODAY(),-1),"",VLOOKUP($A13+30,relevé!$A$2:$W$103,S$2,TRUE))</f>
        <v/>
      </c>
      <c r="T13" s="35" t="e">
        <f t="shared" ref="T13:Z13" ca="1" si="74">IF(S13="",#N/A,IF(S12="",#N/A,SUM(S13-S12)))</f>
        <v>#N/A</v>
      </c>
      <c r="U13" s="35" t="str">
        <f ca="1">IF($A13&gt;EOMONTH(TODAY(),-1),"",VLOOKUP($A13+30,relevé!$A$2:$W$103,U$2,TRUE))</f>
        <v/>
      </c>
      <c r="V13" s="35" t="e">
        <f t="shared" ref="V13:Z13" ca="1" si="75">IF(U13="",#N/A,IF(U12="",#N/A,SUM(U13-U12)))</f>
        <v>#N/A</v>
      </c>
      <c r="W13" s="35" t="str">
        <f ca="1">IF($A13&gt;EOMONTH(TODAY(),-1),"",VLOOKUP($A13+30,relevé!$A$2:$W$103,W$2,TRUE))</f>
        <v/>
      </c>
      <c r="X13" s="35" t="e">
        <f t="shared" ref="X13:Z13" ca="1" si="76">IF(W13="",#N/A,IF(W12="",#N/A,SUM(W13-W12)))</f>
        <v>#N/A</v>
      </c>
      <c r="Y13" s="35" t="str">
        <f ca="1">IF($A13&gt;EOMONTH(TODAY(),-1),"",VLOOKUP($A13+30,relevé!$A$2:$W$103,Y$2,TRUE))</f>
        <v/>
      </c>
      <c r="Z13" s="35" t="e">
        <f t="shared" ca="1" si="9"/>
        <v>#N/A</v>
      </c>
      <c r="AA13" s="18"/>
      <c r="AB13" s="12"/>
      <c r="AF13" s="3"/>
      <c r="AI13" s="3"/>
      <c r="AJ13" s="3"/>
    </row>
    <row r="14" spans="1:42" ht="15.75" thickBot="1" x14ac:dyDescent="0.3">
      <c r="A14" s="17">
        <f t="shared" si="10"/>
        <v>41524</v>
      </c>
      <c r="B14" s="26" t="str">
        <f ca="1">IF(A14&gt;EOMONTH(TODAY(),-1),"",VLOOKUP(A14+30,relevé!$A$2:$S$103,$B$2,TRUE))</f>
        <v/>
      </c>
      <c r="C14" s="27" t="str">
        <f t="shared" ca="1" si="11"/>
        <v/>
      </c>
      <c r="D14" s="35" t="e">
        <f t="shared" ca="1" si="12"/>
        <v>#N/A</v>
      </c>
      <c r="E14" s="35" t="str">
        <f ca="1">IF($A14&gt;EOMONTH(TODAY(),-1),"",VLOOKUP($A14+30,relevé!$A$2:$W$103,E$2,TRUE))</f>
        <v/>
      </c>
      <c r="F14" s="35" t="e">
        <f t="shared" ca="1" si="13"/>
        <v>#N/A</v>
      </c>
      <c r="G14" s="35" t="str">
        <f ca="1">IF($A14&gt;EOMONTH(TODAY(),-1),"",VLOOKUP($A14+30,relevé!$A$2:$W$103,G$2,TRUE))</f>
        <v/>
      </c>
      <c r="H14" s="35" t="e">
        <f t="shared" ref="H14:Z14" ca="1" si="77">IF(G14="",#N/A,IF(G13="",#N/A,SUM(G14-G13)))</f>
        <v>#N/A</v>
      </c>
      <c r="I14" s="35" t="str">
        <f ca="1">IF($A14&gt;EOMONTH(TODAY(),-1),"",VLOOKUP($A14+30,relevé!$A$2:$W$103,I$2,TRUE))</f>
        <v/>
      </c>
      <c r="J14" s="35" t="e">
        <f t="shared" ref="J14:Z14" ca="1" si="78">IF(I14="",#N/A,IF(I13="",#N/A,SUM(I14-I13)))</f>
        <v>#N/A</v>
      </c>
      <c r="K14" s="35" t="str">
        <f ca="1">IF($A14&gt;EOMONTH(TODAY(),-1),"",VLOOKUP($A14+30,relevé!$A$2:$W$103,K$2,TRUE))</f>
        <v/>
      </c>
      <c r="L14" s="35" t="e">
        <f t="shared" ref="L14:Z14" ca="1" si="79">IF(K14="",#N/A,IF(K13="",#N/A,SUM(K14-K13)))</f>
        <v>#N/A</v>
      </c>
      <c r="M14" s="35" t="str">
        <f ca="1">IF($A14&gt;EOMONTH(TODAY(),-1),"",VLOOKUP($A14+30,relevé!$A$2:$W$103,M$2,TRUE))</f>
        <v/>
      </c>
      <c r="N14" s="35" t="e">
        <f t="shared" ref="N14:Z14" ca="1" si="80">IF(M14="",#N/A,IF(M13="",#N/A,SUM(M14-M13)))</f>
        <v>#N/A</v>
      </c>
      <c r="O14" s="35" t="str">
        <f ca="1">IF($A14&gt;EOMONTH(TODAY(),-1),"",VLOOKUP($A14+30,relevé!$A$2:$W$103,O$2,TRUE))</f>
        <v/>
      </c>
      <c r="P14" s="35" t="e">
        <f t="shared" ref="P14:Z14" ca="1" si="81">IF(O14="",#N/A,IF(O13="",#N/A,SUM(O14-O13)))</f>
        <v>#N/A</v>
      </c>
      <c r="Q14" s="35" t="str">
        <f ca="1">IF($A14&gt;EOMONTH(TODAY(),-1),"",VLOOKUP($A14+30,relevé!$A$2:$W$103,Q$2,TRUE))</f>
        <v/>
      </c>
      <c r="R14" s="35" t="e">
        <f t="shared" ref="R14:Z14" ca="1" si="82">IF(Q14="",#N/A,IF(Q13="",#N/A,SUM(Q14-Q13)))</f>
        <v>#N/A</v>
      </c>
      <c r="S14" s="35" t="str">
        <f ca="1">IF($A14&gt;EOMONTH(TODAY(),-1),"",VLOOKUP($A14+30,relevé!$A$2:$W$103,S$2,TRUE))</f>
        <v/>
      </c>
      <c r="T14" s="35" t="e">
        <f t="shared" ref="T14:Z14" ca="1" si="83">IF(S14="",#N/A,IF(S13="",#N/A,SUM(S14-S13)))</f>
        <v>#N/A</v>
      </c>
      <c r="U14" s="35" t="str">
        <f ca="1">IF($A14&gt;EOMONTH(TODAY(),-1),"",VLOOKUP($A14+30,relevé!$A$2:$W$103,U$2,TRUE))</f>
        <v/>
      </c>
      <c r="V14" s="35" t="e">
        <f t="shared" ref="V14:Z14" ca="1" si="84">IF(U14="",#N/A,IF(U13="",#N/A,SUM(U14-U13)))</f>
        <v>#N/A</v>
      </c>
      <c r="W14" s="35" t="str">
        <f ca="1">IF($A14&gt;EOMONTH(TODAY(),-1),"",VLOOKUP($A14+30,relevé!$A$2:$W$103,W$2,TRUE))</f>
        <v/>
      </c>
      <c r="X14" s="35" t="e">
        <f t="shared" ref="X14:Z14" ca="1" si="85">IF(W14="",#N/A,IF(W13="",#N/A,SUM(W14-W13)))</f>
        <v>#N/A</v>
      </c>
      <c r="Y14" s="35" t="str">
        <f ca="1">IF($A14&gt;EOMONTH(TODAY(),-1),"",VLOOKUP($A14+30,relevé!$A$2:$W$103,Y$2,TRUE))</f>
        <v/>
      </c>
      <c r="Z14" s="35" t="e">
        <f t="shared" ca="1" si="9"/>
        <v>#N/A</v>
      </c>
      <c r="AA14" s="18"/>
      <c r="AB14" s="12"/>
      <c r="AF14" s="3"/>
      <c r="AI14" s="3"/>
      <c r="AJ14" s="3"/>
    </row>
    <row r="15" spans="1:42" ht="15.75" thickBot="1" x14ac:dyDescent="0.3">
      <c r="A15" s="17">
        <f t="shared" si="10"/>
        <v>41554</v>
      </c>
      <c r="B15" s="26" t="str">
        <f ca="1">IF(A15&gt;EOMONTH(TODAY(),-1),"",VLOOKUP(A15+30,relevé!$A$2:$S$103,$B$2,TRUE))</f>
        <v/>
      </c>
      <c r="C15" s="27" t="str">
        <f t="shared" ca="1" si="11"/>
        <v/>
      </c>
      <c r="D15" s="35" t="e">
        <f t="shared" ca="1" si="12"/>
        <v>#N/A</v>
      </c>
      <c r="E15" s="35" t="str">
        <f ca="1">IF($A15&gt;EOMONTH(TODAY(),-1),"",VLOOKUP($A15+30,relevé!$A$2:$W$103,E$2,TRUE))</f>
        <v/>
      </c>
      <c r="F15" s="35" t="e">
        <f t="shared" ca="1" si="13"/>
        <v>#N/A</v>
      </c>
      <c r="G15" s="35" t="str">
        <f ca="1">IF($A15&gt;EOMONTH(TODAY(),-1),"",VLOOKUP($A15+30,relevé!$A$2:$W$103,G$2,TRUE))</f>
        <v/>
      </c>
      <c r="H15" s="35" t="e">
        <f t="shared" ref="H15:Z15" ca="1" si="86">IF(G15="",#N/A,IF(G14="",#N/A,SUM(G15-G14)))</f>
        <v>#N/A</v>
      </c>
      <c r="I15" s="35" t="str">
        <f ca="1">IF($A15&gt;EOMONTH(TODAY(),-1),"",VLOOKUP($A15+30,relevé!$A$2:$W$103,I$2,TRUE))</f>
        <v/>
      </c>
      <c r="J15" s="35" t="e">
        <f t="shared" ref="J15:Z15" ca="1" si="87">IF(I15="",#N/A,IF(I14="",#N/A,SUM(I15-I14)))</f>
        <v>#N/A</v>
      </c>
      <c r="K15" s="35" t="str">
        <f ca="1">IF($A15&gt;EOMONTH(TODAY(),-1),"",VLOOKUP($A15+30,relevé!$A$2:$W$103,K$2,TRUE))</f>
        <v/>
      </c>
      <c r="L15" s="35" t="e">
        <f t="shared" ref="L15:Z15" ca="1" si="88">IF(K15="",#N/A,IF(K14="",#N/A,SUM(K15-K14)))</f>
        <v>#N/A</v>
      </c>
      <c r="M15" s="35" t="str">
        <f ca="1">IF($A15&gt;EOMONTH(TODAY(),-1),"",VLOOKUP($A15+30,relevé!$A$2:$W$103,M$2,TRUE))</f>
        <v/>
      </c>
      <c r="N15" s="35" t="e">
        <f t="shared" ref="N15:Z15" ca="1" si="89">IF(M15="",#N/A,IF(M14="",#N/A,SUM(M15-M14)))</f>
        <v>#N/A</v>
      </c>
      <c r="O15" s="35" t="str">
        <f ca="1">IF($A15&gt;EOMONTH(TODAY(),-1),"",VLOOKUP($A15+30,relevé!$A$2:$W$103,O$2,TRUE))</f>
        <v/>
      </c>
      <c r="P15" s="35" t="e">
        <f t="shared" ref="P15:Z15" ca="1" si="90">IF(O15="",#N/A,IF(O14="",#N/A,SUM(O15-O14)))</f>
        <v>#N/A</v>
      </c>
      <c r="Q15" s="35" t="str">
        <f ca="1">IF($A15&gt;EOMONTH(TODAY(),-1),"",VLOOKUP($A15+30,relevé!$A$2:$W$103,Q$2,TRUE))</f>
        <v/>
      </c>
      <c r="R15" s="35" t="e">
        <f t="shared" ref="R15:Z15" ca="1" si="91">IF(Q15="",#N/A,IF(Q14="",#N/A,SUM(Q15-Q14)))</f>
        <v>#N/A</v>
      </c>
      <c r="S15" s="35" t="str">
        <f ca="1">IF($A15&gt;EOMONTH(TODAY(),-1),"",VLOOKUP($A15+30,relevé!$A$2:$W$103,S$2,TRUE))</f>
        <v/>
      </c>
      <c r="T15" s="35" t="e">
        <f t="shared" ref="T15:Z15" ca="1" si="92">IF(S15="",#N/A,IF(S14="",#N/A,SUM(S15-S14)))</f>
        <v>#N/A</v>
      </c>
      <c r="U15" s="35" t="str">
        <f ca="1">IF($A15&gt;EOMONTH(TODAY(),-1),"",VLOOKUP($A15+30,relevé!$A$2:$W$103,U$2,TRUE))</f>
        <v/>
      </c>
      <c r="V15" s="35" t="e">
        <f t="shared" ref="V15:Z15" ca="1" si="93">IF(U15="",#N/A,IF(U14="",#N/A,SUM(U15-U14)))</f>
        <v>#N/A</v>
      </c>
      <c r="W15" s="35" t="str">
        <f ca="1">IF($A15&gt;EOMONTH(TODAY(),-1),"",VLOOKUP($A15+30,relevé!$A$2:$W$103,W$2,TRUE))</f>
        <v/>
      </c>
      <c r="X15" s="35" t="e">
        <f t="shared" ref="X15:Z15" ca="1" si="94">IF(W15="",#N/A,IF(W14="",#N/A,SUM(W15-W14)))</f>
        <v>#N/A</v>
      </c>
      <c r="Y15" s="35" t="str">
        <f ca="1">IF($A15&gt;EOMONTH(TODAY(),-1),"",VLOOKUP($A15+30,relevé!$A$2:$W$103,Y$2,TRUE))</f>
        <v/>
      </c>
      <c r="Z15" s="35" t="e">
        <f t="shared" ca="1" si="9"/>
        <v>#N/A</v>
      </c>
      <c r="AA15" s="58"/>
      <c r="AB15" s="59"/>
      <c r="AF15" s="3"/>
      <c r="AI15" s="3"/>
      <c r="AJ15" s="3"/>
    </row>
    <row r="16" spans="1:42" ht="15.75" thickBot="1" x14ac:dyDescent="0.3">
      <c r="A16" s="17">
        <f t="shared" si="10"/>
        <v>41585</v>
      </c>
      <c r="B16" s="26" t="str">
        <f ca="1">IF(A16&gt;EOMONTH(TODAY(),-1),"",VLOOKUP(A16+30,relevé!$A$2:$S$103,$B$2,TRUE))</f>
        <v/>
      </c>
      <c r="C16" s="27" t="str">
        <f t="shared" ca="1" si="11"/>
        <v/>
      </c>
      <c r="D16" s="35" t="e">
        <f t="shared" ca="1" si="12"/>
        <v>#N/A</v>
      </c>
      <c r="E16" s="35" t="str">
        <f ca="1">IF($A16&gt;EOMONTH(TODAY(),-1),"",VLOOKUP($A16+30,relevé!$A$2:$W$103,E$2,TRUE))</f>
        <v/>
      </c>
      <c r="F16" s="35" t="e">
        <f t="shared" ca="1" si="13"/>
        <v>#N/A</v>
      </c>
      <c r="G16" s="35" t="str">
        <f ca="1">IF($A16&gt;EOMONTH(TODAY(),-1),"",VLOOKUP($A16+30,relevé!$A$2:$W$103,G$2,TRUE))</f>
        <v/>
      </c>
      <c r="H16" s="35" t="e">
        <f t="shared" ref="H16:Z16" ca="1" si="95">IF(G16="",#N/A,IF(G15="",#N/A,SUM(G16-G15)))</f>
        <v>#N/A</v>
      </c>
      <c r="I16" s="35" t="str">
        <f ca="1">IF($A16&gt;EOMONTH(TODAY(),-1),"",VLOOKUP($A16+30,relevé!$A$2:$W$103,I$2,TRUE))</f>
        <v/>
      </c>
      <c r="J16" s="35" t="e">
        <f t="shared" ref="J16:Z16" ca="1" si="96">IF(I16="",#N/A,IF(I15="",#N/A,SUM(I16-I15)))</f>
        <v>#N/A</v>
      </c>
      <c r="K16" s="35" t="str">
        <f ca="1">IF($A16&gt;EOMONTH(TODAY(),-1),"",VLOOKUP($A16+30,relevé!$A$2:$W$103,K$2,TRUE))</f>
        <v/>
      </c>
      <c r="L16" s="35" t="e">
        <f t="shared" ref="L16:Z16" ca="1" si="97">IF(K16="",#N/A,IF(K15="",#N/A,SUM(K16-K15)))</f>
        <v>#N/A</v>
      </c>
      <c r="M16" s="35" t="str">
        <f ca="1">IF($A16&gt;EOMONTH(TODAY(),-1),"",VLOOKUP($A16+30,relevé!$A$2:$W$103,M$2,TRUE))</f>
        <v/>
      </c>
      <c r="N16" s="35" t="e">
        <f t="shared" ref="N16:Z16" ca="1" si="98">IF(M16="",#N/A,IF(M15="",#N/A,SUM(M16-M15)))</f>
        <v>#N/A</v>
      </c>
      <c r="O16" s="35" t="str">
        <f ca="1">IF($A16&gt;EOMONTH(TODAY(),-1),"",VLOOKUP($A16+30,relevé!$A$2:$W$103,O$2,TRUE))</f>
        <v/>
      </c>
      <c r="P16" s="35" t="e">
        <f t="shared" ref="P16:Z16" ca="1" si="99">IF(O16="",#N/A,IF(O15="",#N/A,SUM(O16-O15)))</f>
        <v>#N/A</v>
      </c>
      <c r="Q16" s="35" t="str">
        <f ca="1">IF($A16&gt;EOMONTH(TODAY(),-1),"",VLOOKUP($A16+30,relevé!$A$2:$W$103,Q$2,TRUE))</f>
        <v/>
      </c>
      <c r="R16" s="35" t="e">
        <f t="shared" ref="R16:Z16" ca="1" si="100">IF(Q16="",#N/A,IF(Q15="",#N/A,SUM(Q16-Q15)))</f>
        <v>#N/A</v>
      </c>
      <c r="S16" s="35" t="str">
        <f ca="1">IF($A16&gt;EOMONTH(TODAY(),-1),"",VLOOKUP($A16+30,relevé!$A$2:$W$103,S$2,TRUE))</f>
        <v/>
      </c>
      <c r="T16" s="35" t="e">
        <f t="shared" ref="T16:Z16" ca="1" si="101">IF(S16="",#N/A,IF(S15="",#N/A,SUM(S16-S15)))</f>
        <v>#N/A</v>
      </c>
      <c r="U16" s="35" t="str">
        <f ca="1">IF($A16&gt;EOMONTH(TODAY(),-1),"",VLOOKUP($A16+30,relevé!$A$2:$W$103,U$2,TRUE))</f>
        <v/>
      </c>
      <c r="V16" s="35" t="e">
        <f t="shared" ref="V16:Z16" ca="1" si="102">IF(U16="",#N/A,IF(U15="",#N/A,SUM(U16-U15)))</f>
        <v>#N/A</v>
      </c>
      <c r="W16" s="35" t="str">
        <f ca="1">IF($A16&gt;EOMONTH(TODAY(),-1),"",VLOOKUP($A16+30,relevé!$A$2:$W$103,W$2,TRUE))</f>
        <v/>
      </c>
      <c r="X16" s="35" t="e">
        <f t="shared" ref="X16:Z16" ca="1" si="103">IF(W16="",#N/A,IF(W15="",#N/A,SUM(W16-W15)))</f>
        <v>#N/A</v>
      </c>
      <c r="Y16" s="35" t="str">
        <f ca="1">IF($A16&gt;EOMONTH(TODAY(),-1),"",VLOOKUP($A16+30,relevé!$A$2:$W$103,Y$2,TRUE))</f>
        <v/>
      </c>
      <c r="Z16" s="35" t="e">
        <f t="shared" ca="1" si="9"/>
        <v>#N/A</v>
      </c>
      <c r="AA16" s="18"/>
      <c r="AB16" s="12"/>
      <c r="AF16" s="3"/>
      <c r="AI16" s="3"/>
      <c r="AJ16" s="3"/>
    </row>
    <row r="17" spans="1:32" ht="15.75" thickBot="1" x14ac:dyDescent="0.3">
      <c r="A17" s="17">
        <f t="shared" si="10"/>
        <v>41615</v>
      </c>
      <c r="B17" s="26" t="str">
        <f ca="1">IF(A17&gt;EOMONTH(TODAY(),-1),"",VLOOKUP(A17+30,relevé!$A$2:$S$103,$B$2,TRUE))</f>
        <v/>
      </c>
      <c r="C17" s="27" t="str">
        <f t="shared" ca="1" si="11"/>
        <v/>
      </c>
      <c r="D17" s="35" t="e">
        <f t="shared" ca="1" si="12"/>
        <v>#N/A</v>
      </c>
      <c r="E17" s="35" t="str">
        <f ca="1">IF($A17&gt;EOMONTH(TODAY(),-1),"",VLOOKUP($A17+30,relevé!$A$2:$W$103,E$2,TRUE))</f>
        <v/>
      </c>
      <c r="F17" s="35" t="e">
        <f t="shared" ca="1" si="13"/>
        <v>#N/A</v>
      </c>
      <c r="G17" s="35" t="str">
        <f ca="1">IF($A17&gt;EOMONTH(TODAY(),-1),"",VLOOKUP($A17+30,relevé!$A$2:$W$103,G$2,TRUE))</f>
        <v/>
      </c>
      <c r="H17" s="35" t="e">
        <f t="shared" ref="H17:Z17" ca="1" si="104">IF(G17="",#N/A,IF(G16="",#N/A,SUM(G17-G16)))</f>
        <v>#N/A</v>
      </c>
      <c r="I17" s="35" t="str">
        <f ca="1">IF($A17&gt;EOMONTH(TODAY(),-1),"",VLOOKUP($A17+30,relevé!$A$2:$W$103,I$2,TRUE))</f>
        <v/>
      </c>
      <c r="J17" s="35" t="e">
        <f t="shared" ref="J17:Z17" ca="1" si="105">IF(I17="",#N/A,IF(I16="",#N/A,SUM(I17-I16)))</f>
        <v>#N/A</v>
      </c>
      <c r="K17" s="35" t="str">
        <f ca="1">IF($A17&gt;EOMONTH(TODAY(),-1),"",VLOOKUP($A17+30,relevé!$A$2:$W$103,K$2,TRUE))</f>
        <v/>
      </c>
      <c r="L17" s="35" t="e">
        <f t="shared" ref="L17:Z17" ca="1" si="106">IF(K17="",#N/A,IF(K16="",#N/A,SUM(K17-K16)))</f>
        <v>#N/A</v>
      </c>
      <c r="M17" s="35" t="str">
        <f ca="1">IF($A17&gt;EOMONTH(TODAY(),-1),"",VLOOKUP($A17+30,relevé!$A$2:$W$103,M$2,TRUE))</f>
        <v/>
      </c>
      <c r="N17" s="35" t="e">
        <f t="shared" ref="N17:Z17" ca="1" si="107">IF(M17="",#N/A,IF(M16="",#N/A,SUM(M17-M16)))</f>
        <v>#N/A</v>
      </c>
      <c r="O17" s="35" t="str">
        <f ca="1">IF($A17&gt;EOMONTH(TODAY(),-1),"",VLOOKUP($A17+30,relevé!$A$2:$W$103,O$2,TRUE))</f>
        <v/>
      </c>
      <c r="P17" s="35" t="e">
        <f t="shared" ref="P17:Z17" ca="1" si="108">IF(O17="",#N/A,IF(O16="",#N/A,SUM(O17-O16)))</f>
        <v>#N/A</v>
      </c>
      <c r="Q17" s="35" t="str">
        <f ca="1">IF($A17&gt;EOMONTH(TODAY(),-1),"",VLOOKUP($A17+30,relevé!$A$2:$W$103,Q$2,TRUE))</f>
        <v/>
      </c>
      <c r="R17" s="35" t="e">
        <f t="shared" ref="R17:Z17" ca="1" si="109">IF(Q17="",#N/A,IF(Q16="",#N/A,SUM(Q17-Q16)))</f>
        <v>#N/A</v>
      </c>
      <c r="S17" s="35" t="str">
        <f ca="1">IF($A17&gt;EOMONTH(TODAY(),-1),"",VLOOKUP($A17+30,relevé!$A$2:$W$103,S$2,TRUE))</f>
        <v/>
      </c>
      <c r="T17" s="35" t="e">
        <f t="shared" ref="T17:Z17" ca="1" si="110">IF(S17="",#N/A,IF(S16="",#N/A,SUM(S17-S16)))</f>
        <v>#N/A</v>
      </c>
      <c r="U17" s="35" t="str">
        <f ca="1">IF($A17&gt;EOMONTH(TODAY(),-1),"",VLOOKUP($A17+30,relevé!$A$2:$W$103,U$2,TRUE))</f>
        <v/>
      </c>
      <c r="V17" s="35" t="e">
        <f t="shared" ref="V17:Z17" ca="1" si="111">IF(U17="",#N/A,IF(U16="",#N/A,SUM(U17-U16)))</f>
        <v>#N/A</v>
      </c>
      <c r="W17" s="35" t="str">
        <f ca="1">IF($A17&gt;EOMONTH(TODAY(),-1),"",VLOOKUP($A17+30,relevé!$A$2:$W$103,W$2,TRUE))</f>
        <v/>
      </c>
      <c r="X17" s="35" t="e">
        <f t="shared" ref="X17:Z17" ca="1" si="112">IF(W17="",#N/A,IF(W16="",#N/A,SUM(W17-W16)))</f>
        <v>#N/A</v>
      </c>
      <c r="Y17" s="35" t="str">
        <f ca="1">IF($A17&gt;EOMONTH(TODAY(),-1),"",VLOOKUP($A17+30,relevé!$A$2:$W$103,Y$2,TRUE))</f>
        <v/>
      </c>
      <c r="Z17" s="35" t="e">
        <f t="shared" ca="1" si="9"/>
        <v>#N/A</v>
      </c>
      <c r="AA17" s="18"/>
      <c r="AB17" s="12"/>
      <c r="AF17" s="3"/>
    </row>
    <row r="18" spans="1:32" ht="6" customHeight="1" thickBot="1" x14ac:dyDescent="0.3">
      <c r="D18" s="24"/>
      <c r="E18" s="34"/>
      <c r="F18" s="34"/>
    </row>
    <row r="19" spans="1:32" ht="15.75" thickBot="1" x14ac:dyDescent="0.3">
      <c r="A19" s="14" t="s">
        <v>23</v>
      </c>
      <c r="B19" s="15"/>
      <c r="C19" s="16">
        <f ca="1">SUM(C6:C17)</f>
        <v>1316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18"/>
      <c r="AB19" s="12"/>
    </row>
  </sheetData>
  <sheetProtection formatCells="0" formatColumns="0" formatRows="0" insertColumns="0" insertRows="0" insertHyperlinks="0" deleteColumns="0" deleteRows="0" sort="0" autoFilter="0" pivotTables="0"/>
  <customSheetViews>
    <customSheetView guid="{4490E6B0-D11F-4711-BC52-29549D0CA484}" fitToPage="1" hiddenColumns="1" topLeftCell="A16">
      <selection activeCell="R34" sqref="R34"/>
      <pageMargins left="0.7" right="0.7" top="0.75" bottom="0.75" header="0.3" footer="0.3"/>
      <pageSetup paperSize="9" scale="33" orientation="landscape" r:id="rId1"/>
    </customSheetView>
  </customSheetViews>
  <mergeCells count="16">
    <mergeCell ref="B1:AB1"/>
    <mergeCell ref="A3:A4"/>
    <mergeCell ref="AA3:AB4"/>
    <mergeCell ref="AA12:AB12"/>
    <mergeCell ref="AA15:AB15"/>
    <mergeCell ref="G3:H3"/>
    <mergeCell ref="E3:F3"/>
    <mergeCell ref="S3:T3"/>
    <mergeCell ref="Y3:Z3"/>
    <mergeCell ref="U3:V3"/>
    <mergeCell ref="W3:X3"/>
    <mergeCell ref="I3:J3"/>
    <mergeCell ref="K3:L3"/>
    <mergeCell ref="M3:N3"/>
    <mergeCell ref="O3:P3"/>
    <mergeCell ref="Q3:R3"/>
  </mergeCells>
  <conditionalFormatting sqref="AL3:AL16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AK3:AK16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AM3:AP16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scale="33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1:V18"/>
  <sheetViews>
    <sheetView workbookViewId="0">
      <selection activeCell="D2" sqref="B1:H65536"/>
    </sheetView>
  </sheetViews>
  <sheetFormatPr baseColWidth="10" defaultColWidth="11.42578125" defaultRowHeight="15" x14ac:dyDescent="0.25"/>
  <cols>
    <col min="1" max="1" width="16.28515625" customWidth="1"/>
    <col min="2" max="2" width="12.140625" customWidth="1"/>
    <col min="3" max="3" width="14.5703125" customWidth="1"/>
    <col min="4" max="6" width="14.5703125" style="20" hidden="1" customWidth="1"/>
    <col min="7" max="7" width="15.28515625" customWidth="1"/>
    <col min="8" max="8" width="36.5703125" customWidth="1"/>
    <col min="9" max="9" width="9.140625" customWidth="1"/>
    <col min="10" max="10" width="14.42578125" bestFit="1" customWidth="1"/>
    <col min="11" max="11" width="5" customWidth="1"/>
    <col min="12" max="15" width="9.140625" customWidth="1"/>
    <col min="16" max="16" width="4.5703125" customWidth="1"/>
    <col min="17" max="256" width="9.140625" customWidth="1"/>
  </cols>
  <sheetData>
    <row r="1" spans="1:22" ht="21.75" thickBot="1" x14ac:dyDescent="0.3">
      <c r="A1" s="4" t="s">
        <v>49</v>
      </c>
      <c r="B1" s="60" t="s">
        <v>29</v>
      </c>
      <c r="C1" s="51"/>
      <c r="D1" s="51"/>
      <c r="E1" s="51"/>
      <c r="F1" s="51"/>
      <c r="G1" s="51"/>
      <c r="H1" s="51"/>
      <c r="N1" s="3"/>
      <c r="Q1" s="21"/>
      <c r="R1" s="21"/>
      <c r="S1" s="21"/>
      <c r="T1" s="21"/>
      <c r="U1" s="21"/>
      <c r="V1" s="21"/>
    </row>
    <row r="2" spans="1:22" ht="16.5" thickBot="1" x14ac:dyDescent="0.3">
      <c r="A2" s="52" t="s">
        <v>18</v>
      </c>
      <c r="B2" s="5" t="s">
        <v>32</v>
      </c>
      <c r="C2" s="6"/>
      <c r="D2" s="22"/>
      <c r="E2" s="22"/>
      <c r="F2" s="22"/>
      <c r="G2" s="54" t="s">
        <v>20</v>
      </c>
      <c r="H2" s="55"/>
      <c r="O2" s="3"/>
      <c r="P2" s="3"/>
    </row>
    <row r="3" spans="1:22" ht="15.75" thickBot="1" x14ac:dyDescent="0.3">
      <c r="A3" s="53"/>
      <c r="B3" s="8" t="s">
        <v>21</v>
      </c>
      <c r="C3" s="9" t="s">
        <v>22</v>
      </c>
      <c r="D3" s="23" t="s">
        <v>24</v>
      </c>
      <c r="E3" s="23" t="s">
        <v>30</v>
      </c>
      <c r="F3" s="23" t="s">
        <v>31</v>
      </c>
      <c r="G3" s="56"/>
      <c r="H3" s="57"/>
      <c r="O3" s="3"/>
      <c r="P3" s="3"/>
    </row>
    <row r="4" spans="1:22" ht="15.75" thickBot="1" x14ac:dyDescent="0.3">
      <c r="A4" s="17">
        <f>parametres!$C$2</f>
        <v>41250</v>
      </c>
      <c r="B4" s="26">
        <f ca="1">IF(A4&gt;EOMONTH(TODAY(),-1),"",VLOOKUP(A4+30,relevé!$A$2:$S$103,6,TRUE))</f>
        <v>381280</v>
      </c>
      <c r="C4" s="10"/>
      <c r="D4" s="24"/>
      <c r="E4" s="24">
        <f ca="1">IF(A4&gt;EOMONTH(TODAY(),-1),"",VLOOKUP(A4+30,relevé!$A$2:$S$103,5,TRUE))</f>
        <v>123736</v>
      </c>
      <c r="F4" s="24"/>
      <c r="G4" s="18"/>
      <c r="H4" s="7"/>
      <c r="L4" s="3"/>
      <c r="O4" s="3"/>
      <c r="P4" s="3"/>
    </row>
    <row r="5" spans="1:22" ht="15.75" thickBot="1" x14ac:dyDescent="0.3">
      <c r="A5" s="17">
        <f>EDATE(A4,1)</f>
        <v>41281</v>
      </c>
      <c r="B5" s="26">
        <f ca="1">IF(A5&gt;EOMONTH(TODAY(),-1),"",VLOOKUP(A5+30,relevé!$A$2:$S$103,6,TRUE))</f>
        <v>393022</v>
      </c>
      <c r="C5" s="27">
        <f ca="1">IF(B5="","",SUM(B5-B4))</f>
        <v>11742</v>
      </c>
      <c r="D5" s="24">
        <f ca="1">IF(C5="",#N/A,C5)</f>
        <v>11742</v>
      </c>
      <c r="E5" s="24">
        <f ca="1">IF(A5&gt;EOMONTH(TODAY(),-1),"",VLOOKUP(A5+30,relevé!$A$2:$S$103,5,TRUE))</f>
        <v>123893</v>
      </c>
      <c r="F5" s="24">
        <f ca="1">IF(E5="",#N/A,SUM(E5-E4))</f>
        <v>157</v>
      </c>
      <c r="G5" s="18"/>
      <c r="H5" s="7"/>
      <c r="L5" s="3"/>
      <c r="O5" s="3"/>
      <c r="P5" s="3"/>
    </row>
    <row r="6" spans="1:22" ht="15.75" thickBot="1" x14ac:dyDescent="0.3">
      <c r="A6" s="17">
        <f t="shared" ref="A6:A16" si="0">EDATE(A5,1)</f>
        <v>41312</v>
      </c>
      <c r="B6" s="26">
        <f ca="1">IF(A6&gt;EOMONTH(TODAY(),-1),"",VLOOKUP(A6+30,relevé!$A$2:$S$103,6,TRUE))</f>
        <v>577870</v>
      </c>
      <c r="C6" s="27">
        <f t="shared" ref="C6:C16" ca="1" si="1">IF(B6="","",SUM(B6-B5))</f>
        <v>184848</v>
      </c>
      <c r="D6" s="24">
        <f t="shared" ref="D6:D16" ca="1" si="2">IF(C6="",#N/A,C6)</f>
        <v>184848</v>
      </c>
      <c r="E6" s="24">
        <f ca="1">IF(A6&gt;EOMONTH(TODAY(),-1),"",VLOOKUP(A6+30,relevé!$A$2:$S$103,5,TRUE))</f>
        <v>147549</v>
      </c>
      <c r="F6" s="24">
        <f t="shared" ref="F6:F16" ca="1" si="3">IF(E6="",#N/A,SUM(E6-E5))</f>
        <v>23656</v>
      </c>
      <c r="G6" s="18"/>
      <c r="H6" s="7"/>
      <c r="L6" s="3"/>
      <c r="O6" s="3"/>
      <c r="P6" s="3"/>
    </row>
    <row r="7" spans="1:22" ht="15.75" thickBot="1" x14ac:dyDescent="0.3">
      <c r="A7" s="17">
        <f t="shared" si="0"/>
        <v>41340</v>
      </c>
      <c r="B7" s="26">
        <f ca="1">IF(A7&gt;EOMONTH(TODAY(),-1),"",VLOOKUP(A7+30,relevé!$A$2:$S$103,6,TRUE))</f>
        <v>651241</v>
      </c>
      <c r="C7" s="27">
        <f t="shared" ca="1" si="1"/>
        <v>73371</v>
      </c>
      <c r="D7" s="24">
        <f t="shared" ca="1" si="2"/>
        <v>73371</v>
      </c>
      <c r="E7" s="24">
        <f ca="1">IF(A7&gt;EOMONTH(TODAY(),-1),"",VLOOKUP(A7+30,relevé!$A$2:$S$103,5,TRUE))</f>
        <v>158808</v>
      </c>
      <c r="F7" s="24">
        <f t="shared" ca="1" si="3"/>
        <v>11259</v>
      </c>
      <c r="G7" s="18"/>
      <c r="H7" s="7"/>
      <c r="L7" s="3"/>
      <c r="O7" s="3"/>
      <c r="P7" s="3"/>
    </row>
    <row r="8" spans="1:22" ht="15.75" thickBot="1" x14ac:dyDescent="0.3">
      <c r="A8" s="17">
        <f t="shared" si="0"/>
        <v>41371</v>
      </c>
      <c r="B8" s="26">
        <f ca="1">IF(A8&gt;EOMONTH(TODAY(),-1),"",VLOOKUP(A8+30,relevé!$A$2:$S$103,6,TRUE))</f>
        <v>680539</v>
      </c>
      <c r="C8" s="27">
        <f ca="1">IF(B8="","",SUM(B8-B7))</f>
        <v>29298</v>
      </c>
      <c r="D8" s="24">
        <f t="shared" ca="1" si="2"/>
        <v>29298</v>
      </c>
      <c r="E8" s="24">
        <f ca="1">IF(A8&gt;EOMONTH(TODAY(),-1),"",VLOOKUP(A8+30,relevé!$A$2:$S$103,5,TRUE))</f>
        <v>165752</v>
      </c>
      <c r="F8" s="24">
        <f t="shared" ca="1" si="3"/>
        <v>6944</v>
      </c>
      <c r="G8" s="13"/>
      <c r="H8" s="7"/>
      <c r="L8" s="3"/>
      <c r="O8" s="3"/>
      <c r="P8" s="3"/>
    </row>
    <row r="9" spans="1:22" ht="15.75" thickBot="1" x14ac:dyDescent="0.3">
      <c r="A9" s="17">
        <f t="shared" si="0"/>
        <v>41401</v>
      </c>
      <c r="B9" s="26">
        <f ca="1">IF(A9&gt;EOMONTH(TODAY(),-1),"",VLOOKUP(A9+30,relevé!$A$2:$S$103,6,TRUE))</f>
        <v>701911</v>
      </c>
      <c r="C9" s="27">
        <f t="shared" ca="1" si="1"/>
        <v>21372</v>
      </c>
      <c r="D9" s="24">
        <f t="shared" ca="1" si="2"/>
        <v>21372</v>
      </c>
      <c r="E9" s="24">
        <f ca="1">IF(A9&gt;EOMONTH(TODAY(),-1),"",VLOOKUP(A9+30,relevé!$A$2:$S$103,5,TRUE))</f>
        <v>172232</v>
      </c>
      <c r="F9" s="24">
        <f t="shared" ca="1" si="3"/>
        <v>6480</v>
      </c>
      <c r="G9" s="18"/>
      <c r="H9" s="7"/>
      <c r="L9" s="3"/>
      <c r="O9" s="3"/>
      <c r="P9" s="3"/>
    </row>
    <row r="10" spans="1:22" ht="15.75" thickBot="1" x14ac:dyDescent="0.3">
      <c r="A10" s="17">
        <f t="shared" si="0"/>
        <v>41432</v>
      </c>
      <c r="B10" s="26">
        <f ca="1">IF(A10&gt;EOMONTH(TODAY(),-1),"",VLOOKUP(A10+30,relevé!$A$2:$S$103,6,TRUE))</f>
        <v>709135</v>
      </c>
      <c r="C10" s="27">
        <f t="shared" ca="1" si="1"/>
        <v>7224</v>
      </c>
      <c r="D10" s="24">
        <f t="shared" ca="1" si="2"/>
        <v>7224</v>
      </c>
      <c r="E10" s="24">
        <f ca="1">IF(A10&gt;EOMONTH(TODAY(),-1),"",VLOOKUP(A10+30,relevé!$A$2:$S$103,5,TRUE))</f>
        <v>116763</v>
      </c>
      <c r="F10" s="24">
        <f t="shared" ca="1" si="3"/>
        <v>-55469</v>
      </c>
      <c r="G10" s="18"/>
      <c r="H10" s="12"/>
      <c r="L10" s="3"/>
      <c r="O10" s="3"/>
      <c r="P10" s="3"/>
    </row>
    <row r="11" spans="1:22" ht="15.75" thickBot="1" x14ac:dyDescent="0.3">
      <c r="A11" s="17">
        <f t="shared" si="0"/>
        <v>41462</v>
      </c>
      <c r="B11" s="26" t="str">
        <f ca="1">IF(A11&gt;EOMONTH(TODAY(),-1),"",VLOOKUP(A11+30,relevé!$A$2:$S$103,6,TRUE))</f>
        <v/>
      </c>
      <c r="C11" s="27" t="str">
        <f t="shared" ca="1" si="1"/>
        <v/>
      </c>
      <c r="D11" s="24" t="e">
        <f t="shared" ca="1" si="2"/>
        <v>#N/A</v>
      </c>
      <c r="E11" s="24" t="str">
        <f ca="1">IF(A11&gt;EOMONTH(TODAY(),-1),"",VLOOKUP(A11+30,relevé!$A$2:$S$103,5,TRUE))</f>
        <v/>
      </c>
      <c r="F11" s="24" t="e">
        <f t="shared" ca="1" si="3"/>
        <v>#N/A</v>
      </c>
      <c r="G11" s="58"/>
      <c r="H11" s="59"/>
      <c r="L11" s="3"/>
      <c r="O11" s="3"/>
      <c r="P11" s="3"/>
    </row>
    <row r="12" spans="1:22" ht="15.75" thickBot="1" x14ac:dyDescent="0.3">
      <c r="A12" s="17">
        <f t="shared" si="0"/>
        <v>41493</v>
      </c>
      <c r="B12" s="26" t="str">
        <f ca="1">IF(A12&gt;EOMONTH(TODAY(),-1),"",VLOOKUP(A12+30,relevé!$A$2:$S$103,6,TRUE))</f>
        <v/>
      </c>
      <c r="C12" s="27" t="str">
        <f t="shared" ca="1" si="1"/>
        <v/>
      </c>
      <c r="D12" s="24" t="e">
        <f t="shared" ca="1" si="2"/>
        <v>#N/A</v>
      </c>
      <c r="E12" s="24" t="str">
        <f ca="1">IF(A12&gt;EOMONTH(TODAY(),-1),"",VLOOKUP(A12+30,relevé!$A$2:$S$103,5,TRUE))</f>
        <v/>
      </c>
      <c r="F12" s="24" t="e">
        <f t="shared" ca="1" si="3"/>
        <v>#N/A</v>
      </c>
      <c r="G12" s="18"/>
      <c r="H12" s="12"/>
      <c r="L12" s="3"/>
      <c r="O12" s="3"/>
      <c r="P12" s="3"/>
    </row>
    <row r="13" spans="1:22" ht="15.75" thickBot="1" x14ac:dyDescent="0.3">
      <c r="A13" s="17">
        <f t="shared" si="0"/>
        <v>41524</v>
      </c>
      <c r="B13" s="26" t="str">
        <f ca="1">IF(A13&gt;EOMONTH(TODAY(),-1),"",VLOOKUP(A13+30,relevé!$A$2:$S$103,6,TRUE))</f>
        <v/>
      </c>
      <c r="C13" s="27" t="str">
        <f t="shared" ca="1" si="1"/>
        <v/>
      </c>
      <c r="D13" s="24" t="e">
        <f t="shared" ca="1" si="2"/>
        <v>#N/A</v>
      </c>
      <c r="E13" s="24" t="str">
        <f ca="1">IF(A13&gt;EOMONTH(TODAY(),-1),"",VLOOKUP(A13+30,relevé!$A$2:$S$103,5,TRUE))</f>
        <v/>
      </c>
      <c r="F13" s="24" t="e">
        <f t="shared" ca="1" si="3"/>
        <v>#N/A</v>
      </c>
      <c r="G13" s="18"/>
      <c r="H13" s="12"/>
      <c r="L13" s="3"/>
      <c r="O13" s="3"/>
      <c r="P13" s="3"/>
    </row>
    <row r="14" spans="1:22" ht="15.75" thickBot="1" x14ac:dyDescent="0.3">
      <c r="A14" s="17">
        <f t="shared" si="0"/>
        <v>41554</v>
      </c>
      <c r="B14" s="26" t="str">
        <f ca="1">IF(A14&gt;EOMONTH(TODAY(),-1),"",VLOOKUP(A14+30,relevé!$A$2:$S$103,6,TRUE))</f>
        <v/>
      </c>
      <c r="C14" s="27" t="str">
        <f t="shared" ca="1" si="1"/>
        <v/>
      </c>
      <c r="D14" s="24" t="e">
        <f t="shared" ca="1" si="2"/>
        <v>#N/A</v>
      </c>
      <c r="E14" s="24" t="str">
        <f ca="1">IF(A14&gt;EOMONTH(TODAY(),-1),"",VLOOKUP(A14+30,relevé!$A$2:$S$103,5,TRUE))</f>
        <v/>
      </c>
      <c r="F14" s="24" t="e">
        <f t="shared" ca="1" si="3"/>
        <v>#N/A</v>
      </c>
      <c r="G14" s="58"/>
      <c r="H14" s="59"/>
      <c r="L14" s="3"/>
      <c r="O14" s="3"/>
      <c r="P14" s="3"/>
    </row>
    <row r="15" spans="1:22" ht="15.75" thickBot="1" x14ac:dyDescent="0.3">
      <c r="A15" s="17">
        <f t="shared" si="0"/>
        <v>41585</v>
      </c>
      <c r="B15" s="26" t="str">
        <f ca="1">IF(A15&gt;EOMONTH(TODAY(),-1),"",VLOOKUP(A15+30,relevé!$A$2:$S$103,6,TRUE))</f>
        <v/>
      </c>
      <c r="C15" s="27" t="str">
        <f t="shared" ca="1" si="1"/>
        <v/>
      </c>
      <c r="D15" s="24" t="e">
        <f t="shared" ca="1" si="2"/>
        <v>#N/A</v>
      </c>
      <c r="E15" s="24" t="str">
        <f ca="1">IF(A15&gt;EOMONTH(TODAY(),-1),"",VLOOKUP(A15+30,relevé!$A$2:$S$103,5,TRUE))</f>
        <v/>
      </c>
      <c r="F15" s="24" t="e">
        <f t="shared" ca="1" si="3"/>
        <v>#N/A</v>
      </c>
      <c r="G15" s="18"/>
      <c r="H15" s="12"/>
      <c r="L15" s="3"/>
      <c r="O15" s="3"/>
      <c r="P15" s="3"/>
    </row>
    <row r="16" spans="1:22" ht="15.75" thickBot="1" x14ac:dyDescent="0.3">
      <c r="A16" s="17">
        <f t="shared" si="0"/>
        <v>41615</v>
      </c>
      <c r="B16" s="26" t="str">
        <f ca="1">IF(A16&gt;EOMONTH(TODAY(),-1),"",VLOOKUP(A16+30,relevé!$A$2:$S$103,6,TRUE))</f>
        <v/>
      </c>
      <c r="C16" s="27" t="str">
        <f t="shared" ca="1" si="1"/>
        <v/>
      </c>
      <c r="D16" s="24" t="e">
        <f t="shared" ca="1" si="2"/>
        <v>#N/A</v>
      </c>
      <c r="E16" s="24" t="str">
        <f ca="1">IF(A16&gt;EOMONTH(TODAY(),-1),"",VLOOKUP(A16+30,relevé!$A$2:$S$103,5,TRUE))</f>
        <v/>
      </c>
      <c r="F16" s="24" t="e">
        <f t="shared" ca="1" si="3"/>
        <v>#N/A</v>
      </c>
      <c r="G16" s="18"/>
      <c r="H16" s="12"/>
      <c r="L16" s="3"/>
    </row>
    <row r="17" spans="1:8" ht="6" customHeight="1" thickBot="1" x14ac:dyDescent="0.3">
      <c r="D17" s="24"/>
    </row>
    <row r="18" spans="1:8" ht="15.75" thickBot="1" x14ac:dyDescent="0.3">
      <c r="A18" s="14" t="s">
        <v>23</v>
      </c>
      <c r="B18" s="15"/>
      <c r="C18" s="16">
        <f ca="1">SUM(C5:C16)</f>
        <v>327855</v>
      </c>
      <c r="D18" s="24"/>
      <c r="E18" s="24"/>
      <c r="F18" s="24"/>
      <c r="G18" s="18"/>
      <c r="H18" s="12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fitToPage="1" hiddenColumns="1">
      <selection activeCell="D2" sqref="D1:F65536"/>
      <pageMargins left="0.7" right="0.7" top="0.75" bottom="0.75" header="0.3" footer="0.3"/>
      <pageSetup paperSize="9" scale="66" orientation="landscape" r:id="rId1"/>
    </customSheetView>
  </customSheetViews>
  <mergeCells count="5">
    <mergeCell ref="B1:H1"/>
    <mergeCell ref="A2:A3"/>
    <mergeCell ref="G2:H3"/>
    <mergeCell ref="G11:H11"/>
    <mergeCell ref="G14:H14"/>
  </mergeCells>
  <conditionalFormatting sqref="R2:R15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2:Q15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S2:V15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scale="66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D129"/>
  <sheetViews>
    <sheetView topLeftCell="A2" workbookViewId="0">
      <pane xSplit="1" ySplit="1" topLeftCell="B3" activePane="bottomRight" state="frozen"/>
      <selection activeCell="A2" sqref="A2"/>
      <selection pane="topRight" activeCell="B2" sqref="B2"/>
      <selection pane="bottomLeft" activeCell="A3" sqref="A3"/>
      <selection pane="bottomRight" activeCell="G15" sqref="G15:W15"/>
    </sheetView>
  </sheetViews>
  <sheetFormatPr baseColWidth="10" defaultColWidth="11.42578125" defaultRowHeight="15" x14ac:dyDescent="0.25"/>
  <cols>
    <col min="1" max="1" width="12.140625" customWidth="1"/>
    <col min="2" max="2" width="9.140625" customWidth="1"/>
    <col min="3" max="3" width="13.5703125" customWidth="1"/>
    <col min="4" max="4" width="9.140625" customWidth="1"/>
    <col min="5" max="6" width="12.28515625" style="33" bestFit="1" customWidth="1"/>
    <col min="7" max="11" width="12.28515625" style="33" customWidth="1"/>
    <col min="12" max="13" width="9.140625" customWidth="1"/>
    <col min="14" max="14" width="9.7109375" customWidth="1"/>
    <col min="15" max="15" width="9.140625" customWidth="1"/>
    <col min="16" max="16" width="9.140625" style="30" customWidth="1"/>
    <col min="17" max="19" width="9.140625" customWidth="1"/>
    <col min="20" max="20" width="1.7109375" customWidth="1"/>
    <col min="21" max="21" width="18.7109375" style="42" customWidth="1"/>
    <col min="22" max="23" width="9.140625" style="33" customWidth="1"/>
    <col min="24" max="30" width="9.140625" style="42" customWidth="1"/>
    <col min="31" max="261" width="9.140625" customWidth="1"/>
  </cols>
  <sheetData>
    <row r="1" spans="1:30" s="20" customFormat="1" hidden="1" x14ac:dyDescent="0.25">
      <c r="A1" s="25" t="s">
        <v>25</v>
      </c>
      <c r="B1" s="20">
        <v>200</v>
      </c>
      <c r="E1" s="32">
        <v>15000</v>
      </c>
      <c r="F1" s="32">
        <v>100000</v>
      </c>
      <c r="G1" s="32"/>
      <c r="H1" s="32"/>
      <c r="I1" s="32"/>
      <c r="J1" s="32"/>
      <c r="K1" s="32"/>
      <c r="P1" s="29">
        <v>10000</v>
      </c>
      <c r="S1" s="20">
        <v>0</v>
      </c>
      <c r="U1" s="42"/>
      <c r="V1" s="32"/>
      <c r="W1" s="32"/>
      <c r="X1" s="42"/>
      <c r="Y1" s="42"/>
      <c r="Z1" s="42"/>
      <c r="AA1" s="42"/>
      <c r="AB1" s="42"/>
      <c r="AC1" s="42"/>
      <c r="AD1" s="42"/>
    </row>
    <row r="2" spans="1:30" ht="30" customHeight="1" x14ac:dyDescent="0.25">
      <c r="A2" s="2" t="s">
        <v>15</v>
      </c>
      <c r="B2" s="1" t="s">
        <v>6</v>
      </c>
      <c r="C2" s="1" t="s">
        <v>1</v>
      </c>
      <c r="D2" s="1" t="s">
        <v>2</v>
      </c>
      <c r="E2" s="31" t="s">
        <v>3</v>
      </c>
      <c r="F2" s="31" t="s">
        <v>4</v>
      </c>
      <c r="G2" s="31" t="s">
        <v>58</v>
      </c>
      <c r="H2" s="31" t="s">
        <v>59</v>
      </c>
      <c r="I2" s="31" t="s">
        <v>60</v>
      </c>
      <c r="J2" s="31" t="s">
        <v>61</v>
      </c>
      <c r="K2" s="31" t="s">
        <v>62</v>
      </c>
      <c r="L2" s="1" t="s">
        <v>5</v>
      </c>
      <c r="M2" s="1" t="s">
        <v>55</v>
      </c>
      <c r="N2" s="1" t="s">
        <v>56</v>
      </c>
      <c r="O2" s="1" t="s">
        <v>57</v>
      </c>
      <c r="P2" s="28" t="s">
        <v>7</v>
      </c>
      <c r="Q2" s="1" t="s">
        <v>26</v>
      </c>
      <c r="R2" s="1" t="s">
        <v>27</v>
      </c>
      <c r="S2" s="1" t="s">
        <v>8</v>
      </c>
      <c r="T2" s="1"/>
      <c r="V2" s="31" t="s">
        <v>42</v>
      </c>
      <c r="W2" s="31" t="s">
        <v>35</v>
      </c>
    </row>
    <row r="3" spans="1:30" x14ac:dyDescent="0.25">
      <c r="A3" s="3">
        <v>41428</v>
      </c>
      <c r="B3" t="str">
        <f>""</f>
        <v/>
      </c>
      <c r="C3" t="str">
        <f>""</f>
        <v/>
      </c>
      <c r="D3" t="str">
        <f>""</f>
        <v/>
      </c>
      <c r="E3" t="str">
        <f>""</f>
        <v/>
      </c>
      <c r="F3" t="str">
        <f>""</f>
        <v/>
      </c>
      <c r="G3" t="str">
        <f>""</f>
        <v/>
      </c>
      <c r="H3" t="str">
        <f>""</f>
        <v/>
      </c>
      <c r="I3" t="str">
        <f>""</f>
        <v/>
      </c>
      <c r="J3" t="str">
        <f>""</f>
        <v/>
      </c>
      <c r="K3" t="str">
        <f>""</f>
        <v/>
      </c>
      <c r="L3" t="str">
        <f>""</f>
        <v/>
      </c>
      <c r="M3">
        <v>0.437</v>
      </c>
      <c r="N3">
        <v>0.46300000000000002</v>
      </c>
      <c r="O3">
        <v>1.306</v>
      </c>
      <c r="P3" s="30">
        <v>3885.75</v>
      </c>
      <c r="Q3" t="str">
        <f>""</f>
        <v/>
      </c>
      <c r="R3" t="str">
        <f>""</f>
        <v/>
      </c>
      <c r="S3" s="36" t="str">
        <f>""</f>
        <v/>
      </c>
      <c r="V3" s="33" t="str">
        <f>IF(OR(D3="",L3="",W3="",S3=""),"",SUM(B3-D3-L3-S3-W3))</f>
        <v/>
      </c>
      <c r="W3" s="33" t="str">
        <f>IF(OR(C3="",D3=""),"",C3-D3)</f>
        <v/>
      </c>
    </row>
    <row r="4" spans="1:30" x14ac:dyDescent="0.25">
      <c r="A4" s="3">
        <v>40931</v>
      </c>
      <c r="B4" t="str">
        <f>""</f>
        <v/>
      </c>
      <c r="C4">
        <v>36.810600000000001</v>
      </c>
      <c r="D4">
        <v>7.4989999999999997</v>
      </c>
      <c r="E4" s="33">
        <v>4369</v>
      </c>
      <c r="F4" s="33">
        <v>90393</v>
      </c>
      <c r="G4" t="str">
        <f>""</f>
        <v/>
      </c>
      <c r="H4" t="str">
        <f>""</f>
        <v/>
      </c>
      <c r="I4" t="str">
        <f>""</f>
        <v/>
      </c>
      <c r="J4" t="str">
        <f>""</f>
        <v/>
      </c>
      <c r="K4" t="str">
        <f>""</f>
        <v/>
      </c>
      <c r="L4" t="str">
        <f>""</f>
        <v/>
      </c>
      <c r="M4">
        <v>0.46700000000000003</v>
      </c>
      <c r="N4">
        <v>0.57499999999999996</v>
      </c>
      <c r="O4">
        <v>1.377</v>
      </c>
      <c r="P4" s="30">
        <v>9877.9500000000007</v>
      </c>
      <c r="Q4" t="str">
        <f>""</f>
        <v/>
      </c>
      <c r="R4" t="str">
        <f>""</f>
        <v/>
      </c>
      <c r="S4" s="36" t="str">
        <f>""</f>
        <v/>
      </c>
      <c r="V4" s="33" t="str">
        <f>IF(OR(D4="",L4="",W4="",S4=""),"",SUM(B4-D4-L4-S4-W4))</f>
        <v/>
      </c>
      <c r="W4" s="33">
        <f>IF(OR(C4="",D4=""),"",C4-D4)</f>
        <v>29.311600000000002</v>
      </c>
    </row>
    <row r="5" spans="1:30" x14ac:dyDescent="0.25">
      <c r="A5" s="3">
        <v>40962</v>
      </c>
      <c r="B5" t="str">
        <f>""</f>
        <v/>
      </c>
      <c r="C5">
        <v>65.055899999999994</v>
      </c>
      <c r="D5">
        <v>7.4989999999999997</v>
      </c>
      <c r="E5" s="33">
        <v>10577</v>
      </c>
      <c r="F5" s="33">
        <v>175324</v>
      </c>
      <c r="G5" t="str">
        <f>""</f>
        <v/>
      </c>
      <c r="H5" t="str">
        <f>""</f>
        <v/>
      </c>
      <c r="I5" t="str">
        <f>""</f>
        <v/>
      </c>
      <c r="J5" t="str">
        <f>""</f>
        <v/>
      </c>
      <c r="K5" t="str">
        <f>""</f>
        <v/>
      </c>
      <c r="L5" t="str">
        <f>""</f>
        <v/>
      </c>
      <c r="M5">
        <v>0.79700000000000004</v>
      </c>
      <c r="N5">
        <v>0.628</v>
      </c>
      <c r="O5">
        <v>1.421</v>
      </c>
      <c r="P5" s="30">
        <v>19096.5</v>
      </c>
      <c r="Q5" t="str">
        <f>""</f>
        <v/>
      </c>
      <c r="R5" t="str">
        <f>""</f>
        <v/>
      </c>
      <c r="S5" s="36" t="str">
        <f>""</f>
        <v/>
      </c>
      <c r="V5" s="33" t="str">
        <f>IF(OR(D5="",L5="",W5="",S5=""),"",SUM(B5-D5-L5-S5-W5))</f>
        <v/>
      </c>
      <c r="W5" s="33">
        <f>IF(OR(C5="",D5=""),"",C5-D5)</f>
        <v>57.556899999999992</v>
      </c>
    </row>
    <row r="6" spans="1:30" x14ac:dyDescent="0.25">
      <c r="A6" s="3">
        <v>40991</v>
      </c>
      <c r="B6">
        <v>246.68299999999999</v>
      </c>
      <c r="C6">
        <v>82.420699999999997</v>
      </c>
      <c r="D6">
        <v>7.4989999999999997</v>
      </c>
      <c r="E6" s="33">
        <v>17220</v>
      </c>
      <c r="F6" s="33">
        <v>210875</v>
      </c>
      <c r="G6" t="str">
        <f>""</f>
        <v/>
      </c>
      <c r="H6" t="str">
        <f>""</f>
        <v/>
      </c>
      <c r="I6" t="str">
        <f>""</f>
        <v/>
      </c>
      <c r="J6" t="str">
        <f>""</f>
        <v/>
      </c>
      <c r="K6" t="str">
        <f>""</f>
        <v/>
      </c>
      <c r="L6" t="str">
        <f>""</f>
        <v/>
      </c>
      <c r="M6">
        <v>0.80300000000000005</v>
      </c>
      <c r="N6">
        <v>0.92</v>
      </c>
      <c r="O6">
        <v>1.429</v>
      </c>
      <c r="P6" s="30">
        <v>22834.2</v>
      </c>
      <c r="Q6" t="str">
        <f>""</f>
        <v/>
      </c>
      <c r="R6" t="str">
        <f>""</f>
        <v/>
      </c>
      <c r="S6" s="36" t="str">
        <f>""</f>
        <v/>
      </c>
      <c r="V6" s="33" t="str">
        <f>IF(OR(D6="",L6="",W6="",S6=""),"",SUM(B6-D6-L6-S6-W6))</f>
        <v/>
      </c>
      <c r="W6" s="33">
        <f>IF(OR(C6="",D6=""),"",C6-D6)</f>
        <v>74.921700000000001</v>
      </c>
    </row>
    <row r="7" spans="1:30" x14ac:dyDescent="0.25">
      <c r="A7" s="3">
        <v>41022</v>
      </c>
      <c r="B7">
        <v>269.24400000000003</v>
      </c>
      <c r="C7">
        <v>99.7727</v>
      </c>
      <c r="D7">
        <v>7.4989999999999997</v>
      </c>
      <c r="E7" s="33">
        <v>23841</v>
      </c>
      <c r="F7" s="33">
        <v>234817</v>
      </c>
      <c r="G7" t="str">
        <f>""</f>
        <v/>
      </c>
      <c r="H7" t="str">
        <f>""</f>
        <v/>
      </c>
      <c r="I7" t="str">
        <f>""</f>
        <v/>
      </c>
      <c r="J7" t="str">
        <f>""</f>
        <v/>
      </c>
      <c r="K7" t="str">
        <f>""</f>
        <v/>
      </c>
      <c r="L7" t="str">
        <f>""</f>
        <v/>
      </c>
      <c r="M7">
        <v>0.80300000000000005</v>
      </c>
      <c r="N7">
        <v>0.95499999999999996</v>
      </c>
      <c r="O7">
        <v>1.429</v>
      </c>
      <c r="P7" s="30">
        <v>25637.439999999999</v>
      </c>
      <c r="Q7" t="str">
        <f>""</f>
        <v/>
      </c>
      <c r="R7" t="str">
        <f>""</f>
        <v/>
      </c>
      <c r="S7" s="36" t="str">
        <f>""</f>
        <v/>
      </c>
      <c r="V7" s="33" t="str">
        <f>IF(OR(D7="",L7="",W7="",S7=""),"",SUM(B7-D7-L7-S7-W7))</f>
        <v/>
      </c>
      <c r="W7" s="33">
        <f>IF(OR(C7="",D7=""),"",C7-D7)</f>
        <v>92.273700000000005</v>
      </c>
    </row>
    <row r="8" spans="1:30" x14ac:dyDescent="0.25">
      <c r="A8" s="3">
        <v>41052</v>
      </c>
      <c r="B8">
        <v>397.18</v>
      </c>
      <c r="C8">
        <v>116.27209999999999</v>
      </c>
      <c r="D8">
        <v>7.4989999999999997</v>
      </c>
      <c r="E8" s="33">
        <v>35724</v>
      </c>
      <c r="F8" s="33">
        <v>236497</v>
      </c>
      <c r="G8" t="str">
        <f>""</f>
        <v/>
      </c>
      <c r="H8" t="str">
        <f>""</f>
        <v/>
      </c>
      <c r="I8" t="str">
        <f>""</f>
        <v/>
      </c>
      <c r="J8" t="str">
        <f>""</f>
        <v/>
      </c>
      <c r="K8" t="str">
        <f>""</f>
        <v/>
      </c>
      <c r="L8" t="str">
        <f>""</f>
        <v/>
      </c>
      <c r="M8">
        <v>0.80300000000000005</v>
      </c>
      <c r="N8">
        <v>1.016</v>
      </c>
      <c r="O8">
        <v>1.4319999999999999</v>
      </c>
      <c r="P8" s="30">
        <v>25749.85</v>
      </c>
      <c r="Q8" t="str">
        <f>""</f>
        <v/>
      </c>
      <c r="R8" t="str">
        <f>""</f>
        <v/>
      </c>
      <c r="S8" s="36" t="str">
        <f>""</f>
        <v/>
      </c>
      <c r="V8" s="33" t="str">
        <f>IF(OR(D8="",L8="",W8="",S8=""),"",SUM(B8-D8-L8-S8-W8))</f>
        <v/>
      </c>
      <c r="W8" s="33">
        <f>IF(OR(C8="",D8=""),"",C8-D8)</f>
        <v>108.7731</v>
      </c>
    </row>
    <row r="9" spans="1:30" x14ac:dyDescent="0.25">
      <c r="A9" s="3">
        <v>41082</v>
      </c>
      <c r="B9">
        <v>484.82900000000001</v>
      </c>
      <c r="C9">
        <v>155.1</v>
      </c>
      <c r="D9">
        <v>7.4989999999999997</v>
      </c>
      <c r="E9" s="33">
        <v>43963</v>
      </c>
      <c r="F9" s="33">
        <v>237138</v>
      </c>
      <c r="G9" t="str">
        <f>""</f>
        <v/>
      </c>
      <c r="H9" t="str">
        <f>""</f>
        <v/>
      </c>
      <c r="I9" t="str">
        <f>""</f>
        <v/>
      </c>
      <c r="J9" t="str">
        <f>""</f>
        <v/>
      </c>
      <c r="K9" t="str">
        <f>""</f>
        <v/>
      </c>
      <c r="L9" t="str">
        <f>""</f>
        <v/>
      </c>
      <c r="M9">
        <v>0.91700000000000004</v>
      </c>
      <c r="N9">
        <v>1.016</v>
      </c>
      <c r="O9">
        <v>1.4359999999999999</v>
      </c>
      <c r="P9" s="30">
        <v>25749.85</v>
      </c>
      <c r="Q9" t="str">
        <f>""</f>
        <v/>
      </c>
      <c r="R9" t="str">
        <f>""</f>
        <v/>
      </c>
      <c r="S9" s="36" t="str">
        <f>""</f>
        <v/>
      </c>
      <c r="V9" s="33" t="str">
        <f>IF(OR(D9="",L9="",W9="",S9=""),"",SUM(B9-D9-L9-S9-W9))</f>
        <v/>
      </c>
      <c r="W9" s="33">
        <f>IF(OR(C9="",D9=""),"",C9-D9)</f>
        <v>147.601</v>
      </c>
    </row>
    <row r="10" spans="1:30" x14ac:dyDescent="0.25">
      <c r="A10" s="3">
        <v>41113</v>
      </c>
      <c r="B10">
        <v>952.78899999999999</v>
      </c>
      <c r="C10">
        <v>455.24799999999999</v>
      </c>
      <c r="D10">
        <v>271.62099999999998</v>
      </c>
      <c r="E10" s="33">
        <v>50618</v>
      </c>
      <c r="F10" s="33">
        <v>237754</v>
      </c>
      <c r="G10" t="str">
        <f>""</f>
        <v/>
      </c>
      <c r="H10" t="str">
        <f>""</f>
        <v/>
      </c>
      <c r="I10" t="str">
        <f>""</f>
        <v/>
      </c>
      <c r="J10" t="str">
        <f>""</f>
        <v/>
      </c>
      <c r="K10" t="str">
        <f>""</f>
        <v/>
      </c>
      <c r="L10" t="str">
        <f>""</f>
        <v/>
      </c>
      <c r="M10">
        <v>0.91700000000000004</v>
      </c>
      <c r="N10">
        <v>1.016</v>
      </c>
      <c r="O10">
        <v>1.4510000000000001</v>
      </c>
      <c r="P10" s="30">
        <v>25749.85</v>
      </c>
      <c r="Q10" t="str">
        <f>""</f>
        <v/>
      </c>
      <c r="R10" t="str">
        <f>""</f>
        <v/>
      </c>
      <c r="S10" s="36" t="str">
        <f>""</f>
        <v/>
      </c>
      <c r="V10" s="33" t="str">
        <f>IF(OR(D10="",L10="",W10="",S10=""),"",SUM(B10-D10-L10-S10-W10))</f>
        <v/>
      </c>
      <c r="W10" s="33">
        <f>IF(OR(C10="",D10=""),"",C10-D10)</f>
        <v>183.62700000000001</v>
      </c>
    </row>
    <row r="11" spans="1:30" x14ac:dyDescent="0.25">
      <c r="A11" s="3">
        <v>41144</v>
      </c>
      <c r="B11">
        <v>3682</v>
      </c>
      <c r="C11">
        <v>1153</v>
      </c>
      <c r="D11">
        <v>889</v>
      </c>
      <c r="E11" s="33">
        <v>61051</v>
      </c>
      <c r="F11" s="33">
        <v>238462</v>
      </c>
      <c r="G11" t="str">
        <f>""</f>
        <v/>
      </c>
      <c r="H11" t="str">
        <f>""</f>
        <v/>
      </c>
      <c r="I11" t="str">
        <f>""</f>
        <v/>
      </c>
      <c r="J11" t="str">
        <f>""</f>
        <v/>
      </c>
      <c r="K11" t="str">
        <f>""</f>
        <v/>
      </c>
      <c r="L11" t="str">
        <f>""</f>
        <v/>
      </c>
      <c r="M11">
        <v>1.0149999999999999</v>
      </c>
      <c r="N11">
        <v>1.016</v>
      </c>
      <c r="O11">
        <v>1.4990000000000001</v>
      </c>
      <c r="P11" s="30">
        <v>25749.85</v>
      </c>
      <c r="Q11" t="str">
        <f>""</f>
        <v/>
      </c>
      <c r="R11" t="str">
        <f>""</f>
        <v/>
      </c>
      <c r="S11" s="36" t="str">
        <f>""</f>
        <v/>
      </c>
      <c r="V11" s="33" t="str">
        <f>IF(OR(D11="",L11="",W11="",S11=""),"",SUM(B11-D11-L11-S11-W11))</f>
        <v/>
      </c>
      <c r="W11" s="33">
        <f>IF(OR(C11="",D11=""),"",C11-D11)</f>
        <v>264</v>
      </c>
    </row>
    <row r="12" spans="1:30" x14ac:dyDescent="0.25">
      <c r="A12" s="3">
        <v>41176</v>
      </c>
      <c r="B12">
        <v>8757.0499999999993</v>
      </c>
      <c r="C12">
        <v>1398.758</v>
      </c>
      <c r="D12">
        <v>1091.7529999999999</v>
      </c>
      <c r="E12" s="33">
        <v>81507</v>
      </c>
      <c r="F12" s="33">
        <v>239532</v>
      </c>
      <c r="G12" t="str">
        <f>""</f>
        <v/>
      </c>
      <c r="H12" t="str">
        <f>""</f>
        <v/>
      </c>
      <c r="I12" t="str">
        <f>""</f>
        <v/>
      </c>
      <c r="J12" t="str">
        <f>""</f>
        <v/>
      </c>
      <c r="K12" t="str">
        <f>""</f>
        <v/>
      </c>
      <c r="L12" t="str">
        <f>""</f>
        <v/>
      </c>
      <c r="M12">
        <v>1.0149999999999999</v>
      </c>
      <c r="N12">
        <v>1.0469999999999999</v>
      </c>
      <c r="O12">
        <v>1.512</v>
      </c>
      <c r="P12" s="30">
        <v>25749.85</v>
      </c>
      <c r="Q12" t="str">
        <f>""</f>
        <v/>
      </c>
      <c r="R12" t="str">
        <f>""</f>
        <v/>
      </c>
      <c r="S12" s="36" t="str">
        <f>""</f>
        <v/>
      </c>
      <c r="V12" s="33" t="str">
        <f>IF(OR(D12="",L12="",W12="",S12=""),"",SUM(B12-D12-L12-S12-W12))</f>
        <v/>
      </c>
      <c r="W12" s="33">
        <f>IF(OR(C12="",D12=""),"",C12-D12)</f>
        <v>307.00500000000011</v>
      </c>
    </row>
    <row r="13" spans="1:30" x14ac:dyDescent="0.25">
      <c r="A13" s="3">
        <v>41205</v>
      </c>
      <c r="B13">
        <v>8833</v>
      </c>
      <c r="C13">
        <v>1424</v>
      </c>
      <c r="D13">
        <v>1102</v>
      </c>
      <c r="E13" s="33">
        <v>98187</v>
      </c>
      <c r="F13" s="33">
        <v>259900</v>
      </c>
      <c r="G13" t="str">
        <f>""</f>
        <v/>
      </c>
      <c r="H13" t="str">
        <f>""</f>
        <v/>
      </c>
      <c r="I13" t="str">
        <f>""</f>
        <v/>
      </c>
      <c r="J13" t="str">
        <f>""</f>
        <v/>
      </c>
      <c r="K13" t="str">
        <f>""</f>
        <v/>
      </c>
      <c r="L13" t="str">
        <f>""</f>
        <v/>
      </c>
      <c r="M13">
        <v>1.0149999999999999</v>
      </c>
      <c r="N13">
        <v>1.0469999999999999</v>
      </c>
      <c r="O13">
        <v>1.526</v>
      </c>
      <c r="P13" s="30">
        <v>27812.55</v>
      </c>
      <c r="Q13">
        <v>612</v>
      </c>
      <c r="R13">
        <v>2512</v>
      </c>
      <c r="S13">
        <v>1</v>
      </c>
      <c r="V13" s="33" t="str">
        <f>IF(OR(D13="",L13="",W13="",S13=""),"",SUM(B13-D13-L13-S13-W13))</f>
        <v/>
      </c>
      <c r="W13" s="33">
        <f>IF(OR(C13="",D13=""),"",C13-D13)</f>
        <v>322</v>
      </c>
    </row>
    <row r="14" spans="1:30" x14ac:dyDescent="0.25">
      <c r="A14" s="3">
        <v>41236</v>
      </c>
      <c r="B14">
        <v>8920</v>
      </c>
      <c r="C14">
        <v>1451</v>
      </c>
      <c r="D14">
        <v>1102</v>
      </c>
      <c r="E14" s="33">
        <v>114726</v>
      </c>
      <c r="F14" s="33">
        <v>312238</v>
      </c>
      <c r="G14" t="str">
        <f>""</f>
        <v/>
      </c>
      <c r="H14" t="str">
        <f>""</f>
        <v/>
      </c>
      <c r="I14" t="str">
        <f>""</f>
        <v/>
      </c>
      <c r="J14" t="str">
        <f>""</f>
        <v/>
      </c>
      <c r="K14" t="str">
        <f>""</f>
        <v/>
      </c>
      <c r="L14" t="str">
        <f>""</f>
        <v/>
      </c>
      <c r="M14">
        <v>1.0149999999999999</v>
      </c>
      <c r="N14">
        <v>1.0469999999999999</v>
      </c>
      <c r="O14">
        <v>1.526</v>
      </c>
      <c r="P14" s="30">
        <v>33182</v>
      </c>
      <c r="Q14">
        <v>1132</v>
      </c>
      <c r="R14">
        <v>4730</v>
      </c>
      <c r="S14">
        <v>1</v>
      </c>
      <c r="V14" s="33" t="str">
        <f>IF(OR(D14="",L14="",W14="",S14=""),"",SUM(B14-D14-L14-S14-W14))</f>
        <v/>
      </c>
      <c r="W14" s="33">
        <f>IF(OR(C14="",D14=""),"",C14-D14)</f>
        <v>349</v>
      </c>
    </row>
    <row r="15" spans="1:30" x14ac:dyDescent="0.25">
      <c r="A15" s="3">
        <v>41264</v>
      </c>
      <c r="B15">
        <v>9149</v>
      </c>
      <c r="C15">
        <v>1589</v>
      </c>
      <c r="D15">
        <v>1102</v>
      </c>
      <c r="E15" s="33">
        <v>123736</v>
      </c>
      <c r="F15" s="33">
        <v>381280</v>
      </c>
      <c r="G15" t="str">
        <f>""</f>
        <v/>
      </c>
      <c r="H15" t="str">
        <f>""</f>
        <v/>
      </c>
      <c r="I15" t="str">
        <f>""</f>
        <v/>
      </c>
      <c r="J15" t="str">
        <f>""</f>
        <v/>
      </c>
      <c r="K15" t="str">
        <f>""</f>
        <v/>
      </c>
      <c r="L15" t="str">
        <f>""</f>
        <v/>
      </c>
      <c r="M15">
        <v>1.016</v>
      </c>
      <c r="N15">
        <v>1.0469999999999999</v>
      </c>
      <c r="O15">
        <v>1.5269999999999999</v>
      </c>
      <c r="P15" s="30">
        <v>40334</v>
      </c>
      <c r="Q15">
        <v>1132</v>
      </c>
      <c r="R15">
        <v>4730</v>
      </c>
      <c r="S15">
        <v>1</v>
      </c>
      <c r="V15" s="33" t="str">
        <f>IF(OR(D15="",L15="",W15="",S15=""),"",SUM(B15-D15-L15-S15-W15))</f>
        <v/>
      </c>
      <c r="W15" s="33">
        <f>IF(OR(C15="",D15=""),"",C15-D15)</f>
        <v>487</v>
      </c>
    </row>
    <row r="16" spans="1:30" x14ac:dyDescent="0.25">
      <c r="A16" s="3">
        <v>41309</v>
      </c>
      <c r="B16">
        <v>9400</v>
      </c>
      <c r="C16">
        <v>1778</v>
      </c>
      <c r="D16">
        <v>1102</v>
      </c>
      <c r="E16" s="33">
        <v>123893</v>
      </c>
      <c r="F16" s="33">
        <v>393022</v>
      </c>
      <c r="G16" t="str">
        <f>""</f>
        <v/>
      </c>
      <c r="H16" t="str">
        <f>""</f>
        <v/>
      </c>
      <c r="I16" t="str">
        <f>""</f>
        <v/>
      </c>
      <c r="J16" t="str">
        <f>""</f>
        <v/>
      </c>
      <c r="K16" t="str">
        <f>""</f>
        <v/>
      </c>
      <c r="L16" t="str">
        <f>""</f>
        <v/>
      </c>
      <c r="M16">
        <v>1.016</v>
      </c>
      <c r="N16">
        <v>1.0469999999999999</v>
      </c>
      <c r="O16">
        <v>1.554</v>
      </c>
      <c r="P16" s="30">
        <v>52008</v>
      </c>
      <c r="Q16">
        <v>1865</v>
      </c>
      <c r="R16">
        <v>7898</v>
      </c>
      <c r="S16">
        <v>1</v>
      </c>
      <c r="V16" s="33" t="str">
        <f>IF(OR(D16="",L16="",W16="",S16=""),"",SUM(B16-D16-L16-S16-W16))</f>
        <v/>
      </c>
      <c r="W16" s="33">
        <f>IF(OR(C16="",D16=""),"",C16-D16)</f>
        <v>676</v>
      </c>
    </row>
    <row r="17" spans="1:23" x14ac:dyDescent="0.25">
      <c r="A17" s="3">
        <v>41334</v>
      </c>
      <c r="B17">
        <v>9637</v>
      </c>
      <c r="C17" s="20">
        <f>((C18-C16)/2)+C16</f>
        <v>1856.5</v>
      </c>
      <c r="D17">
        <v>1102</v>
      </c>
      <c r="E17" s="33">
        <v>147549</v>
      </c>
      <c r="F17" s="33">
        <v>577870</v>
      </c>
      <c r="G17" t="str">
        <f>""</f>
        <v/>
      </c>
      <c r="H17" t="str">
        <f>""</f>
        <v/>
      </c>
      <c r="I17" t="str">
        <f>""</f>
        <v/>
      </c>
      <c r="J17" t="str">
        <f>""</f>
        <v/>
      </c>
      <c r="K17" t="str">
        <f>""</f>
        <v/>
      </c>
      <c r="L17" t="str">
        <f>""</f>
        <v/>
      </c>
      <c r="M17">
        <v>1.016</v>
      </c>
      <c r="N17">
        <v>1.0469999999999999</v>
      </c>
      <c r="O17" s="40">
        <f>((O18-O16)/2)+O16</f>
        <v>1.5655000000000001</v>
      </c>
      <c r="P17" s="30">
        <f>((P18-P16)/2)+P16</f>
        <v>59924.02</v>
      </c>
      <c r="Q17">
        <v>2200</v>
      </c>
      <c r="R17">
        <v>9240</v>
      </c>
      <c r="S17">
        <v>1</v>
      </c>
      <c r="V17" s="33" t="str">
        <f>IF(OR(D17="",L17="",W17="",S17=""),"",SUM(B17-D17-L17-S17-W17))</f>
        <v/>
      </c>
      <c r="W17" s="33">
        <f>IF(OR(C17="",D17=""),"",C17-D17)</f>
        <v>754.5</v>
      </c>
    </row>
    <row r="18" spans="1:23" x14ac:dyDescent="0.25">
      <c r="A18" s="3">
        <v>41366</v>
      </c>
      <c r="B18">
        <v>9764</v>
      </c>
      <c r="C18">
        <v>1935</v>
      </c>
      <c r="D18">
        <v>1102</v>
      </c>
      <c r="E18" s="33">
        <v>158808</v>
      </c>
      <c r="F18" s="33">
        <v>651241</v>
      </c>
      <c r="G18" t="str">
        <f>""</f>
        <v/>
      </c>
      <c r="H18" t="str">
        <f>""</f>
        <v/>
      </c>
      <c r="I18" t="str">
        <f>""</f>
        <v/>
      </c>
      <c r="J18" t="str">
        <f>""</f>
        <v/>
      </c>
      <c r="K18" t="str">
        <f>""</f>
        <v/>
      </c>
      <c r="L18" t="str">
        <f>""</f>
        <v/>
      </c>
      <c r="M18">
        <v>1.016</v>
      </c>
      <c r="N18">
        <v>1.0469999999999999</v>
      </c>
      <c r="O18">
        <v>1.577</v>
      </c>
      <c r="P18" s="30">
        <v>67840.039999999994</v>
      </c>
      <c r="Q18">
        <v>2750</v>
      </c>
      <c r="R18">
        <v>11550</v>
      </c>
      <c r="S18">
        <v>1</v>
      </c>
      <c r="V18" s="33" t="str">
        <f>IF(OR(D18="",L18="",W18="",S18=""),"",SUM(B18-D18-L18-S18-W18))</f>
        <v/>
      </c>
      <c r="W18" s="33">
        <f>IF(OR(C18="",D18=""),"",C18-D18)</f>
        <v>833</v>
      </c>
    </row>
    <row r="19" spans="1:23" x14ac:dyDescent="0.25">
      <c r="A19" s="3">
        <v>41395</v>
      </c>
      <c r="B19">
        <v>9950</v>
      </c>
      <c r="C19">
        <v>2011</v>
      </c>
      <c r="D19">
        <v>1127</v>
      </c>
      <c r="E19" s="33">
        <v>165752</v>
      </c>
      <c r="F19" s="33">
        <v>680539</v>
      </c>
      <c r="G19" t="str">
        <f>""</f>
        <v/>
      </c>
      <c r="H19" t="str">
        <f>""</f>
        <v/>
      </c>
      <c r="I19" t="str">
        <f>""</f>
        <v/>
      </c>
      <c r="J19" t="str">
        <f>""</f>
        <v/>
      </c>
      <c r="K19" t="str">
        <f>""</f>
        <v/>
      </c>
      <c r="L19" t="str">
        <f>""</f>
        <v/>
      </c>
      <c r="M19">
        <v>1.0189999999999999</v>
      </c>
      <c r="N19">
        <v>1.0469999999999999</v>
      </c>
      <c r="O19">
        <v>1.583</v>
      </c>
      <c r="P19" s="30">
        <v>70906</v>
      </c>
      <c r="Q19">
        <v>3517</v>
      </c>
      <c r="R19">
        <v>15035</v>
      </c>
      <c r="S19">
        <v>12</v>
      </c>
      <c r="V19" s="33" t="str">
        <f>IF(OR(D19="",L19="",W19="",S19=""),"",SUM(B19-D19-L19-S19-W19))</f>
        <v/>
      </c>
      <c r="W19" s="33">
        <f>IF(OR(C19="",D19=""),"",C19-D19)</f>
        <v>884</v>
      </c>
    </row>
    <row r="20" spans="1:23" x14ac:dyDescent="0.25">
      <c r="A20" s="3">
        <v>41428</v>
      </c>
      <c r="B20">
        <v>10140</v>
      </c>
      <c r="C20">
        <v>2078</v>
      </c>
      <c r="D20">
        <v>1132</v>
      </c>
      <c r="E20" s="33">
        <v>172232</v>
      </c>
      <c r="F20" s="33">
        <v>701911</v>
      </c>
      <c r="G20" t="str">
        <f>""</f>
        <v/>
      </c>
      <c r="H20" t="str">
        <f>""</f>
        <v/>
      </c>
      <c r="I20" t="str">
        <f>""</f>
        <v/>
      </c>
      <c r="J20" t="str">
        <f>""</f>
        <v/>
      </c>
      <c r="K20" t="str">
        <f>""</f>
        <v/>
      </c>
      <c r="L20" t="str">
        <f>""</f>
        <v/>
      </c>
      <c r="M20">
        <v>1.0189999999999999</v>
      </c>
      <c r="N20">
        <v>1.0469999999999999</v>
      </c>
      <c r="O20">
        <v>1.645</v>
      </c>
      <c r="P20" s="30">
        <v>73209</v>
      </c>
      <c r="Q20">
        <v>4171</v>
      </c>
      <c r="R20">
        <v>17849</v>
      </c>
      <c r="S20">
        <v>13</v>
      </c>
      <c r="V20" s="33" t="str">
        <f>IF(OR(D20="",L20="",W20="",S20=""),"",SUM(B20-D20-L20-S20-W20))</f>
        <v/>
      </c>
      <c r="W20" s="33">
        <f t="shared" ref="W20:W59" si="0">IF(OR(C20="",D20=""),"",C20-D20)</f>
        <v>946</v>
      </c>
    </row>
    <row r="21" spans="1:23" x14ac:dyDescent="0.25">
      <c r="A21" s="3">
        <v>41456</v>
      </c>
      <c r="B21">
        <v>10465</v>
      </c>
      <c r="C21">
        <v>2315</v>
      </c>
      <c r="D21">
        <v>1345</v>
      </c>
      <c r="E21" s="33">
        <v>116763</v>
      </c>
      <c r="F21" s="33">
        <v>709135</v>
      </c>
      <c r="G21" s="33">
        <v>51</v>
      </c>
      <c r="H21" s="33">
        <v>52</v>
      </c>
      <c r="I21" s="33">
        <v>53</v>
      </c>
      <c r="J21" s="33">
        <v>54</v>
      </c>
      <c r="K21" s="33">
        <v>55</v>
      </c>
      <c r="L21">
        <v>1.9950000000000001</v>
      </c>
      <c r="M21">
        <v>1.0189999999999999</v>
      </c>
      <c r="N21">
        <v>1.0469999999999999</v>
      </c>
      <c r="O21">
        <v>1.663</v>
      </c>
      <c r="P21" s="30">
        <v>74030.47</v>
      </c>
      <c r="Q21">
        <v>4468</v>
      </c>
      <c r="R21">
        <v>19117</v>
      </c>
      <c r="S21">
        <v>15.5</v>
      </c>
      <c r="V21" s="33">
        <f>IF(OR(D21="",L21="",W21="",S21=""),"",SUM(B21-D21-L21-S21-W21))</f>
        <v>8132.5049999999992</v>
      </c>
      <c r="W21" s="33">
        <f t="shared" si="0"/>
        <v>970</v>
      </c>
    </row>
    <row r="22" spans="1:23" x14ac:dyDescent="0.25">
      <c r="V22" s="33" t="str">
        <f>IF(OR(D22="",L22="",W22="",S22=""),"",SUM(B22-D22-L22-S22-W22))</f>
        <v/>
      </c>
      <c r="W22" s="33" t="str">
        <f t="shared" si="0"/>
        <v/>
      </c>
    </row>
    <row r="23" spans="1:23" x14ac:dyDescent="0.25">
      <c r="V23" s="33" t="str">
        <f>IF(OR(D23="",L23="",W23="",S23=""),"",SUM(B23-D23-L23-S23-W23))</f>
        <v/>
      </c>
      <c r="W23" s="33" t="str">
        <f t="shared" si="0"/>
        <v/>
      </c>
    </row>
    <row r="24" spans="1:23" x14ac:dyDescent="0.25">
      <c r="V24" s="33" t="str">
        <f>IF(OR(D24="",L24="",W24="",S24=""),"",SUM(B24-D24-L24-S24-W24))</f>
        <v/>
      </c>
      <c r="W24" s="33" t="str">
        <f t="shared" si="0"/>
        <v/>
      </c>
    </row>
    <row r="25" spans="1:23" x14ac:dyDescent="0.25">
      <c r="V25" s="33" t="str">
        <f>IF(OR(D25="",L25="",W25="",S25=""),"",SUM(B25-D25-L25-S25-W25))</f>
        <v/>
      </c>
      <c r="W25" s="33" t="str">
        <f t="shared" si="0"/>
        <v/>
      </c>
    </row>
    <row r="26" spans="1:23" x14ac:dyDescent="0.25">
      <c r="V26" s="33" t="str">
        <f>IF(OR(D26="",L26="",W26="",S26=""),"",SUM(B26-D26-L26-S26-W26))</f>
        <v/>
      </c>
      <c r="W26" s="33" t="str">
        <f t="shared" si="0"/>
        <v/>
      </c>
    </row>
    <row r="27" spans="1:23" x14ac:dyDescent="0.25">
      <c r="V27" s="33" t="str">
        <f>IF(OR(D27="",L27="",W27="",S27=""),"",SUM(B27-D27-L27-S27-W27))</f>
        <v/>
      </c>
      <c r="W27" s="33" t="str">
        <f t="shared" si="0"/>
        <v/>
      </c>
    </row>
    <row r="28" spans="1:23" x14ac:dyDescent="0.25">
      <c r="V28" s="33" t="str">
        <f>IF(OR(D28="",L28="",W28="",S28=""),"",SUM(B28-D28-L28-S28-W28))</f>
        <v/>
      </c>
      <c r="W28" s="33" t="str">
        <f t="shared" si="0"/>
        <v/>
      </c>
    </row>
    <row r="29" spans="1:23" x14ac:dyDescent="0.25">
      <c r="V29" s="33" t="str">
        <f>IF(OR(D29="",L29="",W29="",S29=""),"",SUM(B29-D29-L29-S29-W29))</f>
        <v/>
      </c>
      <c r="W29" s="33" t="str">
        <f t="shared" si="0"/>
        <v/>
      </c>
    </row>
    <row r="30" spans="1:23" x14ac:dyDescent="0.25">
      <c r="V30" s="33" t="str">
        <f>IF(OR(D30="",L30="",W30="",S30=""),"",SUM(B30-D30-L30-S30-W30))</f>
        <v/>
      </c>
      <c r="W30" s="33" t="str">
        <f t="shared" si="0"/>
        <v/>
      </c>
    </row>
    <row r="31" spans="1:23" x14ac:dyDescent="0.25">
      <c r="V31" s="33" t="str">
        <f>IF(OR(D31="",L31="",W31="",S31=""),"",SUM(B31-D31-L31-S31-W31))</f>
        <v/>
      </c>
      <c r="W31" s="33" t="str">
        <f t="shared" si="0"/>
        <v/>
      </c>
    </row>
    <row r="32" spans="1:23" x14ac:dyDescent="0.25">
      <c r="V32" s="33" t="str">
        <f>IF(OR(D32="",L32="",W32="",S32=""),"",SUM(B32-D32-L32-S32-W32))</f>
        <v/>
      </c>
      <c r="W32" s="33" t="str">
        <f t="shared" si="0"/>
        <v/>
      </c>
    </row>
    <row r="33" spans="22:23" x14ac:dyDescent="0.25">
      <c r="V33" s="33" t="str">
        <f>IF(OR(D33="",L33="",W33="",S33=""),"",SUM(B33-D33-L33-S33-W33))</f>
        <v/>
      </c>
      <c r="W33" s="33" t="str">
        <f t="shared" si="0"/>
        <v/>
      </c>
    </row>
    <row r="34" spans="22:23" x14ac:dyDescent="0.25">
      <c r="V34" s="33" t="str">
        <f>IF(OR(D34="",L34="",W34="",S34=""),"",SUM(B34-D34-L34-S34-W34))</f>
        <v/>
      </c>
      <c r="W34" s="33" t="str">
        <f t="shared" si="0"/>
        <v/>
      </c>
    </row>
    <row r="35" spans="22:23" x14ac:dyDescent="0.25">
      <c r="V35" s="33" t="str">
        <f>IF(OR(D35="",L35="",W35="",S35=""),"",SUM(B35-D35-L35-S35-W35))</f>
        <v/>
      </c>
      <c r="W35" s="33" t="str">
        <f t="shared" si="0"/>
        <v/>
      </c>
    </row>
    <row r="36" spans="22:23" x14ac:dyDescent="0.25">
      <c r="V36" s="33" t="str">
        <f>IF(OR(D36="",L36="",W36="",S36=""),"",SUM(B36-D36-L36-S36-W36))</f>
        <v/>
      </c>
      <c r="W36" s="33" t="str">
        <f t="shared" si="0"/>
        <v/>
      </c>
    </row>
    <row r="37" spans="22:23" x14ac:dyDescent="0.25">
      <c r="V37" s="33" t="str">
        <f>IF(OR(D37="",L37="",W37="",S37=""),"",SUM(B37-D37-L37-S37-W37))</f>
        <v/>
      </c>
      <c r="W37" s="33" t="str">
        <f t="shared" si="0"/>
        <v/>
      </c>
    </row>
    <row r="38" spans="22:23" x14ac:dyDescent="0.25">
      <c r="V38" s="33" t="str">
        <f>IF(OR(D38="",L38="",W38="",S38=""),"",SUM(B38-D38-L38-S38-W38))</f>
        <v/>
      </c>
      <c r="W38" s="33" t="str">
        <f t="shared" si="0"/>
        <v/>
      </c>
    </row>
    <row r="39" spans="22:23" x14ac:dyDescent="0.25">
      <c r="V39" s="33" t="str">
        <f>IF(OR(D39="",L39="",W39="",S39=""),"",SUM(B39-D39-L39-S39-W39))</f>
        <v/>
      </c>
      <c r="W39" s="33" t="str">
        <f t="shared" si="0"/>
        <v/>
      </c>
    </row>
    <row r="40" spans="22:23" x14ac:dyDescent="0.25">
      <c r="V40" s="33" t="str">
        <f>IF(OR(D40="",L40="",W40="",S40=""),"",SUM(B40-D40-L40-S40-W40))</f>
        <v/>
      </c>
      <c r="W40" s="33" t="str">
        <f t="shared" si="0"/>
        <v/>
      </c>
    </row>
    <row r="41" spans="22:23" x14ac:dyDescent="0.25">
      <c r="V41" s="33" t="str">
        <f>IF(OR(D41="",L41="",W41="",S41=""),"",SUM(B41-D41-L41-S41-W41))</f>
        <v/>
      </c>
      <c r="W41" s="33" t="str">
        <f t="shared" si="0"/>
        <v/>
      </c>
    </row>
    <row r="42" spans="22:23" x14ac:dyDescent="0.25">
      <c r="V42" s="33" t="str">
        <f>IF(OR(D42="",L42="",W42="",S42=""),"",SUM(B42-D42-L42-S42-W42))</f>
        <v/>
      </c>
      <c r="W42" s="33" t="str">
        <f t="shared" si="0"/>
        <v/>
      </c>
    </row>
    <row r="43" spans="22:23" x14ac:dyDescent="0.25">
      <c r="V43" s="33" t="str">
        <f>IF(OR(D43="",L43="",W43="",S43=""),"",SUM(B43-D43-L43-S43-W43))</f>
        <v/>
      </c>
      <c r="W43" s="33" t="str">
        <f t="shared" si="0"/>
        <v/>
      </c>
    </row>
    <row r="44" spans="22:23" x14ac:dyDescent="0.25">
      <c r="V44" s="33" t="str">
        <f>IF(OR(D44="",L44="",W44="",S44=""),"",SUM(B44-D44-L44-S44-W44))</f>
        <v/>
      </c>
      <c r="W44" s="33" t="str">
        <f t="shared" si="0"/>
        <v/>
      </c>
    </row>
    <row r="45" spans="22:23" x14ac:dyDescent="0.25">
      <c r="V45" s="33" t="str">
        <f>IF(OR(D45="",L45="",W45="",S45=""),"",SUM(B45-D45-L45-S45-W45))</f>
        <v/>
      </c>
      <c r="W45" s="33" t="str">
        <f t="shared" si="0"/>
        <v/>
      </c>
    </row>
    <row r="46" spans="22:23" x14ac:dyDescent="0.25">
      <c r="V46" s="33" t="str">
        <f>IF(OR(D46="",L46="",W46="",S46=""),"",SUM(B46-D46-L46-S46-W46))</f>
        <v/>
      </c>
      <c r="W46" s="33" t="str">
        <f t="shared" si="0"/>
        <v/>
      </c>
    </row>
    <row r="47" spans="22:23" x14ac:dyDescent="0.25">
      <c r="V47" s="33" t="str">
        <f>IF(OR(D47="",L47="",W47="",S47=""),"",SUM(B47-D47-L47-S47-W47))</f>
        <v/>
      </c>
      <c r="W47" s="33" t="str">
        <f t="shared" si="0"/>
        <v/>
      </c>
    </row>
    <row r="48" spans="22:23" x14ac:dyDescent="0.25">
      <c r="V48" s="33" t="str">
        <f>IF(OR(D48="",L48="",W48="",S48=""),"",SUM(B48-D48-L48-S48-W48))</f>
        <v/>
      </c>
      <c r="W48" s="33" t="str">
        <f t="shared" si="0"/>
        <v/>
      </c>
    </row>
    <row r="49" spans="1:23" x14ac:dyDescent="0.25">
      <c r="V49" s="33" t="str">
        <f>IF(OR(D49="",L49="",W49="",S49=""),"",SUM(B49-D49-L49-S49-W49))</f>
        <v/>
      </c>
      <c r="W49" s="33" t="str">
        <f t="shared" si="0"/>
        <v/>
      </c>
    </row>
    <row r="50" spans="1:23" x14ac:dyDescent="0.25">
      <c r="V50" s="33" t="str">
        <f>IF(OR(D50="",L50="",W50="",S50=""),"",SUM(B50-D50-L50-S50-W50))</f>
        <v/>
      </c>
      <c r="W50" s="33" t="str">
        <f t="shared" si="0"/>
        <v/>
      </c>
    </row>
    <row r="51" spans="1:23" x14ac:dyDescent="0.25">
      <c r="V51" s="33" t="str">
        <f>IF(OR(D51="",L51="",W51="",S51=""),"",SUM(B51-D51-L51-S51-W51))</f>
        <v/>
      </c>
      <c r="W51" s="33" t="str">
        <f t="shared" si="0"/>
        <v/>
      </c>
    </row>
    <row r="52" spans="1:23" x14ac:dyDescent="0.25">
      <c r="V52" s="33" t="str">
        <f>IF(OR(D52="",L52="",W52="",S52=""),"",SUM(B52-D52-L52-S52-W52))</f>
        <v/>
      </c>
      <c r="W52" s="33" t="str">
        <f t="shared" si="0"/>
        <v/>
      </c>
    </row>
    <row r="53" spans="1:23" x14ac:dyDescent="0.25">
      <c r="V53" s="33" t="str">
        <f>IF(OR(D53="",L53="",W53="",S53=""),"",SUM(B53-D53-L53-S53-W53))</f>
        <v/>
      </c>
      <c r="W53" s="33" t="str">
        <f t="shared" si="0"/>
        <v/>
      </c>
    </row>
    <row r="54" spans="1:23" x14ac:dyDescent="0.25">
      <c r="V54" s="33" t="str">
        <f>IF(OR(D54="",L54="",W54="",S54=""),"",SUM(B54-D54-L54-S54-W54))</f>
        <v/>
      </c>
      <c r="W54" s="33" t="str">
        <f t="shared" si="0"/>
        <v/>
      </c>
    </row>
    <row r="55" spans="1:23" x14ac:dyDescent="0.25">
      <c r="V55" s="33" t="str">
        <f>IF(OR(D55="",L55="",W55="",S55=""),"",SUM(B55-D55-L55-S55-W55))</f>
        <v/>
      </c>
      <c r="W55" s="33" t="str">
        <f t="shared" si="0"/>
        <v/>
      </c>
    </row>
    <row r="56" spans="1:23" x14ac:dyDescent="0.25">
      <c r="V56" s="33" t="str">
        <f>IF(OR(D56="",L56="",W56="",S56=""),"",SUM(B56-D56-L56-S56-W56))</f>
        <v/>
      </c>
      <c r="W56" s="33" t="str">
        <f t="shared" si="0"/>
        <v/>
      </c>
    </row>
    <row r="57" spans="1:23" x14ac:dyDescent="0.25">
      <c r="V57" s="33" t="str">
        <f>IF(OR(D57="",L57="",W57="",S57=""),"",SUM(B57-D57-L57-S57-W57))</f>
        <v/>
      </c>
      <c r="W57" s="33" t="str">
        <f t="shared" si="0"/>
        <v/>
      </c>
    </row>
    <row r="58" spans="1:23" x14ac:dyDescent="0.25">
      <c r="V58" s="33" t="str">
        <f>IF(OR(D58="",L58="",W58="",S58=""),"",SUM(B58-D58-L58-S58-W58))</f>
        <v/>
      </c>
      <c r="W58" s="33" t="str">
        <f t="shared" si="0"/>
        <v/>
      </c>
    </row>
    <row r="59" spans="1:23" x14ac:dyDescent="0.25">
      <c r="V59" s="33" t="str">
        <f>IF(OR(D59="",L59="",W59="",S59=""),"",SUM(B59-D59-L59-S59-W59))</f>
        <v/>
      </c>
      <c r="W59" s="33" t="str">
        <f t="shared" si="0"/>
        <v/>
      </c>
    </row>
    <row r="60" spans="1:23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</row>
    <row r="61" spans="1:23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</row>
    <row r="62" spans="1:23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</row>
    <row r="63" spans="1:23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</row>
    <row r="64" spans="1:23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</row>
    <row r="65" spans="1:20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</row>
    <row r="66" spans="1:20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</row>
    <row r="67" spans="1:20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</row>
    <row r="68" spans="1:20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</row>
    <row r="69" spans="1:20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</row>
    <row r="70" spans="1:20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</row>
    <row r="71" spans="1:20" x14ac:dyDescent="0.25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</row>
    <row r="72" spans="1:20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</row>
    <row r="73" spans="1:20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</row>
    <row r="74" spans="1:20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</row>
    <row r="75" spans="1:20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</row>
    <row r="76" spans="1:20" x14ac:dyDescent="0.25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</row>
    <row r="77" spans="1:20" x14ac:dyDescent="0.25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</row>
    <row r="78" spans="1:20" x14ac:dyDescent="0.25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</row>
    <row r="79" spans="1:20" x14ac:dyDescent="0.25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</row>
    <row r="80" spans="1:20" x14ac:dyDescent="0.25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</row>
    <row r="81" spans="1:20" x14ac:dyDescent="0.25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</row>
    <row r="82" spans="1:20" x14ac:dyDescent="0.25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</row>
    <row r="83" spans="1:20" x14ac:dyDescent="0.25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</row>
    <row r="84" spans="1:20" x14ac:dyDescent="0.25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</row>
    <row r="85" spans="1:20" x14ac:dyDescent="0.25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</row>
    <row r="86" spans="1:20" x14ac:dyDescent="0.25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</row>
    <row r="87" spans="1:20" x14ac:dyDescent="0.25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</row>
    <row r="88" spans="1:20" x14ac:dyDescent="0.25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</row>
    <row r="89" spans="1:20" x14ac:dyDescent="0.25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</row>
    <row r="90" spans="1:20" x14ac:dyDescent="0.25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</row>
    <row r="91" spans="1:20" x14ac:dyDescent="0.25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</row>
    <row r="92" spans="1:20" x14ac:dyDescent="0.25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</row>
    <row r="93" spans="1:20" x14ac:dyDescent="0.25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</row>
    <row r="94" spans="1:20" x14ac:dyDescent="0.25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</row>
    <row r="95" spans="1:20" x14ac:dyDescent="0.25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</row>
    <row r="96" spans="1:20" x14ac:dyDescent="0.25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</row>
    <row r="97" spans="1:20" x14ac:dyDescent="0.25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</row>
    <row r="98" spans="1:20" x14ac:dyDescent="0.25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</row>
    <row r="99" spans="1:20" x14ac:dyDescent="0.25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</row>
    <row r="100" spans="1:20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</row>
    <row r="101" spans="1:20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</row>
    <row r="102" spans="1:20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</row>
    <row r="103" spans="1:20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</row>
    <row r="104" spans="1:20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</row>
    <row r="105" spans="1:20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</row>
    <row r="106" spans="1:20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</row>
    <row r="107" spans="1:20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</row>
    <row r="108" spans="1:20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</row>
    <row r="109" spans="1:20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</row>
    <row r="110" spans="1:20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</row>
    <row r="111" spans="1:20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</row>
    <row r="112" spans="1:20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</row>
    <row r="113" spans="1:20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</row>
    <row r="114" spans="1:20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</row>
    <row r="115" spans="1:20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</row>
    <row r="116" spans="1:20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</row>
    <row r="117" spans="1:20" x14ac:dyDescent="0.2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</row>
    <row r="118" spans="1:20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</row>
    <row r="119" spans="1:20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</row>
    <row r="120" spans="1:20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</row>
    <row r="121" spans="1:20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</row>
    <row r="122" spans="1:20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</row>
    <row r="123" spans="1:20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</row>
    <row r="124" spans="1:20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</row>
    <row r="125" spans="1:20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</row>
    <row r="126" spans="1:20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</row>
    <row r="127" spans="1:20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</row>
    <row r="128" spans="1:20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</row>
    <row r="129" spans="1:20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</row>
  </sheetData>
  <sheetProtection insertRows="0"/>
  <protectedRanges>
    <protectedRange sqref="A15:F20 M15:S20 A21:S59" name="zone données"/>
  </protectedRanges>
  <customSheetViews>
    <customSheetView guid="{4490E6B0-D11F-4711-BC52-29549D0CA484}" fitToPage="1" hiddenRows="1" topLeftCell="A2">
      <pane xSplit="1" ySplit="1" topLeftCell="B3" activePane="bottomRight" state="frozen"/>
      <selection pane="bottomRight" activeCell="H21" sqref="H21"/>
      <pageMargins left="0.7" right="0.7" top="0.75" bottom="0.75" header="0.3" footer="0.3"/>
      <pageSetup paperSize="9" scale="61" fitToHeight="0" orientation="landscape" r:id="rId1"/>
    </customSheetView>
  </customSheetViews>
  <pageMargins left="0.7" right="0.7" top="0.75" bottom="0.75" header="0.3" footer="0.3"/>
  <pageSetup paperSize="9" scale="61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euil2.test">
                <anchor moveWithCells="1" sizeWithCells="1">
                  <from>
                    <xdr:col>34</xdr:col>
                    <xdr:colOff>9525</xdr:colOff>
                    <xdr:row>1</xdr:row>
                    <xdr:rowOff>9525</xdr:rowOff>
                  </from>
                  <to>
                    <xdr:col>35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formulaire">
                <anchor moveWithCells="1" sizeWithCells="1">
                  <from>
                    <xdr:col>20</xdr:col>
                    <xdr:colOff>0</xdr:colOff>
                    <xdr:row>0</xdr:row>
                    <xdr:rowOff>0</xdr:rowOff>
                  </from>
                  <to>
                    <xdr:col>21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70C0"/>
  </sheetPr>
  <dimension ref="A1:T18"/>
  <sheetViews>
    <sheetView workbookViewId="0">
      <selection activeCell="C25" sqref="C25"/>
    </sheetView>
  </sheetViews>
  <sheetFormatPr baseColWidth="10" defaultColWidth="11.42578125" defaultRowHeight="15" x14ac:dyDescent="0.25"/>
  <cols>
    <col min="1" max="1" width="16.28515625" customWidth="1"/>
    <col min="2" max="2" width="12.140625" customWidth="1"/>
    <col min="3" max="3" width="14.5703125" customWidth="1"/>
    <col min="4" max="4" width="14.5703125" style="39" hidden="1" customWidth="1"/>
    <col min="5" max="5" width="15.28515625" customWidth="1"/>
    <col min="6" max="6" width="35.85546875" customWidth="1"/>
    <col min="7" max="7" width="9.140625" customWidth="1"/>
    <col min="8" max="8" width="14.42578125" bestFit="1" customWidth="1"/>
    <col min="9" max="9" width="5" customWidth="1"/>
    <col min="10" max="13" width="9.140625" customWidth="1"/>
    <col min="14" max="14" width="4.5703125" customWidth="1"/>
    <col min="15" max="256" width="9.140625" customWidth="1"/>
  </cols>
  <sheetData>
    <row r="1" spans="1:20" ht="21.75" thickBot="1" x14ac:dyDescent="0.3">
      <c r="A1" s="4" t="s">
        <v>33</v>
      </c>
      <c r="B1" s="51" t="s">
        <v>34</v>
      </c>
      <c r="C1" s="51"/>
      <c r="D1" s="51"/>
      <c r="E1" s="51"/>
      <c r="F1" s="51"/>
      <c r="L1" s="3"/>
      <c r="O1" s="21"/>
      <c r="P1" s="21"/>
      <c r="Q1" s="21"/>
      <c r="R1" s="21"/>
      <c r="S1" s="21"/>
      <c r="T1" s="21"/>
    </row>
    <row r="2" spans="1:20" ht="16.5" thickBot="1" x14ac:dyDescent="0.3">
      <c r="A2" s="52" t="s">
        <v>18</v>
      </c>
      <c r="B2" s="5" t="s">
        <v>19</v>
      </c>
      <c r="C2" s="6"/>
      <c r="D2" s="37"/>
      <c r="E2" s="54" t="s">
        <v>20</v>
      </c>
      <c r="F2" s="55"/>
      <c r="M2" s="3"/>
      <c r="N2" s="3"/>
    </row>
    <row r="3" spans="1:20" ht="15.75" thickBot="1" x14ac:dyDescent="0.3">
      <c r="A3" s="53"/>
      <c r="B3" s="8" t="s">
        <v>21</v>
      </c>
      <c r="C3" s="9" t="s">
        <v>22</v>
      </c>
      <c r="D3" s="38" t="s">
        <v>24</v>
      </c>
      <c r="E3" s="56"/>
      <c r="F3" s="57"/>
      <c r="M3" s="3"/>
      <c r="N3" s="3"/>
    </row>
    <row r="4" spans="1:20" ht="15.75" thickBot="1" x14ac:dyDescent="0.3">
      <c r="A4" s="17">
        <f>parametres!$C$2</f>
        <v>41250</v>
      </c>
      <c r="B4" s="26" t="str">
        <f ca="1">IF(A4&gt;EOMONTH(TODAY(),-1),"",VLOOKUP(A4+30,relevé!$A$2:$S$103,7,TRUE))</f>
        <v/>
      </c>
      <c r="C4" s="26"/>
      <c r="D4" s="35"/>
      <c r="E4" s="18"/>
      <c r="F4" s="7"/>
      <c r="J4" s="3"/>
      <c r="M4" s="3"/>
      <c r="N4" s="3"/>
    </row>
    <row r="5" spans="1:20" ht="15.75" thickBot="1" x14ac:dyDescent="0.3">
      <c r="A5" s="17">
        <f>EDATE(A4,1)</f>
        <v>41281</v>
      </c>
      <c r="B5" s="26" t="str">
        <f ca="1">IF(A5&gt;EOMONTH(TODAY(),-1),"",VLOOKUP(A5+30,relevé!$A$2:$S$103,7,TRUE))</f>
        <v/>
      </c>
      <c r="C5" s="27" t="str">
        <f ca="1">IF(B5="","",SUM(B5-B4))</f>
        <v/>
      </c>
      <c r="D5" s="35" t="e">
        <f ca="1">IF(C5="",#N/A,C5)</f>
        <v>#N/A</v>
      </c>
      <c r="E5" s="18"/>
      <c r="F5" s="7"/>
      <c r="J5" s="3"/>
      <c r="M5" s="3"/>
      <c r="N5" s="3"/>
    </row>
    <row r="6" spans="1:20" ht="15.75" thickBot="1" x14ac:dyDescent="0.3">
      <c r="A6" s="17">
        <f t="shared" ref="A6:A16" si="0">EDATE(A5,1)</f>
        <v>41312</v>
      </c>
      <c r="B6" s="26" t="str">
        <f ca="1">IF(A6&gt;EOMONTH(TODAY(),-1),"",VLOOKUP(A6+30,relevé!$A$2:$S$103,7,TRUE))</f>
        <v/>
      </c>
      <c r="C6" s="27" t="str">
        <f t="shared" ref="C6:C16" ca="1" si="1">IF(B6="","",SUM(B6-B5))</f>
        <v/>
      </c>
      <c r="D6" s="35" t="e">
        <f t="shared" ref="D6:D18" ca="1" si="2">IF(C6="",#N/A,C6)</f>
        <v>#N/A</v>
      </c>
      <c r="E6" s="18"/>
      <c r="F6" s="7"/>
      <c r="J6" s="3"/>
      <c r="M6" s="3"/>
      <c r="N6" s="3"/>
    </row>
    <row r="7" spans="1:20" ht="15.75" thickBot="1" x14ac:dyDescent="0.3">
      <c r="A7" s="17">
        <f t="shared" si="0"/>
        <v>41340</v>
      </c>
      <c r="B7" s="26" t="str">
        <f ca="1">IF(A7&gt;EOMONTH(TODAY(),-1),"",VLOOKUP(A7+30,relevé!$A$2:$S$103,7,TRUE))</f>
        <v/>
      </c>
      <c r="C7" s="27" t="str">
        <f t="shared" ca="1" si="1"/>
        <v/>
      </c>
      <c r="D7" s="35" t="e">
        <f t="shared" ca="1" si="2"/>
        <v>#N/A</v>
      </c>
      <c r="E7" s="18"/>
      <c r="F7" s="7"/>
      <c r="J7" s="3"/>
      <c r="M7" s="3"/>
      <c r="N7" s="3"/>
    </row>
    <row r="8" spans="1:20" ht="15.75" thickBot="1" x14ac:dyDescent="0.3">
      <c r="A8" s="17">
        <f t="shared" si="0"/>
        <v>41371</v>
      </c>
      <c r="B8" s="26" t="str">
        <f ca="1">IF(A8&gt;EOMONTH(TODAY(),-1),"",VLOOKUP(A8+30,relevé!$A$2:$S$103,7,TRUE))</f>
        <v/>
      </c>
      <c r="C8" s="27" t="str">
        <f ca="1">IF(B8="","",SUM(B8-B7))</f>
        <v/>
      </c>
      <c r="D8" s="35" t="e">
        <f t="shared" ca="1" si="2"/>
        <v>#N/A</v>
      </c>
      <c r="E8" s="13"/>
      <c r="F8" s="7"/>
      <c r="J8" s="3"/>
      <c r="M8" s="3"/>
      <c r="N8" s="3"/>
    </row>
    <row r="9" spans="1:20" ht="15.75" thickBot="1" x14ac:dyDescent="0.3">
      <c r="A9" s="17">
        <f t="shared" si="0"/>
        <v>41401</v>
      </c>
      <c r="B9" s="26" t="str">
        <f ca="1">IF(A9&gt;EOMONTH(TODAY(),-1),"",VLOOKUP(A9+30,relevé!$A$2:$S$103,7,TRUE))</f>
        <v/>
      </c>
      <c r="C9" s="27" t="str">
        <f t="shared" ca="1" si="1"/>
        <v/>
      </c>
      <c r="D9" s="35" t="e">
        <f t="shared" ca="1" si="2"/>
        <v>#N/A</v>
      </c>
      <c r="E9" s="18"/>
      <c r="F9" s="7"/>
      <c r="J9" s="3"/>
      <c r="M9" s="3"/>
      <c r="N9" s="3"/>
    </row>
    <row r="10" spans="1:20" ht="15.75" thickBot="1" x14ac:dyDescent="0.3">
      <c r="A10" s="17">
        <f t="shared" si="0"/>
        <v>41432</v>
      </c>
      <c r="B10" s="26">
        <f ca="1">IF(A10&gt;EOMONTH(TODAY(),-1),"",VLOOKUP(A10+30,relevé!$A$2:$S$103,7,TRUE))</f>
        <v>51</v>
      </c>
      <c r="C10" s="27" t="e">
        <f t="shared" ca="1" si="1"/>
        <v>#VALUE!</v>
      </c>
      <c r="D10" s="35" t="e">
        <f t="shared" ca="1" si="2"/>
        <v>#VALUE!</v>
      </c>
      <c r="E10" s="18"/>
      <c r="F10" s="12"/>
      <c r="J10" s="3"/>
      <c r="M10" s="3"/>
      <c r="N10" s="3"/>
    </row>
    <row r="11" spans="1:20" ht="15.75" thickBot="1" x14ac:dyDescent="0.3">
      <c r="A11" s="17">
        <f t="shared" si="0"/>
        <v>41462</v>
      </c>
      <c r="B11" s="26" t="str">
        <f ca="1">IF(A11&gt;EOMONTH(TODAY(),-1),"",VLOOKUP(A11+30,relevé!$A$2:$S$103,7,TRUE))</f>
        <v/>
      </c>
      <c r="C11" s="27" t="str">
        <f t="shared" ca="1" si="1"/>
        <v/>
      </c>
      <c r="D11" s="35" t="e">
        <f t="shared" ca="1" si="2"/>
        <v>#N/A</v>
      </c>
      <c r="E11" s="58"/>
      <c r="F11" s="59"/>
      <c r="J11" s="3"/>
      <c r="M11" s="3"/>
      <c r="N11" s="3"/>
    </row>
    <row r="12" spans="1:20" ht="15.75" thickBot="1" x14ac:dyDescent="0.3">
      <c r="A12" s="17">
        <f t="shared" si="0"/>
        <v>41493</v>
      </c>
      <c r="B12" s="26" t="str">
        <f ca="1">IF(A12&gt;EOMONTH(TODAY(),-1),"",VLOOKUP(A12+30,relevé!$A$2:$S$103,7,TRUE))</f>
        <v/>
      </c>
      <c r="C12" s="27" t="str">
        <f t="shared" ca="1" si="1"/>
        <v/>
      </c>
      <c r="D12" s="35" t="e">
        <f t="shared" ca="1" si="2"/>
        <v>#N/A</v>
      </c>
      <c r="E12" s="18"/>
      <c r="F12" s="12"/>
      <c r="J12" s="3"/>
      <c r="M12" s="3"/>
      <c r="N12" s="3"/>
    </row>
    <row r="13" spans="1:20" ht="15.75" thickBot="1" x14ac:dyDescent="0.3">
      <c r="A13" s="17">
        <f t="shared" si="0"/>
        <v>41524</v>
      </c>
      <c r="B13" s="26" t="str">
        <f ca="1">IF(A13&gt;EOMONTH(TODAY(),-1),"",VLOOKUP(A13+30,relevé!$A$2:$S$103,7,TRUE))</f>
        <v/>
      </c>
      <c r="C13" s="27" t="str">
        <f t="shared" ca="1" si="1"/>
        <v/>
      </c>
      <c r="D13" s="35" t="e">
        <f t="shared" ca="1" si="2"/>
        <v>#N/A</v>
      </c>
      <c r="E13" s="18"/>
      <c r="F13" s="12"/>
      <c r="J13" s="3"/>
      <c r="M13" s="3"/>
      <c r="N13" s="3"/>
    </row>
    <row r="14" spans="1:20" ht="15.75" thickBot="1" x14ac:dyDescent="0.3">
      <c r="A14" s="17">
        <f t="shared" si="0"/>
        <v>41554</v>
      </c>
      <c r="B14" s="26" t="str">
        <f ca="1">IF(A14&gt;EOMONTH(TODAY(),-1),"",VLOOKUP(A14+30,relevé!$A$2:$S$103,7,TRUE))</f>
        <v/>
      </c>
      <c r="C14" s="27" t="str">
        <f t="shared" ca="1" si="1"/>
        <v/>
      </c>
      <c r="D14" s="35" t="e">
        <f t="shared" ca="1" si="2"/>
        <v>#N/A</v>
      </c>
      <c r="E14" s="58"/>
      <c r="F14" s="59"/>
      <c r="J14" s="3"/>
      <c r="M14" s="3"/>
      <c r="N14" s="3"/>
    </row>
    <row r="15" spans="1:20" ht="15.75" thickBot="1" x14ac:dyDescent="0.3">
      <c r="A15" s="17">
        <f t="shared" si="0"/>
        <v>41585</v>
      </c>
      <c r="B15" s="26" t="str">
        <f ca="1">IF(A15&gt;EOMONTH(TODAY(),-1),"",VLOOKUP(A15+30,relevé!$A$2:$S$103,7,TRUE))</f>
        <v/>
      </c>
      <c r="C15" s="27" t="str">
        <f t="shared" ca="1" si="1"/>
        <v/>
      </c>
      <c r="D15" s="35" t="e">
        <f t="shared" ca="1" si="2"/>
        <v>#N/A</v>
      </c>
      <c r="E15" s="18"/>
      <c r="F15" s="12"/>
      <c r="J15" s="3"/>
      <c r="M15" s="3"/>
      <c r="N15" s="3"/>
    </row>
    <row r="16" spans="1:20" ht="15.75" thickBot="1" x14ac:dyDescent="0.3">
      <c r="A16" s="17">
        <f t="shared" si="0"/>
        <v>41615</v>
      </c>
      <c r="B16" s="26" t="str">
        <f ca="1">IF(A16&gt;EOMONTH(TODAY(),-1),"",VLOOKUP(A16+30,relevé!$A$2:$S$103,7,TRUE))</f>
        <v/>
      </c>
      <c r="C16" s="27" t="str">
        <f t="shared" ca="1" si="1"/>
        <v/>
      </c>
      <c r="D16" s="35" t="e">
        <f t="shared" ca="1" si="2"/>
        <v>#N/A</v>
      </c>
      <c r="E16" s="18"/>
      <c r="F16" s="12"/>
      <c r="J16" s="3"/>
    </row>
    <row r="17" spans="1:6" ht="6" customHeight="1" thickBot="1" x14ac:dyDescent="0.3">
      <c r="D17" s="35"/>
    </row>
    <row r="18" spans="1:6" ht="15.75" thickBot="1" x14ac:dyDescent="0.3">
      <c r="A18" s="14" t="s">
        <v>23</v>
      </c>
      <c r="B18" s="15"/>
      <c r="C18" s="16" t="e">
        <f ca="1">SUM(C5:C16)</f>
        <v>#VALUE!</v>
      </c>
      <c r="D18" s="35" t="e">
        <f t="shared" ca="1" si="2"/>
        <v>#VALUE!</v>
      </c>
      <c r="E18" s="18"/>
      <c r="F18" s="12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hiddenColumns="1">
      <selection activeCell="E22" sqref="E22"/>
      <pageMargins left="0.7" right="0.7" top="0.75" bottom="0.75" header="0.3" footer="0.3"/>
      <pageSetup paperSize="9" orientation="portrait" r:id="rId1"/>
    </customSheetView>
  </customSheetViews>
  <mergeCells count="5">
    <mergeCell ref="B1:F1"/>
    <mergeCell ref="A2:A3"/>
    <mergeCell ref="E2:F3"/>
    <mergeCell ref="E11:F11"/>
    <mergeCell ref="E14:F14"/>
  </mergeCells>
  <conditionalFormatting sqref="P2:P15">
    <cfRule type="colorScale" priority="3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O2:O15">
    <cfRule type="colorScale" priority="2">
      <colorScale>
        <cfvo type="min"/>
        <cfvo type="num" val="0"/>
        <cfvo type="max"/>
        <color rgb="FFF8696B"/>
        <color rgb="FFFCFCFF"/>
        <color rgb="FF63BE7B"/>
      </colorScale>
    </cfRule>
  </conditionalFormatting>
  <conditionalFormatting sqref="Q2:T15">
    <cfRule type="colorScale" priority="1">
      <colorScale>
        <cfvo type="min"/>
        <cfvo type="num" val="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workbookViewId="0">
      <pane ySplit="1" topLeftCell="A2" activePane="bottomLeft" state="frozen"/>
      <selection pane="bottomLeft" activeCell="G19" sqref="G19"/>
    </sheetView>
  </sheetViews>
  <sheetFormatPr baseColWidth="10" defaultColWidth="11.42578125" defaultRowHeight="15" x14ac:dyDescent="0.25"/>
  <cols>
    <col min="1" max="256" width="9.140625" customWidth="1"/>
  </cols>
  <sheetData>
    <row r="1" spans="1:7" x14ac:dyDescent="0.25">
      <c r="A1" t="s">
        <v>12</v>
      </c>
      <c r="B1" t="s">
        <v>0</v>
      </c>
    </row>
    <row r="2" spans="1:7" x14ac:dyDescent="0.25">
      <c r="A2" t="s">
        <v>13</v>
      </c>
    </row>
    <row r="3" spans="1:7" x14ac:dyDescent="0.25">
      <c r="A3">
        <f>relevé!B18</f>
        <v>9764</v>
      </c>
    </row>
    <row r="4" spans="1:7" x14ac:dyDescent="0.25">
      <c r="A4" t="s">
        <v>13</v>
      </c>
    </row>
    <row r="5" spans="1:7" x14ac:dyDescent="0.25">
      <c r="A5" t="s">
        <v>14</v>
      </c>
    </row>
    <row r="7" spans="1:7" x14ac:dyDescent="0.25">
      <c r="C7" t="s">
        <v>9</v>
      </c>
    </row>
    <row r="8" spans="1:7" x14ac:dyDescent="0.25">
      <c r="C8" t="s">
        <v>10</v>
      </c>
      <c r="G8" t="s">
        <v>11</v>
      </c>
    </row>
    <row r="17" spans="7:7" x14ac:dyDescent="0.25">
      <c r="G17" s="3">
        <v>41281</v>
      </c>
    </row>
    <row r="18" spans="7:7" x14ac:dyDescent="0.25">
      <c r="G18" s="3">
        <f>EDATE(G17,1)</f>
        <v>41312</v>
      </c>
    </row>
  </sheetData>
  <customSheetViews>
    <customSheetView guid="{4490E6B0-D11F-4711-BC52-29549D0CA484}" state="hidden">
      <pane ySplit="1" topLeftCell="A2" activePane="bottomLeft" state="frozen"/>
      <selection pane="bottomLeft" activeCell="G19" sqref="G19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42"/>
  <sheetViews>
    <sheetView workbookViewId="0">
      <selection activeCell="C3" sqref="C3"/>
    </sheetView>
  </sheetViews>
  <sheetFormatPr baseColWidth="10" defaultColWidth="11.42578125" defaultRowHeight="15" x14ac:dyDescent="0.25"/>
  <cols>
    <col min="1" max="1" width="9.140625" customWidth="1"/>
    <col min="2" max="2" width="16.42578125" customWidth="1"/>
    <col min="3" max="3" width="16.140625" style="47" customWidth="1"/>
    <col min="4" max="256" width="9.140625" customWidth="1"/>
  </cols>
  <sheetData>
    <row r="1" spans="1:24" x14ac:dyDescent="0.25">
      <c r="A1" s="42"/>
      <c r="B1" s="42"/>
      <c r="C1" s="46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1:24" s="20" customFormat="1" hidden="1" x14ac:dyDescent="0.25">
      <c r="C2" s="47">
        <f>EDATE(C3,-1)</f>
        <v>41250</v>
      </c>
    </row>
    <row r="3" spans="1:24" x14ac:dyDescent="0.25">
      <c r="A3" s="42"/>
      <c r="B3" t="s">
        <v>43</v>
      </c>
      <c r="C3" s="47">
        <v>41281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</row>
    <row r="4" spans="1:24" x14ac:dyDescent="0.25">
      <c r="A4" s="42"/>
      <c r="B4" s="42"/>
      <c r="C4" s="46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</row>
    <row r="5" spans="1:24" x14ac:dyDescent="0.25">
      <c r="A5" s="42"/>
      <c r="B5" s="42"/>
      <c r="C5" s="46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</row>
    <row r="6" spans="1:24" x14ac:dyDescent="0.25">
      <c r="A6" s="42"/>
      <c r="B6" s="63" t="s">
        <v>51</v>
      </c>
      <c r="C6" s="63"/>
      <c r="D6" s="63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</row>
    <row r="7" spans="1:24" x14ac:dyDescent="0.25">
      <c r="A7" s="42"/>
      <c r="B7" s="63"/>
      <c r="C7" s="63"/>
      <c r="D7" s="63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</row>
    <row r="8" spans="1:24" x14ac:dyDescent="0.25">
      <c r="A8" s="42"/>
      <c r="B8" s="63"/>
      <c r="C8" s="63"/>
      <c r="D8" s="63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</row>
    <row r="9" spans="1:24" x14ac:dyDescent="0.25">
      <c r="A9" s="42"/>
      <c r="B9" s="63"/>
      <c r="C9" s="63"/>
      <c r="D9" s="63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</row>
    <row r="10" spans="1:24" x14ac:dyDescent="0.25">
      <c r="A10" s="42"/>
      <c r="B10" s="63"/>
      <c r="C10" s="63"/>
      <c r="D10" s="63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</row>
    <row r="11" spans="1:24" x14ac:dyDescent="0.25">
      <c r="A11" s="42"/>
      <c r="B11" s="42"/>
      <c r="C11" s="46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</row>
    <row r="12" spans="1:24" x14ac:dyDescent="0.25">
      <c r="A12" s="42"/>
      <c r="B12" s="42"/>
      <c r="C12" s="46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</row>
    <row r="13" spans="1:24" x14ac:dyDescent="0.25">
      <c r="A13" s="42"/>
      <c r="B13" s="42"/>
      <c r="C13" s="46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</row>
    <row r="14" spans="1:24" x14ac:dyDescent="0.25">
      <c r="A14" s="42"/>
      <c r="B14" s="42"/>
      <c r="C14" s="46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</row>
    <row r="15" spans="1:24" x14ac:dyDescent="0.25">
      <c r="A15" s="42"/>
      <c r="B15" s="42"/>
      <c r="C15" s="46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</row>
    <row r="16" spans="1:24" x14ac:dyDescent="0.25">
      <c r="A16" s="42"/>
      <c r="B16" s="42"/>
      <c r="C16" s="46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</row>
    <row r="17" spans="1:24" x14ac:dyDescent="0.25">
      <c r="A17" s="42"/>
      <c r="B17" s="42"/>
      <c r="C17" s="46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</row>
    <row r="18" spans="1:24" x14ac:dyDescent="0.25">
      <c r="A18" s="42"/>
      <c r="B18" s="42"/>
      <c r="C18" s="46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</row>
    <row r="19" spans="1:24" x14ac:dyDescent="0.25">
      <c r="A19" s="42"/>
      <c r="B19" s="42"/>
      <c r="C19" s="46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</row>
    <row r="20" spans="1:24" x14ac:dyDescent="0.25">
      <c r="A20" s="42"/>
      <c r="B20" s="42"/>
      <c r="C20" s="46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</row>
    <row r="21" spans="1:24" x14ac:dyDescent="0.25">
      <c r="A21" s="42"/>
      <c r="B21" s="42"/>
      <c r="C21" s="46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</row>
    <row r="22" spans="1:24" x14ac:dyDescent="0.25">
      <c r="A22" s="42"/>
      <c r="B22" s="42"/>
      <c r="C22" s="46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</row>
    <row r="23" spans="1:24" x14ac:dyDescent="0.25">
      <c r="A23" s="42"/>
      <c r="B23" s="42"/>
      <c r="C23" s="46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</row>
    <row r="24" spans="1:24" x14ac:dyDescent="0.25">
      <c r="A24" s="42"/>
      <c r="B24" s="42"/>
      <c r="C24" s="46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</row>
    <row r="25" spans="1:24" x14ac:dyDescent="0.25">
      <c r="A25" s="42"/>
      <c r="B25" s="42"/>
      <c r="C25" s="46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</row>
    <row r="26" spans="1:24" x14ac:dyDescent="0.25">
      <c r="A26" s="42"/>
      <c r="B26" s="42"/>
      <c r="C26" s="46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</row>
    <row r="27" spans="1:24" x14ac:dyDescent="0.25">
      <c r="A27" s="42"/>
      <c r="B27" s="42"/>
      <c r="C27" s="46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</row>
    <row r="28" spans="1:24" x14ac:dyDescent="0.25">
      <c r="A28" s="42"/>
      <c r="B28" s="42"/>
      <c r="C28" s="46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</row>
    <row r="29" spans="1:24" x14ac:dyDescent="0.25">
      <c r="A29" s="42"/>
      <c r="B29" s="42"/>
      <c r="C29" s="46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</row>
    <row r="30" spans="1:24" x14ac:dyDescent="0.25">
      <c r="A30" s="42"/>
      <c r="B30" s="42"/>
      <c r="C30" s="46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</row>
    <row r="31" spans="1:24" x14ac:dyDescent="0.25">
      <c r="A31" s="42"/>
      <c r="B31" s="42"/>
      <c r="C31" s="46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</row>
    <row r="32" spans="1:24" x14ac:dyDescent="0.25">
      <c r="A32" s="42"/>
      <c r="B32" s="42"/>
      <c r="C32" s="46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</row>
    <row r="33" spans="1:24" x14ac:dyDescent="0.25">
      <c r="A33" s="42"/>
      <c r="B33" s="42"/>
      <c r="C33" s="46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</row>
    <row r="34" spans="1:24" x14ac:dyDescent="0.25">
      <c r="A34" s="42"/>
      <c r="B34" s="42"/>
      <c r="C34" s="46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</row>
    <row r="35" spans="1:24" x14ac:dyDescent="0.25">
      <c r="A35" s="42"/>
      <c r="B35" s="42"/>
      <c r="C35" s="46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</row>
    <row r="36" spans="1:24" x14ac:dyDescent="0.25">
      <c r="A36" s="42"/>
      <c r="B36" s="42"/>
      <c r="C36" s="46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</row>
    <row r="37" spans="1:24" x14ac:dyDescent="0.25">
      <c r="A37" s="42"/>
      <c r="B37" s="42"/>
      <c r="C37" s="46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</row>
    <row r="38" spans="1:24" x14ac:dyDescent="0.25">
      <c r="A38" s="42"/>
      <c r="B38" s="42"/>
      <c r="C38" s="46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</row>
    <row r="39" spans="1:24" x14ac:dyDescent="0.25">
      <c r="A39" s="42"/>
      <c r="B39" s="42"/>
      <c r="C39" s="46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</row>
    <row r="40" spans="1:24" x14ac:dyDescent="0.25">
      <c r="A40" s="42"/>
      <c r="B40" s="42"/>
      <c r="C40" s="46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</row>
    <row r="41" spans="1:24" x14ac:dyDescent="0.25">
      <c r="A41" s="42"/>
      <c r="B41" s="42"/>
      <c r="C41" s="46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</row>
    <row r="42" spans="1:24" x14ac:dyDescent="0.25">
      <c r="A42" s="42"/>
      <c r="B42" s="42"/>
      <c r="C42" s="46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</row>
  </sheetData>
  <sheetProtection password="EFFB" sheet="1" formatCells="0" formatColumns="0" formatRows="0" insertColumns="0" insertRows="0" insertHyperlinks="0" deleteColumns="0" deleteRows="0" sort="0" autoFilter="0" pivotTables="0"/>
  <protectedRanges>
    <protectedRange sqref="C3" name="date"/>
  </protectedRanges>
  <customSheetViews>
    <customSheetView guid="{4490E6B0-D11F-4711-BC52-29549D0CA484}" hiddenRows="1">
      <selection activeCell="B23" sqref="B23"/>
      <pageMargins left="0.7" right="0.7" top="0.75" bottom="0.75" header="0.3" footer="0.3"/>
    </customSheetView>
  </customSheetViews>
  <mergeCells count="1">
    <mergeCell ref="B6:D1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19"/>
  <sheetViews>
    <sheetView workbookViewId="0">
      <selection activeCell="F113" sqref="F113"/>
    </sheetView>
  </sheetViews>
  <sheetFormatPr baseColWidth="10" defaultColWidth="11.42578125" defaultRowHeight="15" x14ac:dyDescent="0.25"/>
  <cols>
    <col min="1" max="1" width="27.42578125" customWidth="1"/>
    <col min="2" max="256" width="9.140625" customWidth="1"/>
  </cols>
  <sheetData>
    <row r="1" spans="1:6" x14ac:dyDescent="0.25">
      <c r="A1" s="43" t="s">
        <v>50</v>
      </c>
    </row>
    <row r="2" spans="1:6" x14ac:dyDescent="0.25">
      <c r="A2" s="44">
        <v>40884</v>
      </c>
    </row>
    <row r="3" spans="1:6" x14ac:dyDescent="0.25">
      <c r="A3" s="45">
        <f>EDATE(A2,1)</f>
        <v>40915</v>
      </c>
      <c r="F3" s="3"/>
    </row>
    <row r="4" spans="1:6" x14ac:dyDescent="0.25">
      <c r="A4" s="45">
        <f t="shared" ref="A4:A67" si="0">EDATE(A3,1)</f>
        <v>40946</v>
      </c>
    </row>
    <row r="5" spans="1:6" x14ac:dyDescent="0.25">
      <c r="A5" s="45">
        <f t="shared" si="0"/>
        <v>40975</v>
      </c>
    </row>
    <row r="6" spans="1:6" x14ac:dyDescent="0.25">
      <c r="A6" s="45">
        <f t="shared" si="0"/>
        <v>41006</v>
      </c>
    </row>
    <row r="7" spans="1:6" x14ac:dyDescent="0.25">
      <c r="A7" s="45">
        <f t="shared" si="0"/>
        <v>41036</v>
      </c>
    </row>
    <row r="8" spans="1:6" x14ac:dyDescent="0.25">
      <c r="A8" s="45">
        <f t="shared" si="0"/>
        <v>41067</v>
      </c>
    </row>
    <row r="9" spans="1:6" x14ac:dyDescent="0.25">
      <c r="A9" s="45">
        <f t="shared" si="0"/>
        <v>41097</v>
      </c>
    </row>
    <row r="10" spans="1:6" x14ac:dyDescent="0.25">
      <c r="A10" s="45">
        <f t="shared" si="0"/>
        <v>41128</v>
      </c>
    </row>
    <row r="11" spans="1:6" x14ac:dyDescent="0.25">
      <c r="A11" s="45">
        <f t="shared" si="0"/>
        <v>41159</v>
      </c>
    </row>
    <row r="12" spans="1:6" x14ac:dyDescent="0.25">
      <c r="A12" s="45">
        <f t="shared" si="0"/>
        <v>41189</v>
      </c>
    </row>
    <row r="13" spans="1:6" x14ac:dyDescent="0.25">
      <c r="A13" s="45">
        <f t="shared" si="0"/>
        <v>41220</v>
      </c>
    </row>
    <row r="14" spans="1:6" x14ac:dyDescent="0.25">
      <c r="A14" s="45">
        <f t="shared" si="0"/>
        <v>41250</v>
      </c>
    </row>
    <row r="15" spans="1:6" x14ac:dyDescent="0.25">
      <c r="A15" s="45">
        <f t="shared" si="0"/>
        <v>41281</v>
      </c>
    </row>
    <row r="16" spans="1:6" x14ac:dyDescent="0.25">
      <c r="A16" s="45">
        <f t="shared" si="0"/>
        <v>41312</v>
      </c>
    </row>
    <row r="17" spans="1:1" x14ac:dyDescent="0.25">
      <c r="A17" s="45">
        <f t="shared" si="0"/>
        <v>41340</v>
      </c>
    </row>
    <row r="18" spans="1:1" x14ac:dyDescent="0.25">
      <c r="A18" s="45">
        <f t="shared" si="0"/>
        <v>41371</v>
      </c>
    </row>
    <row r="19" spans="1:1" x14ac:dyDescent="0.25">
      <c r="A19" s="45">
        <f t="shared" si="0"/>
        <v>41401</v>
      </c>
    </row>
    <row r="20" spans="1:1" x14ac:dyDescent="0.25">
      <c r="A20" s="45">
        <f t="shared" si="0"/>
        <v>41432</v>
      </c>
    </row>
    <row r="21" spans="1:1" x14ac:dyDescent="0.25">
      <c r="A21" s="45">
        <f t="shared" si="0"/>
        <v>41462</v>
      </c>
    </row>
    <row r="22" spans="1:1" x14ac:dyDescent="0.25">
      <c r="A22" s="45">
        <f t="shared" si="0"/>
        <v>41493</v>
      </c>
    </row>
    <row r="23" spans="1:1" x14ac:dyDescent="0.25">
      <c r="A23" s="45">
        <f t="shared" si="0"/>
        <v>41524</v>
      </c>
    </row>
    <row r="24" spans="1:1" x14ac:dyDescent="0.25">
      <c r="A24" s="45">
        <f t="shared" si="0"/>
        <v>41554</v>
      </c>
    </row>
    <row r="25" spans="1:1" x14ac:dyDescent="0.25">
      <c r="A25" s="45">
        <f t="shared" si="0"/>
        <v>41585</v>
      </c>
    </row>
    <row r="26" spans="1:1" x14ac:dyDescent="0.25">
      <c r="A26" s="45">
        <f t="shared" si="0"/>
        <v>41615</v>
      </c>
    </row>
    <row r="27" spans="1:1" x14ac:dyDescent="0.25">
      <c r="A27" s="45">
        <f t="shared" si="0"/>
        <v>41646</v>
      </c>
    </row>
    <row r="28" spans="1:1" x14ac:dyDescent="0.25">
      <c r="A28" s="45">
        <f t="shared" si="0"/>
        <v>41677</v>
      </c>
    </row>
    <row r="29" spans="1:1" x14ac:dyDescent="0.25">
      <c r="A29" s="45">
        <f t="shared" si="0"/>
        <v>41705</v>
      </c>
    </row>
    <row r="30" spans="1:1" x14ac:dyDescent="0.25">
      <c r="A30" s="45">
        <f t="shared" si="0"/>
        <v>41736</v>
      </c>
    </row>
    <row r="31" spans="1:1" x14ac:dyDescent="0.25">
      <c r="A31" s="45">
        <f t="shared" si="0"/>
        <v>41766</v>
      </c>
    </row>
    <row r="32" spans="1:1" x14ac:dyDescent="0.25">
      <c r="A32" s="45">
        <f t="shared" si="0"/>
        <v>41797</v>
      </c>
    </row>
    <row r="33" spans="1:1" x14ac:dyDescent="0.25">
      <c r="A33" s="45">
        <f t="shared" si="0"/>
        <v>41827</v>
      </c>
    </row>
    <row r="34" spans="1:1" x14ac:dyDescent="0.25">
      <c r="A34" s="45">
        <f t="shared" si="0"/>
        <v>41858</v>
      </c>
    </row>
    <row r="35" spans="1:1" x14ac:dyDescent="0.25">
      <c r="A35" s="45">
        <f t="shared" si="0"/>
        <v>41889</v>
      </c>
    </row>
    <row r="36" spans="1:1" x14ac:dyDescent="0.25">
      <c r="A36" s="45">
        <f t="shared" si="0"/>
        <v>41919</v>
      </c>
    </row>
    <row r="37" spans="1:1" x14ac:dyDescent="0.25">
      <c r="A37" s="45">
        <f t="shared" si="0"/>
        <v>41950</v>
      </c>
    </row>
    <row r="38" spans="1:1" x14ac:dyDescent="0.25">
      <c r="A38" s="45">
        <f t="shared" si="0"/>
        <v>41980</v>
      </c>
    </row>
    <row r="39" spans="1:1" x14ac:dyDescent="0.25">
      <c r="A39" s="45">
        <f t="shared" si="0"/>
        <v>42011</v>
      </c>
    </row>
    <row r="40" spans="1:1" x14ac:dyDescent="0.25">
      <c r="A40" s="45">
        <f t="shared" si="0"/>
        <v>42042</v>
      </c>
    </row>
    <row r="41" spans="1:1" x14ac:dyDescent="0.25">
      <c r="A41" s="45">
        <f t="shared" si="0"/>
        <v>42070</v>
      </c>
    </row>
    <row r="42" spans="1:1" x14ac:dyDescent="0.25">
      <c r="A42" s="45">
        <f t="shared" si="0"/>
        <v>42101</v>
      </c>
    </row>
    <row r="43" spans="1:1" x14ac:dyDescent="0.25">
      <c r="A43" s="45">
        <f t="shared" si="0"/>
        <v>42131</v>
      </c>
    </row>
    <row r="44" spans="1:1" x14ac:dyDescent="0.25">
      <c r="A44" s="45">
        <f t="shared" si="0"/>
        <v>42162</v>
      </c>
    </row>
    <row r="45" spans="1:1" x14ac:dyDescent="0.25">
      <c r="A45" s="45">
        <f t="shared" si="0"/>
        <v>42192</v>
      </c>
    </row>
    <row r="46" spans="1:1" x14ac:dyDescent="0.25">
      <c r="A46" s="45">
        <f t="shared" si="0"/>
        <v>42223</v>
      </c>
    </row>
    <row r="47" spans="1:1" x14ac:dyDescent="0.25">
      <c r="A47" s="45">
        <f t="shared" si="0"/>
        <v>42254</v>
      </c>
    </row>
    <row r="48" spans="1:1" x14ac:dyDescent="0.25">
      <c r="A48" s="45">
        <f t="shared" si="0"/>
        <v>42284</v>
      </c>
    </row>
    <row r="49" spans="1:1" x14ac:dyDescent="0.25">
      <c r="A49" s="45">
        <f t="shared" si="0"/>
        <v>42315</v>
      </c>
    </row>
    <row r="50" spans="1:1" x14ac:dyDescent="0.25">
      <c r="A50" s="45">
        <f t="shared" si="0"/>
        <v>42345</v>
      </c>
    </row>
    <row r="51" spans="1:1" x14ac:dyDescent="0.25">
      <c r="A51" s="45">
        <f t="shared" si="0"/>
        <v>42376</v>
      </c>
    </row>
    <row r="52" spans="1:1" x14ac:dyDescent="0.25">
      <c r="A52" s="45">
        <f t="shared" si="0"/>
        <v>42407</v>
      </c>
    </row>
    <row r="53" spans="1:1" x14ac:dyDescent="0.25">
      <c r="A53" s="45">
        <f t="shared" si="0"/>
        <v>42436</v>
      </c>
    </row>
    <row r="54" spans="1:1" x14ac:dyDescent="0.25">
      <c r="A54" s="45">
        <f t="shared" si="0"/>
        <v>42467</v>
      </c>
    </row>
    <row r="55" spans="1:1" x14ac:dyDescent="0.25">
      <c r="A55" s="45">
        <f t="shared" si="0"/>
        <v>42497</v>
      </c>
    </row>
    <row r="56" spans="1:1" x14ac:dyDescent="0.25">
      <c r="A56" s="45">
        <f t="shared" si="0"/>
        <v>42528</v>
      </c>
    </row>
    <row r="57" spans="1:1" x14ac:dyDescent="0.25">
      <c r="A57" s="45">
        <f t="shared" si="0"/>
        <v>42558</v>
      </c>
    </row>
    <row r="58" spans="1:1" x14ac:dyDescent="0.25">
      <c r="A58" s="45">
        <f t="shared" si="0"/>
        <v>42589</v>
      </c>
    </row>
    <row r="59" spans="1:1" x14ac:dyDescent="0.25">
      <c r="A59" s="45">
        <f t="shared" si="0"/>
        <v>42620</v>
      </c>
    </row>
    <row r="60" spans="1:1" x14ac:dyDescent="0.25">
      <c r="A60" s="45">
        <f t="shared" si="0"/>
        <v>42650</v>
      </c>
    </row>
    <row r="61" spans="1:1" x14ac:dyDescent="0.25">
      <c r="A61" s="45">
        <f t="shared" si="0"/>
        <v>42681</v>
      </c>
    </row>
    <row r="62" spans="1:1" x14ac:dyDescent="0.25">
      <c r="A62" s="45">
        <f t="shared" si="0"/>
        <v>42711</v>
      </c>
    </row>
    <row r="63" spans="1:1" x14ac:dyDescent="0.25">
      <c r="A63" s="45">
        <f t="shared" si="0"/>
        <v>42742</v>
      </c>
    </row>
    <row r="64" spans="1:1" x14ac:dyDescent="0.25">
      <c r="A64" s="45">
        <f t="shared" si="0"/>
        <v>42773</v>
      </c>
    </row>
    <row r="65" spans="1:1" x14ac:dyDescent="0.25">
      <c r="A65" s="45">
        <f t="shared" si="0"/>
        <v>42801</v>
      </c>
    </row>
    <row r="66" spans="1:1" x14ac:dyDescent="0.25">
      <c r="A66" s="45">
        <f t="shared" si="0"/>
        <v>42832</v>
      </c>
    </row>
    <row r="67" spans="1:1" x14ac:dyDescent="0.25">
      <c r="A67" s="45">
        <f t="shared" si="0"/>
        <v>42862</v>
      </c>
    </row>
    <row r="68" spans="1:1" x14ac:dyDescent="0.25">
      <c r="A68" s="45">
        <f t="shared" ref="A68:A110" si="1">EDATE(A67,1)</f>
        <v>42893</v>
      </c>
    </row>
    <row r="69" spans="1:1" x14ac:dyDescent="0.25">
      <c r="A69" s="45">
        <f t="shared" si="1"/>
        <v>42923</v>
      </c>
    </row>
    <row r="70" spans="1:1" x14ac:dyDescent="0.25">
      <c r="A70" s="45">
        <f t="shared" si="1"/>
        <v>42954</v>
      </c>
    </row>
    <row r="71" spans="1:1" x14ac:dyDescent="0.25">
      <c r="A71" s="45">
        <f t="shared" si="1"/>
        <v>42985</v>
      </c>
    </row>
    <row r="72" spans="1:1" x14ac:dyDescent="0.25">
      <c r="A72" s="45">
        <f t="shared" si="1"/>
        <v>43015</v>
      </c>
    </row>
    <row r="73" spans="1:1" x14ac:dyDescent="0.25">
      <c r="A73" s="45">
        <f t="shared" si="1"/>
        <v>43046</v>
      </c>
    </row>
    <row r="74" spans="1:1" x14ac:dyDescent="0.25">
      <c r="A74" s="45">
        <f t="shared" si="1"/>
        <v>43076</v>
      </c>
    </row>
    <row r="75" spans="1:1" x14ac:dyDescent="0.25">
      <c r="A75" s="45">
        <f t="shared" si="1"/>
        <v>43107</v>
      </c>
    </row>
    <row r="76" spans="1:1" x14ac:dyDescent="0.25">
      <c r="A76" s="45">
        <f t="shared" si="1"/>
        <v>43138</v>
      </c>
    </row>
    <row r="77" spans="1:1" x14ac:dyDescent="0.25">
      <c r="A77" s="45">
        <f t="shared" si="1"/>
        <v>43166</v>
      </c>
    </row>
    <row r="78" spans="1:1" x14ac:dyDescent="0.25">
      <c r="A78" s="45">
        <f t="shared" si="1"/>
        <v>43197</v>
      </c>
    </row>
    <row r="79" spans="1:1" x14ac:dyDescent="0.25">
      <c r="A79" s="45">
        <f t="shared" si="1"/>
        <v>43227</v>
      </c>
    </row>
    <row r="80" spans="1:1" x14ac:dyDescent="0.25">
      <c r="A80" s="45">
        <f t="shared" si="1"/>
        <v>43258</v>
      </c>
    </row>
    <row r="81" spans="1:1" x14ac:dyDescent="0.25">
      <c r="A81" s="45">
        <f t="shared" si="1"/>
        <v>43288</v>
      </c>
    </row>
    <row r="82" spans="1:1" x14ac:dyDescent="0.25">
      <c r="A82" s="45">
        <f t="shared" si="1"/>
        <v>43319</v>
      </c>
    </row>
    <row r="83" spans="1:1" x14ac:dyDescent="0.25">
      <c r="A83" s="45">
        <f t="shared" si="1"/>
        <v>43350</v>
      </c>
    </row>
    <row r="84" spans="1:1" x14ac:dyDescent="0.25">
      <c r="A84" s="45">
        <f t="shared" si="1"/>
        <v>43380</v>
      </c>
    </row>
    <row r="85" spans="1:1" x14ac:dyDescent="0.25">
      <c r="A85" s="45">
        <f t="shared" si="1"/>
        <v>43411</v>
      </c>
    </row>
    <row r="86" spans="1:1" x14ac:dyDescent="0.25">
      <c r="A86" s="45">
        <f t="shared" si="1"/>
        <v>43441</v>
      </c>
    </row>
    <row r="87" spans="1:1" x14ac:dyDescent="0.25">
      <c r="A87" s="45">
        <f t="shared" si="1"/>
        <v>43472</v>
      </c>
    </row>
    <row r="88" spans="1:1" x14ac:dyDescent="0.25">
      <c r="A88" s="45">
        <f t="shared" si="1"/>
        <v>43503</v>
      </c>
    </row>
    <row r="89" spans="1:1" x14ac:dyDescent="0.25">
      <c r="A89" s="45">
        <f t="shared" si="1"/>
        <v>43531</v>
      </c>
    </row>
    <row r="90" spans="1:1" x14ac:dyDescent="0.25">
      <c r="A90" s="45">
        <f t="shared" si="1"/>
        <v>43562</v>
      </c>
    </row>
    <row r="91" spans="1:1" x14ac:dyDescent="0.25">
      <c r="A91" s="45">
        <f t="shared" si="1"/>
        <v>43592</v>
      </c>
    </row>
    <row r="92" spans="1:1" x14ac:dyDescent="0.25">
      <c r="A92" s="45">
        <f t="shared" si="1"/>
        <v>43623</v>
      </c>
    </row>
    <row r="93" spans="1:1" x14ac:dyDescent="0.25">
      <c r="A93" s="45">
        <f t="shared" si="1"/>
        <v>43653</v>
      </c>
    </row>
    <row r="94" spans="1:1" x14ac:dyDescent="0.25">
      <c r="A94" s="45">
        <f t="shared" si="1"/>
        <v>43684</v>
      </c>
    </row>
    <row r="95" spans="1:1" x14ac:dyDescent="0.25">
      <c r="A95" s="45">
        <f t="shared" si="1"/>
        <v>43715</v>
      </c>
    </row>
    <row r="96" spans="1:1" x14ac:dyDescent="0.25">
      <c r="A96" s="45">
        <f t="shared" si="1"/>
        <v>43745</v>
      </c>
    </row>
    <row r="97" spans="1:1" x14ac:dyDescent="0.25">
      <c r="A97" s="45">
        <f t="shared" si="1"/>
        <v>43776</v>
      </c>
    </row>
    <row r="98" spans="1:1" x14ac:dyDescent="0.25">
      <c r="A98" s="45">
        <f t="shared" si="1"/>
        <v>43806</v>
      </c>
    </row>
    <row r="99" spans="1:1" x14ac:dyDescent="0.25">
      <c r="A99" s="45">
        <f t="shared" si="1"/>
        <v>43837</v>
      </c>
    </row>
    <row r="100" spans="1:1" x14ac:dyDescent="0.25">
      <c r="A100" s="45">
        <f t="shared" si="1"/>
        <v>43868</v>
      </c>
    </row>
    <row r="101" spans="1:1" x14ac:dyDescent="0.25">
      <c r="A101" s="45">
        <f t="shared" si="1"/>
        <v>43897</v>
      </c>
    </row>
    <row r="102" spans="1:1" x14ac:dyDescent="0.25">
      <c r="A102" s="45">
        <f t="shared" si="1"/>
        <v>43928</v>
      </c>
    </row>
    <row r="103" spans="1:1" x14ac:dyDescent="0.25">
      <c r="A103" s="45">
        <f t="shared" si="1"/>
        <v>43958</v>
      </c>
    </row>
    <row r="104" spans="1:1" x14ac:dyDescent="0.25">
      <c r="A104" s="45">
        <f t="shared" si="1"/>
        <v>43989</v>
      </c>
    </row>
    <row r="105" spans="1:1" x14ac:dyDescent="0.25">
      <c r="A105" s="45">
        <f t="shared" si="1"/>
        <v>44019</v>
      </c>
    </row>
    <row r="106" spans="1:1" x14ac:dyDescent="0.25">
      <c r="A106" s="45">
        <f t="shared" si="1"/>
        <v>44050</v>
      </c>
    </row>
    <row r="107" spans="1:1" x14ac:dyDescent="0.25">
      <c r="A107" s="45">
        <f t="shared" si="1"/>
        <v>44081</v>
      </c>
    </row>
    <row r="108" spans="1:1" x14ac:dyDescent="0.25">
      <c r="A108" s="45">
        <f t="shared" si="1"/>
        <v>44111</v>
      </c>
    </row>
    <row r="109" spans="1:1" x14ac:dyDescent="0.25">
      <c r="A109" s="45">
        <f t="shared" si="1"/>
        <v>44142</v>
      </c>
    </row>
    <row r="110" spans="1:1" x14ac:dyDescent="0.25">
      <c r="A110" s="45">
        <f t="shared" si="1"/>
        <v>44172</v>
      </c>
    </row>
    <row r="111" spans="1:1" x14ac:dyDescent="0.25">
      <c r="A111" s="45"/>
    </row>
    <row r="112" spans="1:1" x14ac:dyDescent="0.25">
      <c r="A112" s="45"/>
    </row>
    <row r="113" spans="1:1" x14ac:dyDescent="0.25">
      <c r="A113" s="45"/>
    </row>
    <row r="114" spans="1:1" x14ac:dyDescent="0.25">
      <c r="A114" s="45"/>
    </row>
    <row r="115" spans="1:1" x14ac:dyDescent="0.25">
      <c r="A115" s="45"/>
    </row>
    <row r="116" spans="1:1" x14ac:dyDescent="0.25">
      <c r="A116" s="45"/>
    </row>
    <row r="117" spans="1:1" x14ac:dyDescent="0.25">
      <c r="A117" s="45"/>
    </row>
    <row r="118" spans="1:1" x14ac:dyDescent="0.25">
      <c r="A118" s="45"/>
    </row>
    <row r="119" spans="1:1" x14ac:dyDescent="0.25">
      <c r="A119" s="45"/>
    </row>
  </sheetData>
  <sheetProtection password="EFFB" sheet="1" formatCells="0" formatColumns="0" formatRows="0" insertColumns="0" insertRows="0" insertHyperlinks="0" deleteColumns="0" deleteRows="0" sort="0" autoFilter="0" pivotTables="0"/>
  <customSheetViews>
    <customSheetView guid="{4490E6B0-D11F-4711-BC52-29549D0CA484}" state="hidden">
      <selection activeCell="F113" sqref="F1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26"/>
  <sheetViews>
    <sheetView topLeftCell="A16" workbookViewId="0">
      <selection activeCell="B14" sqref="B14"/>
    </sheetView>
  </sheetViews>
  <sheetFormatPr baseColWidth="10" defaultColWidth="11.42578125" defaultRowHeight="31.5" x14ac:dyDescent="0.5"/>
  <cols>
    <col min="2" max="2" width="46.140625" style="48" customWidth="1"/>
    <col min="3" max="3" width="20.42578125" style="48" customWidth="1"/>
    <col min="4" max="4" width="19.85546875" style="48" customWidth="1"/>
  </cols>
  <sheetData>
    <row r="2" spans="2:4" x14ac:dyDescent="0.5">
      <c r="B2" s="48" t="str">
        <f>relevé!B2</f>
        <v>eau ville</v>
      </c>
      <c r="C2" s="49"/>
      <c r="D2" s="48" t="s">
        <v>52</v>
      </c>
    </row>
    <row r="3" spans="2:4" x14ac:dyDescent="0.5">
      <c r="B3" s="48" t="str">
        <f>relevé!B3</f>
        <v/>
      </c>
    </row>
    <row r="4" spans="2:4" x14ac:dyDescent="0.5">
      <c r="B4" s="48" t="str">
        <f>relevé!C2</f>
        <v>Eau démineralisée</v>
      </c>
      <c r="C4" s="49"/>
      <c r="D4" s="48" t="s">
        <v>52</v>
      </c>
    </row>
    <row r="6" spans="2:4" x14ac:dyDescent="0.5">
      <c r="B6" s="48" t="str">
        <f>relevé!D2</f>
        <v>Tour JAEGGI</v>
      </c>
      <c r="C6" s="49"/>
      <c r="D6" s="48" t="s">
        <v>52</v>
      </c>
    </row>
    <row r="8" spans="2:4" x14ac:dyDescent="0.5">
      <c r="B8" s="48" t="str">
        <f>relevé!E2</f>
        <v>Production chaleur TGA</v>
      </c>
      <c r="C8" s="49"/>
      <c r="D8" s="48" t="s">
        <v>53</v>
      </c>
    </row>
    <row r="10" spans="2:4" x14ac:dyDescent="0.5">
      <c r="B10" s="48" t="str">
        <f>relevé!F2</f>
        <v>Production chaleur GAZ</v>
      </c>
      <c r="C10" s="49"/>
      <c r="D10" s="48" t="s">
        <v>53</v>
      </c>
    </row>
    <row r="12" spans="2:4" x14ac:dyDescent="0.5">
      <c r="B12" s="48" t="str">
        <f>relevé!L2</f>
        <v>Fulton 56</v>
      </c>
      <c r="C12" s="49"/>
      <c r="D12" s="48" t="s">
        <v>52</v>
      </c>
    </row>
    <row r="14" spans="2:4" x14ac:dyDescent="0.5">
      <c r="B14" s="48" t="str">
        <f>relevé!M2</f>
        <v>Elcomat eau -2 C°</v>
      </c>
      <c r="C14" s="49"/>
      <c r="D14" s="48" t="s">
        <v>54</v>
      </c>
    </row>
    <row r="16" spans="2:4" x14ac:dyDescent="0.5">
      <c r="B16" s="48" t="str">
        <f>relevé!N2</f>
        <v>Elcomat Chauffage</v>
      </c>
      <c r="C16" s="49"/>
      <c r="D16" s="48" t="s">
        <v>54</v>
      </c>
    </row>
    <row r="18" spans="2:4" x14ac:dyDescent="0.5">
      <c r="B18" s="48" t="str">
        <f>relevé!O2</f>
        <v>Elcomat eau 6 C°</v>
      </c>
      <c r="C18" s="49"/>
      <c r="D18" s="48" t="s">
        <v>54</v>
      </c>
    </row>
    <row r="20" spans="2:4" x14ac:dyDescent="0.5">
      <c r="B20" s="48" t="str">
        <f>relevé!P2</f>
        <v>Gaz chaudière</v>
      </c>
      <c r="C20" s="49"/>
      <c r="D20" s="48" t="s">
        <v>52</v>
      </c>
    </row>
    <row r="22" spans="2:4" x14ac:dyDescent="0.5">
      <c r="B22" s="48" t="str">
        <f>relevé!Q2</f>
        <v>Gaz VO</v>
      </c>
      <c r="C22" s="49"/>
    </row>
    <row r="24" spans="2:4" x14ac:dyDescent="0.5">
      <c r="B24" s="48" t="str">
        <f>relevé!R2</f>
        <v>Gaz VN</v>
      </c>
      <c r="C24" s="49"/>
    </row>
    <row r="26" spans="2:4" x14ac:dyDescent="0.5">
      <c r="B26" s="48" t="str">
        <f>relevé!S2</f>
        <v>Local serveur</v>
      </c>
      <c r="C26" s="49"/>
      <c r="D26" s="48" t="s">
        <v>52</v>
      </c>
    </row>
  </sheetData>
  <sheetProtection password="EFFB" sheet="1" objects="1" scenarios="1"/>
  <pageMargins left="0.7" right="0.7" top="0.75" bottom="0.75" header="0.3" footer="0.3"/>
  <pageSetup paperSize="9" scale="9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workbookViewId="0">
      <selection activeCell="C12" sqref="C12"/>
    </sheetView>
  </sheetViews>
  <sheetFormatPr baseColWidth="10" defaultRowHeight="15" x14ac:dyDescent="0.25"/>
  <sheetData>
    <row r="1" spans="1:2" x14ac:dyDescent="0.25">
      <c r="A1" s="2" t="s">
        <v>15</v>
      </c>
      <c r="B1" s="1" t="s">
        <v>5</v>
      </c>
    </row>
    <row r="2" spans="1:2" x14ac:dyDescent="0.25">
      <c r="A2" s="3">
        <v>41082</v>
      </c>
      <c r="B2">
        <v>0.21199999999999999</v>
      </c>
    </row>
    <row r="3" spans="1:2" x14ac:dyDescent="0.25">
      <c r="A3" s="3">
        <v>41113</v>
      </c>
      <c r="B3">
        <v>0.432</v>
      </c>
    </row>
    <row r="4" spans="1:2" x14ac:dyDescent="0.25">
      <c r="A4" s="3">
        <v>41144</v>
      </c>
      <c r="B4">
        <v>0.63200000000000001</v>
      </c>
    </row>
    <row r="5" spans="1:2" x14ac:dyDescent="0.25">
      <c r="A5" s="3">
        <v>41176</v>
      </c>
      <c r="B5">
        <v>1.6879999999999999</v>
      </c>
    </row>
    <row r="6" spans="1:2" x14ac:dyDescent="0.25">
      <c r="A6" s="3">
        <v>41205</v>
      </c>
      <c r="B6" s="20">
        <v>5.7089999999999996</v>
      </c>
    </row>
    <row r="7" spans="1:2" x14ac:dyDescent="0.25">
      <c r="A7" s="3">
        <v>41236</v>
      </c>
      <c r="B7">
        <v>9.73</v>
      </c>
    </row>
    <row r="8" spans="1:2" x14ac:dyDescent="0.25">
      <c r="A8" s="3">
        <v>41264</v>
      </c>
      <c r="B8">
        <v>18</v>
      </c>
    </row>
    <row r="9" spans="1:2" x14ac:dyDescent="0.25">
      <c r="A9" s="3">
        <v>41309</v>
      </c>
      <c r="B9" s="40">
        <f>((B11-B8)/90*30)+B8</f>
        <v>25.333333333333332</v>
      </c>
    </row>
    <row r="10" spans="1:2" x14ac:dyDescent="0.25">
      <c r="A10" s="3">
        <v>41334</v>
      </c>
      <c r="B10" s="40">
        <f>((B11-B8)/90*60)+B8</f>
        <v>32.666666666666664</v>
      </c>
    </row>
    <row r="11" spans="1:2" x14ac:dyDescent="0.25">
      <c r="A11" s="3">
        <v>41366</v>
      </c>
      <c r="B11">
        <v>40</v>
      </c>
    </row>
    <row r="12" spans="1:2" x14ac:dyDescent="0.25">
      <c r="A12" s="3">
        <v>41395</v>
      </c>
      <c r="B12">
        <v>48</v>
      </c>
    </row>
    <row r="13" spans="1:2" x14ac:dyDescent="0.25">
      <c r="A13" s="3">
        <v>41428</v>
      </c>
      <c r="B13">
        <v>51</v>
      </c>
    </row>
    <row r="31" spans="10:14" x14ac:dyDescent="0.25">
      <c r="J31" s="64"/>
      <c r="L31" s="64"/>
      <c r="N31" s="64"/>
    </row>
  </sheetData>
  <protectedRanges>
    <protectedRange sqref="B8:B13" name="zone données"/>
    <protectedRange sqref="A8:A13" name="zone données_1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58379131-2765-4e2f-9e49-0a5d3f14c925" ContentTypeId="0x01010047EF6DE7AB4881498F6F412B5651B96148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LMB-Checkliste" ma:contentTypeID="0x01010047EF6DE7AB4881498F6F412B5651B96148002BC92D59E374DA42ABFDA12479F01A0A" ma:contentTypeVersion="13" ma:contentTypeDescription="Check-list&#10;Checklist" ma:contentTypeScope="" ma:versionID="18d65f395153d2f97ef095824bad2664">
  <xsd:schema xmlns:xsd="http://www.w3.org/2001/XMLSchema" xmlns:xs="http://www.w3.org/2001/XMLSchema" xmlns:p="http://schemas.microsoft.com/office/2006/metadata/properties" xmlns:ns2="b047175d-a73c-4fde-ad32-baf840519848" xmlns:ns3="edc6504c-0ee9-4a6e-a9c6-5bcf8c51d76f" targetNamespace="http://schemas.microsoft.com/office/2006/metadata/properties" ma:root="true" ma:fieldsID="c07cdc6a4ef4deeddbf609c6648af11e" ns2:_="" ns3:_="">
    <xsd:import namespace="b047175d-a73c-4fde-ad32-baf840519848"/>
    <xsd:import namespace="edc6504c-0ee9-4a6e-a9c6-5bcf8c51d76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ID_x0020_Car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7175d-a73c-4fde-ad32-baf84051984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c6504c-0ee9-4a6e-a9c6-5bcf8c51d76f" elementFormDefault="qualified">
    <xsd:import namespace="http://schemas.microsoft.com/office/2006/documentManagement/types"/>
    <xsd:import namespace="http://schemas.microsoft.com/office/infopath/2007/PartnerControls"/>
    <xsd:element name="ID_x0020_Card" ma:index="11" nillable="true" ma:displayName="ID Card" ma:list="{ab3666b3-28fb-4b90-8ee9-e4007231bd2c}" ma:internalName="ID_x0020_Card" ma:showField="Title" ma:requiredMultiChoice="tru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 ma:index="12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D_x0020_Card xmlns="edc6504c-0ee9-4a6e-a9c6-5bcf8c51d76f">
      <Value>11</Value>
      <Value>8</Value>
      <Value>9</Value>
      <Value>10</Value>
      <Value>92</Value>
    </ID_x0020_Card>
    <_dlc_DocId xmlns="b047175d-a73c-4fde-ad32-baf840519848">JCX3PHQS5UW5-16-104</_dlc_DocId>
    <_dlc_DocIdUrl xmlns="b047175d-a73c-4fde-ad32-baf840519848">
      <Url>https://lmbweb.liebherr.i/apps/GMAO/_layouts/DocIdRedir.aspx?ID=JCX3PHQS5UW5-16-104</Url>
      <Description>JCX3PHQS5UW5-16-104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35B444-131A-492F-8AD7-F435400801B3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24053A4B-6DAF-4227-9004-25F93793C9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7175d-a73c-4fde-ad32-baf840519848"/>
    <ds:schemaRef ds:uri="edc6504c-0ee9-4a6e-a9c6-5bcf8c51d7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D8EB5D-C3FE-450D-A6AE-A0B794729FE6}">
  <ds:schemaRefs>
    <ds:schemaRef ds:uri="http://purl.org/dc/terms/"/>
    <ds:schemaRef ds:uri="edc6504c-0ee9-4a6e-a9c6-5bcf8c51d76f"/>
    <ds:schemaRef ds:uri="http://schemas.microsoft.com/office/2006/documentManagement/types"/>
    <ds:schemaRef ds:uri="http://purl.org/dc/dcmitype/"/>
    <ds:schemaRef ds:uri="b047175d-a73c-4fde-ad32-baf840519848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72058FA2-3971-4E47-825E-58BFAD4B83D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A13D66F-1EF6-4081-8C33-CEA6041351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gaz</vt:lpstr>
      <vt:lpstr>gaz VO VN</vt:lpstr>
      <vt:lpstr>eau</vt:lpstr>
      <vt:lpstr>repartition eau</vt:lpstr>
      <vt:lpstr>prod chaleur</vt:lpstr>
      <vt:lpstr>relevé</vt:lpstr>
      <vt:lpstr>eau adoucie</vt:lpstr>
      <vt:lpstr>t1</vt:lpstr>
      <vt:lpstr>parametres</vt:lpstr>
      <vt:lpstr>admin</vt:lpstr>
      <vt:lpstr>Formulaire</vt:lpstr>
      <vt:lpstr>Archives</vt:lpstr>
      <vt:lpstr>Formulaire!Zone_d_impression</vt:lpstr>
    </vt:vector>
  </TitlesOfParts>
  <Company>Liebherr Machines Bulle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Relevé des compteurs de la halle 7000</dc:title>
  <dc:creator>Conod Pierre (LMB)</dc:creator>
  <cp:keywords>compteur, compteurs, zahler, 7000</cp:keywords>
  <cp:lastModifiedBy>lmbrul0</cp:lastModifiedBy>
  <cp:lastPrinted>2013-04-08T15:51:24Z</cp:lastPrinted>
  <dcterms:created xsi:type="dcterms:W3CDTF">2013-04-02T06:56:10Z</dcterms:created>
  <dcterms:modified xsi:type="dcterms:W3CDTF">2013-07-01T08:53:32Z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0x01010047EF6DE7AB4881498F6F412B5651B96148002BC92D59E374DA42ABFDA12479F01A0A</vt:lpwstr>
  </property>
  <property fmtid="{D5CDD505-2E9C-101B-9397-08002B2CF9AE}" pid="3" name="_dlc_DocIdItemGuid">
    <vt:lpwstr>e030b4cc-744d-4d7b-aa8c-a642f834c25b</vt:lpwstr>
  </property>
</Properties>
</file>