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3715" windowHeight="10005" activeTab="1"/>
  </bookViews>
  <sheets>
    <sheet name="Platines" sheetId="1" r:id="rId1"/>
    <sheet name="classement" sheetId="2" r:id="rId2"/>
    <sheet name="Top 10 et suite" sheetId="3" r:id="rId3"/>
    <sheet name="Liste jeux platinés" sheetId="6" r:id="rId4"/>
    <sheet name="Jeux sans guide" sheetId="9" r:id="rId5"/>
    <sheet name="Evolution graphique" sheetId="7" r:id="rId6"/>
    <sheet name="Evolution tableau" sheetId="8" r:id="rId7"/>
    <sheet name="Jeux" sheetId="10" r:id="rId8"/>
  </sheets>
  <definedNames>
    <definedName name="_xlnm._FilterDatabase" localSheetId="1" hidden="1">classement!$K$1:$M$13</definedName>
    <definedName name="_xlnm._FilterDatabase" localSheetId="7" hidden="1">Jeux!$A$1:$D$169</definedName>
    <definedName name="_xlnm._FilterDatabase" localSheetId="4" hidden="1">'Jeux sans guide'!$C$3:$G$3</definedName>
    <definedName name="_xlnm._FilterDatabase" localSheetId="3" hidden="1">'Liste jeux platinés'!$A$1:$B$1</definedName>
    <definedName name="Tableauplatines">Platines!$A$2:$AA$34</definedName>
  </definedNames>
  <calcPr calcId="125725" concurrentCalc="0"/>
</workbook>
</file>

<file path=xl/calcChain.xml><?xml version="1.0" encoding="utf-8"?>
<calcChain xmlns="http://schemas.openxmlformats.org/spreadsheetml/2006/main">
  <c r="D29" i="2"/>
  <c r="E29"/>
  <c r="G29"/>
  <c r="D2"/>
  <c r="E2"/>
  <c r="G2"/>
  <c r="D3"/>
  <c r="E3"/>
  <c r="G3"/>
  <c r="D4"/>
  <c r="E4"/>
  <c r="G4"/>
  <c r="D5"/>
  <c r="E5"/>
  <c r="G5"/>
  <c r="D6"/>
  <c r="E6"/>
  <c r="G6"/>
  <c r="D7"/>
  <c r="E7"/>
  <c r="G7"/>
  <c r="D8"/>
  <c r="E8"/>
  <c r="G8"/>
  <c r="D9"/>
  <c r="E9"/>
  <c r="G9"/>
  <c r="D10"/>
  <c r="E10"/>
  <c r="G10"/>
  <c r="D11"/>
  <c r="E11"/>
  <c r="G11"/>
  <c r="D12"/>
  <c r="E12"/>
  <c r="G12"/>
  <c r="D13"/>
  <c r="E13"/>
  <c r="G13"/>
  <c r="D14"/>
  <c r="E14"/>
  <c r="G14"/>
  <c r="D15"/>
  <c r="E15"/>
  <c r="G15"/>
  <c r="D16"/>
  <c r="E16"/>
  <c r="G16"/>
  <c r="D17"/>
  <c r="E17"/>
  <c r="G17"/>
  <c r="D18"/>
  <c r="E18"/>
  <c r="G18"/>
  <c r="D19"/>
  <c r="E19"/>
  <c r="G19"/>
  <c r="D20"/>
  <c r="E20"/>
  <c r="G20"/>
  <c r="D21"/>
  <c r="E21"/>
  <c r="G21"/>
  <c r="D22"/>
  <c r="E22"/>
  <c r="G22"/>
  <c r="D23"/>
  <c r="E23"/>
  <c r="G23"/>
  <c r="D24"/>
  <c r="E24"/>
  <c r="G24"/>
  <c r="D25"/>
  <c r="E25"/>
  <c r="G25"/>
  <c r="D26"/>
  <c r="E26"/>
  <c r="G26"/>
  <c r="D27"/>
  <c r="E27"/>
  <c r="G27"/>
  <c r="D28"/>
  <c r="E28"/>
  <c r="G28"/>
  <c r="D30"/>
  <c r="E30"/>
  <c r="G30"/>
  <c r="D31"/>
  <c r="E31"/>
  <c r="G31"/>
  <c r="D32"/>
  <c r="E32"/>
  <c r="G32"/>
  <c r="D33"/>
  <c r="E33"/>
  <c r="G33"/>
  <c r="D34"/>
  <c r="E34"/>
  <c r="G34"/>
  <c r="F2"/>
  <c r="B2"/>
  <c r="F3"/>
  <c r="B3"/>
  <c r="F4"/>
  <c r="B4"/>
  <c r="F5"/>
  <c r="B5"/>
  <c r="F6"/>
  <c r="B6"/>
  <c r="F7"/>
  <c r="B7"/>
  <c r="F8"/>
  <c r="B8"/>
  <c r="F9"/>
  <c r="B9"/>
  <c r="F10"/>
  <c r="B10"/>
  <c r="F11"/>
  <c r="B11"/>
  <c r="F12"/>
  <c r="B12"/>
  <c r="F13"/>
  <c r="B13"/>
  <c r="F14"/>
  <c r="B14"/>
  <c r="F15"/>
  <c r="B15"/>
  <c r="F16"/>
  <c r="B16"/>
  <c r="F17"/>
  <c r="B17"/>
  <c r="F18"/>
  <c r="B18"/>
  <c r="F19"/>
  <c r="B19"/>
  <c r="F20"/>
  <c r="B20"/>
  <c r="F21"/>
  <c r="B21"/>
  <c r="F22"/>
  <c r="B22"/>
  <c r="F23"/>
  <c r="B23"/>
  <c r="F24"/>
  <c r="B24"/>
  <c r="F25"/>
  <c r="B25"/>
  <c r="F26"/>
  <c r="B26"/>
  <c r="F27"/>
  <c r="B27"/>
  <c r="F28"/>
  <c r="B28"/>
  <c r="F29"/>
  <c r="B29"/>
  <c r="K3"/>
  <c r="K33"/>
  <c r="B184" i="10"/>
  <c r="B183"/>
  <c r="B182"/>
  <c r="B181"/>
  <c r="B180"/>
  <c r="B179"/>
  <c r="B178"/>
  <c r="B177"/>
  <c r="B176"/>
  <c r="B175"/>
  <c r="R36" i="1"/>
  <c r="C176" i="10"/>
  <c r="D176"/>
  <c r="P36" i="1"/>
  <c r="C177" i="10"/>
  <c r="D177"/>
  <c r="N36" i="1"/>
  <c r="C178" i="10"/>
  <c r="D178"/>
  <c r="L36" i="1"/>
  <c r="C179" i="10"/>
  <c r="D179"/>
  <c r="J36" i="1"/>
  <c r="C180" i="10"/>
  <c r="D180"/>
  <c r="H36" i="1"/>
  <c r="C181" i="10"/>
  <c r="D181"/>
  <c r="C182"/>
  <c r="D182"/>
  <c r="D36" i="1"/>
  <c r="C183" i="10"/>
  <c r="D183"/>
  <c r="C184"/>
  <c r="D184"/>
  <c r="C175"/>
  <c r="C185"/>
  <c r="B185"/>
  <c r="D185"/>
  <c r="D175"/>
  <c r="F36" i="1"/>
  <c r="B36"/>
  <c r="T36"/>
  <c r="W2"/>
  <c r="V2"/>
  <c r="W3"/>
  <c r="V3"/>
  <c r="W4"/>
  <c r="V4"/>
  <c r="W5"/>
  <c r="V5"/>
  <c r="W8"/>
  <c r="V8"/>
  <c r="W9"/>
  <c r="V9"/>
  <c r="W11"/>
  <c r="V11"/>
  <c r="W12"/>
  <c r="V12"/>
  <c r="W13"/>
  <c r="V13"/>
  <c r="W21"/>
  <c r="V21"/>
  <c r="W24"/>
  <c r="V24"/>
  <c r="W25"/>
  <c r="V25"/>
  <c r="W27"/>
  <c r="V27"/>
  <c r="W29"/>
  <c r="V29"/>
  <c r="W31"/>
  <c r="V31"/>
  <c r="W32"/>
  <c r="V32"/>
  <c r="W33"/>
  <c r="V33"/>
  <c r="W34"/>
  <c r="V34"/>
  <c r="K2" i="2"/>
  <c r="J2"/>
  <c r="Z2" i="1"/>
  <c r="W6"/>
  <c r="V6"/>
  <c r="W17"/>
  <c r="V17"/>
  <c r="K34" i="2"/>
  <c r="H7"/>
  <c r="N34"/>
  <c r="W7" i="1"/>
  <c r="V7"/>
  <c r="W10"/>
  <c r="V10"/>
  <c r="W14"/>
  <c r="V14"/>
  <c r="W15"/>
  <c r="V15"/>
  <c r="W16"/>
  <c r="V16"/>
  <c r="W18"/>
  <c r="V18"/>
  <c r="W19"/>
  <c r="V19"/>
  <c r="W20"/>
  <c r="V20"/>
  <c r="W22"/>
  <c r="V22"/>
  <c r="W23"/>
  <c r="V23"/>
  <c r="W26"/>
  <c r="V26"/>
  <c r="W28"/>
  <c r="V28"/>
  <c r="W30"/>
  <c r="V30"/>
  <c r="Z5"/>
  <c r="H5" i="2"/>
  <c r="Z27" i="1"/>
  <c r="H27" i="2"/>
  <c r="Z29" i="1"/>
  <c r="H29" i="2"/>
  <c r="N3"/>
  <c r="K4"/>
  <c r="N4"/>
  <c r="F30"/>
  <c r="B30"/>
  <c r="F31"/>
  <c r="B31"/>
  <c r="F32"/>
  <c r="B32"/>
  <c r="F33"/>
  <c r="B33"/>
  <c r="K5"/>
  <c r="Z33" i="1"/>
  <c r="H33" i="2"/>
  <c r="Z15" i="1"/>
  <c r="H15" i="2"/>
  <c r="N5"/>
  <c r="K6"/>
  <c r="Z14" i="1"/>
  <c r="H14" i="2"/>
  <c r="N6"/>
  <c r="K7"/>
  <c r="Z12" i="1"/>
  <c r="H12" i="2"/>
  <c r="Z17" i="1"/>
  <c r="H17" i="2"/>
  <c r="Z6" i="1"/>
  <c r="H6" i="2"/>
  <c r="N7"/>
  <c r="K8"/>
  <c r="Z26" i="1"/>
  <c r="H26" i="2"/>
  <c r="N8"/>
  <c r="K9"/>
  <c r="Z31" i="1"/>
  <c r="H31" i="2"/>
  <c r="N9"/>
  <c r="K10"/>
  <c r="Z21" i="1"/>
  <c r="H21" i="2"/>
  <c r="N10"/>
  <c r="F34"/>
  <c r="B34"/>
  <c r="K11"/>
  <c r="Z34" i="1"/>
  <c r="H34" i="2"/>
  <c r="N11"/>
  <c r="K12"/>
  <c r="N12"/>
  <c r="K13"/>
  <c r="Z25" i="1"/>
  <c r="H25" i="2"/>
  <c r="H2"/>
  <c r="N13"/>
  <c r="K14"/>
  <c r="Z13" i="1"/>
  <c r="H13" i="2"/>
  <c r="N14"/>
  <c r="K15"/>
  <c r="Z23" i="1"/>
  <c r="H23" i="2"/>
  <c r="N15"/>
  <c r="K16"/>
  <c r="Z18" i="1"/>
  <c r="H18" i="2"/>
  <c r="Z8" i="1"/>
  <c r="H8" i="2"/>
  <c r="N16"/>
  <c r="K17"/>
  <c r="Z16" i="1"/>
  <c r="H16" i="2"/>
  <c r="H11"/>
  <c r="N17"/>
  <c r="K18"/>
  <c r="Z11" i="1"/>
  <c r="N18" i="2"/>
  <c r="K19"/>
  <c r="Z22" i="1"/>
  <c r="H22" i="2"/>
  <c r="N19"/>
  <c r="K20"/>
  <c r="Z30" i="1"/>
  <c r="H30" i="2"/>
  <c r="N20"/>
  <c r="K21"/>
  <c r="Z20" i="1"/>
  <c r="H20" i="2"/>
  <c r="N21"/>
  <c r="K22"/>
  <c r="Z24" i="1"/>
  <c r="H24" i="2"/>
  <c r="N22"/>
  <c r="K23"/>
  <c r="N23"/>
  <c r="K24"/>
  <c r="Z32" i="1"/>
  <c r="H32" i="2"/>
  <c r="N24"/>
  <c r="K25"/>
  <c r="N25"/>
  <c r="K26"/>
  <c r="N26"/>
  <c r="K27"/>
  <c r="Z10" i="1"/>
  <c r="H10" i="2"/>
  <c r="N27"/>
  <c r="K28"/>
  <c r="Z9" i="1"/>
  <c r="H9" i="2"/>
  <c r="Z4" i="1"/>
  <c r="H4" i="2"/>
  <c r="N28"/>
  <c r="K29"/>
  <c r="N29"/>
  <c r="K30"/>
  <c r="Z3" i="1"/>
  <c r="H3" i="2"/>
  <c r="H28"/>
  <c r="N30"/>
  <c r="K31"/>
  <c r="Z28" i="1"/>
  <c r="N31" i="2"/>
  <c r="K32"/>
  <c r="Z19" i="1"/>
  <c r="H19" i="2"/>
  <c r="N32"/>
  <c r="N33"/>
  <c r="Z7" i="1"/>
  <c r="M3" i="2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C4" i="8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K7" i="3"/>
  <c r="W35"/>
  <c r="X35"/>
  <c r="W17"/>
  <c r="X17"/>
  <c r="W18"/>
  <c r="X18"/>
  <c r="W13"/>
  <c r="X13"/>
  <c r="W16"/>
  <c r="X16"/>
  <c r="W14"/>
  <c r="X14"/>
  <c r="W34"/>
  <c r="X34"/>
  <c r="O7"/>
  <c r="K8"/>
  <c r="W19"/>
  <c r="X19"/>
  <c r="W27"/>
  <c r="X27"/>
  <c r="O8"/>
  <c r="K9"/>
  <c r="W20"/>
  <c r="X20"/>
  <c r="W21"/>
  <c r="X21"/>
  <c r="O9"/>
  <c r="K10"/>
  <c r="W26"/>
  <c r="X26"/>
  <c r="O10"/>
  <c r="K11"/>
  <c r="W29"/>
  <c r="X29"/>
  <c r="W22"/>
  <c r="X22"/>
  <c r="O11"/>
  <c r="K12"/>
  <c r="O12"/>
  <c r="K13"/>
  <c r="W23"/>
  <c r="X23"/>
  <c r="W25"/>
  <c r="X25"/>
  <c r="W24"/>
  <c r="X24"/>
  <c r="O13"/>
  <c r="K14"/>
  <c r="W28"/>
  <c r="X28"/>
  <c r="O14"/>
  <c r="K15"/>
  <c r="O15"/>
  <c r="K16"/>
  <c r="O16"/>
  <c r="K17"/>
  <c r="O17"/>
  <c r="K18"/>
  <c r="O18"/>
  <c r="K19"/>
  <c r="W30"/>
  <c r="X30"/>
  <c r="O19"/>
  <c r="K20"/>
  <c r="W31"/>
  <c r="X31"/>
  <c r="O20"/>
  <c r="K21"/>
  <c r="W32"/>
  <c r="X32"/>
  <c r="O21"/>
  <c r="K22"/>
  <c r="W33"/>
  <c r="X33"/>
  <c r="O22"/>
  <c r="K23"/>
  <c r="O23"/>
  <c r="K24"/>
  <c r="O24"/>
  <c r="K25"/>
  <c r="W36"/>
  <c r="X36"/>
  <c r="O25"/>
  <c r="W4"/>
  <c r="X4"/>
  <c r="W3"/>
  <c r="X3"/>
  <c r="C171" i="10"/>
  <c r="D2" i="6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171" i="10"/>
  <c r="E23" i="6"/>
  <c r="X23" i="1"/>
  <c r="Y23"/>
  <c r="E3" i="6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4"/>
  <c r="E25"/>
  <c r="E26"/>
  <c r="E27"/>
  <c r="E28"/>
  <c r="E29"/>
  <c r="E30"/>
  <c r="E31"/>
  <c r="E32"/>
  <c r="E33"/>
  <c r="E34"/>
  <c r="C35"/>
  <c r="E35"/>
  <c r="E2"/>
  <c r="V36" i="1"/>
  <c r="X29"/>
  <c r="Y29"/>
  <c r="J3" i="3"/>
  <c r="C3"/>
  <c r="W11"/>
  <c r="X11"/>
  <c r="W5"/>
  <c r="X5"/>
  <c r="G3"/>
  <c r="K4"/>
  <c r="W15"/>
  <c r="X15"/>
  <c r="W12"/>
  <c r="X12"/>
  <c r="O4"/>
  <c r="K5"/>
  <c r="O5"/>
  <c r="K6"/>
  <c r="W7"/>
  <c r="X7"/>
  <c r="O6"/>
  <c r="W9"/>
  <c r="X9"/>
  <c r="W6"/>
  <c r="X6"/>
  <c r="W10"/>
  <c r="X10"/>
  <c r="K3"/>
  <c r="O3"/>
  <c r="C4"/>
  <c r="G4"/>
  <c r="C5"/>
  <c r="G5"/>
  <c r="C6"/>
  <c r="G6"/>
  <c r="C7"/>
  <c r="W8"/>
  <c r="X8"/>
  <c r="G7"/>
  <c r="C8"/>
  <c r="G8"/>
  <c r="C9"/>
  <c r="G9"/>
  <c r="C10"/>
  <c r="G10"/>
  <c r="C11"/>
  <c r="G11"/>
  <c r="C12"/>
  <c r="G12"/>
  <c r="F12"/>
  <c r="X19" i="1"/>
  <c r="Y19"/>
  <c r="E5" i="8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5"/>
  <c r="E26"/>
  <c r="E27"/>
  <c r="E28"/>
  <c r="E29"/>
  <c r="E31"/>
  <c r="E32"/>
  <c r="E33"/>
  <c r="E34"/>
  <c r="E35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5"/>
  <c r="D26"/>
  <c r="D27"/>
  <c r="D28"/>
  <c r="D29"/>
  <c r="D31"/>
  <c r="D32"/>
  <c r="D33"/>
  <c r="D34"/>
  <c r="D35"/>
  <c r="E4"/>
  <c r="D4"/>
  <c r="B4"/>
  <c r="AA35" i="1"/>
  <c r="X22"/>
  <c r="Y22"/>
  <c r="X24"/>
  <c r="Y24"/>
  <c r="X25"/>
  <c r="Y25"/>
  <c r="X26"/>
  <c r="Y26"/>
  <c r="X27"/>
  <c r="Y27"/>
  <c r="X28"/>
  <c r="Y28"/>
  <c r="X30"/>
  <c r="Y30"/>
  <c r="X31"/>
  <c r="Y31"/>
  <c r="X32"/>
  <c r="Y32"/>
  <c r="X33"/>
  <c r="Y33"/>
  <c r="X34"/>
  <c r="Y34"/>
  <c r="X16"/>
  <c r="Y16"/>
  <c r="X17"/>
  <c r="Y17"/>
  <c r="X18"/>
  <c r="Y18"/>
  <c r="X10"/>
  <c r="Y10"/>
  <c r="X11"/>
  <c r="Y11"/>
  <c r="X12"/>
  <c r="Y12"/>
  <c r="X13"/>
  <c r="Y13"/>
  <c r="X14"/>
  <c r="Y14"/>
  <c r="X15"/>
  <c r="Y15"/>
  <c r="X20"/>
  <c r="Y20"/>
  <c r="X21"/>
  <c r="Y21"/>
  <c r="Y3"/>
  <c r="Y4"/>
  <c r="Y5"/>
  <c r="Y6"/>
  <c r="Y7"/>
  <c r="Y8"/>
  <c r="Y9"/>
  <c r="Y2"/>
  <c r="X4"/>
  <c r="X3"/>
  <c r="X5"/>
  <c r="X6"/>
  <c r="X7"/>
  <c r="X8"/>
  <c r="X9"/>
  <c r="X2"/>
  <c r="B15" i="8"/>
  <c r="B28"/>
  <c r="B29"/>
  <c r="B9"/>
  <c r="B5"/>
  <c r="B14"/>
  <c r="B26"/>
  <c r="B7"/>
  <c r="B8"/>
  <c r="B19"/>
  <c r="B23"/>
  <c r="B35"/>
  <c r="B12"/>
  <c r="B17"/>
  <c r="B27"/>
  <c r="B33"/>
  <c r="B6"/>
  <c r="B22"/>
  <c r="B34"/>
  <c r="B10"/>
  <c r="B21"/>
  <c r="B18"/>
  <c r="B13"/>
  <c r="B25"/>
  <c r="B20"/>
  <c r="B16"/>
  <c r="B32"/>
  <c r="B31"/>
  <c r="B11"/>
  <c r="N20" i="3"/>
  <c r="L20"/>
  <c r="J20"/>
  <c r="N16"/>
  <c r="L16"/>
  <c r="J16"/>
  <c r="N12"/>
  <c r="M12"/>
  <c r="L12"/>
  <c r="J12"/>
  <c r="N8"/>
  <c r="M8"/>
  <c r="L8"/>
  <c r="N4"/>
  <c r="M4"/>
  <c r="L4"/>
  <c r="J4"/>
  <c r="F10"/>
  <c r="E10"/>
  <c r="D10"/>
  <c r="F6"/>
  <c r="E6"/>
  <c r="D6"/>
  <c r="N2" i="2"/>
  <c r="F3" i="3"/>
  <c r="M2" i="2"/>
  <c r="E3" i="3"/>
  <c r="L2" i="2"/>
  <c r="D3" i="3"/>
  <c r="N23"/>
  <c r="M23"/>
  <c r="L23"/>
  <c r="J23"/>
  <c r="N19"/>
  <c r="M19"/>
  <c r="L19"/>
  <c r="J19"/>
  <c r="N15"/>
  <c r="M15"/>
  <c r="L15"/>
  <c r="J15"/>
  <c r="N11"/>
  <c r="M11"/>
  <c r="L11"/>
  <c r="J11"/>
  <c r="N7"/>
  <c r="M7"/>
  <c r="L7"/>
  <c r="J7"/>
  <c r="N3"/>
  <c r="M3"/>
  <c r="L3"/>
  <c r="F9"/>
  <c r="E9"/>
  <c r="D9"/>
  <c r="F5"/>
  <c r="E5"/>
  <c r="D5"/>
  <c r="N18"/>
  <c r="M18"/>
  <c r="L18"/>
  <c r="J18"/>
  <c r="N14"/>
  <c r="M14"/>
  <c r="L14"/>
  <c r="J14"/>
  <c r="N10"/>
  <c r="M10"/>
  <c r="L10"/>
  <c r="J10"/>
  <c r="N6"/>
  <c r="M6"/>
  <c r="L6"/>
  <c r="J6"/>
  <c r="E12"/>
  <c r="D12"/>
  <c r="F8"/>
  <c r="E8"/>
  <c r="D8"/>
  <c r="F4"/>
  <c r="E4"/>
  <c r="D4"/>
  <c r="N25"/>
  <c r="M25"/>
  <c r="L25"/>
  <c r="J25"/>
  <c r="N21"/>
  <c r="M21"/>
  <c r="L21"/>
  <c r="J21"/>
  <c r="N17"/>
  <c r="M17"/>
  <c r="L17"/>
  <c r="J17"/>
  <c r="N13"/>
  <c r="M13"/>
  <c r="L13"/>
  <c r="J13"/>
  <c r="N9"/>
  <c r="M9"/>
  <c r="L9"/>
  <c r="J9"/>
  <c r="N5"/>
  <c r="M5"/>
  <c r="L5"/>
  <c r="J5"/>
  <c r="F11"/>
  <c r="E11"/>
  <c r="D11"/>
  <c r="F7"/>
  <c r="E7"/>
  <c r="D7"/>
  <c r="N22"/>
  <c r="M22"/>
  <c r="L22"/>
  <c r="J22"/>
  <c r="N24"/>
  <c r="M24"/>
  <c r="L24"/>
  <c r="J24"/>
  <c r="M20"/>
  <c r="M16"/>
  <c r="J8"/>
</calcChain>
</file>

<file path=xl/sharedStrings.xml><?xml version="1.0" encoding="utf-8"?>
<sst xmlns="http://schemas.openxmlformats.org/spreadsheetml/2006/main" count="728" uniqueCount="363">
  <si>
    <t>10/10</t>
  </si>
  <si>
    <t>9/10</t>
  </si>
  <si>
    <t>8/10</t>
  </si>
  <si>
    <t>7/10</t>
  </si>
  <si>
    <t>6/10</t>
  </si>
  <si>
    <t>5/10</t>
  </si>
  <si>
    <t>4/10</t>
  </si>
  <si>
    <t>3/10</t>
  </si>
  <si>
    <t>2/10</t>
  </si>
  <si>
    <t>1/10</t>
  </si>
  <si>
    <t>Participants</t>
  </si>
  <si>
    <t>Julio1706</t>
  </si>
  <si>
    <t>AzgaralTh</t>
  </si>
  <si>
    <t>Condition 1</t>
  </si>
  <si>
    <t>Condition 2</t>
  </si>
  <si>
    <t>Total platines</t>
  </si>
  <si>
    <t>Total Points</t>
  </si>
  <si>
    <t>Class Gen</t>
  </si>
  <si>
    <t>Pts Gen</t>
  </si>
  <si>
    <t>NB Platines</t>
  </si>
  <si>
    <t>% Gen</t>
  </si>
  <si>
    <t>Classement General</t>
  </si>
  <si>
    <t>Points</t>
  </si>
  <si>
    <t>Eaque-19</t>
  </si>
  <si>
    <t>AngusDjay</t>
  </si>
  <si>
    <t>Androraia</t>
  </si>
  <si>
    <t>Inuarth</t>
  </si>
  <si>
    <t>Maxsnowe</t>
  </si>
  <si>
    <t>Julz</t>
  </si>
  <si>
    <t>NicoFantasy</t>
  </si>
  <si>
    <t>Mouki517</t>
  </si>
  <si>
    <t>Mouki 517</t>
  </si>
  <si>
    <t>Sebleo57</t>
  </si>
  <si>
    <t>Vizu</t>
  </si>
  <si>
    <t>Bas^</t>
  </si>
  <si>
    <t>Z4phyr</t>
  </si>
  <si>
    <t>Hakkai</t>
  </si>
  <si>
    <t>Chibimoko77</t>
  </si>
  <si>
    <t>Venezia85</t>
  </si>
  <si>
    <t>Litalien91140</t>
  </si>
  <si>
    <t>AngelMJ</t>
  </si>
  <si>
    <t>DarkCid</t>
  </si>
  <si>
    <t>Krakdu68</t>
  </si>
  <si>
    <t>gary_j_007</t>
  </si>
  <si>
    <t>HUNTER__Orion</t>
  </si>
  <si>
    <t>Moyenne</t>
  </si>
  <si>
    <t>Difficulté moyenne du platine</t>
  </si>
  <si>
    <t>Platines</t>
  </si>
  <si>
    <t>Blacky_Tom</t>
  </si>
  <si>
    <t>pampafox</t>
  </si>
  <si>
    <t>fleauriant</t>
  </si>
  <si>
    <t xml:space="preserve">Liste des jeux platinés </t>
  </si>
  <si>
    <t>Pseudo THC</t>
  </si>
  <si>
    <t>TOP 10</t>
  </si>
  <si>
    <t>Classement (Suite)</t>
  </si>
  <si>
    <t>EVOLUTION DU CLASSEMENT DES JOUEURS</t>
  </si>
  <si>
    <t xml:space="preserve">                  Semaines        Joueurs</t>
  </si>
  <si>
    <t>Morghal</t>
  </si>
  <si>
    <t>Ana_026</t>
  </si>
  <si>
    <t>Furiaee</t>
  </si>
  <si>
    <t>S-kort_44</t>
  </si>
  <si>
    <t>Awawou</t>
  </si>
  <si>
    <t>Inscrit</t>
  </si>
  <si>
    <t>Oui</t>
  </si>
  <si>
    <t>Semaine</t>
  </si>
  <si>
    <t>Jeux</t>
  </si>
  <si>
    <t>Forum ps3trophies</t>
  </si>
  <si>
    <t>Guide ps3trophies</t>
  </si>
  <si>
    <t>Joueurs</t>
  </si>
  <si>
    <t/>
  </si>
  <si>
    <t>HUNTER_Orion</t>
  </si>
  <si>
    <t>Fleau</t>
  </si>
  <si>
    <t>New Little King's Story</t>
  </si>
  <si>
    <t>03/10</t>
  </si>
  <si>
    <t>Tony Hawk's Pro Skater HD/Motorstorm Apocalypse/Deep Black/Jak 3/Bioshock/E.X. Troopers/</t>
  </si>
  <si>
    <t>0</t>
  </si>
  <si>
    <t>Classement General -1</t>
  </si>
  <si>
    <t>Tend</t>
  </si>
  <si>
    <t>Sleeping Dogs/</t>
  </si>
  <si>
    <t>Ni no Kuni</t>
  </si>
  <si>
    <t>Hitman 2: Silent Assassin HD</t>
  </si>
  <si>
    <t>Hitman: Contracts HD</t>
  </si>
  <si>
    <t>Spy Hunter</t>
  </si>
  <si>
    <t>Samagass</t>
  </si>
  <si>
    <t>Tales of Graces f/Everybody's Golf (PS Vita)/</t>
  </si>
  <si>
    <t>Just Dance 4</t>
  </si>
  <si>
    <t>08/10</t>
  </si>
  <si>
    <t>Cartoon Network Punch Time Explosion XL</t>
  </si>
  <si>
    <t>Generator Rex: Agent of Providence</t>
  </si>
  <si>
    <t>Liste jeux</t>
  </si>
  <si>
    <t xml:space="preserve">Nombre de platine </t>
  </si>
  <si>
    <t>Nom des joueurs</t>
  </si>
  <si>
    <t>Wonderbook : Book of spell</t>
  </si>
  <si>
    <t xml:space="preserve">Androraia </t>
  </si>
  <si>
    <t>Dungeon Hunter Alliance</t>
  </si>
  <si>
    <t>Naruto Shippuden Ultimate Ninja Storm 2</t>
  </si>
  <si>
    <t>Angel MJ</t>
  </si>
  <si>
    <t>Vanquish</t>
  </si>
  <si>
    <t>Le Seigneur des Anneaux : La Guerre du Nord</t>
  </si>
  <si>
    <t>Shadow Of The Colossus</t>
  </si>
  <si>
    <t>Angus DJ</t>
  </si>
  <si>
    <t>Call Of Duty Modern Warfare 3</t>
  </si>
  <si>
    <t>Call Of Duty World At War</t>
  </si>
  <si>
    <t>Zombie Driver</t>
  </si>
  <si>
    <t>Dead Space 3</t>
  </si>
  <si>
    <t>Duke nukem Forever</t>
  </si>
  <si>
    <t xml:space="preserve">God Of War Ascension </t>
  </si>
  <si>
    <t>The Walking Dead</t>
  </si>
  <si>
    <t>Borderlands 2</t>
  </si>
  <si>
    <t>Far Cry 3</t>
  </si>
  <si>
    <t>Dead Island</t>
  </si>
  <si>
    <t>Tales of Graces f</t>
  </si>
  <si>
    <t>Everybody's Golf (PS Vita)</t>
  </si>
  <si>
    <t>Tempête de Boulettes Géantes</t>
  </si>
  <si>
    <t>Dragons</t>
  </si>
  <si>
    <t>Lego Harry Potter : Années 5 à 7 (Vita)</t>
  </si>
  <si>
    <t>Harry Potter et les Reliques de la Mort - Première Partie</t>
  </si>
  <si>
    <t>Les Aventures de Tintin : Le Secret de la Licorne</t>
  </si>
  <si>
    <t>Ratchet &amp; Clank: All 4 One</t>
  </si>
  <si>
    <t>Bleach: Soul Resurrecion</t>
  </si>
  <si>
    <t>Tomb Raider</t>
  </si>
  <si>
    <t>LittleBigPlanet Karting</t>
  </si>
  <si>
    <t>Hitman Absolution</t>
  </si>
  <si>
    <t>GTA 4</t>
  </si>
  <si>
    <t>Eaque-19/Furiaee</t>
  </si>
  <si>
    <t>Hitman : Blood Money HD</t>
  </si>
  <si>
    <t>Dark Souls</t>
  </si>
  <si>
    <t>Fleau/</t>
  </si>
  <si>
    <t>Demon's Souls</t>
  </si>
  <si>
    <t>Sleeping dogs</t>
  </si>
  <si>
    <t>Okami</t>
  </si>
  <si>
    <t>Jak and Daxter The Precursor Legacy</t>
  </si>
  <si>
    <t>Dead Space</t>
  </si>
  <si>
    <t>Naruto Shippuden Ultimate Ninja Storm 3</t>
  </si>
  <si>
    <t>DarkCid/Hakkai/</t>
  </si>
  <si>
    <t>God Of War 2 HD</t>
  </si>
  <si>
    <t>Lego: Le seigneur des anneaux</t>
  </si>
  <si>
    <t>Bioshock</t>
  </si>
  <si>
    <t>Borderlands</t>
  </si>
  <si>
    <t>Eaque-19/Inuarth/HUNTER__Orion</t>
  </si>
  <si>
    <t>Dishonored</t>
  </si>
  <si>
    <t>Darksiders II</t>
  </si>
  <si>
    <t>God of war HD</t>
  </si>
  <si>
    <t>WRC 3 (vita)</t>
  </si>
  <si>
    <t>Fifa Street</t>
  </si>
  <si>
    <t>Virtua Tennis 4 (vita)</t>
  </si>
  <si>
    <t xml:space="preserve">Virtua tennis 4 </t>
  </si>
  <si>
    <t>WRC 3</t>
  </si>
  <si>
    <t>Resident evil 6</t>
  </si>
  <si>
    <t>Sly voleur à travers le temps</t>
  </si>
  <si>
    <t>Portal 2</t>
  </si>
  <si>
    <t>Gravity Rush</t>
  </si>
  <si>
    <t>Dragon Ball Budokai HD Collection</t>
  </si>
  <si>
    <t>Darksiders</t>
  </si>
  <si>
    <t xml:space="preserve">Crysis </t>
  </si>
  <si>
    <t>Awawou/Hakkai/Maxsnowe</t>
  </si>
  <si>
    <t>Playstation All-Stars Battle Royale</t>
  </si>
  <si>
    <t>Playstation All-Stars Battle Royale (vita)</t>
  </si>
  <si>
    <t>Motorstorm RC</t>
  </si>
  <si>
    <t>The Amazing spider man</t>
  </si>
  <si>
    <t>Dokuro</t>
  </si>
  <si>
    <t>Shinobido 2 - Revenge of Zen [US</t>
  </si>
  <si>
    <t>Lego Batman 2: DC Super Heroes (Vita)</t>
  </si>
  <si>
    <t>Tony Hawk's Pro Skater HD</t>
  </si>
  <si>
    <t>Motorstorm Apocalypse</t>
  </si>
  <si>
    <t>Deep Black</t>
  </si>
  <si>
    <t>Jak 3</t>
  </si>
  <si>
    <t>E.X. Trooper</t>
  </si>
  <si>
    <t>Mouki 517/NicoFantasy</t>
  </si>
  <si>
    <t>Resident Evil - Opération Racoon City</t>
  </si>
  <si>
    <t>Julz/NicoFantasy</t>
  </si>
  <si>
    <t>Wipeout HD</t>
  </si>
  <si>
    <t>Call Of Duty Black Ops 2</t>
  </si>
  <si>
    <t>Sniper elite v2</t>
  </si>
  <si>
    <t>Counter strike</t>
  </si>
  <si>
    <t>Assassin's Creed Liberation</t>
  </si>
  <si>
    <t>Battleship</t>
  </si>
  <si>
    <t>SOCOM 4: U.S. Navy SEALs</t>
  </si>
  <si>
    <t>HUNTER__Orion/Pampafox</t>
  </si>
  <si>
    <t>Assassin's Creed 3</t>
  </si>
  <si>
    <t>Saint Seiya</t>
  </si>
  <si>
    <t>Crysis2</t>
  </si>
  <si>
    <t>Crysis3</t>
  </si>
  <si>
    <t>Mass Effect</t>
  </si>
  <si>
    <t>Mass Effect 3</t>
  </si>
  <si>
    <t>Mirror's Edge</t>
  </si>
  <si>
    <t>Batman Arkham City</t>
  </si>
  <si>
    <t>FIFA 13</t>
  </si>
  <si>
    <t>Bioshock infinite</t>
  </si>
  <si>
    <t>PES2012</t>
  </si>
  <si>
    <t>Spec Ops : The Line</t>
  </si>
  <si>
    <t>Trine 2</t>
  </si>
  <si>
    <t>Madagascar 3</t>
  </si>
  <si>
    <t>F1 RaceStars</t>
  </si>
  <si>
    <t>Resident Evil 5</t>
  </si>
  <si>
    <t>Rebelle</t>
  </si>
  <si>
    <t>NicoFantasy/Sebleo57</t>
  </si>
  <si>
    <t>Ben 10 : Galactic Racing</t>
  </si>
  <si>
    <t>Infamous 2</t>
  </si>
  <si>
    <t>Modnation racer</t>
  </si>
  <si>
    <t>F1 2011</t>
  </si>
  <si>
    <t>Mouki 517/NicoFantasy/Vizu</t>
  </si>
  <si>
    <t>Metal Gear Solid 3 (vita)</t>
  </si>
  <si>
    <t>Medal of Honor</t>
  </si>
  <si>
    <t>Lego Harry Potter année 1-4</t>
  </si>
  <si>
    <t>Difficulté Platine</t>
  </si>
  <si>
    <t>Résistance Burning Skies (vita)</t>
  </si>
  <si>
    <t>Uncharted Golden Abyss (vita)</t>
  </si>
  <si>
    <t>Killzone 3</t>
  </si>
  <si>
    <t>Just dance 4</t>
  </si>
  <si>
    <t>Legends of War: Patton's Campaign</t>
  </si>
  <si>
    <t>Wrecked: Revenge Revisited</t>
  </si>
  <si>
    <t>S-kort_44/Sebleo57</t>
  </si>
  <si>
    <t>Bioshock 2</t>
  </si>
  <si>
    <t>Guide temporaire PS3THC</t>
  </si>
  <si>
    <t>PES2012/Far Cry 3/Assassin's creed 3/Spec Ops : The Line/God Of War/Trine 2/ Legends of War: Patton's Campaign/Wrecked: Revenge Revisited/God of War 2/</t>
  </si>
  <si>
    <t>Hakkai/Morghal/S-kort_44</t>
  </si>
  <si>
    <t>El Shaddai: Ascension of the Metatron</t>
  </si>
  <si>
    <t>Madden 13 (vita)</t>
  </si>
  <si>
    <t>Green Lantern</t>
  </si>
  <si>
    <t>Dragon Ball Budokai HD Collection/Hitman Absolution /Darksiders/Crysis/Gow Ascension/Ico</t>
  </si>
  <si>
    <t>Ico</t>
  </si>
  <si>
    <t>Lollipop Chainsaw</t>
  </si>
  <si>
    <t>Uncharted 3</t>
  </si>
  <si>
    <t>Zero Escape : Virtue's Last Reward</t>
  </si>
  <si>
    <t>02/10</t>
  </si>
  <si>
    <t>Guacamelee</t>
  </si>
  <si>
    <t>gary_j_007/Ana_026</t>
  </si>
  <si>
    <t>Androraia/Krakdu68/Vizu</t>
  </si>
  <si>
    <t>Inuarth/Samagass</t>
  </si>
  <si>
    <t>Darkcid</t>
  </si>
  <si>
    <t>Lucifer85000</t>
  </si>
  <si>
    <t>Wrc 3 (ps3)/Wonderbook : book of spell/zombie driver HD/Sleepings dogs/Dead island/Dynasty warriors 7/Naruto ultimate ninja storm 3 /Disney universe/Tomb raider/The walking dead/Dragon ball Z budokai Hd collection/Legend of war/Sly cooper : voleurs à travers le temps/Bioshock infinite/Sly 2 : association de voleurs HD</t>
  </si>
  <si>
    <t>Disney universe</t>
  </si>
  <si>
    <t>Dynasty warriors 7</t>
  </si>
  <si>
    <t>S-kort_44/Lucifer85000</t>
  </si>
  <si>
    <t>Sly 2 : association de voleurs HD</t>
  </si>
  <si>
    <t>Androraia/NicoFantasy/Darkcid/Lucifer85000</t>
  </si>
  <si>
    <t>Julz/Lucifer85000</t>
  </si>
  <si>
    <t>Morghal/Sebleo57</t>
  </si>
  <si>
    <t>Eaque-19/Inuarth/Morghal</t>
  </si>
  <si>
    <t>Rayman Origins</t>
  </si>
  <si>
    <t>Max Payne 3</t>
  </si>
  <si>
    <t>Les pinguins de Madagascar</t>
  </si>
  <si>
    <t>Plantes contre Zombies</t>
  </si>
  <si>
    <t>DarkCid/Maxsnowe/Inuarth</t>
  </si>
  <si>
    <t xml:space="preserve">WRC 3 (vita)/Fifa street/Virtua Tennis 4 (vita)/counter strike/sleeping dogs/virtua tennis 4 (ps3)/WRC 3/tomb raider/Madden 13 (vita)/sniper ghost warrior 2/Dirt showdown </t>
  </si>
  <si>
    <t xml:space="preserve">Dirt showdown </t>
  </si>
  <si>
    <t>borderlands/playstation all star battle/</t>
  </si>
  <si>
    <t>Maxsnowe/pampafox</t>
  </si>
  <si>
    <t>Trine</t>
  </si>
  <si>
    <t>gary_j_007/Angel MJ/Eaque-19/Vizu</t>
  </si>
  <si>
    <t>Dead Island Riptide</t>
  </si>
  <si>
    <t>Hitman : Absolution/Ratchet &amp; Clank : All 4 One/Dishonored/Darksiders II/Hitman 2: Silent Assassin HD/Hitman: Contracts HD/Hitman : Blood Money HD/God of war HD/Tomb Raider/</t>
  </si>
  <si>
    <t>Vizu/Awawou</t>
  </si>
  <si>
    <t>AngusDJ</t>
  </si>
  <si>
    <t>One piece Pirate warriors</t>
  </si>
  <si>
    <t>AngusDJ/Eaque-19</t>
  </si>
  <si>
    <t>Androraia/AngusDJ</t>
  </si>
  <si>
    <t>AngusDJ/Hakkai/Vizu/Krakdu68/Sebleo57</t>
  </si>
  <si>
    <t>AngusDJ/Lucifer85000</t>
  </si>
  <si>
    <t>GTA 4/ Demon's Souls JP /Sleeping dogs/Dead Space</t>
  </si>
  <si>
    <t>gary_j_007/Furiaee/</t>
  </si>
  <si>
    <t>AngusDJ/Fleau</t>
  </si>
  <si>
    <t>Soul Sacrifice</t>
  </si>
  <si>
    <t>Sniper ghost warrior 2</t>
  </si>
  <si>
    <t>Medal of Honor/Assassin Creed Libération/Batman Arkham city/Assassin Creed 3/Lego Harry Potter 1-4/Far Cry 3/Tomb Raider/Midnight Club : Los Angeles/Tempête de boulettes géantes/</t>
  </si>
  <si>
    <t>Midnight Club : Los Angeles</t>
  </si>
  <si>
    <t>Tekken Tag Tournament 2</t>
  </si>
  <si>
    <t>Cabela's Adventure Camp</t>
  </si>
  <si>
    <t>Fist of the North Star : Ken's Rage 2</t>
  </si>
  <si>
    <t>The Walking Dead/Lego HP Année 5-7 (vita)/Need For Speed: Most Wanted/Uncharted Golden Abyss/Tomb Raider/Naruto UNS 3/Gravity Rush/GOW2/Battlefield 3/</t>
  </si>
  <si>
    <t>Battlefield 3</t>
  </si>
  <si>
    <t>Blacky_Tom/Lucifer85000</t>
  </si>
  <si>
    <t>Awawou/Hakkai/Morghal/Sebleo57/Lucifer85000</t>
  </si>
  <si>
    <t>Hitman Absolution/Okami/Jak and Daxter The Precursor Legacy/Dead Space/Naruto Shippuden UNS3/Tomb Raider/Bioshock/Bioshock 2/Bioshock Infinite/Rayman Origins/Catherine</t>
  </si>
  <si>
    <t>Catherine</t>
  </si>
  <si>
    <t>HUNTER__Orion/Sebleo57</t>
  </si>
  <si>
    <t>Lego: Le seigneur des Anneaux (Vita)</t>
  </si>
  <si>
    <t>Sly 3 : Même les voleurs ont un honneur H</t>
  </si>
  <si>
    <t>Just dance 4/Assassin creed 3/Bioshock 2/Sly 3/Gow 1/</t>
  </si>
  <si>
    <t>Inuarth/Krakdu68/Morghal/S-kort_44/Ana_026</t>
  </si>
  <si>
    <t>Wonderbook : Book of spell/Ni no Kuni/Dungeon Hunter Alliance/Zero Escape : Virtue's Last Reward/Farming Simulator</t>
  </si>
  <si>
    <t>Farming Simulator</t>
  </si>
  <si>
    <t>Lego: Le seigneur des anneaux/Bioshock/Borderlands/Hitman Blood Money/DBZ HD/GOW Ascension/Sly 4/Tomb Raider/Trine 2/Far Cry 3/Doom 3 BFG/</t>
  </si>
  <si>
    <t>Litalien91140/Lucifer85000/Hunter_Orion</t>
  </si>
  <si>
    <t>Darkcid/Lucifer85000/Hunter_Orion</t>
  </si>
  <si>
    <t>Hunter_Orion</t>
  </si>
  <si>
    <t>Doom 3 BFG</t>
  </si>
  <si>
    <t>DarkCid/Z4phyr/Morghal</t>
  </si>
  <si>
    <t>Reality Fighters</t>
  </si>
  <si>
    <t>NFS Most Wanted/The Walking Dead/Borderlands 2/Bioshock Infinite/Uncharted 3/Guacamelee/Vanquish</t>
  </si>
  <si>
    <t>AngusDJ/NicoFantasy/Awawou</t>
  </si>
  <si>
    <t>Mass Effect 2</t>
  </si>
  <si>
    <t>Rocketbirds (Vita)</t>
  </si>
  <si>
    <t>Farming simulator</t>
  </si>
  <si>
    <t>01/10</t>
  </si>
  <si>
    <t>Naruto Shippuden Ultimate Ninja Storm 2/OKAMI/Majin and The Forsaken Kingdom</t>
  </si>
  <si>
    <t>Majin and The Forsaken Kingdom</t>
  </si>
  <si>
    <t>Unit 13</t>
  </si>
  <si>
    <t>Velocity Ultra</t>
  </si>
  <si>
    <r>
      <t>Ben 10 Galactic Racing</t>
    </r>
    <r>
      <rPr>
        <sz val="11"/>
        <color theme="1"/>
        <rFont val="Calibri"/>
        <family val="2"/>
        <scheme val="minor"/>
      </rPr>
      <t xml:space="preserve"> (vita)</t>
    </r>
  </si>
  <si>
    <t>Portal 2/Demon's Souls/Gravity Rush/Far cry 3/God Of War/Sleeping Dogs/Uncharted: Golden Abyss/ Zero Escape/Crysis/Mass Effect 2/Hitman: Absolution</t>
  </si>
  <si>
    <t>Morghal/AngusDJ</t>
  </si>
  <si>
    <t>Hatsune Miku - Project Diva f</t>
  </si>
  <si>
    <t>04/10</t>
  </si>
  <si>
    <t>Hatsune Miku - Project Diva f (vita)</t>
  </si>
  <si>
    <t>Hitman Absolution/Dark Souls/Bioshock Infinite/Dead island Riptide/Demon's Souls</t>
  </si>
  <si>
    <t>Furiaee/Krakdu68/Fleau</t>
  </si>
  <si>
    <t>Mass Effect 1/ Tempête de Boulettes Géantes/Dragons/Lego Harry Potter : Années 5 à 7 (Vita)/Harry Potter et les Reliques de la Mort - Première Partie/Les Aventures de Tintin : Le Secret de la Licorne/Ratchet &amp; Clank: All 4 One/ Bleach: Soul Resurrecion/Tomb Raider/Sly voleur à travers le temps/Green Lantern/Wonderbook/The Amazing Spider-Man/Les Pingouins de Madagascar/Tekken Tag Tournament 2/Remember Me</t>
  </si>
  <si>
    <t>Remember Me</t>
  </si>
  <si>
    <t>Infamous 2/Modnation racer/Modern warfare 3/F1 2011/Portal 2/</t>
  </si>
  <si>
    <t>Krakdu68/Venezia85</t>
  </si>
  <si>
    <t>Need for Speed: most wanted /Playstation All-Stars Battle Royale/Playstation All-Stars Battle Royale (vita)/Motorstorm RC /Ratchet &amp; Clank: All 4 One/God of War: Ascension/Assassin's Creed III: Liberation/Assassin's Creed III/Unit 13/Need For Speed: Most Wanted(vita)</t>
  </si>
  <si>
    <t>Need for Speed : Most Wanted (vita)</t>
  </si>
  <si>
    <t>Need for speed: Most Wanted</t>
  </si>
  <si>
    <t>LittleBigPlanet Karting /Hitman Absolution/GTA 4/ Hitman 2: Silent Assassin HD/Hitman: Contracts HD/Hitman : Blood Money HD/ Dead Space 3/Okami HD/ Le Seigneur des Anneaux : La Guerre du Nord/God of War : Ascension/Tomb Raider/Remember Me</t>
  </si>
  <si>
    <t>Wonderbook : Book of spell/EX troopers/Resident Evil - Opération Racoon City/WRC3 vita/Deep Black/Wipeout HD/COD Black Ops 2/sniper elite v2/counter strike/Assassin's Creed Liberation/Cartoon Network Punch Time Explosion XL/Generator Rex: Agent of Providence/Battleship/SOCOM 4: U.S. Navy SEALs/RESIDENT EVIL 6/VANQUISH/Dead to rights/Naruto ninja storm 3/unit13/Dead space 2/Hitman absolution/Far cry 3/NFS most wanted/GOW ascension/</t>
  </si>
  <si>
    <t xml:space="preserve">Dead to rights: Retribution </t>
  </si>
  <si>
    <t>gary_j_007/Hakkai/Lucifer85000/NicoFantasy</t>
  </si>
  <si>
    <t>Maxsnowe/NicoFantasy/</t>
  </si>
  <si>
    <t>Dead Space 2</t>
  </si>
  <si>
    <t>Maxsnowe/NicoFantasy</t>
  </si>
  <si>
    <t>Diff platine</t>
  </si>
  <si>
    <t>Total</t>
  </si>
  <si>
    <t>Nombre platine dans la liste "jeux"</t>
  </si>
  <si>
    <t>Differences entre les deux</t>
  </si>
  <si>
    <t xml:space="preserve">Platines </t>
  </si>
  <si>
    <t>Army Corps of Hell [US]</t>
  </si>
  <si>
    <t>Assassin's Creed 3/Madagascar 3/Sleeping Dogs/Spec-Ops : The Line/F1 RaceStars/Resident Evil 5/Hitman Absoulution/Rebelle/Battleship/Ben 10 : Galactic Racing/The Walking Dead/BioShock Infinite/Wrecked : Revenge Revisited/GOW Ascension/LEGO Batman 2 VITA/FarCry3/Uncharted : Golden Abyss/Cartoon Network Punch Time Explosion XL/LEGO Le Seigneur des Anneaux/Ben 10 Galactic Racing (vita)/Call of Duty : MW3</t>
  </si>
  <si>
    <t>AngusDJ/Venezia85/Sebleo57</t>
  </si>
  <si>
    <t xml:space="preserve">Far Cry 3/Dead Island /Cabela's Adventure Camp/Sleeping Dogs </t>
  </si>
  <si>
    <t>Vanquish /Le Seigneur des Anneaux : La Guerre du Nord /Uncharted Golden Abyss/Shadow Of The Colossus/Résistance Burning Skies/ Call Of Duty Modern Warfare 3/Call Of Duty World At War/Zombie Driver/Dead Space 3/ Duke Nukem Forever Version JAP/God Of War Ascension/Sleeping Dogs/ Bioshock Infinite/ Hitman Absolution/Dungeon Hunter Alliance/Plantes contre Zombies/One Piece/Dead Island Riptide/Ken's Rage 2/Rocketbirds Vita/ Soul Sacrifice/ Far Cry 3/Assassin's Creed III : Libération/</t>
  </si>
  <si>
    <t>Rayman Origins (vita)</t>
  </si>
  <si>
    <t>Far Cry 3 /Assassin's Creed III : Liberation/Hitman Absolution/Gravity Rush /Just Cause 2 /Sleeping Dogs/Crysis 3/Tomb Raider/Call of Juarez : Bound in Blood /Bioshock Infinite /Metro : Light Light /Defiance/Remember Me</t>
  </si>
  <si>
    <t>NicoFantasy/Z4phyr/Maxsnowe/AngusDJ/Bas^/</t>
  </si>
  <si>
    <t>Eaque-19/Fleau/gary_j_007/Litalien91140/Inuarth/Sebleo57/Angus DJ/krakdu68/NicoFantasy/Bas^</t>
  </si>
  <si>
    <t>Hakkai/Krakdu68/Bas^</t>
  </si>
  <si>
    <t>Just cause 2</t>
  </si>
  <si>
    <t>Furiaee/Julio1706/Julz/Krakdu68/Sebleo57/AngusDJ/Lucifer85000/Vizu/Blacky_Tom/Bas^</t>
  </si>
  <si>
    <t>DarkCid/gary_j_007/Hakkai/Julz/Lucifer85000/Inuarth/Z4phyr/Hunter_Orion/Eaque-19/Bas^</t>
  </si>
  <si>
    <t>Call of Juarez : Bound in Blood</t>
  </si>
  <si>
    <t xml:space="preserve">Metro : Light Light </t>
  </si>
  <si>
    <t>Defiance</t>
  </si>
  <si>
    <t>DarkCid/Eaque-19/Bas^</t>
  </si>
  <si>
    <t>Dokuro/The Walking Dead/God of War/New Little King's Story/Shinobido 2 - Revenge of Zen [US]/God of War II/LEGO Batman 2: DC Super Heroes [Vita]/LEGO Le Seigneur des Anneaux [Vita]/Spy Hunter/Lollipop Chainsaw/Hitman 2 : Silent Assassin/Soul Sacrifice/Hitman Contracts HD/Tempête de boulettes géantes/Reality Fighters /Hatsune Miku - Project Diva f (vita)/Army Corps of Hell [US]/Senran Kagura - Shinovi Versus</t>
  </si>
  <si>
    <t>Senran Kagura - Shinovi Versus</t>
  </si>
  <si>
    <t>Uncharted Golden Abyss/EX Troopers (JP)/MGS3 (vita)/El Shaddai: Ascension of the Metatron/Zero Escape Virtue's Last Reward/Guacamelee/Okami/Sleeping Dogs/Velocity Ultra/Rayman Origins (vita)/ Smart As (vita)</t>
  </si>
  <si>
    <t>Smart As (vita)</t>
  </si>
  <si>
    <t>Assassin's Creed 3/Saint Seiya/Crysis/Crysis2/Crysis3/Mass Effect/Mass Effect 3/Far Cry 3/GOW Ascension/Dishonored/Mirror's Edge/Batman AC/FIFA 13/Bioshock Infinite /Killzone 3/Max Payne/Bioshock/Trine /La Guerre du Nord/Trine 2/Injustice/</t>
  </si>
  <si>
    <t>Injustice : Les dieux sont parmis nous</t>
  </si>
  <si>
    <t>samagass</t>
  </si>
  <si>
    <t>samagass/S-kort_44/Sebleo57/Z4phyr/Ana_026/Maxsnowe</t>
  </si>
  <si>
    <t>samagass/Z4phyr</t>
  </si>
  <si>
    <t>HUNTER__Orion/Mouki517/gary_j_007/samagass</t>
  </si>
  <si>
    <t>samagass/Awawou/Sebleo57/AngusDJ/Fleau/gary_j_007/Lucifer85000/Bas^</t>
  </si>
  <si>
    <t>Litalien91140/samagass/Krakdu68</t>
  </si>
  <si>
    <t>samagass/Bas^</t>
  </si>
  <si>
    <t>Blacky_Tom/Krakdu68/samagass/S-kort_44/Z4phyr/Sebleo57/Hunter_Orion/AngusDJ/NicoFantasy/Bas^/</t>
  </si>
  <si>
    <t>AngusDJ/samagass/Litalien91140/Maxsnowe/Sebleo57/Eaque-19/Hunter_Orion/NicoFantasy</t>
  </si>
  <si>
    <t>AngusDJ/samagass/Eaque-19</t>
  </si>
  <si>
    <t>DarkCid/samagass</t>
  </si>
  <si>
    <t>S-kort_44/samagass/Hunter_Orion</t>
  </si>
</sst>
</file>

<file path=xl/styles.xml><?xml version="1.0" encoding="utf-8"?>
<styleSheet xmlns="http://schemas.openxmlformats.org/spreadsheetml/2006/main">
  <numFmts count="1">
    <numFmt numFmtId="164" formatCode="0.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1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0.59999389629810485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11"/>
      <color theme="9" tint="0.5999938962981048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9" fontId="1" fillId="0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2" fontId="0" fillId="0" borderId="1" xfId="0" applyNumberFormat="1" applyBorder="1" applyAlignment="1">
      <alignment vertical="top" wrapText="1"/>
    </xf>
    <xf numFmtId="0" fontId="1" fillId="3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left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9" xfId="0" applyFill="1" applyBorder="1" applyAlignment="1">
      <alignment horizontal="center" vertical="center"/>
    </xf>
    <xf numFmtId="0" fontId="0" fillId="6" borderId="0" xfId="0" applyFill="1"/>
    <xf numFmtId="0" fontId="0" fillId="5" borderId="9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/>
    </xf>
    <xf numFmtId="0" fontId="3" fillId="7" borderId="1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2" fontId="3" fillId="7" borderId="1" xfId="0" applyNumberFormat="1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 applyAlignment="1">
      <alignment horizontal="center"/>
    </xf>
    <xf numFmtId="0" fontId="5" fillId="7" borderId="1" xfId="0" applyNumberFormat="1" applyFon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164" fontId="0" fillId="0" borderId="2" xfId="0" applyNumberFormat="1" applyBorder="1" applyAlignment="1">
      <alignment horizontal="center"/>
    </xf>
    <xf numFmtId="0" fontId="1" fillId="2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9" fillId="0" borderId="0" xfId="0" applyFont="1" applyBorder="1" applyAlignment="1">
      <alignment horizontal="center"/>
    </xf>
    <xf numFmtId="0" fontId="10" fillId="0" borderId="20" xfId="0" applyFont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 wrapText="1"/>
    </xf>
    <xf numFmtId="16" fontId="0" fillId="0" borderId="0" xfId="0" applyNumberFormat="1"/>
    <xf numFmtId="0" fontId="11" fillId="0" borderId="1" xfId="0" applyFont="1" applyBorder="1" applyAlignment="1">
      <alignment horizontal="center"/>
    </xf>
    <xf numFmtId="0" fontId="11" fillId="0" borderId="1" xfId="0" applyFont="1" applyBorder="1"/>
    <xf numFmtId="0" fontId="11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49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2" fillId="8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16" fontId="0" fillId="0" borderId="15" xfId="0" applyNumberFormat="1" applyBorder="1" applyAlignment="1">
      <alignment horizontal="center" vertical="center" textRotation="90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49" fontId="1" fillId="0" borderId="4" xfId="0" applyNumberFormat="1" applyFont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22" fillId="6" borderId="2" xfId="0" applyNumberFormat="1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0" fontId="21" fillId="0" borderId="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wrapText="1"/>
    </xf>
    <xf numFmtId="0" fontId="17" fillId="0" borderId="1" xfId="0" applyFont="1" applyFill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5" fillId="0" borderId="0" xfId="0" applyFont="1" applyAlignment="1">
      <alignment horizontal="center"/>
    </xf>
  </cellXfs>
  <cellStyles count="1">
    <cellStyle name="Normal" xfId="0" builtinId="0"/>
  </cellStyles>
  <dxfs count="17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activeCell="A30" sqref="A30"/>
    </sheetView>
  </sheetViews>
  <sheetFormatPr baseColWidth="10" defaultRowHeight="15"/>
  <cols>
    <col min="1" max="1" width="16.28515625" customWidth="1"/>
    <col min="2" max="2" width="6.28515625" customWidth="1"/>
    <col min="3" max="3" width="6.28515625" style="33" customWidth="1"/>
    <col min="4" max="4" width="6.28515625" customWidth="1"/>
    <col min="5" max="5" width="6.28515625" style="33" customWidth="1"/>
    <col min="6" max="6" width="6.28515625" customWidth="1"/>
    <col min="7" max="7" width="6.28515625" style="33" customWidth="1"/>
    <col min="8" max="8" width="6.28515625" customWidth="1"/>
    <col min="9" max="9" width="6.28515625" style="33" customWidth="1"/>
    <col min="10" max="10" width="6.28515625" customWidth="1"/>
    <col min="11" max="11" width="6.28515625" style="33" customWidth="1"/>
    <col min="12" max="12" width="6.28515625" customWidth="1"/>
    <col min="13" max="13" width="6.28515625" style="33" customWidth="1"/>
    <col min="14" max="14" width="6.28515625" customWidth="1"/>
    <col min="15" max="15" width="6.28515625" style="33" customWidth="1"/>
    <col min="16" max="16" width="6.28515625" customWidth="1"/>
    <col min="17" max="17" width="6.28515625" style="33" customWidth="1"/>
    <col min="18" max="18" width="6.28515625" customWidth="1"/>
    <col min="19" max="19" width="6.28515625" style="33" customWidth="1"/>
    <col min="20" max="20" width="6.28515625" customWidth="1"/>
    <col min="21" max="21" width="6.28515625" style="33" customWidth="1"/>
    <col min="22" max="22" width="12.28515625" customWidth="1"/>
  </cols>
  <sheetData>
    <row r="1" spans="1:27" ht="15.75" thickBot="1">
      <c r="A1" s="9" t="s">
        <v>10</v>
      </c>
      <c r="B1" s="80" t="s">
        <v>0</v>
      </c>
      <c r="C1" s="79"/>
      <c r="D1" s="80" t="s">
        <v>1</v>
      </c>
      <c r="E1" s="79"/>
      <c r="F1" s="80" t="s">
        <v>2</v>
      </c>
      <c r="G1" s="78"/>
      <c r="H1" s="77" t="s">
        <v>3</v>
      </c>
      <c r="I1" s="78"/>
      <c r="J1" s="77" t="s">
        <v>4</v>
      </c>
      <c r="K1" s="78"/>
      <c r="L1" s="77" t="s">
        <v>5</v>
      </c>
      <c r="M1" s="78"/>
      <c r="N1" s="77" t="s">
        <v>6</v>
      </c>
      <c r="O1" s="78"/>
      <c r="P1" s="77" t="s">
        <v>7</v>
      </c>
      <c r="Q1" s="78"/>
      <c r="R1" s="77" t="s">
        <v>8</v>
      </c>
      <c r="S1" s="78"/>
      <c r="T1" s="77" t="s">
        <v>9</v>
      </c>
      <c r="U1" s="79"/>
      <c r="V1" s="10" t="s">
        <v>15</v>
      </c>
      <c r="W1" s="3" t="s">
        <v>16</v>
      </c>
      <c r="X1" s="3" t="s">
        <v>13</v>
      </c>
      <c r="Y1" s="3" t="s">
        <v>14</v>
      </c>
      <c r="Z1" s="3" t="s">
        <v>45</v>
      </c>
      <c r="AA1" s="3" t="s">
        <v>62</v>
      </c>
    </row>
    <row r="2" spans="1:27">
      <c r="A2" s="31" t="s">
        <v>58</v>
      </c>
      <c r="B2" s="12"/>
      <c r="C2" s="34"/>
      <c r="D2" s="12"/>
      <c r="E2" s="34"/>
      <c r="F2" s="12">
        <v>1</v>
      </c>
      <c r="G2" s="34"/>
      <c r="H2" s="12"/>
      <c r="I2" s="34"/>
      <c r="J2" s="12"/>
      <c r="K2" s="34"/>
      <c r="L2" s="12">
        <v>3</v>
      </c>
      <c r="M2" s="34"/>
      <c r="N2" s="12">
        <v>1</v>
      </c>
      <c r="O2" s="34"/>
      <c r="P2" s="12"/>
      <c r="Q2" s="34"/>
      <c r="R2" s="12"/>
      <c r="S2" s="34"/>
      <c r="T2" s="12"/>
      <c r="U2" s="34"/>
      <c r="V2" s="12">
        <f t="shared" ref="V2:V24" si="0">B2+D2+F2+H2+J2+L2+N2+P2+R2+T2</f>
        <v>5</v>
      </c>
      <c r="W2" s="32">
        <f>SUM((B2*300+D2*150+F2*75+H2*35+J2*15+L2*11+N2*8+P2*5+R2*2+T2*1))</f>
        <v>116</v>
      </c>
      <c r="X2" s="1" t="str">
        <f t="shared" ref="X2:X9" si="1">IF(B2+D2+F2&gt;=2, "OK", "NON")</f>
        <v>NON</v>
      </c>
      <c r="Y2" s="1" t="str">
        <f>IF(B2+D2+F2+H2+J2+L2&gt;N2+P2+R2+T2,"OK","NON")</f>
        <v>OK</v>
      </c>
      <c r="Z2" s="15">
        <f>IF(V2=0,"0",(B2*10+D2*9+F2*8+H2*7+J2*6+L2*5+N2*4+P2*3+R2*2+T2*1)/V2)</f>
        <v>5.4</v>
      </c>
      <c r="AA2" s="15" t="s">
        <v>63</v>
      </c>
    </row>
    <row r="3" spans="1:27" ht="15.75" customHeight="1" thickBot="1">
      <c r="A3" s="36" t="s">
        <v>25</v>
      </c>
      <c r="B3" s="37"/>
      <c r="C3" s="35"/>
      <c r="D3" s="37"/>
      <c r="E3" s="35"/>
      <c r="F3" s="37"/>
      <c r="G3" s="35"/>
      <c r="H3" s="37"/>
      <c r="I3" s="35"/>
      <c r="J3" s="37"/>
      <c r="K3" s="35"/>
      <c r="L3" s="37"/>
      <c r="M3" s="35"/>
      <c r="N3" s="37"/>
      <c r="O3" s="35"/>
      <c r="P3" s="37">
        <v>2</v>
      </c>
      <c r="Q3" s="35"/>
      <c r="R3" s="37">
        <v>1</v>
      </c>
      <c r="S3" s="35"/>
      <c r="T3" s="37">
        <v>2</v>
      </c>
      <c r="U3" s="35"/>
      <c r="V3" s="37">
        <f t="shared" si="0"/>
        <v>5</v>
      </c>
      <c r="W3" s="38">
        <f t="shared" ref="W3:W34" si="2">SUM((B3*300+D3*150+F3*75+H3*35+J3*15+L3*11+N3*8+P3*5+R3*2+T3*1))</f>
        <v>14</v>
      </c>
      <c r="X3" s="1" t="str">
        <f t="shared" si="1"/>
        <v>NON</v>
      </c>
      <c r="Y3" s="1" t="str">
        <f t="shared" ref="Y3:Y9" si="3">IF(B3+D3+F3+H3+J3+L3&gt;N3+P3+R3+T3,"OK","NON")</f>
        <v>NON</v>
      </c>
      <c r="Z3" s="39">
        <f>IF(V3=0,"0",(B3*10+D3*9+F3*8+H3*7+J3*6+L3*5+N3*4+P3*3+R3*2+T3*1)/V3)</f>
        <v>2</v>
      </c>
      <c r="AA3" s="39" t="s">
        <v>63</v>
      </c>
    </row>
    <row r="4" spans="1:27" ht="15.75" customHeight="1">
      <c r="A4" s="31" t="s">
        <v>40</v>
      </c>
      <c r="B4" s="12"/>
      <c r="C4" s="34"/>
      <c r="D4" s="12"/>
      <c r="E4" s="34"/>
      <c r="F4" s="12"/>
      <c r="G4" s="34"/>
      <c r="H4" s="12"/>
      <c r="I4" s="34"/>
      <c r="J4" s="12">
        <v>1</v>
      </c>
      <c r="K4" s="34"/>
      <c r="L4" s="12"/>
      <c r="M4" s="34"/>
      <c r="N4" s="12">
        <v>1</v>
      </c>
      <c r="O4" s="34"/>
      <c r="P4" s="12">
        <v>1</v>
      </c>
      <c r="Q4" s="34"/>
      <c r="R4" s="12"/>
      <c r="S4" s="34"/>
      <c r="T4" s="12"/>
      <c r="U4" s="34"/>
      <c r="V4" s="12">
        <f t="shared" si="0"/>
        <v>3</v>
      </c>
      <c r="W4" s="32">
        <f t="shared" si="2"/>
        <v>28</v>
      </c>
      <c r="X4" s="1" t="str">
        <f t="shared" si="1"/>
        <v>NON</v>
      </c>
      <c r="Y4" s="1" t="str">
        <f t="shared" si="3"/>
        <v>NON</v>
      </c>
      <c r="Z4" s="15">
        <f t="shared" ref="Z4:Z34" si="4">IF(V4=0,"0",(B4*10+D4*9+F4*8+H4*7+J4*6+L4*5+N4*4+P4*3+R4*2+T4*1)/V4)</f>
        <v>4.333333333333333</v>
      </c>
      <c r="AA4" s="15" t="s">
        <v>63</v>
      </c>
    </row>
    <row r="5" spans="1:27" ht="15.75" customHeight="1" thickBot="1">
      <c r="A5" s="36" t="s">
        <v>24</v>
      </c>
      <c r="B5" s="37"/>
      <c r="C5" s="35"/>
      <c r="D5" s="37">
        <v>1</v>
      </c>
      <c r="E5" s="35"/>
      <c r="F5" s="37">
        <v>1</v>
      </c>
      <c r="G5" s="35"/>
      <c r="H5" s="37">
        <v>2</v>
      </c>
      <c r="I5" s="35"/>
      <c r="J5" s="37">
        <v>3</v>
      </c>
      <c r="K5" s="35"/>
      <c r="L5" s="37">
        <v>5</v>
      </c>
      <c r="M5" s="35"/>
      <c r="N5" s="37">
        <v>5</v>
      </c>
      <c r="O5" s="35"/>
      <c r="P5" s="37">
        <v>5</v>
      </c>
      <c r="Q5" s="35"/>
      <c r="R5" s="37">
        <v>1</v>
      </c>
      <c r="S5" s="35"/>
      <c r="T5" s="37"/>
      <c r="U5" s="35"/>
      <c r="V5" s="37">
        <f t="shared" si="0"/>
        <v>23</v>
      </c>
      <c r="W5" s="38">
        <f t="shared" si="2"/>
        <v>462</v>
      </c>
      <c r="X5" s="1" t="str">
        <f t="shared" si="1"/>
        <v>OK</v>
      </c>
      <c r="Y5" s="1" t="str">
        <f t="shared" si="3"/>
        <v>OK</v>
      </c>
      <c r="Z5" s="39">
        <f t="shared" si="4"/>
        <v>4.8260869565217392</v>
      </c>
      <c r="AA5" s="39" t="s">
        <v>63</v>
      </c>
    </row>
    <row r="6" spans="1:27">
      <c r="A6" s="31" t="s">
        <v>61</v>
      </c>
      <c r="B6" s="12"/>
      <c r="C6" s="34"/>
      <c r="D6" s="12">
        <v>1</v>
      </c>
      <c r="E6" s="34"/>
      <c r="F6" s="12"/>
      <c r="G6" s="34"/>
      <c r="H6" s="12"/>
      <c r="I6" s="34"/>
      <c r="J6" s="12">
        <v>1</v>
      </c>
      <c r="K6" s="34"/>
      <c r="L6" s="12">
        <v>3</v>
      </c>
      <c r="M6" s="34"/>
      <c r="N6" s="12">
        <v>1</v>
      </c>
      <c r="O6" s="34"/>
      <c r="P6" s="12"/>
      <c r="Q6" s="34"/>
      <c r="R6" s="12"/>
      <c r="S6" s="34"/>
      <c r="T6" s="12">
        <v>1</v>
      </c>
      <c r="U6" s="34"/>
      <c r="V6" s="12">
        <f t="shared" si="0"/>
        <v>7</v>
      </c>
      <c r="W6" s="32">
        <f t="shared" si="2"/>
        <v>207</v>
      </c>
      <c r="X6" s="1" t="str">
        <f t="shared" si="1"/>
        <v>NON</v>
      </c>
      <c r="Y6" s="1" t="str">
        <f t="shared" si="3"/>
        <v>OK</v>
      </c>
      <c r="Z6" s="15">
        <f t="shared" si="4"/>
        <v>5</v>
      </c>
      <c r="AA6" s="15" t="s">
        <v>63</v>
      </c>
    </row>
    <row r="7" spans="1:27" ht="15.75" thickBot="1">
      <c r="A7" s="36" t="s">
        <v>12</v>
      </c>
      <c r="B7" s="37"/>
      <c r="C7" s="35"/>
      <c r="D7" s="37"/>
      <c r="E7" s="35"/>
      <c r="F7" s="37"/>
      <c r="G7" s="35"/>
      <c r="H7" s="37"/>
      <c r="I7" s="35"/>
      <c r="J7" s="37"/>
      <c r="K7" s="35"/>
      <c r="L7" s="37"/>
      <c r="M7" s="35"/>
      <c r="N7" s="37"/>
      <c r="O7" s="35"/>
      <c r="P7" s="37"/>
      <c r="Q7" s="35"/>
      <c r="R7" s="37"/>
      <c r="S7" s="35"/>
      <c r="T7" s="37"/>
      <c r="U7" s="35"/>
      <c r="V7" s="37">
        <f t="shared" si="0"/>
        <v>0</v>
      </c>
      <c r="W7" s="38">
        <f t="shared" si="2"/>
        <v>0</v>
      </c>
      <c r="X7" s="1" t="str">
        <f t="shared" si="1"/>
        <v>NON</v>
      </c>
      <c r="Y7" s="1" t="str">
        <f t="shared" si="3"/>
        <v>NON</v>
      </c>
      <c r="Z7" s="39" t="str">
        <f t="shared" si="4"/>
        <v>0</v>
      </c>
      <c r="AA7" s="39" t="s">
        <v>63</v>
      </c>
    </row>
    <row r="8" spans="1:27">
      <c r="A8" s="31" t="s">
        <v>34</v>
      </c>
      <c r="B8" s="12"/>
      <c r="C8" s="34"/>
      <c r="D8" s="12"/>
      <c r="E8" s="34"/>
      <c r="F8" s="12"/>
      <c r="G8" s="34"/>
      <c r="H8" s="12"/>
      <c r="I8" s="34"/>
      <c r="J8" s="12">
        <v>2</v>
      </c>
      <c r="K8" s="34"/>
      <c r="L8" s="12">
        <v>3</v>
      </c>
      <c r="M8" s="34"/>
      <c r="N8" s="12">
        <v>5</v>
      </c>
      <c r="O8" s="34"/>
      <c r="P8" s="12">
        <v>3</v>
      </c>
      <c r="Q8" s="34"/>
      <c r="R8" s="12"/>
      <c r="S8" s="34"/>
      <c r="T8" s="12"/>
      <c r="U8" s="34"/>
      <c r="V8" s="12">
        <f t="shared" si="0"/>
        <v>13</v>
      </c>
      <c r="W8" s="32">
        <f t="shared" si="2"/>
        <v>118</v>
      </c>
      <c r="X8" s="1" t="str">
        <f t="shared" si="1"/>
        <v>NON</v>
      </c>
      <c r="Y8" s="1" t="str">
        <f t="shared" si="3"/>
        <v>NON</v>
      </c>
      <c r="Z8" s="15">
        <f t="shared" si="4"/>
        <v>4.3076923076923075</v>
      </c>
      <c r="AA8" s="15" t="s">
        <v>63</v>
      </c>
    </row>
    <row r="9" spans="1:27" ht="15.75" thickBot="1">
      <c r="A9" s="36" t="s">
        <v>48</v>
      </c>
      <c r="B9" s="37"/>
      <c r="C9" s="35"/>
      <c r="D9" s="37"/>
      <c r="E9" s="35"/>
      <c r="F9" s="37"/>
      <c r="G9" s="35"/>
      <c r="H9" s="37"/>
      <c r="I9" s="35"/>
      <c r="J9" s="37"/>
      <c r="K9" s="35"/>
      <c r="L9" s="37">
        <v>1</v>
      </c>
      <c r="M9" s="35"/>
      <c r="N9" s="37"/>
      <c r="O9" s="35"/>
      <c r="P9" s="37">
        <v>2</v>
      </c>
      <c r="Q9" s="35"/>
      <c r="R9" s="37"/>
      <c r="S9" s="35"/>
      <c r="T9" s="37">
        <v>1</v>
      </c>
      <c r="U9" s="35"/>
      <c r="V9" s="37">
        <f t="shared" si="0"/>
        <v>4</v>
      </c>
      <c r="W9" s="38">
        <f t="shared" si="2"/>
        <v>22</v>
      </c>
      <c r="X9" s="1" t="str">
        <f t="shared" si="1"/>
        <v>NON</v>
      </c>
      <c r="Y9" s="1" t="str">
        <f t="shared" si="3"/>
        <v>NON</v>
      </c>
      <c r="Z9" s="15">
        <f t="shared" si="4"/>
        <v>3</v>
      </c>
      <c r="AA9" s="15" t="s">
        <v>63</v>
      </c>
    </row>
    <row r="10" spans="1:27">
      <c r="A10" s="31" t="s">
        <v>37</v>
      </c>
      <c r="B10" s="12"/>
      <c r="C10" s="34"/>
      <c r="D10" s="12"/>
      <c r="E10" s="34"/>
      <c r="F10" s="12"/>
      <c r="G10" s="34"/>
      <c r="H10" s="12">
        <v>1</v>
      </c>
      <c r="I10" s="34"/>
      <c r="J10" s="12">
        <v>1</v>
      </c>
      <c r="K10" s="34"/>
      <c r="L10" s="12"/>
      <c r="M10" s="34"/>
      <c r="N10" s="12"/>
      <c r="O10" s="34"/>
      <c r="P10" s="12"/>
      <c r="Q10" s="34"/>
      <c r="R10" s="12"/>
      <c r="S10" s="34"/>
      <c r="T10" s="12"/>
      <c r="U10" s="34"/>
      <c r="V10" s="12">
        <f t="shared" si="0"/>
        <v>2</v>
      </c>
      <c r="W10" s="32">
        <f t="shared" si="2"/>
        <v>50</v>
      </c>
      <c r="X10" s="1" t="str">
        <f t="shared" ref="X10:X24" si="5">IF(B10+D10+F10&gt;=2, "OK", "NON")</f>
        <v>NON</v>
      </c>
      <c r="Y10" s="1" t="str">
        <f t="shared" ref="Y10:Y24" si="6">IF(B10+D10+F10+H10+J10+L10&gt;N10+P10+R10+T10,"OK","NON")</f>
        <v>OK</v>
      </c>
      <c r="Z10" s="15">
        <f t="shared" si="4"/>
        <v>6.5</v>
      </c>
      <c r="AA10" s="15" t="s">
        <v>63</v>
      </c>
    </row>
    <row r="11" spans="1:27" ht="15.75" thickBot="1">
      <c r="A11" s="36" t="s">
        <v>41</v>
      </c>
      <c r="B11" s="37"/>
      <c r="C11" s="35"/>
      <c r="D11" s="37"/>
      <c r="E11" s="35"/>
      <c r="F11" s="37"/>
      <c r="G11" s="35"/>
      <c r="H11" s="37"/>
      <c r="I11" s="35"/>
      <c r="J11" s="37">
        <v>2</v>
      </c>
      <c r="K11" s="35"/>
      <c r="L11" s="37"/>
      <c r="M11" s="35"/>
      <c r="N11" s="37">
        <v>4</v>
      </c>
      <c r="O11" s="35"/>
      <c r="P11" s="37">
        <v>7</v>
      </c>
      <c r="Q11" s="35"/>
      <c r="R11" s="37">
        <v>1</v>
      </c>
      <c r="S11" s="35"/>
      <c r="T11" s="37">
        <v>2</v>
      </c>
      <c r="U11" s="35"/>
      <c r="V11" s="37">
        <f t="shared" si="0"/>
        <v>16</v>
      </c>
      <c r="W11" s="38">
        <f t="shared" si="2"/>
        <v>101</v>
      </c>
      <c r="X11" s="1" t="str">
        <f t="shared" si="5"/>
        <v>NON</v>
      </c>
      <c r="Y11" s="1" t="str">
        <f t="shared" si="6"/>
        <v>NON</v>
      </c>
      <c r="Z11" s="39">
        <f t="shared" si="4"/>
        <v>3.3125</v>
      </c>
      <c r="AA11" s="39" t="s">
        <v>63</v>
      </c>
    </row>
    <row r="12" spans="1:27">
      <c r="A12" s="31" t="s">
        <v>23</v>
      </c>
      <c r="B12" s="12"/>
      <c r="C12" s="34"/>
      <c r="D12" s="12"/>
      <c r="E12" s="34"/>
      <c r="F12" s="12">
        <v>1</v>
      </c>
      <c r="G12" s="34"/>
      <c r="H12" s="12"/>
      <c r="I12" s="34"/>
      <c r="J12" s="12">
        <v>3</v>
      </c>
      <c r="K12" s="34"/>
      <c r="L12" s="12">
        <v>2</v>
      </c>
      <c r="M12" s="34"/>
      <c r="N12" s="12">
        <v>4</v>
      </c>
      <c r="O12" s="34"/>
      <c r="P12" s="12">
        <v>2</v>
      </c>
      <c r="Q12" s="34"/>
      <c r="R12" s="12"/>
      <c r="S12" s="34"/>
      <c r="T12" s="12"/>
      <c r="U12" s="34"/>
      <c r="V12" s="12">
        <f t="shared" si="0"/>
        <v>12</v>
      </c>
      <c r="W12" s="32">
        <f t="shared" si="2"/>
        <v>184</v>
      </c>
      <c r="X12" s="1" t="str">
        <f t="shared" si="5"/>
        <v>NON</v>
      </c>
      <c r="Y12" s="1" t="str">
        <f t="shared" si="6"/>
        <v>NON</v>
      </c>
      <c r="Z12" s="15">
        <f t="shared" si="4"/>
        <v>4.833333333333333</v>
      </c>
      <c r="AA12" s="15" t="s">
        <v>63</v>
      </c>
    </row>
    <row r="13" spans="1:27" ht="15.75" thickBot="1">
      <c r="A13" s="36" t="s">
        <v>71</v>
      </c>
      <c r="B13" s="37"/>
      <c r="C13" s="35"/>
      <c r="D13" s="37"/>
      <c r="E13" s="35"/>
      <c r="F13" s="37">
        <v>1</v>
      </c>
      <c r="G13" s="35"/>
      <c r="H13" s="37">
        <v>1</v>
      </c>
      <c r="I13" s="35"/>
      <c r="J13" s="37">
        <v>1</v>
      </c>
      <c r="K13" s="35"/>
      <c r="L13" s="37"/>
      <c r="M13" s="35"/>
      <c r="N13" s="37">
        <v>2</v>
      </c>
      <c r="O13" s="35"/>
      <c r="P13" s="37"/>
      <c r="Q13" s="35"/>
      <c r="R13" s="37"/>
      <c r="S13" s="35"/>
      <c r="T13" s="37"/>
      <c r="U13" s="35"/>
      <c r="V13" s="37">
        <f t="shared" si="0"/>
        <v>5</v>
      </c>
      <c r="W13" s="38">
        <f t="shared" si="2"/>
        <v>141</v>
      </c>
      <c r="X13" s="1" t="str">
        <f t="shared" si="5"/>
        <v>NON</v>
      </c>
      <c r="Y13" s="1" t="str">
        <f t="shared" si="6"/>
        <v>OK</v>
      </c>
      <c r="Z13" s="15">
        <f t="shared" si="4"/>
        <v>5.8</v>
      </c>
      <c r="AA13" s="15" t="s">
        <v>63</v>
      </c>
    </row>
    <row r="14" spans="1:27">
      <c r="A14" s="31" t="s">
        <v>59</v>
      </c>
      <c r="B14" s="12"/>
      <c r="C14" s="34"/>
      <c r="D14" s="12"/>
      <c r="E14" s="34"/>
      <c r="F14" s="12">
        <v>2</v>
      </c>
      <c r="G14" s="34"/>
      <c r="H14" s="12"/>
      <c r="I14" s="34"/>
      <c r="J14" s="12"/>
      <c r="K14" s="34"/>
      <c r="L14" s="12">
        <v>1</v>
      </c>
      <c r="M14" s="34"/>
      <c r="N14" s="12"/>
      <c r="O14" s="34"/>
      <c r="P14" s="12">
        <v>1</v>
      </c>
      <c r="Q14" s="34"/>
      <c r="R14" s="12"/>
      <c r="S14" s="34"/>
      <c r="T14" s="12"/>
      <c r="U14" s="34"/>
      <c r="V14" s="12">
        <f t="shared" si="0"/>
        <v>4</v>
      </c>
      <c r="W14" s="32">
        <f t="shared" si="2"/>
        <v>166</v>
      </c>
      <c r="X14" s="1" t="str">
        <f t="shared" si="5"/>
        <v>OK</v>
      </c>
      <c r="Y14" s="1" t="str">
        <f t="shared" si="6"/>
        <v>OK</v>
      </c>
      <c r="Z14" s="39">
        <f t="shared" si="4"/>
        <v>6</v>
      </c>
      <c r="AA14" s="39" t="s">
        <v>63</v>
      </c>
    </row>
    <row r="15" spans="1:27" ht="15.75" thickBot="1">
      <c r="A15" s="36" t="s">
        <v>43</v>
      </c>
      <c r="B15" s="37"/>
      <c r="C15" s="35"/>
      <c r="D15" s="37">
        <v>1</v>
      </c>
      <c r="E15" s="35"/>
      <c r="F15" s="37"/>
      <c r="G15" s="35"/>
      <c r="H15" s="37">
        <v>1</v>
      </c>
      <c r="I15" s="35"/>
      <c r="J15" s="37">
        <v>2</v>
      </c>
      <c r="K15" s="35"/>
      <c r="L15" s="37">
        <v>2</v>
      </c>
      <c r="M15" s="35"/>
      <c r="N15" s="37">
        <v>3</v>
      </c>
      <c r="O15" s="35"/>
      <c r="P15" s="37">
        <v>1</v>
      </c>
      <c r="Q15" s="35"/>
      <c r="R15" s="37">
        <v>1</v>
      </c>
      <c r="S15" s="35"/>
      <c r="T15" s="37"/>
      <c r="U15" s="35"/>
      <c r="V15" s="37">
        <f t="shared" si="0"/>
        <v>11</v>
      </c>
      <c r="W15" s="38">
        <f t="shared" si="2"/>
        <v>268</v>
      </c>
      <c r="X15" s="1" t="str">
        <f t="shared" si="5"/>
        <v>NON</v>
      </c>
      <c r="Y15" s="1" t="str">
        <f t="shared" si="6"/>
        <v>OK</v>
      </c>
      <c r="Z15" s="15">
        <f t="shared" si="4"/>
        <v>5</v>
      </c>
      <c r="AA15" s="15" t="s">
        <v>63</v>
      </c>
    </row>
    <row r="16" spans="1:27">
      <c r="A16" s="31" t="s">
        <v>36</v>
      </c>
      <c r="B16" s="12"/>
      <c r="C16" s="34"/>
      <c r="D16" s="12"/>
      <c r="E16" s="34"/>
      <c r="F16" s="12"/>
      <c r="G16" s="34"/>
      <c r="H16" s="12">
        <v>1</v>
      </c>
      <c r="I16" s="34"/>
      <c r="J16" s="12"/>
      <c r="K16" s="34"/>
      <c r="L16" s="12">
        <v>1</v>
      </c>
      <c r="M16" s="34"/>
      <c r="N16" s="12">
        <v>4</v>
      </c>
      <c r="O16" s="34"/>
      <c r="P16" s="12">
        <v>2</v>
      </c>
      <c r="Q16" s="34"/>
      <c r="R16" s="12"/>
      <c r="S16" s="34"/>
      <c r="T16" s="12">
        <v>1</v>
      </c>
      <c r="U16" s="34"/>
      <c r="V16" s="12">
        <f t="shared" ref="V16:V18" si="7">B16+D16+F16+H16+J16+L16+N16+P16+R16+T16</f>
        <v>9</v>
      </c>
      <c r="W16" s="32">
        <f t="shared" si="2"/>
        <v>89</v>
      </c>
      <c r="X16" s="1" t="str">
        <f t="shared" ref="X16:X18" si="8">IF(B16+D16+F16&gt;=2, "OK", "NON")</f>
        <v>NON</v>
      </c>
      <c r="Y16" s="1" t="str">
        <f t="shared" ref="Y16:Y18" si="9">IF(B16+D16+F16+H16+J16+L16&gt;N16+P16+R16+T16,"OK","NON")</f>
        <v>NON</v>
      </c>
      <c r="Z16" s="15">
        <f t="shared" si="4"/>
        <v>3.8888888888888888</v>
      </c>
      <c r="AA16" s="15" t="s">
        <v>63</v>
      </c>
    </row>
    <row r="17" spans="1:27" ht="15.75" thickBot="1">
      <c r="A17" s="36" t="s">
        <v>44</v>
      </c>
      <c r="B17" s="37"/>
      <c r="C17" s="35"/>
      <c r="D17" s="37"/>
      <c r="E17" s="35"/>
      <c r="F17" s="37">
        <v>1</v>
      </c>
      <c r="G17" s="35"/>
      <c r="H17" s="37">
        <v>1</v>
      </c>
      <c r="I17" s="35"/>
      <c r="J17" s="37">
        <v>1</v>
      </c>
      <c r="K17" s="35"/>
      <c r="L17" s="37">
        <v>1</v>
      </c>
      <c r="M17" s="35"/>
      <c r="N17" s="37">
        <v>4</v>
      </c>
      <c r="O17" s="35"/>
      <c r="P17" s="37">
        <v>2</v>
      </c>
      <c r="Q17" s="35"/>
      <c r="R17" s="37">
        <v>1</v>
      </c>
      <c r="S17" s="35"/>
      <c r="T17" s="37"/>
      <c r="U17" s="35"/>
      <c r="V17" s="37">
        <f t="shared" si="7"/>
        <v>11</v>
      </c>
      <c r="W17" s="38">
        <f t="shared" si="2"/>
        <v>180</v>
      </c>
      <c r="X17" s="1" t="str">
        <f t="shared" si="8"/>
        <v>NON</v>
      </c>
      <c r="Y17" s="1" t="str">
        <f t="shared" si="9"/>
        <v>NON</v>
      </c>
      <c r="Z17" s="39">
        <f t="shared" si="4"/>
        <v>4.5454545454545459</v>
      </c>
      <c r="AA17" s="39" t="s">
        <v>63</v>
      </c>
    </row>
    <row r="18" spans="1:27">
      <c r="A18" s="31" t="s">
        <v>26</v>
      </c>
      <c r="B18" s="12"/>
      <c r="C18" s="34"/>
      <c r="D18" s="12"/>
      <c r="E18" s="34"/>
      <c r="F18" s="12"/>
      <c r="G18" s="34"/>
      <c r="H18" s="12"/>
      <c r="I18" s="34"/>
      <c r="J18" s="12">
        <v>2</v>
      </c>
      <c r="K18" s="34"/>
      <c r="L18" s="12">
        <v>3</v>
      </c>
      <c r="M18" s="34"/>
      <c r="N18" s="12">
        <v>2</v>
      </c>
      <c r="O18" s="34"/>
      <c r="P18" s="12">
        <v>2</v>
      </c>
      <c r="Q18" s="34"/>
      <c r="R18" s="12"/>
      <c r="S18" s="34"/>
      <c r="T18" s="12"/>
      <c r="U18" s="34"/>
      <c r="V18" s="12">
        <f t="shared" si="7"/>
        <v>9</v>
      </c>
      <c r="W18" s="32">
        <f t="shared" si="2"/>
        <v>89</v>
      </c>
      <c r="X18" s="1" t="str">
        <f t="shared" si="8"/>
        <v>NON</v>
      </c>
      <c r="Y18" s="1" t="str">
        <f t="shared" si="9"/>
        <v>OK</v>
      </c>
      <c r="Z18" s="39">
        <f t="shared" si="4"/>
        <v>4.5555555555555554</v>
      </c>
      <c r="AA18" s="39" t="s">
        <v>63</v>
      </c>
    </row>
    <row r="19" spans="1:27" ht="15.75" thickBot="1">
      <c r="A19" s="36" t="s">
        <v>11</v>
      </c>
      <c r="B19" s="37"/>
      <c r="C19" s="35"/>
      <c r="D19" s="37"/>
      <c r="E19" s="35"/>
      <c r="F19" s="37"/>
      <c r="G19" s="35"/>
      <c r="H19" s="37"/>
      <c r="I19" s="35"/>
      <c r="J19" s="37"/>
      <c r="K19" s="35"/>
      <c r="L19" s="37"/>
      <c r="M19" s="35"/>
      <c r="N19" s="37"/>
      <c r="O19" s="35"/>
      <c r="P19" s="37">
        <v>1</v>
      </c>
      <c r="Q19" s="35"/>
      <c r="R19" s="37"/>
      <c r="S19" s="35"/>
      <c r="T19" s="37"/>
      <c r="U19" s="35"/>
      <c r="V19" s="37">
        <f t="shared" ref="V19" si="10">B19+D19+F19+H19+J19+L19+N19+P19+R19+T19</f>
        <v>1</v>
      </c>
      <c r="W19" s="38">
        <f t="shared" si="2"/>
        <v>5</v>
      </c>
      <c r="X19" s="1" t="str">
        <f t="shared" ref="X19" si="11">IF(B19+D19+F19&gt;=2, "OK", "NON")</f>
        <v>NON</v>
      </c>
      <c r="Y19" s="1" t="str">
        <f t="shared" ref="Y19" si="12">IF(B19+D19+F19+H19+J19+L19&gt;N19+P19+R19+T19,"OK","NON")</f>
        <v>NON</v>
      </c>
      <c r="Z19" s="39">
        <f t="shared" ref="Z19" si="13">IF(V19=0,"0",(B19*10+D19*9+F19*8+H19*7+J19*6+L19*5+N19*4+P19*3+R19*2+T19*1)/V19)</f>
        <v>3</v>
      </c>
      <c r="AA19" s="39" t="s">
        <v>63</v>
      </c>
    </row>
    <row r="20" spans="1:27" ht="15.75" thickBot="1">
      <c r="A20" s="31" t="s">
        <v>28</v>
      </c>
      <c r="B20" s="12"/>
      <c r="C20" s="34"/>
      <c r="D20" s="12"/>
      <c r="E20" s="34"/>
      <c r="F20" s="12"/>
      <c r="G20" s="34"/>
      <c r="H20" s="12"/>
      <c r="I20" s="34"/>
      <c r="J20" s="12">
        <v>1</v>
      </c>
      <c r="K20" s="34"/>
      <c r="L20" s="12"/>
      <c r="M20" s="34"/>
      <c r="N20" s="12">
        <v>5</v>
      </c>
      <c r="O20" s="34"/>
      <c r="P20" s="12">
        <v>4</v>
      </c>
      <c r="Q20" s="34"/>
      <c r="R20" s="12">
        <v>1</v>
      </c>
      <c r="S20" s="34"/>
      <c r="T20" s="12"/>
      <c r="U20" s="34"/>
      <c r="V20" s="12">
        <f t="shared" si="0"/>
        <v>11</v>
      </c>
      <c r="W20" s="32">
        <f t="shared" si="2"/>
        <v>77</v>
      </c>
      <c r="X20" s="1" t="str">
        <f t="shared" si="5"/>
        <v>NON</v>
      </c>
      <c r="Y20" s="1" t="str">
        <f t="shared" si="6"/>
        <v>NON</v>
      </c>
      <c r="Z20" s="15">
        <f t="shared" si="4"/>
        <v>3.6363636363636362</v>
      </c>
      <c r="AA20" s="15" t="s">
        <v>63</v>
      </c>
    </row>
    <row r="21" spans="1:27">
      <c r="A21" s="31" t="s">
        <v>42</v>
      </c>
      <c r="B21" s="12"/>
      <c r="C21" s="34"/>
      <c r="D21" s="12"/>
      <c r="E21" s="34"/>
      <c r="F21" s="12">
        <v>1</v>
      </c>
      <c r="G21" s="34"/>
      <c r="H21" s="12"/>
      <c r="I21" s="34"/>
      <c r="J21" s="12">
        <v>1</v>
      </c>
      <c r="K21" s="34"/>
      <c r="L21" s="12">
        <v>2</v>
      </c>
      <c r="M21" s="34"/>
      <c r="N21" s="12">
        <v>4</v>
      </c>
      <c r="O21" s="34"/>
      <c r="P21" s="12">
        <v>2</v>
      </c>
      <c r="Q21" s="34"/>
      <c r="R21" s="12">
        <v>1</v>
      </c>
      <c r="S21" s="34"/>
      <c r="T21" s="12"/>
      <c r="U21" s="34"/>
      <c r="V21" s="12">
        <f t="shared" si="0"/>
        <v>11</v>
      </c>
      <c r="W21" s="32">
        <f t="shared" si="2"/>
        <v>156</v>
      </c>
      <c r="X21" s="1" t="str">
        <f t="shared" si="5"/>
        <v>NON</v>
      </c>
      <c r="Y21" s="1" t="str">
        <f t="shared" si="6"/>
        <v>NON</v>
      </c>
      <c r="Z21" s="15">
        <f t="shared" si="4"/>
        <v>4.3636363636363633</v>
      </c>
      <c r="AA21" s="15" t="s">
        <v>63</v>
      </c>
    </row>
    <row r="22" spans="1:27" ht="15.75" thickBot="1">
      <c r="A22" s="36" t="s">
        <v>39</v>
      </c>
      <c r="B22" s="37"/>
      <c r="C22" s="35"/>
      <c r="D22" s="37"/>
      <c r="E22" s="35"/>
      <c r="F22" s="37"/>
      <c r="G22" s="35"/>
      <c r="H22" s="37">
        <v>1</v>
      </c>
      <c r="I22" s="35"/>
      <c r="J22" s="37">
        <v>1</v>
      </c>
      <c r="K22" s="35"/>
      <c r="L22" s="37">
        <v>1</v>
      </c>
      <c r="M22" s="35"/>
      <c r="N22" s="37">
        <v>3</v>
      </c>
      <c r="O22" s="35"/>
      <c r="P22" s="37"/>
      <c r="Q22" s="35"/>
      <c r="R22" s="37"/>
      <c r="S22" s="35"/>
      <c r="T22" s="37"/>
      <c r="U22" s="35"/>
      <c r="V22" s="37">
        <f t="shared" si="0"/>
        <v>6</v>
      </c>
      <c r="W22" s="38">
        <f t="shared" si="2"/>
        <v>85</v>
      </c>
      <c r="X22" s="1" t="str">
        <f t="shared" si="5"/>
        <v>NON</v>
      </c>
      <c r="Y22" s="1" t="str">
        <f t="shared" si="6"/>
        <v>NON</v>
      </c>
      <c r="Z22" s="15">
        <f t="shared" si="4"/>
        <v>5</v>
      </c>
      <c r="AA22" s="15" t="s">
        <v>63</v>
      </c>
    </row>
    <row r="23" spans="1:27">
      <c r="A23" s="31" t="s">
        <v>231</v>
      </c>
      <c r="B23" s="12"/>
      <c r="C23" s="34"/>
      <c r="D23" s="12"/>
      <c r="E23" s="34"/>
      <c r="F23" s="12"/>
      <c r="G23" s="34"/>
      <c r="H23" s="12"/>
      <c r="I23" s="34"/>
      <c r="J23" s="12">
        <v>1</v>
      </c>
      <c r="K23" s="34"/>
      <c r="L23" s="12">
        <v>1</v>
      </c>
      <c r="M23" s="34"/>
      <c r="N23" s="12">
        <v>5</v>
      </c>
      <c r="O23" s="34"/>
      <c r="P23" s="12">
        <v>5</v>
      </c>
      <c r="Q23" s="34"/>
      <c r="R23" s="12">
        <v>1</v>
      </c>
      <c r="S23" s="34"/>
      <c r="T23" s="12">
        <v>2</v>
      </c>
      <c r="U23" s="34"/>
      <c r="V23" s="12">
        <f t="shared" ref="V23" si="14">B23+D23+F23+H23+J23+L23+N23+P23+R23+T23</f>
        <v>15</v>
      </c>
      <c r="W23" s="32">
        <f t="shared" si="2"/>
        <v>95</v>
      </c>
      <c r="X23" s="1" t="str">
        <f t="shared" ref="X23" si="15">IF(B23+D23+F23&gt;=2, "OK", "NON")</f>
        <v>NON</v>
      </c>
      <c r="Y23" s="1" t="str">
        <f t="shared" ref="Y23" si="16">IF(B23+D23+F23+H23+J23+L23&gt;N23+P23+R23+T23,"OK","NON")</f>
        <v>NON</v>
      </c>
      <c r="Z23" s="15">
        <f t="shared" ref="Z23" si="17">IF(V23=0,"0",(B23*10+D23*9+F23*8+H23*7+J23*6+L23*5+N23*4+P23*3+R23*2+T23*1)/V23)</f>
        <v>3.3333333333333335</v>
      </c>
      <c r="AA23" s="15" t="s">
        <v>63</v>
      </c>
    </row>
    <row r="24" spans="1:27" ht="15.75" thickBot="1">
      <c r="A24" s="36" t="s">
        <v>27</v>
      </c>
      <c r="B24" s="37"/>
      <c r="C24" s="35"/>
      <c r="D24" s="37"/>
      <c r="E24" s="35"/>
      <c r="F24" s="37"/>
      <c r="G24" s="35"/>
      <c r="H24" s="37"/>
      <c r="I24" s="35"/>
      <c r="J24" s="37">
        <v>2</v>
      </c>
      <c r="K24" s="35"/>
      <c r="L24" s="37">
        <v>2</v>
      </c>
      <c r="M24" s="35"/>
      <c r="N24" s="37">
        <v>3</v>
      </c>
      <c r="O24" s="35"/>
      <c r="P24" s="37">
        <v>1</v>
      </c>
      <c r="Q24" s="35"/>
      <c r="R24" s="37">
        <v>2</v>
      </c>
      <c r="S24" s="35"/>
      <c r="T24" s="37"/>
      <c r="U24" s="35"/>
      <c r="V24" s="37">
        <f t="shared" si="0"/>
        <v>10</v>
      </c>
      <c r="W24" s="38">
        <f t="shared" si="2"/>
        <v>85</v>
      </c>
      <c r="X24" s="1" t="str">
        <f t="shared" si="5"/>
        <v>NON</v>
      </c>
      <c r="Y24" s="1" t="str">
        <f t="shared" si="6"/>
        <v>NON</v>
      </c>
      <c r="Z24" s="39">
        <f t="shared" si="4"/>
        <v>4.0999999999999996</v>
      </c>
      <c r="AA24" s="39" t="s">
        <v>63</v>
      </c>
    </row>
    <row r="25" spans="1:27">
      <c r="A25" s="31" t="s">
        <v>57</v>
      </c>
      <c r="B25" s="12"/>
      <c r="C25" s="34"/>
      <c r="D25" s="12"/>
      <c r="E25" s="34"/>
      <c r="F25" s="12"/>
      <c r="G25" s="34"/>
      <c r="H25" s="12"/>
      <c r="I25" s="34"/>
      <c r="J25" s="12">
        <v>2</v>
      </c>
      <c r="K25" s="34"/>
      <c r="L25" s="12">
        <v>2</v>
      </c>
      <c r="M25" s="34"/>
      <c r="N25" s="12">
        <v>5</v>
      </c>
      <c r="O25" s="34"/>
      <c r="P25" s="12">
        <v>6</v>
      </c>
      <c r="Q25" s="34"/>
      <c r="R25" s="12">
        <v>1</v>
      </c>
      <c r="S25" s="34"/>
      <c r="T25" s="12">
        <v>2</v>
      </c>
      <c r="U25" s="34"/>
      <c r="V25" s="12">
        <f t="shared" ref="V25:V33" si="18">B25+D25+F25+H25+J25+L25+N25+P25+R25+T25</f>
        <v>18</v>
      </c>
      <c r="W25" s="32">
        <f t="shared" si="2"/>
        <v>126</v>
      </c>
      <c r="X25" s="1" t="str">
        <f t="shared" ref="X25:X34" si="19">IF(B25+D25+F25&gt;=2, "OK", "NON")</f>
        <v>NON</v>
      </c>
      <c r="Y25" s="1" t="str">
        <f t="shared" ref="Y25:Y34" si="20">IF(B25+D25+F25+H25+J25+L25&gt;N25+P25+R25+T25,"OK","NON")</f>
        <v>NON</v>
      </c>
      <c r="Z25" s="15">
        <f t="shared" si="4"/>
        <v>3.5555555555555554</v>
      </c>
      <c r="AA25" s="15" t="s">
        <v>63</v>
      </c>
    </row>
    <row r="26" spans="1:27" ht="15.75" thickBot="1">
      <c r="A26" s="36" t="s">
        <v>30</v>
      </c>
      <c r="B26" s="37"/>
      <c r="C26" s="35"/>
      <c r="D26" s="37"/>
      <c r="E26" s="35"/>
      <c r="F26" s="37">
        <v>1</v>
      </c>
      <c r="G26" s="35"/>
      <c r="H26" s="37">
        <v>1</v>
      </c>
      <c r="I26" s="35"/>
      <c r="J26" s="37">
        <v>1</v>
      </c>
      <c r="K26" s="35"/>
      <c r="L26" s="37"/>
      <c r="M26" s="35"/>
      <c r="N26" s="37">
        <v>2</v>
      </c>
      <c r="O26" s="35"/>
      <c r="P26" s="37">
        <v>1</v>
      </c>
      <c r="Q26" s="35"/>
      <c r="R26" s="37"/>
      <c r="S26" s="35"/>
      <c r="T26" s="37"/>
      <c r="U26" s="35"/>
      <c r="V26" s="37">
        <f t="shared" si="18"/>
        <v>6</v>
      </c>
      <c r="W26" s="38">
        <f t="shared" si="2"/>
        <v>146</v>
      </c>
      <c r="X26" s="1" t="str">
        <f t="shared" si="19"/>
        <v>NON</v>
      </c>
      <c r="Y26" s="1" t="str">
        <f t="shared" si="20"/>
        <v>NON</v>
      </c>
      <c r="Z26" s="39">
        <f t="shared" si="4"/>
        <v>5.333333333333333</v>
      </c>
      <c r="AA26" s="39" t="s">
        <v>63</v>
      </c>
    </row>
    <row r="27" spans="1:27">
      <c r="A27" s="31" t="s">
        <v>29</v>
      </c>
      <c r="B27" s="12"/>
      <c r="C27" s="34"/>
      <c r="D27" s="12">
        <v>2</v>
      </c>
      <c r="E27" s="34"/>
      <c r="F27" s="12">
        <v>2</v>
      </c>
      <c r="G27" s="34"/>
      <c r="H27" s="12">
        <v>2</v>
      </c>
      <c r="I27" s="34"/>
      <c r="J27" s="12">
        <v>3</v>
      </c>
      <c r="K27" s="34"/>
      <c r="L27" s="12">
        <v>2</v>
      </c>
      <c r="M27" s="34"/>
      <c r="N27" s="12">
        <v>7</v>
      </c>
      <c r="O27" s="34"/>
      <c r="P27" s="12">
        <v>4</v>
      </c>
      <c r="Q27" s="34"/>
      <c r="R27" s="12">
        <v>1</v>
      </c>
      <c r="S27" s="34"/>
      <c r="T27" s="12">
        <v>1</v>
      </c>
      <c r="U27" s="34"/>
      <c r="V27" s="12">
        <f t="shared" si="18"/>
        <v>24</v>
      </c>
      <c r="W27" s="32">
        <f t="shared" si="2"/>
        <v>666</v>
      </c>
      <c r="X27" s="1" t="str">
        <f t="shared" si="19"/>
        <v>OK</v>
      </c>
      <c r="Y27" s="1" t="str">
        <f t="shared" si="20"/>
        <v>NON</v>
      </c>
      <c r="Z27" s="39">
        <f t="shared" si="4"/>
        <v>4.958333333333333</v>
      </c>
      <c r="AA27" s="39" t="s">
        <v>63</v>
      </c>
    </row>
    <row r="28" spans="1:27" ht="15.75" thickBot="1">
      <c r="A28" s="36" t="s">
        <v>49</v>
      </c>
      <c r="B28" s="37"/>
      <c r="C28" s="35"/>
      <c r="D28" s="37"/>
      <c r="E28" s="35"/>
      <c r="F28" s="37"/>
      <c r="G28" s="35"/>
      <c r="H28" s="37"/>
      <c r="I28" s="35"/>
      <c r="J28" s="37"/>
      <c r="K28" s="35"/>
      <c r="L28" s="37"/>
      <c r="M28" s="35"/>
      <c r="N28" s="37">
        <v>1</v>
      </c>
      <c r="O28" s="35"/>
      <c r="P28" s="37"/>
      <c r="Q28" s="35"/>
      <c r="R28" s="37">
        <v>1</v>
      </c>
      <c r="S28" s="35"/>
      <c r="T28" s="37"/>
      <c r="U28" s="35"/>
      <c r="V28" s="37">
        <f t="shared" si="18"/>
        <v>2</v>
      </c>
      <c r="W28" s="38">
        <f t="shared" si="2"/>
        <v>10</v>
      </c>
      <c r="X28" s="1" t="str">
        <f t="shared" si="19"/>
        <v>NON</v>
      </c>
      <c r="Y28" s="1" t="str">
        <f t="shared" si="20"/>
        <v>NON</v>
      </c>
      <c r="Z28" s="39">
        <f t="shared" si="4"/>
        <v>3</v>
      </c>
      <c r="AA28" s="39" t="s">
        <v>63</v>
      </c>
    </row>
    <row r="29" spans="1:27">
      <c r="A29" s="31" t="s">
        <v>351</v>
      </c>
      <c r="B29" s="12"/>
      <c r="C29" s="34"/>
      <c r="D29" s="12">
        <v>2</v>
      </c>
      <c r="E29" s="34"/>
      <c r="F29" s="12"/>
      <c r="G29" s="34"/>
      <c r="H29" s="12">
        <v>3</v>
      </c>
      <c r="I29" s="34"/>
      <c r="J29" s="12">
        <v>6</v>
      </c>
      <c r="K29" s="34"/>
      <c r="L29" s="12">
        <v>3</v>
      </c>
      <c r="M29" s="34"/>
      <c r="N29" s="12">
        <v>5</v>
      </c>
      <c r="O29" s="34"/>
      <c r="P29" s="12">
        <v>1</v>
      </c>
      <c r="Q29" s="34"/>
      <c r="R29" s="12">
        <v>1</v>
      </c>
      <c r="S29" s="34"/>
      <c r="T29" s="12"/>
      <c r="U29" s="34"/>
      <c r="V29" s="12">
        <f t="shared" ref="V29" si="21">B29+D29+F29+H29+J29+L29+N29+P29+R29+T29</f>
        <v>21</v>
      </c>
      <c r="W29" s="32">
        <f t="shared" si="2"/>
        <v>575</v>
      </c>
      <c r="X29" s="1" t="str">
        <f t="shared" ref="X29" si="22">IF(B29+D29+F29&gt;=2, "OK", "NON")</f>
        <v>OK</v>
      </c>
      <c r="Y29" s="1" t="str">
        <f t="shared" ref="Y29" si="23">IF(B29+D29+F29+H29+J29+L29&gt;N29+P29+R29+T29,"OK","NON")</f>
        <v>OK</v>
      </c>
      <c r="Z29" s="39">
        <f t="shared" ref="Z29" si="24">IF(V29=0,"0",(B29*10+D29*9+F29*8+H29*7+J29*6+L29*5+N29*4+P29*3+R29*2+T29*1)/V29)</f>
        <v>5.4761904761904763</v>
      </c>
      <c r="AA29" s="39" t="s">
        <v>63</v>
      </c>
    </row>
    <row r="30" spans="1:27" ht="15.75" thickBot="1">
      <c r="A30" s="36" t="s">
        <v>60</v>
      </c>
      <c r="B30" s="37"/>
      <c r="C30" s="35"/>
      <c r="D30" s="37"/>
      <c r="E30" s="35"/>
      <c r="F30" s="37"/>
      <c r="G30" s="35"/>
      <c r="H30" s="37"/>
      <c r="I30" s="35"/>
      <c r="J30" s="37">
        <v>2</v>
      </c>
      <c r="K30" s="35"/>
      <c r="L30" s="37">
        <v>2</v>
      </c>
      <c r="M30" s="35"/>
      <c r="N30" s="37">
        <v>2</v>
      </c>
      <c r="O30" s="35"/>
      <c r="P30" s="37">
        <v>2</v>
      </c>
      <c r="Q30" s="35"/>
      <c r="R30" s="37">
        <v>1</v>
      </c>
      <c r="S30" s="35"/>
      <c r="T30" s="37"/>
      <c r="U30" s="35"/>
      <c r="V30" s="37">
        <f t="shared" si="18"/>
        <v>9</v>
      </c>
      <c r="W30" s="38">
        <f t="shared" si="2"/>
        <v>80</v>
      </c>
      <c r="X30" s="1" t="str">
        <f t="shared" si="19"/>
        <v>NON</v>
      </c>
      <c r="Y30" s="1" t="str">
        <f t="shared" si="20"/>
        <v>NON</v>
      </c>
      <c r="Z30" s="15">
        <f t="shared" si="4"/>
        <v>4.2222222222222223</v>
      </c>
      <c r="AA30" s="15" t="s">
        <v>63</v>
      </c>
    </row>
    <row r="31" spans="1:27">
      <c r="A31" s="31" t="s">
        <v>32</v>
      </c>
      <c r="B31" s="12"/>
      <c r="C31" s="34"/>
      <c r="D31" s="12"/>
      <c r="E31" s="34"/>
      <c r="F31" s="12"/>
      <c r="G31" s="34"/>
      <c r="H31" s="12"/>
      <c r="I31" s="34"/>
      <c r="J31" s="12">
        <v>3</v>
      </c>
      <c r="K31" s="34"/>
      <c r="L31" s="12">
        <v>6</v>
      </c>
      <c r="M31" s="34"/>
      <c r="N31" s="12">
        <v>3</v>
      </c>
      <c r="O31" s="34"/>
      <c r="P31" s="12">
        <v>5</v>
      </c>
      <c r="Q31" s="34"/>
      <c r="R31" s="12">
        <v>3</v>
      </c>
      <c r="S31" s="34"/>
      <c r="T31" s="12">
        <v>1</v>
      </c>
      <c r="U31" s="34"/>
      <c r="V31" s="12">
        <f t="shared" si="18"/>
        <v>21</v>
      </c>
      <c r="W31" s="32">
        <f t="shared" si="2"/>
        <v>167</v>
      </c>
      <c r="X31" s="1" t="str">
        <f t="shared" si="19"/>
        <v>NON</v>
      </c>
      <c r="Y31" s="1" t="str">
        <f t="shared" si="20"/>
        <v>NON</v>
      </c>
      <c r="Z31" s="39">
        <f t="shared" si="4"/>
        <v>3.9047619047619047</v>
      </c>
      <c r="AA31" s="39" t="s">
        <v>63</v>
      </c>
    </row>
    <row r="32" spans="1:27" ht="15.75" thickBot="1">
      <c r="A32" s="36" t="s">
        <v>38</v>
      </c>
      <c r="B32" s="37"/>
      <c r="C32" s="35"/>
      <c r="D32" s="37"/>
      <c r="E32" s="35"/>
      <c r="F32" s="37"/>
      <c r="G32" s="35"/>
      <c r="H32" s="37">
        <v>1</v>
      </c>
      <c r="I32" s="35"/>
      <c r="J32" s="37"/>
      <c r="K32" s="35"/>
      <c r="L32" s="37">
        <v>1</v>
      </c>
      <c r="M32" s="35"/>
      <c r="N32" s="37">
        <v>3</v>
      </c>
      <c r="O32" s="35"/>
      <c r="P32" s="37"/>
      <c r="Q32" s="35"/>
      <c r="R32" s="37"/>
      <c r="S32" s="35"/>
      <c r="T32" s="37"/>
      <c r="U32" s="35"/>
      <c r="V32" s="37">
        <f t="shared" si="18"/>
        <v>5</v>
      </c>
      <c r="W32" s="38">
        <f t="shared" si="2"/>
        <v>70</v>
      </c>
      <c r="X32" s="1" t="str">
        <f t="shared" si="19"/>
        <v>NON</v>
      </c>
      <c r="Y32" s="1" t="str">
        <f t="shared" si="20"/>
        <v>NON</v>
      </c>
      <c r="Z32" s="39">
        <f t="shared" si="4"/>
        <v>4.8</v>
      </c>
      <c r="AA32" s="39" t="s">
        <v>63</v>
      </c>
    </row>
    <row r="33" spans="1:27">
      <c r="A33" s="31" t="s">
        <v>33</v>
      </c>
      <c r="B33" s="12"/>
      <c r="C33" s="34"/>
      <c r="D33" s="12">
        <v>1</v>
      </c>
      <c r="E33" s="34"/>
      <c r="F33" s="12">
        <v>1</v>
      </c>
      <c r="G33" s="34"/>
      <c r="H33" s="12">
        <v>1</v>
      </c>
      <c r="I33" s="34"/>
      <c r="J33" s="12"/>
      <c r="K33" s="34"/>
      <c r="L33" s="12">
        <v>4</v>
      </c>
      <c r="M33" s="34"/>
      <c r="N33" s="12">
        <v>1</v>
      </c>
      <c r="O33" s="34"/>
      <c r="P33" s="12">
        <v>1</v>
      </c>
      <c r="Q33" s="34"/>
      <c r="R33" s="12">
        <v>2</v>
      </c>
      <c r="S33" s="34"/>
      <c r="T33" s="12"/>
      <c r="U33" s="34"/>
      <c r="V33" s="12">
        <f t="shared" si="18"/>
        <v>11</v>
      </c>
      <c r="W33" s="32">
        <f t="shared" si="2"/>
        <v>321</v>
      </c>
      <c r="X33" s="1" t="str">
        <f t="shared" si="19"/>
        <v>OK</v>
      </c>
      <c r="Y33" s="1" t="str">
        <f t="shared" si="20"/>
        <v>OK</v>
      </c>
      <c r="Z33" s="15">
        <f t="shared" si="4"/>
        <v>5</v>
      </c>
      <c r="AA33" s="15" t="s">
        <v>63</v>
      </c>
    </row>
    <row r="34" spans="1:27">
      <c r="A34" s="36" t="s">
        <v>35</v>
      </c>
      <c r="B34" s="37"/>
      <c r="C34" s="35"/>
      <c r="D34" s="37"/>
      <c r="E34" s="35"/>
      <c r="F34" s="37"/>
      <c r="G34" s="35"/>
      <c r="H34" s="37">
        <v>1</v>
      </c>
      <c r="I34" s="35"/>
      <c r="J34" s="37">
        <v>2</v>
      </c>
      <c r="K34" s="35"/>
      <c r="L34" s="37">
        <v>1</v>
      </c>
      <c r="M34" s="35"/>
      <c r="N34" s="37">
        <v>2</v>
      </c>
      <c r="O34" s="35"/>
      <c r="P34" s="37">
        <v>2</v>
      </c>
      <c r="Q34" s="35"/>
      <c r="R34" s="37"/>
      <c r="S34" s="35"/>
      <c r="T34" s="37">
        <v>1</v>
      </c>
      <c r="U34" s="35"/>
      <c r="V34" s="37">
        <f>B34+D34+F34+H34+J34+L34+N34+P34+R34+T34</f>
        <v>9</v>
      </c>
      <c r="W34" s="38">
        <f t="shared" si="2"/>
        <v>103</v>
      </c>
      <c r="X34" s="1" t="str">
        <f t="shared" si="19"/>
        <v>NON</v>
      </c>
      <c r="Y34" s="1" t="str">
        <f t="shared" si="20"/>
        <v>NON</v>
      </c>
      <c r="Z34" s="15">
        <f t="shared" si="4"/>
        <v>4.333333333333333</v>
      </c>
      <c r="AA34" s="15" t="s">
        <v>63</v>
      </c>
    </row>
    <row r="35" spans="1:27">
      <c r="AA35" s="42">
        <f>COUNTIF(AA2:AA34,"Oui")</f>
        <v>33</v>
      </c>
    </row>
    <row r="36" spans="1:27">
      <c r="B36">
        <f>SUM(B2:B34)</f>
        <v>0</v>
      </c>
      <c r="C36"/>
      <c r="D36">
        <f t="shared" ref="D36:L36" si="25">SUM(D2:D34)</f>
        <v>8</v>
      </c>
      <c r="E36"/>
      <c r="F36">
        <f t="shared" si="25"/>
        <v>12</v>
      </c>
      <c r="G36"/>
      <c r="H36">
        <f t="shared" si="25"/>
        <v>17</v>
      </c>
      <c r="I36"/>
      <c r="J36">
        <f t="shared" si="25"/>
        <v>44</v>
      </c>
      <c r="K36"/>
      <c r="L36">
        <f t="shared" si="25"/>
        <v>52</v>
      </c>
      <c r="M36"/>
      <c r="N36">
        <f t="shared" ref="N36:R36" si="26">SUM(N2:N34)</f>
        <v>87</v>
      </c>
      <c r="O36"/>
      <c r="P36">
        <f t="shared" si="26"/>
        <v>65</v>
      </c>
      <c r="Q36"/>
      <c r="R36">
        <f t="shared" si="26"/>
        <v>20</v>
      </c>
      <c r="S36"/>
      <c r="T36">
        <f>SUM(T2:T34)</f>
        <v>14</v>
      </c>
      <c r="V36" s="64">
        <f>SUM(V2:V34)</f>
        <v>319</v>
      </c>
    </row>
  </sheetData>
  <mergeCells count="10">
    <mergeCell ref="N1:O1"/>
    <mergeCell ref="P1:Q1"/>
    <mergeCell ref="R1:S1"/>
    <mergeCell ref="T1:U1"/>
    <mergeCell ref="B1:C1"/>
    <mergeCell ref="D1:E1"/>
    <mergeCell ref="F1:G1"/>
    <mergeCell ref="H1:I1"/>
    <mergeCell ref="J1:K1"/>
    <mergeCell ref="L1:M1"/>
  </mergeCells>
  <conditionalFormatting sqref="X2:Y34">
    <cfRule type="containsText" dxfId="16" priority="14" operator="containsText" text="NON">
      <formula>NOT(ISERROR(SEARCH("NON",X2)))</formula>
    </cfRule>
    <cfRule type="containsText" dxfId="15" priority="15" operator="containsText" text="OK">
      <formula>NOT(ISERROR(SEARCH("OK",X2)))</formula>
    </cfRule>
  </conditionalFormatting>
  <conditionalFormatting sqref="X2:X34">
    <cfRule type="containsText" dxfId="14" priority="246" operator="containsText" text="NON">
      <formula>NOT(ISERROR(SEARCH("NON",X2)))</formula>
    </cfRule>
    <cfRule type="containsText" dxfId="13" priority="247" operator="containsText" text="OK">
      <formula>NOT(ISERROR(SEARCH("OK",X2)))</formula>
    </cfRule>
    <cfRule type="iconSet" priority="248">
      <iconSet iconSet="3Symbols">
        <cfvo type="percent" val="0"/>
        <cfvo type="percent" val="33"/>
        <cfvo type="percent" val="67"/>
      </iconSet>
    </cfRule>
  </conditionalFormatting>
  <conditionalFormatting sqref="X2:X34">
    <cfRule type="containsText" priority="252" operator="containsText" text="ok">
      <formula>NOT(ISERROR(SEARCH("ok",X2)))</formula>
    </cfRule>
    <cfRule type="iconSet" priority="253">
      <iconSet iconSet="3Symbols2">
        <cfvo type="percent" val="0"/>
        <cfvo type="percent" val="33"/>
        <cfvo type="percent" val="67"/>
      </iconSet>
    </cfRule>
  </conditionalFormatting>
  <conditionalFormatting sqref="Z2:Z34">
    <cfRule type="top10" dxfId="12" priority="1" rank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34"/>
  <sheetViews>
    <sheetView tabSelected="1" topLeftCell="A3" workbookViewId="0">
      <selection activeCell="F15" sqref="F15"/>
    </sheetView>
  </sheetViews>
  <sheetFormatPr baseColWidth="10" defaultRowHeight="15"/>
  <cols>
    <col min="1" max="1" width="6.140625" customWidth="1"/>
    <col min="2" max="2" width="5.85546875" customWidth="1"/>
    <col min="3" max="3" width="16.42578125" customWidth="1"/>
    <col min="4" max="4" width="10" customWidth="1"/>
    <col min="5" max="6" width="11.28515625" customWidth="1"/>
    <col min="7" max="7" width="10.85546875" customWidth="1"/>
    <col min="11" max="11" width="16.28515625" customWidth="1"/>
    <col min="12" max="12" width="11.7109375" customWidth="1"/>
    <col min="13" max="13" width="10.140625" customWidth="1"/>
    <col min="14" max="14" width="12.7109375" customWidth="1"/>
  </cols>
  <sheetData>
    <row r="1" spans="1:16" ht="45">
      <c r="B1" s="2"/>
      <c r="C1" s="7" t="s">
        <v>10</v>
      </c>
      <c r="D1" s="7" t="s">
        <v>18</v>
      </c>
      <c r="E1" s="7" t="s">
        <v>19</v>
      </c>
      <c r="F1" s="7" t="s">
        <v>17</v>
      </c>
      <c r="G1" s="8" t="s">
        <v>20</v>
      </c>
      <c r="H1" s="16" t="s">
        <v>46</v>
      </c>
      <c r="J1" s="4" t="s">
        <v>21</v>
      </c>
      <c r="K1" s="4" t="s">
        <v>10</v>
      </c>
      <c r="L1" s="4" t="s">
        <v>22</v>
      </c>
      <c r="M1" s="4" t="s">
        <v>47</v>
      </c>
      <c r="N1" s="4" t="s">
        <v>46</v>
      </c>
    </row>
    <row r="2" spans="1:16">
      <c r="A2" s="1">
        <v>1</v>
      </c>
      <c r="B2" s="1">
        <f t="shared" ref="B2:B34" si="0">F2</f>
        <v>16</v>
      </c>
      <c r="C2" s="84" t="s">
        <v>58</v>
      </c>
      <c r="D2" s="1">
        <f>VLOOKUP(C2,Platines!$A$2:$Z$34,23,FALSE)</f>
        <v>116</v>
      </c>
      <c r="E2" s="1">
        <f>VLOOKUP(C2,Platines!$A$2:$Z$34,22,FALSE)</f>
        <v>5</v>
      </c>
      <c r="F2" s="1">
        <f>IF(VLOOKUP(C2,Platines!$A$2:$AA$34,27,FALSE)="Oui",RANK(G2,$G$2:$G$47,0),"")</f>
        <v>16</v>
      </c>
      <c r="G2" s="2">
        <f>IF(VLOOKUP(C2,Platines!$A$2:$AA$34,27,FALSE)="Oui",SUM(D2*1000+(E2)/100+ROW()/1000000),"")</f>
        <v>116000.050002</v>
      </c>
      <c r="H2" s="17">
        <f>VLOOKUP(C2,Platines!$A$2:$Z$34,26,FALSE)</f>
        <v>5.4</v>
      </c>
      <c r="J2" s="13">
        <f>IF(ISNA(IF(VLOOKUP(K2,Platines!$A$2:$AA$34,27,FALSE)="Oui",VLOOKUP(K2,$C$2:$F$47,4,FALSE),"")),"",(IF(VLOOKUP(K2,Platines!$A$2:$AA$34,27,FALSE)="Oui",VLOOKUP(K2,$C$2:$F$47,4,FALSE),"")))</f>
        <v>1</v>
      </c>
      <c r="K2" s="7" t="str">
        <f>IF(ISNA(VLOOKUP(A2,$B$2:$C$59,2,FALSE)),"",(VLOOKUP(A2,$B$2:$C$59,2,FALSE)))</f>
        <v>NicoFantasy</v>
      </c>
      <c r="L2" s="1">
        <f>IF(ISNA(IF(VLOOKUP(K2,Platines!$A$2:$AA$34,27,FALSE)="Oui",VLOOKUP(K2,$C$2:$E$47,2,FALSE),"")),"",(IF(VLOOKUP(K2,Platines!$A$2:$AA$34,27,FALSE)="Oui",VLOOKUP(K2,$C$2:$E$47,2,FALSE),"")))</f>
        <v>666</v>
      </c>
      <c r="M2" s="1">
        <f>IF(ISNA(IF(VLOOKUP(K2,Platines!$A$2:$AA$34,27,FALSE)="Oui",VLOOKUP(K2,$C$2:$E$47,3,FALSE),"")),"",(IF(VLOOKUP(K2,Platines!$A$2:$AA$34,27,FALSE)="Oui",VLOOKUP(K2,$C$2:$E$47,3,FALSE),"")))</f>
        <v>24</v>
      </c>
      <c r="N2" s="18">
        <f>IF(ISNA(IF(VLOOKUP(K2,Platines!$A$2:$AA$34,27,FALSE)="Oui",VLOOKUP(K2,$C$2:$H$47,6,FALSE),"")),"",(IF(VLOOKUP(K2,Platines!$A$2:$AA$34,27,FALSE)="Oui",VLOOKUP(K2,$C$2:$H$47,6,FALSE),"")))</f>
        <v>4.958333333333333</v>
      </c>
    </row>
    <row r="3" spans="1:16">
      <c r="A3" s="1">
        <v>2</v>
      </c>
      <c r="B3" s="1">
        <f t="shared" si="0"/>
        <v>30</v>
      </c>
      <c r="C3" s="86" t="s">
        <v>25</v>
      </c>
      <c r="D3" s="1">
        <f>VLOOKUP(C3,Platines!$A$2:$Z$34,23,FALSE)</f>
        <v>14</v>
      </c>
      <c r="E3" s="1">
        <f>VLOOKUP(C3,Platines!$A$2:$Z$34,22,FALSE)</f>
        <v>5</v>
      </c>
      <c r="F3" s="1">
        <f>IF(VLOOKUP(C3,Platines!$A$2:$AA$34,27,FALSE)="Oui",RANK(G3,$G$2:$G$47,0),"")</f>
        <v>30</v>
      </c>
      <c r="G3" s="2">
        <f>IF(VLOOKUP(C3,Platines!$A$2:$AA$34,27,FALSE)="Oui",SUM(D3*1000+(E3)/100+ROW()/1000000),"")</f>
        <v>14000.050002999998</v>
      </c>
      <c r="H3" s="17">
        <f>VLOOKUP(C3,Platines!$A$2:$Z$34,26,FALSE)</f>
        <v>2</v>
      </c>
      <c r="J3" s="13">
        <f>IF(ISNA(IF(VLOOKUP(K3,Platines!$A$2:$AA$34,27,FALSE)="Oui",VLOOKUP(K3,$C$2:$F$47,4,FALSE),"")),"",(IF(VLOOKUP(K3,Platines!$A$2:$AA$34,27,FALSE)="Oui",VLOOKUP(K3,$C$2:$F$47,4,FALSE),"")))</f>
        <v>2</v>
      </c>
      <c r="K3" s="69" t="str">
        <f>IF(ISNA(VLOOKUP(A3,$B$2:$C$59,2,FALSE)),"",(VLOOKUP(A3,$B$2:$C$59,2,FALSE)))</f>
        <v>samagass</v>
      </c>
      <c r="L3" s="1">
        <f>IF(ISNA(IF(VLOOKUP(K3,Platines!$A$2:$AA$34,27,FALSE)="Oui",VLOOKUP(K3,$C$2:$E$47,2,FALSE),"")),"",(IF(VLOOKUP(K3,Platines!$A$2:$AA$34,27,FALSE)="Oui",VLOOKUP(K3,$C$2:$E$47,2,FALSE),"")))</f>
        <v>575</v>
      </c>
      <c r="M3" s="1">
        <f>IF(ISNA(IF(VLOOKUP(K3,Platines!$A$2:$AA$34,27,FALSE)="Oui",VLOOKUP(K3,$C$2:$E$47,3,FALSE),"")),"",(IF(VLOOKUP(K3,Platines!$A$2:$AA$34,27,FALSE)="Oui",VLOOKUP(K3,$C$2:$E$47,3,FALSE),"")))</f>
        <v>21</v>
      </c>
      <c r="N3" s="18">
        <f>IF(ISNA(IF(VLOOKUP(K3,Platines!$A$2:$AA$34,27,FALSE)="Oui",VLOOKUP(K3,$C$2:$H$47,6,FALSE),"")),"",(IF(VLOOKUP(K3,Platines!$A$2:$AA$34,27,FALSE)="Oui",VLOOKUP(K3,$C$2:$H$47,6,FALSE),"")))</f>
        <v>5.4761904761904763</v>
      </c>
    </row>
    <row r="4" spans="1:16">
      <c r="A4" s="1">
        <v>3</v>
      </c>
      <c r="B4" s="1">
        <f t="shared" si="0"/>
        <v>28</v>
      </c>
      <c r="C4" s="87" t="s">
        <v>40</v>
      </c>
      <c r="D4" s="1">
        <f>VLOOKUP(C4,Platines!$A$2:$Z$34,23,FALSE)</f>
        <v>28</v>
      </c>
      <c r="E4" s="1">
        <f>VLOOKUP(C4,Platines!$A$2:$Z$34,22,FALSE)</f>
        <v>3</v>
      </c>
      <c r="F4" s="1">
        <f>IF(VLOOKUP(C4,Platines!$A$2:$AA$34,27,FALSE)="Oui",RANK(G4,$G$2:$G$47,0),"")</f>
        <v>28</v>
      </c>
      <c r="G4" s="2">
        <f>IF(VLOOKUP(C4,Platines!$A$2:$AA$34,27,FALSE)="Oui",SUM(D4*1000+(E4)/100+ROW()/1000000),"")</f>
        <v>28000.030004</v>
      </c>
      <c r="H4" s="17">
        <f>VLOOKUP(C4,Platines!$A$2:$Z$34,26,FALSE)</f>
        <v>4.333333333333333</v>
      </c>
      <c r="J4" s="13">
        <f>IF(ISNA(IF(VLOOKUP(K4,Platines!$A$2:$AA$34,27,FALSE)="Oui",VLOOKUP(K4,$C$2:$F$47,4,FALSE),"")),"",(IF(VLOOKUP(K4,Platines!$A$2:$AA$34,27,FALSE)="Oui",VLOOKUP(K4,$C$2:$F$47,4,FALSE),"")))</f>
        <v>3</v>
      </c>
      <c r="K4" s="70" t="str">
        <f t="shared" ref="K4:K34" si="1">IF(ISNA(VLOOKUP(A4,$B$2:$C$59,2,FALSE)),"",(VLOOKUP(A4,$B$2:$C$59,2,FALSE)))</f>
        <v>AngusDjay</v>
      </c>
      <c r="L4" s="1">
        <f>IF(ISNA(IF(VLOOKUP(K4,Platines!$A$2:$AA$34,27,FALSE)="Oui",VLOOKUP(K4,$C$2:$E$47,2,FALSE),"")),"",(IF(VLOOKUP(K4,Platines!$A$2:$AA$34,27,FALSE)="Oui",VLOOKUP(K4,$C$2:$E$47,2,FALSE),"")))</f>
        <v>462</v>
      </c>
      <c r="M4" s="1">
        <f>IF(ISNA(IF(VLOOKUP(K4,Platines!$A$2:$AA$34,27,FALSE)="Oui",VLOOKUP(K4,$C$2:$E$47,3,FALSE),"")),"",(IF(VLOOKUP(K4,Platines!$A$2:$AA$34,27,FALSE)="Oui",VLOOKUP(K4,$C$2:$E$47,3,FALSE),"")))</f>
        <v>23</v>
      </c>
      <c r="N4" s="18">
        <f>IF(ISNA(IF(VLOOKUP(K4,Platines!$A$2:$AA$34,27,FALSE)="Oui",VLOOKUP(K4,$C$2:$H$47,6,FALSE),"")),"",(IF(VLOOKUP(K4,Platines!$A$2:$AA$34,27,FALSE)="Oui",VLOOKUP(K4,$C$2:$H$47,6,FALSE),"")))</f>
        <v>4.8260869565217392</v>
      </c>
    </row>
    <row r="5" spans="1:16">
      <c r="A5" s="1">
        <v>4</v>
      </c>
      <c r="B5" s="1">
        <f t="shared" si="0"/>
        <v>3</v>
      </c>
      <c r="C5" s="88" t="s">
        <v>24</v>
      </c>
      <c r="D5" s="1">
        <f>VLOOKUP(C5,Platines!$A$2:$Z$34,23,FALSE)</f>
        <v>462</v>
      </c>
      <c r="E5" s="1">
        <f>VLOOKUP(C5,Platines!$A$2:$Z$34,22,FALSE)</f>
        <v>23</v>
      </c>
      <c r="F5" s="1">
        <f>IF(VLOOKUP(C5,Platines!$A$2:$AA$34,27,FALSE)="Oui",RANK(G5,$G$2:$G$47,0),"")</f>
        <v>3</v>
      </c>
      <c r="G5" s="2">
        <f>IF(VLOOKUP(C5,Platines!$A$2:$AA$34,27,FALSE)="Oui",SUM(D5*1000+(E5)/100+ROW()/1000000),"")</f>
        <v>462000.23000499996</v>
      </c>
      <c r="H5" s="17">
        <f>VLOOKUP(C5,Platines!$A$2:$Z$34,26,FALSE)</f>
        <v>4.8260869565217392</v>
      </c>
      <c r="J5" s="13">
        <f>IF(ISNA(IF(VLOOKUP(K5,Platines!$A$2:$AA$34,27,FALSE)="Oui",VLOOKUP(K5,$C$2:$F$47,4,FALSE),"")),"",(IF(VLOOKUP(K5,Platines!$A$2:$AA$34,27,FALSE)="Oui",VLOOKUP(K5,$C$2:$F$47,4,FALSE),"")))</f>
        <v>4</v>
      </c>
      <c r="K5" s="70" t="str">
        <f t="shared" si="1"/>
        <v>Vizu</v>
      </c>
      <c r="L5" s="1">
        <f>IF(ISNA(IF(VLOOKUP(K5,Platines!$A$2:$AA$34,27,FALSE)="Oui",VLOOKUP(K5,$C$2:$E$47,2,FALSE),"")),"",(IF(VLOOKUP(K5,Platines!$A$2:$AA$34,27,FALSE)="Oui",VLOOKUP(K5,$C$2:$E$47,2,FALSE),"")))</f>
        <v>321</v>
      </c>
      <c r="M5" s="1">
        <f>IF(ISNA(IF(VLOOKUP(K5,Platines!$A$2:$AA$34,27,FALSE)="Oui",VLOOKUP(K5,$C$2:$E$47,3,FALSE),"")),"",(IF(VLOOKUP(K5,Platines!$A$2:$AA$34,27,FALSE)="Oui",VLOOKUP(K5,$C$2:$E$47,3,FALSE),"")))</f>
        <v>11</v>
      </c>
      <c r="N5" s="18">
        <f>IF(ISNA(IF(VLOOKUP(K5,Platines!$A$2:$AA$34,27,FALSE)="Oui",VLOOKUP(K5,$C$2:$H$47,6,FALSE),"")),"",(IF(VLOOKUP(K5,Platines!$A$2:$AA$34,27,FALSE)="Oui",VLOOKUP(K5,$C$2:$H$47,6,FALSE),"")))</f>
        <v>5</v>
      </c>
    </row>
    <row r="6" spans="1:16">
      <c r="A6" s="1">
        <v>5</v>
      </c>
      <c r="B6" s="1">
        <f t="shared" si="0"/>
        <v>6</v>
      </c>
      <c r="C6" s="87" t="s">
        <v>61</v>
      </c>
      <c r="D6" s="1">
        <f>VLOOKUP(C6,Platines!$A$2:$Z$34,23,FALSE)</f>
        <v>207</v>
      </c>
      <c r="E6" s="1">
        <f>VLOOKUP(C6,Platines!$A$2:$Z$34,22,FALSE)</f>
        <v>7</v>
      </c>
      <c r="F6" s="1">
        <f>IF(VLOOKUP(C6,Platines!$A$2:$AA$34,27,FALSE)="Oui",RANK(G6,$G$2:$G$47,0),"")</f>
        <v>6</v>
      </c>
      <c r="G6" s="2">
        <f>IF(VLOOKUP(C6,Platines!$A$2:$AA$34,27,FALSE)="Oui",SUM(D6*1000+(E6)/100+ROW()/1000000),"")</f>
        <v>207000.07000599999</v>
      </c>
      <c r="H6" s="17">
        <f>VLOOKUP(C6,Platines!$A$2:$Z$34,26,FALSE)</f>
        <v>5</v>
      </c>
      <c r="J6" s="13">
        <f>IF(ISNA(IF(VLOOKUP(K6,Platines!$A$2:$AA$34,27,FALSE)="Oui",VLOOKUP(K6,$C$2:$F$47,4,FALSE),"")),"",(IF(VLOOKUP(K6,Platines!$A$2:$AA$34,27,FALSE)="Oui",VLOOKUP(K6,$C$2:$F$47,4,FALSE),"")))</f>
        <v>5</v>
      </c>
      <c r="K6" s="71" t="str">
        <f t="shared" si="1"/>
        <v>gary_j_007</v>
      </c>
      <c r="L6" s="1">
        <f>IF(ISNA(IF(VLOOKUP(K6,Platines!$A$2:$AA$34,27,FALSE)="Oui",VLOOKUP(K6,$C$2:$E$47,2,FALSE),"")),"",(IF(VLOOKUP(K6,Platines!$A$2:$AA$34,27,FALSE)="Oui",VLOOKUP(K6,$C$2:$E$47,2,FALSE),"")))</f>
        <v>268</v>
      </c>
      <c r="M6" s="1">
        <f>IF(ISNA(IF(VLOOKUP(K6,Platines!$A$2:$AA$34,27,FALSE)="Oui",VLOOKUP(K6,$C$2:$E$47,3,FALSE),"")),"",(IF(VLOOKUP(K6,Platines!$A$2:$AA$34,27,FALSE)="Oui",VLOOKUP(K6,$C$2:$E$47,3,FALSE),"")))</f>
        <v>11</v>
      </c>
      <c r="N6" s="18">
        <f>IF(ISNA(IF(VLOOKUP(K6,Platines!$A$2:$AA$34,27,FALSE)="Oui",VLOOKUP(K6,$C$2:$H$47,6,FALSE),"")),"",(IF(VLOOKUP(K6,Platines!$A$2:$AA$34,27,FALSE)="Oui",VLOOKUP(K6,$C$2:$H$47,6,FALSE),"")))</f>
        <v>5</v>
      </c>
    </row>
    <row r="7" spans="1:16" ht="15.75">
      <c r="A7" s="1">
        <v>6</v>
      </c>
      <c r="B7" s="1">
        <f t="shared" si="0"/>
        <v>33</v>
      </c>
      <c r="C7" s="89" t="s">
        <v>12</v>
      </c>
      <c r="D7" s="1">
        <f>VLOOKUP(C7,Platines!$A$2:$Z$34,23,FALSE)</f>
        <v>0</v>
      </c>
      <c r="E7" s="1">
        <f>VLOOKUP(C7,Platines!$A$2:$Z$34,22,FALSE)</f>
        <v>0</v>
      </c>
      <c r="F7" s="1">
        <f>IF(VLOOKUP(C7,Platines!$A$2:$AA$34,27,FALSE)="Oui",RANK(G7,$G$2:$G$47,0),"")</f>
        <v>33</v>
      </c>
      <c r="G7" s="2">
        <f>IF(VLOOKUP(C7,Platines!$A$2:$AA$34,27,FALSE)="Oui",SUM(D7*1000+(E7)/100+ROW()/1000000),"")</f>
        <v>6.9999999999999999E-6</v>
      </c>
      <c r="H7" s="17" t="str">
        <f>VLOOKUP(C7,Platines!$A$2:$Z$34,26,FALSE)</f>
        <v>0</v>
      </c>
      <c r="J7" s="13">
        <f>IF(ISNA(IF(VLOOKUP(K7,Platines!$A$2:$AA$34,27,FALSE)="Oui",VLOOKUP(K7,$C$2:$F$47,4,FALSE),"")),"",(IF(VLOOKUP(K7,Platines!$A$2:$AA$34,27,FALSE)="Oui",VLOOKUP(K7,$C$2:$F$47,4,FALSE),"")))</f>
        <v>6</v>
      </c>
      <c r="K7" s="73" t="str">
        <f t="shared" si="1"/>
        <v>Awawou</v>
      </c>
      <c r="L7" s="1">
        <f>IF(ISNA(IF(VLOOKUP(K7,Platines!$A$2:$AA$34,27,FALSE)="Oui",VLOOKUP(K7,$C$2:$E$47,2,FALSE),"")),"",(IF(VLOOKUP(K7,Platines!$A$2:$AA$34,27,FALSE)="Oui",VLOOKUP(K7,$C$2:$E$47,2,FALSE),"")))</f>
        <v>207</v>
      </c>
      <c r="M7" s="1">
        <f>IF(ISNA(IF(VLOOKUP(K7,Platines!$A$2:$AA$34,27,FALSE)="Oui",VLOOKUP(K7,$C$2:$E$47,3,FALSE),"")),"",(IF(VLOOKUP(K7,Platines!$A$2:$AA$34,27,FALSE)="Oui",VLOOKUP(K7,$C$2:$E$47,3,FALSE),"")))</f>
        <v>7</v>
      </c>
      <c r="N7" s="18">
        <f>IF(ISNA(IF(VLOOKUP(K7,Platines!$A$2:$AA$34,27,FALSE)="Oui",VLOOKUP(K7,$C$2:$H$47,6,FALSE),"")),"",(IF(VLOOKUP(K7,Platines!$A$2:$AA$34,27,FALSE)="Oui",VLOOKUP(K7,$C$2:$H$47,6,FALSE),"")))</f>
        <v>5</v>
      </c>
      <c r="P7" s="40"/>
    </row>
    <row r="8" spans="1:16">
      <c r="A8" s="1">
        <v>7</v>
      </c>
      <c r="B8" s="1">
        <f t="shared" si="0"/>
        <v>15</v>
      </c>
      <c r="C8" s="90" t="s">
        <v>34</v>
      </c>
      <c r="D8" s="1">
        <f>VLOOKUP(C8,Platines!$A$2:$Z$34,23,FALSE)</f>
        <v>118</v>
      </c>
      <c r="E8" s="1">
        <f>VLOOKUP(C8,Platines!$A$2:$Z$34,22,FALSE)</f>
        <v>13</v>
      </c>
      <c r="F8" s="1">
        <f>IF(VLOOKUP(C8,Platines!$A$2:$AA$34,27,FALSE)="Oui",RANK(G8,$G$2:$G$47,0),"")</f>
        <v>15</v>
      </c>
      <c r="G8" s="2">
        <f>IF(VLOOKUP(C8,Platines!$A$2:$AA$34,27,FALSE)="Oui",SUM(D8*1000+(E8)/100+ROW()/1000000),"")</f>
        <v>118000.13000800001</v>
      </c>
      <c r="H8" s="17">
        <f>VLOOKUP(C8,Platines!$A$2:$Z$34,26,FALSE)</f>
        <v>4.3076923076923075</v>
      </c>
      <c r="J8" s="13">
        <f>IF(ISNA(IF(VLOOKUP(K8,Platines!$A$2:$AA$34,27,FALSE)="Oui",VLOOKUP(K8,$C$2:$F$47,4,FALSE),"")),"",(IF(VLOOKUP(K8,Platines!$A$2:$AA$34,27,FALSE)="Oui",VLOOKUP(K8,$C$2:$F$47,4,FALSE),"")))</f>
        <v>7</v>
      </c>
      <c r="K8" s="72" t="str">
        <f t="shared" si="1"/>
        <v>Eaque-19</v>
      </c>
      <c r="L8" s="1">
        <f>IF(ISNA(IF(VLOOKUP(K8,Platines!$A$2:$AA$34,27,FALSE)="Oui",VLOOKUP(K8,$C$2:$E$47,2,FALSE),"")),"",(IF(VLOOKUP(K8,Platines!$A$2:$AA$34,27,FALSE)="Oui",VLOOKUP(K8,$C$2:$E$47,2,FALSE),"")))</f>
        <v>184</v>
      </c>
      <c r="M8" s="1">
        <f>IF(ISNA(IF(VLOOKUP(K8,Platines!$A$2:$AA$34,27,FALSE)="Oui",VLOOKUP(K8,$C$2:$E$47,3,FALSE),"")),"",(IF(VLOOKUP(K8,Platines!$A$2:$AA$34,27,FALSE)="Oui",VLOOKUP(K8,$C$2:$E$47,3,FALSE),"")))</f>
        <v>12</v>
      </c>
      <c r="N8" s="18">
        <f>IF(ISNA(IF(VLOOKUP(K8,Platines!$A$2:$AA$34,27,FALSE)="Oui",VLOOKUP(K8,$C$2:$H$47,6,FALSE),"")),"",(IF(VLOOKUP(K8,Platines!$A$2:$AA$34,27,FALSE)="Oui",VLOOKUP(K8,$C$2:$H$47,6,FALSE),"")))</f>
        <v>4.833333333333333</v>
      </c>
    </row>
    <row r="9" spans="1:16">
      <c r="A9" s="1">
        <v>8</v>
      </c>
      <c r="B9" s="1">
        <f t="shared" si="0"/>
        <v>29</v>
      </c>
      <c r="C9" s="92" t="s">
        <v>48</v>
      </c>
      <c r="D9" s="1">
        <f>VLOOKUP(C9,Platines!$A$2:$Z$34,23,FALSE)</f>
        <v>22</v>
      </c>
      <c r="E9" s="1">
        <f>VLOOKUP(C9,Platines!$A$2:$Z$34,22,FALSE)</f>
        <v>4</v>
      </c>
      <c r="F9" s="1">
        <f>IF(VLOOKUP(C9,Platines!$A$2:$AA$34,27,FALSE)="Oui",RANK(G9,$G$2:$G$47,0),"")</f>
        <v>29</v>
      </c>
      <c r="G9" s="2">
        <f>IF(VLOOKUP(C9,Platines!$A$2:$AA$34,27,FALSE)="Oui",SUM(D9*1000+(E9)/100+ROW()/1000000),"")</f>
        <v>22000.040009</v>
      </c>
      <c r="H9" s="17">
        <f>VLOOKUP(C9,Platines!$A$2:$Z$34,26,FALSE)</f>
        <v>3</v>
      </c>
      <c r="J9" s="13">
        <f>IF(ISNA(IF(VLOOKUP(K9,Platines!$A$2:$AA$34,27,FALSE)="Oui",VLOOKUP(K9,$C$2:$F$47,4,FALSE),"")),"",(IF(VLOOKUP(K9,Platines!$A$2:$AA$34,27,FALSE)="Oui",VLOOKUP(K9,$C$2:$F$47,4,FALSE),"")))</f>
        <v>8</v>
      </c>
      <c r="K9" s="72" t="str">
        <f t="shared" si="1"/>
        <v>HUNTER__Orion</v>
      </c>
      <c r="L9" s="1">
        <f>IF(ISNA(IF(VLOOKUP(K9,Platines!$A$2:$AA$34,27,FALSE)="Oui",VLOOKUP(K9,$C$2:$E$47,2,FALSE),"")),"",(IF(VLOOKUP(K9,Platines!$A$2:$AA$34,27,FALSE)="Oui",VLOOKUP(K9,$C$2:$E$47,2,FALSE),"")))</f>
        <v>180</v>
      </c>
      <c r="M9" s="1">
        <f>IF(ISNA(IF(VLOOKUP(K9,Platines!$A$2:$AA$34,27,FALSE)="Oui",VLOOKUP(K9,$C$2:$E$47,3,FALSE),"")),"",(IF(VLOOKUP(K9,Platines!$A$2:$AA$34,27,FALSE)="Oui",VLOOKUP(K9,$C$2:$E$47,3,FALSE),"")))</f>
        <v>11</v>
      </c>
      <c r="N9" s="18">
        <f>IF(ISNA(IF(VLOOKUP(K9,Platines!$A$2:$AA$34,27,FALSE)="Oui",VLOOKUP(K9,$C$2:$H$47,6,FALSE),"")),"",(IF(VLOOKUP(K9,Platines!$A$2:$AA$34,27,FALSE)="Oui",VLOOKUP(K9,$C$2:$H$47,6,FALSE),"")))</f>
        <v>4.5454545454545459</v>
      </c>
    </row>
    <row r="10" spans="1:16">
      <c r="A10" s="1">
        <v>9</v>
      </c>
      <c r="B10" s="1">
        <f t="shared" si="0"/>
        <v>27</v>
      </c>
      <c r="C10" s="93" t="s">
        <v>37</v>
      </c>
      <c r="D10" s="1">
        <f>VLOOKUP(C10,Platines!$A$2:$Z$34,23,FALSE)</f>
        <v>50</v>
      </c>
      <c r="E10" s="1">
        <f>VLOOKUP(C10,Platines!$A$2:$Z$34,22,FALSE)</f>
        <v>2</v>
      </c>
      <c r="F10" s="1">
        <f>IF(VLOOKUP(C10,Platines!$A$2:$AA$34,27,FALSE)="Oui",RANK(G10,$G$2:$G$47,0),"")</f>
        <v>27</v>
      </c>
      <c r="G10" s="2">
        <f>IF(VLOOKUP(C10,Platines!$A$2:$AA$34,27,FALSE)="Oui",SUM(D10*1000+(E10)/100+ROW()/1000000),"")</f>
        <v>50000.02001</v>
      </c>
      <c r="H10" s="17">
        <f>VLOOKUP(C10,Platines!$A$2:$Z$34,26,FALSE)</f>
        <v>6.5</v>
      </c>
      <c r="J10" s="13">
        <f>IF(ISNA(IF(VLOOKUP(K10,Platines!$A$2:$AA$34,27,FALSE)="Oui",VLOOKUP(K10,$C$2:$F$47,4,FALSE),"")),"",(IF(VLOOKUP(K10,Platines!$A$2:$AA$34,27,FALSE)="Oui",VLOOKUP(K10,$C$2:$F$47,4,FALSE),"")))</f>
        <v>9</v>
      </c>
      <c r="K10" s="74" t="str">
        <f t="shared" si="1"/>
        <v>Sebleo57</v>
      </c>
      <c r="L10" s="1">
        <f>IF(ISNA(IF(VLOOKUP(K10,Platines!$A$2:$AA$34,27,FALSE)="Oui",VLOOKUP(K10,$C$2:$E$47,2,FALSE),"")),"",(IF(VLOOKUP(K10,Platines!$A$2:$AA$34,27,FALSE)="Oui",VLOOKUP(K10,$C$2:$E$47,2,FALSE),"")))</f>
        <v>167</v>
      </c>
      <c r="M10" s="1">
        <f>IF(ISNA(IF(VLOOKUP(K10,Platines!$A$2:$AA$34,27,FALSE)="Oui",VLOOKUP(K10,$C$2:$E$47,3,FALSE),"")),"",(IF(VLOOKUP(K10,Platines!$A$2:$AA$34,27,FALSE)="Oui",VLOOKUP(K10,$C$2:$E$47,3,FALSE),"")))</f>
        <v>21</v>
      </c>
      <c r="N10" s="18">
        <f>IF(ISNA(IF(VLOOKUP(K10,Platines!$A$2:$AA$34,27,FALSE)="Oui",VLOOKUP(K10,$C$2:$H$47,6,FALSE),"")),"",(IF(VLOOKUP(K10,Platines!$A$2:$AA$34,27,FALSE)="Oui",VLOOKUP(K10,$C$2:$H$47,6,FALSE),"")))</f>
        <v>3.9047619047619047</v>
      </c>
    </row>
    <row r="11" spans="1:16">
      <c r="A11" s="1">
        <v>10</v>
      </c>
      <c r="B11" s="1">
        <f t="shared" si="0"/>
        <v>18</v>
      </c>
      <c r="C11" s="94" t="s">
        <v>41</v>
      </c>
      <c r="D11" s="1">
        <f>VLOOKUP(C11,Platines!$A$2:$Z$34,23,FALSE)</f>
        <v>101</v>
      </c>
      <c r="E11" s="1">
        <f>VLOOKUP(C11,Platines!$A$2:$Z$34,22,FALSE)</f>
        <v>16</v>
      </c>
      <c r="F11" s="1">
        <f>IF(VLOOKUP(C11,Platines!$A$2:$AA$34,27,FALSE)="Oui",RANK(G11,$G$2:$G$47,0),"")</f>
        <v>18</v>
      </c>
      <c r="G11" s="2">
        <f>IF(VLOOKUP(C11,Platines!$A$2:$AA$34,27,FALSE)="Oui",SUM(D11*1000+(E11)/100+ROW()/1000000),"")</f>
        <v>101000.160011</v>
      </c>
      <c r="H11" s="17">
        <f>VLOOKUP(C11,Platines!$A$2:$Z$34,26,FALSE)</f>
        <v>3.3125</v>
      </c>
      <c r="J11" s="13">
        <f>IF(ISNA(IF(VLOOKUP(K11,Platines!$A$2:$AA$34,27,FALSE)="Oui",VLOOKUP(K11,$C$2:$F$47,4,FALSE),"")),"",(IF(VLOOKUP(K11,Platines!$A$2:$AA$34,27,FALSE)="Oui",VLOOKUP(K11,$C$2:$F$47,4,FALSE),"")))</f>
        <v>10</v>
      </c>
      <c r="K11" s="72" t="str">
        <f t="shared" si="1"/>
        <v>Furiaee</v>
      </c>
      <c r="L11" s="1">
        <f>IF(ISNA(IF(VLOOKUP(K11,Platines!$A$2:$AA$34,27,FALSE)="Oui",VLOOKUP(K11,$C$2:$E$47,2,FALSE),"")),"",(IF(VLOOKUP(K11,Platines!$A$2:$AA$34,27,FALSE)="Oui",VLOOKUP(K11,$C$2:$E$47,2,FALSE),"")))</f>
        <v>166</v>
      </c>
      <c r="M11" s="1">
        <f>IF(ISNA(IF(VLOOKUP(K11,Platines!$A$2:$AA$34,27,FALSE)="Oui",VLOOKUP(K11,$C$2:$E$47,3,FALSE),"")),"",(IF(VLOOKUP(K11,Platines!$A$2:$AA$34,27,FALSE)="Oui",VLOOKUP(K11,$C$2:$E$47,3,FALSE),"")))</f>
        <v>4</v>
      </c>
      <c r="N11" s="18">
        <f>IF(ISNA(IF(VLOOKUP(K11,Platines!$A$2:$AA$34,27,FALSE)="Oui",VLOOKUP(K11,$C$2:$H$47,6,FALSE),"")),"",(IF(VLOOKUP(K11,Platines!$A$2:$AA$34,27,FALSE)="Oui",VLOOKUP(K11,$C$2:$H$47,6,FALSE),"")))</f>
        <v>6</v>
      </c>
    </row>
    <row r="12" spans="1:16">
      <c r="A12" s="1">
        <v>11</v>
      </c>
      <c r="B12" s="1">
        <f t="shared" si="0"/>
        <v>7</v>
      </c>
      <c r="C12" s="89" t="s">
        <v>23</v>
      </c>
      <c r="D12" s="1">
        <f>VLOOKUP(C12,Platines!$A$2:$Z$34,23,FALSE)</f>
        <v>184</v>
      </c>
      <c r="E12" s="1">
        <f>VLOOKUP(C12,Platines!$A$2:$Z$34,22,FALSE)</f>
        <v>12</v>
      </c>
      <c r="F12" s="1">
        <f>IF(VLOOKUP(C12,Platines!$A$2:$AA$34,27,FALSE)="Oui",RANK(G12,$G$2:$G$47,0),"")</f>
        <v>7</v>
      </c>
      <c r="G12" s="2">
        <f>IF(VLOOKUP(C12,Platines!$A$2:$AA$34,27,FALSE)="Oui",SUM(D12*1000+(E12)/100+ROW()/1000000),"")</f>
        <v>184000.120012</v>
      </c>
      <c r="H12" s="17">
        <f>VLOOKUP(C12,Platines!$A$2:$Z$34,26,FALSE)</f>
        <v>4.833333333333333</v>
      </c>
      <c r="J12" s="13">
        <f>IF(ISNA(IF(VLOOKUP(K12,Platines!$A$2:$AA$34,27,FALSE)="Oui",VLOOKUP(K12,$C$2:$F$47,4,FALSE),"")),"",(IF(VLOOKUP(K12,Platines!$A$2:$AA$34,27,FALSE)="Oui",VLOOKUP(K12,$C$2:$F$47,4,FALSE),"")))</f>
        <v>11</v>
      </c>
      <c r="K12" s="69" t="str">
        <f t="shared" si="1"/>
        <v>Krakdu68</v>
      </c>
      <c r="L12" s="1">
        <f>IF(ISNA(IF(VLOOKUP(K12,Platines!$A$2:$AA$34,27,FALSE)="Oui",VLOOKUP(K12,$C$2:$E$47,2,FALSE),"")),"",(IF(VLOOKUP(K12,Platines!$A$2:$AA$34,27,FALSE)="Oui",VLOOKUP(K12,$C$2:$E$47,2,FALSE),"")))</f>
        <v>156</v>
      </c>
      <c r="M12" s="1">
        <f>IF(ISNA(IF(VLOOKUP(K12,Platines!$A$2:$AA$34,27,FALSE)="Oui",VLOOKUP(K12,$C$2:$E$47,3,FALSE),"")),"",(IF(VLOOKUP(K12,Platines!$A$2:$AA$34,27,FALSE)="Oui",VLOOKUP(K12,$C$2:$E$47,3,FALSE),"")))</f>
        <v>11</v>
      </c>
      <c r="N12" s="18">
        <f>IF(ISNA(IF(VLOOKUP(K12,Platines!$A$2:$AA$34,27,FALSE)="Oui",VLOOKUP(K12,$C$2:$H$47,6,FALSE),"")),"",(IF(VLOOKUP(K12,Platines!$A$2:$AA$34,27,FALSE)="Oui",VLOOKUP(K12,$C$2:$H$47,6,FALSE),"")))</f>
        <v>4.3636363636363633</v>
      </c>
    </row>
    <row r="13" spans="1:16">
      <c r="A13" s="1">
        <v>12</v>
      </c>
      <c r="B13" s="1">
        <f t="shared" si="0"/>
        <v>13</v>
      </c>
      <c r="C13" s="95" t="s">
        <v>71</v>
      </c>
      <c r="D13" s="1">
        <f>VLOOKUP(C13,Platines!$A$2:$Z$34,23,FALSE)</f>
        <v>141</v>
      </c>
      <c r="E13" s="1">
        <f>VLOOKUP(C13,Platines!$A$2:$Z$34,22,FALSE)</f>
        <v>5</v>
      </c>
      <c r="F13" s="1">
        <f>IF(VLOOKUP(C13,Platines!$A$2:$AA$34,27,FALSE)="Oui",RANK(G13,$G$2:$G$47,0),"")</f>
        <v>13</v>
      </c>
      <c r="G13" s="2">
        <f>IF(VLOOKUP(C13,Platines!$A$2:$AA$34,27,FALSE)="Oui",SUM(D13*1000+(E13)/100+ROW()/1000000),"")</f>
        <v>141000.050013</v>
      </c>
      <c r="H13" s="17">
        <f>VLOOKUP(C13,Platines!$A$2:$Z$34,26,FALSE)</f>
        <v>5.8</v>
      </c>
      <c r="J13" s="13">
        <f>IF(ISNA(IF(VLOOKUP(K13,Platines!$A$2:$AA$34,27,FALSE)="Oui",VLOOKUP(K13,$C$2:$F$47,4,FALSE),"")),"",(IF(VLOOKUP(K13,Platines!$A$2:$AA$34,27,FALSE)="Oui",VLOOKUP(K13,$C$2:$F$47,4,FALSE),"")))</f>
        <v>12</v>
      </c>
      <c r="K13" s="69" t="str">
        <f t="shared" si="1"/>
        <v>Mouki517</v>
      </c>
      <c r="L13" s="1">
        <f>IF(ISNA(IF(VLOOKUP(K13,Platines!$A$2:$AA$34,27,FALSE)="Oui",VLOOKUP(K13,$C$2:$E$47,2,FALSE),"")),"",(IF(VLOOKUP(K13,Platines!$A$2:$AA$34,27,FALSE)="Oui",VLOOKUP(K13,$C$2:$E$47,2,FALSE),"")))</f>
        <v>146</v>
      </c>
      <c r="M13" s="1">
        <f>IF(ISNA(IF(VLOOKUP(K13,Platines!$A$2:$AA$34,27,FALSE)="Oui",VLOOKUP(K13,$C$2:$E$47,3,FALSE),"")),"",(IF(VLOOKUP(K13,Platines!$A$2:$AA$34,27,FALSE)="Oui",VLOOKUP(K13,$C$2:$E$47,3,FALSE),"")))</f>
        <v>6</v>
      </c>
      <c r="N13" s="18">
        <f>IF(ISNA(IF(VLOOKUP(K13,Platines!$A$2:$AA$34,27,FALSE)="Oui",VLOOKUP(K13,$C$2:$H$47,6,FALSE),"")),"",(IF(VLOOKUP(K13,Platines!$A$2:$AA$34,27,FALSE)="Oui",VLOOKUP(K13,$C$2:$H$47,6,FALSE),"")))</f>
        <v>5.333333333333333</v>
      </c>
    </row>
    <row r="14" spans="1:16">
      <c r="A14" s="1">
        <v>13</v>
      </c>
      <c r="B14" s="1">
        <f t="shared" si="0"/>
        <v>10</v>
      </c>
      <c r="C14" s="89" t="s">
        <v>59</v>
      </c>
      <c r="D14" s="1">
        <f>VLOOKUP(C14,Platines!$A$2:$Z$34,23,FALSE)</f>
        <v>166</v>
      </c>
      <c r="E14" s="1">
        <f>VLOOKUP(C14,Platines!$A$2:$Z$34,22,FALSE)</f>
        <v>4</v>
      </c>
      <c r="F14" s="1">
        <f>IF(VLOOKUP(C14,Platines!$A$2:$AA$34,27,FALSE)="Oui",RANK(G14,$G$2:$G$47,0),"")</f>
        <v>10</v>
      </c>
      <c r="G14" s="2">
        <f>IF(VLOOKUP(C14,Platines!$A$2:$AA$34,27,FALSE)="Oui",SUM(D14*1000+(E14)/100+ROW()/1000000),"")</f>
        <v>166000.040014</v>
      </c>
      <c r="H14" s="17">
        <f>VLOOKUP(C14,Platines!$A$2:$Z$34,26,FALSE)</f>
        <v>6</v>
      </c>
      <c r="J14" s="13">
        <f>IF(ISNA(IF(VLOOKUP(K14,Platines!$A$2:$AA$34,27,FALSE)="Oui",VLOOKUP(K14,$C$2:$F$47,4,FALSE),"")),"",(IF(VLOOKUP(K14,Platines!$A$2:$AA$34,27,FALSE)="Oui",VLOOKUP(K14,$C$2:$F$47,4,FALSE),"")))</f>
        <v>13</v>
      </c>
      <c r="K14" s="72" t="str">
        <f t="shared" si="1"/>
        <v>Fleau</v>
      </c>
      <c r="L14" s="1">
        <f>IF(ISNA(IF(VLOOKUP(K14,Platines!$A$2:$AA$34,27,FALSE)="Oui",VLOOKUP(K14,$C$2:$E$47,2,FALSE),"")),"",(IF(VLOOKUP(K14,Platines!$A$2:$AA$34,27,FALSE)="Oui",VLOOKUP(K14,$C$2:$E$47,2,FALSE),"")))</f>
        <v>141</v>
      </c>
      <c r="M14" s="1">
        <f>IF(ISNA(IF(VLOOKUP(K14,Platines!$A$2:$AA$34,27,FALSE)="Oui",VLOOKUP(K14,$C$2:$E$47,3,FALSE),"")),"",(IF(VLOOKUP(K14,Platines!$A$2:$AA$34,27,FALSE)="Oui",VLOOKUP(K14,$C$2:$E$47,3,FALSE),"")))</f>
        <v>5</v>
      </c>
      <c r="N14" s="18">
        <f>IF(ISNA(IF(VLOOKUP(K14,Platines!$A$2:$AA$34,27,FALSE)="Oui",VLOOKUP(K14,$C$2:$H$47,6,FALSE),"")),"",(IF(VLOOKUP(K14,Platines!$A$2:$AA$34,27,FALSE)="Oui",VLOOKUP(K14,$C$2:$H$47,6,FALSE),"")))</f>
        <v>5.8</v>
      </c>
    </row>
    <row r="15" spans="1:16">
      <c r="A15" s="1">
        <v>14</v>
      </c>
      <c r="B15" s="1">
        <f t="shared" si="0"/>
        <v>5</v>
      </c>
      <c r="C15" s="97" t="s">
        <v>43</v>
      </c>
      <c r="D15" s="1">
        <f>VLOOKUP(C15,Platines!$A$2:$Z$34,23,FALSE)</f>
        <v>268</v>
      </c>
      <c r="E15" s="1">
        <f>VLOOKUP(C15,Platines!$A$2:$Z$34,22,FALSE)</f>
        <v>11</v>
      </c>
      <c r="F15" s="1">
        <f>IF(VLOOKUP(C15,Platines!$A$2:$AA$34,27,FALSE)="Oui",RANK(G15,$G$2:$G$47,0),"")</f>
        <v>5</v>
      </c>
      <c r="G15" s="2">
        <f>IF(VLOOKUP(C15,Platines!$A$2:$AA$34,27,FALSE)="Oui",SUM(D15*1000+(E15)/100+ROW()/1000000),"")</f>
        <v>268000.11001499998</v>
      </c>
      <c r="H15" s="17">
        <f>VLOOKUP(C15,Platines!$A$2:$Z$34,26,FALSE)</f>
        <v>5</v>
      </c>
      <c r="J15" s="13">
        <f>IF(ISNA(IF(VLOOKUP(K15,Platines!$A$2:$AA$34,27,FALSE)="Oui",VLOOKUP(K15,$C$2:$F$47,4,FALSE),"")),"",(IF(VLOOKUP(K15,Platines!$A$2:$AA$34,27,FALSE)="Oui",VLOOKUP(K15,$C$2:$F$47,4,FALSE),"")))</f>
        <v>14</v>
      </c>
      <c r="K15" s="72" t="str">
        <f t="shared" si="1"/>
        <v>Morghal</v>
      </c>
      <c r="L15" s="1">
        <f>IF(ISNA(IF(VLOOKUP(K15,Platines!$A$2:$AA$34,27,FALSE)="Oui",VLOOKUP(K15,$C$2:$E$47,2,FALSE),"")),"",(IF(VLOOKUP(K15,Platines!$A$2:$AA$34,27,FALSE)="Oui",VLOOKUP(K15,$C$2:$E$47,2,FALSE),"")))</f>
        <v>126</v>
      </c>
      <c r="M15" s="1">
        <f>IF(ISNA(IF(VLOOKUP(K15,Platines!$A$2:$AA$34,27,FALSE)="Oui",VLOOKUP(K15,$C$2:$E$47,3,FALSE),"")),"",(IF(VLOOKUP(K15,Platines!$A$2:$AA$34,27,FALSE)="Oui",VLOOKUP(K15,$C$2:$E$47,3,FALSE),"")))</f>
        <v>18</v>
      </c>
      <c r="N15" s="18">
        <f>IF(ISNA(IF(VLOOKUP(K15,Platines!$A$2:$AA$34,27,FALSE)="Oui",VLOOKUP(K15,$C$2:$H$47,6,FALSE),"")),"",(IF(VLOOKUP(K15,Platines!$A$2:$AA$34,27,FALSE)="Oui",VLOOKUP(K15,$C$2:$H$47,6,FALSE),"")))</f>
        <v>3.5555555555555554</v>
      </c>
    </row>
    <row r="16" spans="1:16">
      <c r="A16" s="1">
        <v>15</v>
      </c>
      <c r="B16" s="1">
        <f t="shared" si="0"/>
        <v>21</v>
      </c>
      <c r="C16" s="91" t="s">
        <v>36</v>
      </c>
      <c r="D16" s="1">
        <f>VLOOKUP(C16,Platines!$A$2:$Z$34,23,FALSE)</f>
        <v>89</v>
      </c>
      <c r="E16" s="1">
        <f>VLOOKUP(C16,Platines!$A$2:$Z$34,22,FALSE)</f>
        <v>9</v>
      </c>
      <c r="F16" s="1">
        <f>IF(VLOOKUP(C16,Platines!$A$2:$AA$34,27,FALSE)="Oui",RANK(G16,$G$2:$G$47,0),"")</f>
        <v>21</v>
      </c>
      <c r="G16" s="2">
        <f>IF(VLOOKUP(C16,Platines!$A$2:$AA$34,27,FALSE)="Oui",SUM(D16*1000+(E16)/100+ROW()/1000000),"")</f>
        <v>89000.090016000002</v>
      </c>
      <c r="H16" s="17">
        <f>VLOOKUP(C16,Platines!$A$2:$Z$34,26,FALSE)</f>
        <v>3.8888888888888888</v>
      </c>
      <c r="J16" s="13">
        <f>IF(ISNA(IF(VLOOKUP(K16,Platines!$A$2:$AA$34,27,FALSE)="Oui",VLOOKUP(K16,$C$2:$F$47,4,FALSE),"")),"",(IF(VLOOKUP(K16,Platines!$A$2:$AA$34,27,FALSE)="Oui",VLOOKUP(K16,$C$2:$F$47,4,FALSE),"")))</f>
        <v>15</v>
      </c>
      <c r="K16" s="74" t="str">
        <f t="shared" si="1"/>
        <v>Bas^</v>
      </c>
      <c r="L16" s="1">
        <f>IF(ISNA(IF(VLOOKUP(K16,Platines!$A$2:$AA$34,27,FALSE)="Oui",VLOOKUP(K16,$C$2:$E$47,2,FALSE),"")),"",(IF(VLOOKUP(K16,Platines!$A$2:$AA$34,27,FALSE)="Oui",VLOOKUP(K16,$C$2:$E$47,2,FALSE),"")))</f>
        <v>118</v>
      </c>
      <c r="M16" s="1">
        <f>IF(ISNA(IF(VLOOKUP(K16,Platines!$A$2:$AA$34,27,FALSE)="Oui",VLOOKUP(K16,$C$2:$E$47,3,FALSE),"")),"",(IF(VLOOKUP(K16,Platines!$A$2:$AA$34,27,FALSE)="Oui",VLOOKUP(K16,$C$2:$E$47,3,FALSE),"")))</f>
        <v>13</v>
      </c>
      <c r="N16" s="18">
        <f>IF(ISNA(IF(VLOOKUP(K16,Platines!$A$2:$AA$34,27,FALSE)="Oui",VLOOKUP(K16,$C$2:$H$47,6,FALSE),"")),"",(IF(VLOOKUP(K16,Platines!$A$2:$AA$34,27,FALSE)="Oui",VLOOKUP(K16,$C$2:$H$47,6,FALSE),"")))</f>
        <v>4.3076923076923075</v>
      </c>
    </row>
    <row r="17" spans="1:14">
      <c r="A17" s="1">
        <v>16</v>
      </c>
      <c r="B17" s="1">
        <f t="shared" si="0"/>
        <v>8</v>
      </c>
      <c r="C17" s="89" t="s">
        <v>44</v>
      </c>
      <c r="D17" s="1">
        <f>VLOOKUP(C17,Platines!$A$2:$Z$34,23,FALSE)</f>
        <v>180</v>
      </c>
      <c r="E17" s="1">
        <f>VLOOKUP(C17,Platines!$A$2:$Z$34,22,FALSE)</f>
        <v>11</v>
      </c>
      <c r="F17" s="1">
        <f>IF(VLOOKUP(C17,Platines!$A$2:$AA$34,27,FALSE)="Oui",RANK(G17,$G$2:$G$47,0),"")</f>
        <v>8</v>
      </c>
      <c r="G17" s="2">
        <f>IF(VLOOKUP(C17,Platines!$A$2:$AA$34,27,FALSE)="Oui",SUM(D17*1000+(E17)/100+ROW()/1000000),"")</f>
        <v>180000.110017</v>
      </c>
      <c r="H17" s="17">
        <f>VLOOKUP(C17,Platines!$A$2:$Z$34,26,FALSE)</f>
        <v>4.5454545454545459</v>
      </c>
      <c r="J17" s="13">
        <f>IF(ISNA(IF(VLOOKUP(K17,Platines!$A$2:$AA$34,27,FALSE)="Oui",VLOOKUP(K17,$C$2:$F$47,4,FALSE),"")),"",(IF(VLOOKUP(K17,Platines!$A$2:$AA$34,27,FALSE)="Oui",VLOOKUP(K17,$C$2:$F$47,4,FALSE),"")))</f>
        <v>16</v>
      </c>
      <c r="K17" s="69" t="str">
        <f t="shared" si="1"/>
        <v>Ana_026</v>
      </c>
      <c r="L17" s="1">
        <f>IF(ISNA(IF(VLOOKUP(K17,Platines!$A$2:$AA$34,27,FALSE)="Oui",VLOOKUP(K17,$C$2:$E$47,2,FALSE),"")),"",(IF(VLOOKUP(K17,Platines!$A$2:$AA$34,27,FALSE)="Oui",VLOOKUP(K17,$C$2:$E$47,2,FALSE),"")))</f>
        <v>116</v>
      </c>
      <c r="M17" s="1">
        <f>IF(ISNA(IF(VLOOKUP(K17,Platines!$A$2:$AA$34,27,FALSE)="Oui",VLOOKUP(K17,$C$2:$E$47,3,FALSE),"")),"",(IF(VLOOKUP(K17,Platines!$A$2:$AA$34,27,FALSE)="Oui",VLOOKUP(K17,$C$2:$E$47,3,FALSE),"")))</f>
        <v>5</v>
      </c>
      <c r="N17" s="18">
        <f>IF(ISNA(IF(VLOOKUP(K17,Platines!$A$2:$AA$34,27,FALSE)="Oui",VLOOKUP(K17,$C$2:$H$47,6,FALSE),"")),"",(IF(VLOOKUP(K17,Platines!$A$2:$AA$34,27,FALSE)="Oui",VLOOKUP(K17,$C$2:$H$47,6,FALSE),"")))</f>
        <v>5.4</v>
      </c>
    </row>
    <row r="18" spans="1:14">
      <c r="A18" s="1">
        <v>17</v>
      </c>
      <c r="B18" s="1">
        <f t="shared" si="0"/>
        <v>20</v>
      </c>
      <c r="C18" s="89" t="s">
        <v>26</v>
      </c>
      <c r="D18" s="1">
        <f>VLOOKUP(C18,Platines!$A$2:$Z$34,23,FALSE)</f>
        <v>89</v>
      </c>
      <c r="E18" s="1">
        <f>VLOOKUP(C18,Platines!$A$2:$Z$34,22,FALSE)</f>
        <v>9</v>
      </c>
      <c r="F18" s="1">
        <f>IF(VLOOKUP(C18,Platines!$A$2:$AA$34,27,FALSE)="Oui",RANK(G18,$G$2:$G$47,0),"")</f>
        <v>20</v>
      </c>
      <c r="G18" s="2">
        <f>IF(VLOOKUP(C18,Platines!$A$2:$AA$34,27,FALSE)="Oui",SUM(D18*1000+(E18)/100+ROW()/1000000),"")</f>
        <v>89000.090018000003</v>
      </c>
      <c r="H18" s="17">
        <f>VLOOKUP(C18,Platines!$A$2:$Z$34,26,FALSE)</f>
        <v>4.5555555555555554</v>
      </c>
      <c r="J18" s="13">
        <f>IF(ISNA(IF(VLOOKUP(K18,Platines!$A$2:$AA$34,27,FALSE)="Oui",VLOOKUP(K18,$C$2:$F$47,4,FALSE),"")),"",(IF(VLOOKUP(K18,Platines!$A$2:$AA$34,27,FALSE)="Oui",VLOOKUP(K18,$C$2:$F$47,4,FALSE),"")))</f>
        <v>17</v>
      </c>
      <c r="K18" s="72" t="str">
        <f t="shared" si="1"/>
        <v>Z4phyr</v>
      </c>
      <c r="L18" s="1">
        <f>IF(ISNA(IF(VLOOKUP(K18,Platines!$A$2:$AA$34,27,FALSE)="Oui",VLOOKUP(K18,$C$2:$E$47,2,FALSE),"")),"",(IF(VLOOKUP(K18,Platines!$A$2:$AA$34,27,FALSE)="Oui",VLOOKUP(K18,$C$2:$E$47,2,FALSE),"")))</f>
        <v>103</v>
      </c>
      <c r="M18" s="1">
        <f>IF(ISNA(IF(VLOOKUP(K18,Platines!$A$2:$AA$34,27,FALSE)="Oui",VLOOKUP(K18,$C$2:$E$47,3,FALSE),"")),"",(IF(VLOOKUP(K18,Platines!$A$2:$AA$34,27,FALSE)="Oui",VLOOKUP(K18,$C$2:$E$47,3,FALSE),"")))</f>
        <v>9</v>
      </c>
      <c r="N18" s="18">
        <f>IF(ISNA(IF(VLOOKUP(K18,Platines!$A$2:$AA$34,27,FALSE)="Oui",VLOOKUP(K18,$C$2:$H$47,6,FALSE),"")),"",(IF(VLOOKUP(K18,Platines!$A$2:$AA$34,27,FALSE)="Oui",VLOOKUP(K18,$C$2:$H$47,6,FALSE),"")))</f>
        <v>4.333333333333333</v>
      </c>
    </row>
    <row r="19" spans="1:14">
      <c r="A19" s="1">
        <v>18</v>
      </c>
      <c r="B19" s="1">
        <f t="shared" si="0"/>
        <v>32</v>
      </c>
      <c r="C19" s="98" t="s">
        <v>11</v>
      </c>
      <c r="D19" s="1">
        <f>VLOOKUP(C19,Platines!$A$2:$Z$34,23,FALSE)</f>
        <v>5</v>
      </c>
      <c r="E19" s="1">
        <f>VLOOKUP(C19,Platines!$A$2:$Z$34,22,FALSE)</f>
        <v>1</v>
      </c>
      <c r="F19" s="1">
        <f>IF(VLOOKUP(C19,Platines!$A$2:$AA$34,27,FALSE)="Oui",RANK(G19,$G$2:$G$47,0),"")</f>
        <v>32</v>
      </c>
      <c r="G19" s="2">
        <f>IF(VLOOKUP(C19,Platines!$A$2:$AA$34,27,FALSE)="Oui",SUM(D19*1000+(E19)/100+ROW()/1000000),"")</f>
        <v>5000.0100190000003</v>
      </c>
      <c r="H19" s="17">
        <f>VLOOKUP(C19,Platines!$A$2:$Z$34,26,FALSE)</f>
        <v>3</v>
      </c>
      <c r="J19" s="13">
        <f>IF(ISNA(IF(VLOOKUP(K19,Platines!$A$2:$AA$34,27,FALSE)="Oui",VLOOKUP(K19,$C$2:$F$47,4,FALSE),"")),"",(IF(VLOOKUP(K19,Platines!$A$2:$AA$34,27,FALSE)="Oui",VLOOKUP(K19,$C$2:$F$47,4,FALSE),"")))</f>
        <v>18</v>
      </c>
      <c r="K19" s="75" t="str">
        <f t="shared" si="1"/>
        <v>DarkCid</v>
      </c>
      <c r="L19" s="1">
        <f>IF(ISNA(IF(VLOOKUP(K19,Platines!$A$2:$AA$34,27,FALSE)="Oui",VLOOKUP(K19,$C$2:$E$47,2,FALSE),"")),"",(IF(VLOOKUP(K19,Platines!$A$2:$AA$34,27,FALSE)="Oui",VLOOKUP(K19,$C$2:$E$47,2,FALSE),"")))</f>
        <v>101</v>
      </c>
      <c r="M19" s="1">
        <f>IF(ISNA(IF(VLOOKUP(K19,Platines!$A$2:$AA$34,27,FALSE)="Oui",VLOOKUP(K19,$C$2:$E$47,3,FALSE),"")),"",(IF(VLOOKUP(K19,Platines!$A$2:$AA$34,27,FALSE)="Oui",VLOOKUP(K19,$C$2:$E$47,3,FALSE),"")))</f>
        <v>16</v>
      </c>
      <c r="N19" s="18">
        <f>IF(ISNA(IF(VLOOKUP(K19,Platines!$A$2:$AA$34,27,FALSE)="Oui",VLOOKUP(K19,$C$2:$H$47,6,FALSE),"")),"",(IF(VLOOKUP(K19,Platines!$A$2:$AA$34,27,FALSE)="Oui",VLOOKUP(K19,$C$2:$H$47,6,FALSE),"")))</f>
        <v>3.3125</v>
      </c>
    </row>
    <row r="20" spans="1:14">
      <c r="A20" s="1">
        <v>19</v>
      </c>
      <c r="B20" s="1">
        <f t="shared" si="0"/>
        <v>25</v>
      </c>
      <c r="C20" s="89" t="s">
        <v>28</v>
      </c>
      <c r="D20" s="1">
        <f>VLOOKUP(C20,Platines!$A$2:$Z$34,23,FALSE)</f>
        <v>77</v>
      </c>
      <c r="E20" s="1">
        <f>VLOOKUP(C20,Platines!$A$2:$Z$34,22,FALSE)</f>
        <v>11</v>
      </c>
      <c r="F20" s="1">
        <f>IF(VLOOKUP(C20,Platines!$A$2:$AA$34,27,FALSE)="Oui",RANK(G20,$G$2:$G$47,0),"")</f>
        <v>25</v>
      </c>
      <c r="G20" s="2">
        <f>IF(VLOOKUP(C20,Platines!$A$2:$AA$34,27,FALSE)="Oui",SUM(D20*1000+(E20)/100+ROW()/1000000),"")</f>
        <v>77000.110020000007</v>
      </c>
      <c r="H20" s="17">
        <f>VLOOKUP(C20,Platines!$A$2:$Z$34,26,FALSE)</f>
        <v>3.6363636363636362</v>
      </c>
      <c r="J20" s="13">
        <f>IF(ISNA(IF(VLOOKUP(K20,Platines!$A$2:$AA$34,27,FALSE)="Oui",VLOOKUP(K20,$C$2:$F$47,4,FALSE),"")),"",(IF(VLOOKUP(K20,Platines!$A$2:$AA$34,27,FALSE)="Oui",VLOOKUP(K20,$C$2:$F$47,4,FALSE),"")))</f>
        <v>19</v>
      </c>
      <c r="K20" s="70" t="str">
        <f t="shared" si="1"/>
        <v>Lucifer85000</v>
      </c>
      <c r="L20" s="1">
        <f>IF(ISNA(IF(VLOOKUP(K20,Platines!$A$2:$AA$34,27,FALSE)="Oui",VLOOKUP(K20,$C$2:$E$47,2,FALSE),"")),"",(IF(VLOOKUP(K20,Platines!$A$2:$AA$34,27,FALSE)="Oui",VLOOKUP(K20,$C$2:$E$47,2,FALSE),"")))</f>
        <v>95</v>
      </c>
      <c r="M20" s="1">
        <f>IF(ISNA(IF(VLOOKUP(K20,Platines!$A$2:$AA$34,27,FALSE)="Oui",VLOOKUP(K20,$C$2:$E$47,3,FALSE),"")),"",(IF(VLOOKUP(K20,Platines!$A$2:$AA$34,27,FALSE)="Oui",VLOOKUP(K20,$C$2:$E$47,3,FALSE),"")))</f>
        <v>15</v>
      </c>
      <c r="N20" s="18">
        <f>IF(ISNA(IF(VLOOKUP(K20,Platines!$A$2:$AA$34,27,FALSE)="Oui",VLOOKUP(K20,$C$2:$H$47,6,FALSE),"")),"",(IF(VLOOKUP(K20,Platines!$A$2:$AA$34,27,FALSE)="Oui",VLOOKUP(K20,$C$2:$H$47,6,FALSE),"")))</f>
        <v>3.3333333333333335</v>
      </c>
    </row>
    <row r="21" spans="1:14">
      <c r="A21" s="1">
        <v>20</v>
      </c>
      <c r="B21" s="1">
        <f t="shared" si="0"/>
        <v>11</v>
      </c>
      <c r="C21" s="84" t="s">
        <v>42</v>
      </c>
      <c r="D21" s="1">
        <f>VLOOKUP(C21,Platines!$A$2:$Z$34,23,FALSE)</f>
        <v>156</v>
      </c>
      <c r="E21" s="1">
        <f>VLOOKUP(C21,Platines!$A$2:$Z$34,22,FALSE)</f>
        <v>11</v>
      </c>
      <c r="F21" s="1">
        <f>IF(VLOOKUP(C21,Platines!$A$2:$AA$34,27,FALSE)="Oui",RANK(G21,$G$2:$G$47,0),"")</f>
        <v>11</v>
      </c>
      <c r="G21" s="2">
        <f>IF(VLOOKUP(C21,Platines!$A$2:$AA$34,27,FALSE)="Oui",SUM(D21*1000+(E21)/100+ROW()/1000000),"")</f>
        <v>156000.110021</v>
      </c>
      <c r="H21" s="17">
        <f>VLOOKUP(C21,Platines!$A$2:$Z$34,26,FALSE)</f>
        <v>4.3636363636363633</v>
      </c>
      <c r="J21" s="13">
        <f>IF(ISNA(IF(VLOOKUP(K21,Platines!$A$2:$AA$34,27,FALSE)="Oui",VLOOKUP(K21,$C$2:$F$47,4,FALSE),"")),"",(IF(VLOOKUP(K21,Platines!$A$2:$AA$34,27,FALSE)="Oui",VLOOKUP(K21,$C$2:$F$47,4,FALSE),"")))</f>
        <v>20</v>
      </c>
      <c r="K21" s="72" t="str">
        <f t="shared" si="1"/>
        <v>Inuarth</v>
      </c>
      <c r="L21" s="1">
        <f>IF(ISNA(IF(VLOOKUP(K21,Platines!$A$2:$AA$34,27,FALSE)="Oui",VLOOKUP(K21,$C$2:$E$47,2,FALSE),"")),"",(IF(VLOOKUP(K21,Platines!$A$2:$AA$34,27,FALSE)="Oui",VLOOKUP(K21,$C$2:$E$47,2,FALSE),"")))</f>
        <v>89</v>
      </c>
      <c r="M21" s="1">
        <f>IF(ISNA(IF(VLOOKUP(K21,Platines!$A$2:$AA$34,27,FALSE)="Oui",VLOOKUP(K21,$C$2:$E$47,3,FALSE),"")),"",(IF(VLOOKUP(K21,Platines!$A$2:$AA$34,27,FALSE)="Oui",VLOOKUP(K21,$C$2:$E$47,3,FALSE),"")))</f>
        <v>9</v>
      </c>
      <c r="N21" s="18">
        <f>IF(ISNA(IF(VLOOKUP(K21,Platines!$A$2:$AA$34,27,FALSE)="Oui",VLOOKUP(K21,$C$2:$H$47,6,FALSE),"")),"",(IF(VLOOKUP(K21,Platines!$A$2:$AA$34,27,FALSE)="Oui",VLOOKUP(K21,$C$2:$H$47,6,FALSE),"")))</f>
        <v>4.5555555555555554</v>
      </c>
    </row>
    <row r="22" spans="1:14">
      <c r="A22" s="1">
        <v>21</v>
      </c>
      <c r="B22" s="1">
        <f t="shared" si="0"/>
        <v>23</v>
      </c>
      <c r="C22" s="87" t="s">
        <v>39</v>
      </c>
      <c r="D22" s="1">
        <f>VLOOKUP(C22,Platines!$A$2:$Z$34,23,FALSE)</f>
        <v>85</v>
      </c>
      <c r="E22" s="1">
        <f>VLOOKUP(C22,Platines!$A$2:$Z$34,22,FALSE)</f>
        <v>6</v>
      </c>
      <c r="F22" s="1">
        <f>IF(VLOOKUP(C22,Platines!$A$2:$AA$34,27,FALSE)="Oui",RANK(G22,$G$2:$G$47,0),"")</f>
        <v>23</v>
      </c>
      <c r="G22" s="2">
        <f>IF(VLOOKUP(C22,Platines!$A$2:$AA$34,27,FALSE)="Oui",SUM(D22*1000+(E22)/100+ROW()/1000000),"")</f>
        <v>85000.060021999991</v>
      </c>
      <c r="H22" s="17">
        <f>VLOOKUP(C22,Platines!$A$2:$Z$34,26,FALSE)</f>
        <v>5</v>
      </c>
      <c r="J22" s="13">
        <f>IF(ISNA(IF(VLOOKUP(K22,Platines!$A$2:$AA$34,27,FALSE)="Oui",VLOOKUP(K22,$C$2:$F$47,4,FALSE),"")),"",(IF(VLOOKUP(K22,Platines!$A$2:$AA$34,27,FALSE)="Oui",VLOOKUP(K22,$C$2:$F$47,4,FALSE),"")))</f>
        <v>21</v>
      </c>
      <c r="K22" s="69" t="str">
        <f t="shared" si="1"/>
        <v>Hakkai</v>
      </c>
      <c r="L22" s="1">
        <f>IF(ISNA(IF(VLOOKUP(K22,Platines!$A$2:$AA$34,27,FALSE)="Oui",VLOOKUP(K22,$C$2:$E$47,2,FALSE),"")),"",(IF(VLOOKUP(K22,Platines!$A$2:$AA$34,27,FALSE)="Oui",VLOOKUP(K22,$C$2:$E$47,2,FALSE),"")))</f>
        <v>89</v>
      </c>
      <c r="M22" s="1">
        <f>IF(ISNA(IF(VLOOKUP(K22,Platines!$A$2:$AA$34,27,FALSE)="Oui",VLOOKUP(K22,$C$2:$E$47,3,FALSE),"")),"",(IF(VLOOKUP(K22,Platines!$A$2:$AA$34,27,FALSE)="Oui",VLOOKUP(K22,$C$2:$E$47,3,FALSE),"")))</f>
        <v>9</v>
      </c>
      <c r="N22" s="18">
        <f>IF(ISNA(IF(VLOOKUP(K22,Platines!$A$2:$AA$34,27,FALSE)="Oui",VLOOKUP(K22,$C$2:$H$47,6,FALSE),"")),"",(IF(VLOOKUP(K22,Platines!$A$2:$AA$34,27,FALSE)="Oui",VLOOKUP(K22,$C$2:$H$47,6,FALSE),"")))</f>
        <v>3.8888888888888888</v>
      </c>
    </row>
    <row r="23" spans="1:14">
      <c r="A23" s="1">
        <v>22</v>
      </c>
      <c r="B23" s="1">
        <f t="shared" si="0"/>
        <v>19</v>
      </c>
      <c r="C23" s="88" t="s">
        <v>231</v>
      </c>
      <c r="D23" s="1">
        <f>VLOOKUP(C23,Platines!$A$2:$Z$34,23,FALSE)</f>
        <v>95</v>
      </c>
      <c r="E23" s="1">
        <f>VLOOKUP(C23,Platines!$A$2:$Z$34,22,FALSE)</f>
        <v>15</v>
      </c>
      <c r="F23" s="1">
        <f>IF(VLOOKUP(C23,Platines!$A$2:$AA$34,27,FALSE)="Oui",RANK(G23,$G$2:$G$47,0),"")</f>
        <v>19</v>
      </c>
      <c r="G23" s="2">
        <f>IF(VLOOKUP(C23,Platines!$A$2:$AA$34,27,FALSE)="Oui",SUM(D23*1000+(E23)/100+ROW()/1000000),"")</f>
        <v>95000.150022999995</v>
      </c>
      <c r="H23" s="17">
        <f>VLOOKUP(C23,Platines!$A$2:$Z$34,26,FALSE)</f>
        <v>3.3333333333333335</v>
      </c>
      <c r="J23" s="13">
        <f>IF(ISNA(IF(VLOOKUP(K23,Platines!$A$2:$AA$34,27,FALSE)="Oui",VLOOKUP(K23,$C$2:$F$47,4,FALSE),"")),"",(IF(VLOOKUP(K23,Platines!$A$2:$AA$34,27,FALSE)="Oui",VLOOKUP(K23,$C$2:$F$47,4,FALSE),"")))</f>
        <v>22</v>
      </c>
      <c r="K23" s="69" t="str">
        <f t="shared" si="1"/>
        <v>Maxsnowe</v>
      </c>
      <c r="L23" s="1">
        <f>IF(ISNA(IF(VLOOKUP(K23,Platines!$A$2:$AA$34,27,FALSE)="Oui",VLOOKUP(K23,$C$2:$E$47,2,FALSE),"")),"",(IF(VLOOKUP(K23,Platines!$A$2:$AA$34,27,FALSE)="Oui",VLOOKUP(K23,$C$2:$E$47,2,FALSE),"")))</f>
        <v>85</v>
      </c>
      <c r="M23" s="1">
        <f>IF(ISNA(IF(VLOOKUP(K23,Platines!$A$2:$AA$34,27,FALSE)="Oui",VLOOKUP(K23,$C$2:$E$47,3,FALSE),"")),"",(IF(VLOOKUP(K23,Platines!$A$2:$AA$34,27,FALSE)="Oui",VLOOKUP(K23,$C$2:$E$47,3,FALSE),"")))</f>
        <v>10</v>
      </c>
      <c r="N23" s="18">
        <f>IF(ISNA(IF(VLOOKUP(K23,Platines!$A$2:$AA$34,27,FALSE)="Oui",VLOOKUP(K23,$C$2:$H$47,6,FALSE),"")),"",(IF(VLOOKUP(K23,Platines!$A$2:$AA$34,27,FALSE)="Oui",VLOOKUP(K23,$C$2:$H$47,6,FALSE),"")))</f>
        <v>4.0999999999999996</v>
      </c>
    </row>
    <row r="24" spans="1:14">
      <c r="A24" s="1">
        <v>23</v>
      </c>
      <c r="B24" s="1">
        <f t="shared" si="0"/>
        <v>22</v>
      </c>
      <c r="C24" s="84" t="s">
        <v>27</v>
      </c>
      <c r="D24" s="1">
        <f>VLOOKUP(C24,Platines!$A$2:$Z$34,23,FALSE)</f>
        <v>85</v>
      </c>
      <c r="E24" s="1">
        <f>VLOOKUP(C24,Platines!$A$2:$Z$34,22,FALSE)</f>
        <v>10</v>
      </c>
      <c r="F24" s="1">
        <f>IF(VLOOKUP(C24,Platines!$A$2:$AA$34,27,FALSE)="Oui",RANK(G24,$G$2:$G$47,0),"")</f>
        <v>22</v>
      </c>
      <c r="G24" s="2">
        <f>IF(VLOOKUP(C24,Platines!$A$2:$AA$34,27,FALSE)="Oui",SUM(D24*1000+(E24)/100+ROW()/1000000),"")</f>
        <v>85000.100023999999</v>
      </c>
      <c r="H24" s="17">
        <f>VLOOKUP(C24,Platines!$A$2:$Z$34,26,FALSE)</f>
        <v>4.0999999999999996</v>
      </c>
      <c r="J24" s="13">
        <f>IF(ISNA(IF(VLOOKUP(K24,Platines!$A$2:$AA$34,27,FALSE)="Oui",VLOOKUP(K24,$C$2:$F$47,4,FALSE),"")),"",(IF(VLOOKUP(K24,Platines!$A$2:$AA$34,27,FALSE)="Oui",VLOOKUP(K24,$C$2:$F$47,4,FALSE),"")))</f>
        <v>23</v>
      </c>
      <c r="K24" s="73" t="str">
        <f t="shared" si="1"/>
        <v>Litalien91140</v>
      </c>
      <c r="L24" s="1">
        <f>IF(ISNA(IF(VLOOKUP(K24,Platines!$A$2:$AA$34,27,FALSE)="Oui",VLOOKUP(K24,$C$2:$E$47,2,FALSE),"")),"",(IF(VLOOKUP(K24,Platines!$A$2:$AA$34,27,FALSE)="Oui",VLOOKUP(K24,$C$2:$E$47,2,FALSE),"")))</f>
        <v>85</v>
      </c>
      <c r="M24" s="1">
        <f>IF(ISNA(IF(VLOOKUP(K24,Platines!$A$2:$AA$34,27,FALSE)="Oui",VLOOKUP(K24,$C$2:$E$47,3,FALSE),"")),"",(IF(VLOOKUP(K24,Platines!$A$2:$AA$34,27,FALSE)="Oui",VLOOKUP(K24,$C$2:$E$47,3,FALSE),"")))</f>
        <v>6</v>
      </c>
      <c r="N24" s="18">
        <f>IF(ISNA(IF(VLOOKUP(K24,Platines!$A$2:$AA$34,27,FALSE)="Oui",VLOOKUP(K24,$C$2:$H$47,6,FALSE),"")),"",(IF(VLOOKUP(K24,Platines!$A$2:$AA$34,27,FALSE)="Oui",VLOOKUP(K24,$C$2:$H$47,6,FALSE),"")))</f>
        <v>5</v>
      </c>
    </row>
    <row r="25" spans="1:14">
      <c r="A25" s="1">
        <v>24</v>
      </c>
      <c r="B25" s="1">
        <f t="shared" si="0"/>
        <v>14</v>
      </c>
      <c r="C25" s="93" t="s">
        <v>57</v>
      </c>
      <c r="D25" s="1">
        <f>VLOOKUP(C25,Platines!$A$2:$Z$34,23,FALSE)</f>
        <v>126</v>
      </c>
      <c r="E25" s="1">
        <f>VLOOKUP(C25,Platines!$A$2:$Z$34,22,FALSE)</f>
        <v>18</v>
      </c>
      <c r="F25" s="1">
        <f>IF(VLOOKUP(C25,Platines!$A$2:$AA$34,27,FALSE)="Oui",RANK(G25,$G$2:$G$47,0),"")</f>
        <v>14</v>
      </c>
      <c r="G25" s="2">
        <f>IF(VLOOKUP(C25,Platines!$A$2:$AA$34,27,FALSE)="Oui",SUM(D25*1000+(E25)/100+ROW()/1000000),"")</f>
        <v>126000.18002499999</v>
      </c>
      <c r="H25" s="17">
        <f>VLOOKUP(C25,Platines!$A$2:$Z$34,26,FALSE)</f>
        <v>3.5555555555555554</v>
      </c>
      <c r="J25" s="13">
        <f>IF(ISNA(IF(VLOOKUP(K25,Platines!$A$2:$AA$34,27,FALSE)="Oui",VLOOKUP(K25,$C$2:$F$47,4,FALSE),"")),"",(IF(VLOOKUP(K25,Platines!$A$2:$AA$34,27,FALSE)="Oui",VLOOKUP(K25,$C$2:$F$47,4,FALSE),"")))</f>
        <v>24</v>
      </c>
      <c r="K25" s="71" t="str">
        <f t="shared" si="1"/>
        <v>S-kort_44</v>
      </c>
      <c r="L25" s="1">
        <f>IF(ISNA(IF(VLOOKUP(K25,Platines!$A$2:$AA$34,27,FALSE)="Oui",VLOOKUP(K25,$C$2:$E$47,2,FALSE),"")),"",(IF(VLOOKUP(K25,Platines!$A$2:$AA$34,27,FALSE)="Oui",VLOOKUP(K25,$C$2:$E$47,2,FALSE),"")))</f>
        <v>80</v>
      </c>
      <c r="M25" s="1">
        <f>IF(ISNA(IF(VLOOKUP(K25,Platines!$A$2:$AA$34,27,FALSE)="Oui",VLOOKUP(K25,$C$2:$E$47,3,FALSE),"")),"",(IF(VLOOKUP(K25,Platines!$A$2:$AA$34,27,FALSE)="Oui",VLOOKUP(K25,$C$2:$E$47,3,FALSE),"")))</f>
        <v>9</v>
      </c>
      <c r="N25" s="18">
        <f>IF(ISNA(IF(VLOOKUP(K25,Platines!$A$2:$AA$34,27,FALSE)="Oui",VLOOKUP(K25,$C$2:$H$47,6,FALSE),"")),"",(IF(VLOOKUP(K25,Platines!$A$2:$AA$34,27,FALSE)="Oui",VLOOKUP(K25,$C$2:$H$47,6,FALSE),"")))</f>
        <v>4.2222222222222223</v>
      </c>
    </row>
    <row r="26" spans="1:14">
      <c r="A26" s="1">
        <v>25</v>
      </c>
      <c r="B26" s="1">
        <f t="shared" si="0"/>
        <v>12</v>
      </c>
      <c r="C26" s="84" t="s">
        <v>30</v>
      </c>
      <c r="D26" s="1">
        <f>VLOOKUP(C26,Platines!$A$2:$Z$34,23,FALSE)</f>
        <v>146</v>
      </c>
      <c r="E26" s="1">
        <f>VLOOKUP(C26,Platines!$A$2:$Z$34,22,FALSE)</f>
        <v>6</v>
      </c>
      <c r="F26" s="1">
        <f>IF(VLOOKUP(C26,Platines!$A$2:$AA$34,27,FALSE)="Oui",RANK(G26,$G$2:$G$47,0),"")</f>
        <v>12</v>
      </c>
      <c r="G26" s="2">
        <f>IF(VLOOKUP(C26,Platines!$A$2:$AA$34,27,FALSE)="Oui",SUM(D26*1000+(E26)/100+ROW()/1000000),"")</f>
        <v>146000.06002599999</v>
      </c>
      <c r="H26" s="17">
        <f>VLOOKUP(C26,Platines!$A$2:$Z$34,26,FALSE)</f>
        <v>5.333333333333333</v>
      </c>
      <c r="J26" s="13">
        <f>IF(ISNA(IF(VLOOKUP(K26,Platines!$A$2:$AA$34,27,FALSE)="Oui",VLOOKUP(K26,$C$2:$F$47,4,FALSE),"")),"",(IF(VLOOKUP(K26,Platines!$A$2:$AA$34,27,FALSE)="Oui",VLOOKUP(K26,$C$2:$F$47,4,FALSE),"")))</f>
        <v>25</v>
      </c>
      <c r="K26" s="72" t="str">
        <f t="shared" si="1"/>
        <v>Julz</v>
      </c>
      <c r="L26" s="1">
        <f>IF(ISNA(IF(VLOOKUP(K26,Platines!$A$2:$AA$34,27,FALSE)="Oui",VLOOKUP(K26,$C$2:$E$47,2,FALSE),"")),"",(IF(VLOOKUP(K26,Platines!$A$2:$AA$34,27,FALSE)="Oui",VLOOKUP(K26,$C$2:$E$47,2,FALSE),"")))</f>
        <v>77</v>
      </c>
      <c r="M26" s="1">
        <f>IF(ISNA(IF(VLOOKUP(K26,Platines!$A$2:$AA$34,27,FALSE)="Oui",VLOOKUP(K26,$C$2:$E$47,3,FALSE),"")),"",(IF(VLOOKUP(K26,Platines!$A$2:$AA$34,27,FALSE)="Oui",VLOOKUP(K26,$C$2:$E$47,3,FALSE),"")))</f>
        <v>11</v>
      </c>
      <c r="N26" s="18">
        <f>IF(ISNA(IF(VLOOKUP(K26,Platines!$A$2:$AA$34,27,FALSE)="Oui",VLOOKUP(K26,$C$2:$H$47,6,FALSE),"")),"",(IF(VLOOKUP(K26,Platines!$A$2:$AA$34,27,FALSE)="Oui",VLOOKUP(K26,$C$2:$H$47,6,FALSE),"")))</f>
        <v>3.6363636363636362</v>
      </c>
    </row>
    <row r="27" spans="1:14">
      <c r="A27" s="1">
        <v>26</v>
      </c>
      <c r="B27" s="1">
        <f t="shared" si="0"/>
        <v>1</v>
      </c>
      <c r="C27" s="85" t="s">
        <v>29</v>
      </c>
      <c r="D27" s="1">
        <f>VLOOKUP(C27,Platines!$A$2:$Z$34,23,FALSE)</f>
        <v>666</v>
      </c>
      <c r="E27" s="1">
        <f>VLOOKUP(C27,Platines!$A$2:$Z$34,22,FALSE)</f>
        <v>24</v>
      </c>
      <c r="F27" s="1">
        <f>IF(VLOOKUP(C27,Platines!$A$2:$AA$34,27,FALSE)="Oui",RANK(G27,$G$2:$G$47,0),"")</f>
        <v>1</v>
      </c>
      <c r="G27" s="2">
        <f>IF(VLOOKUP(C27,Platines!$A$2:$AA$34,27,FALSE)="Oui",SUM(D27*1000+(E27)/100+ROW()/1000000),"")</f>
        <v>666000.24002699996</v>
      </c>
      <c r="H27" s="17">
        <f>VLOOKUP(C27,Platines!$A$2:$Z$34,26,FALSE)</f>
        <v>4.958333333333333</v>
      </c>
      <c r="J27" s="13">
        <f>IF(ISNA(IF(VLOOKUP(K27,Platines!$A$2:$AA$34,27,FALSE)="Oui",VLOOKUP(K27,$C$2:$F$47,4,FALSE),"")),"",(IF(VLOOKUP(K27,Platines!$A$2:$AA$34,27,FALSE)="Oui",VLOOKUP(K27,$C$2:$F$47,4,FALSE),"")))</f>
        <v>26</v>
      </c>
      <c r="K27" s="73" t="str">
        <f t="shared" si="1"/>
        <v>Venezia85</v>
      </c>
      <c r="L27" s="1">
        <f>IF(ISNA(IF(VLOOKUP(K27,Platines!$A$2:$AA$34,27,FALSE)="Oui",VLOOKUP(K27,$C$2:$E$47,2,FALSE),"")),"",(IF(VLOOKUP(K27,Platines!$A$2:$AA$34,27,FALSE)="Oui",VLOOKUP(K27,$C$2:$E$47,2,FALSE),"")))</f>
        <v>70</v>
      </c>
      <c r="M27" s="1">
        <f>IF(ISNA(IF(VLOOKUP(K27,Platines!$A$2:$AA$34,27,FALSE)="Oui",VLOOKUP(K27,$C$2:$E$47,3,FALSE),"")),"",(IF(VLOOKUP(K27,Platines!$A$2:$AA$34,27,FALSE)="Oui",VLOOKUP(K27,$C$2:$E$47,3,FALSE),"")))</f>
        <v>5</v>
      </c>
      <c r="N27" s="18">
        <f>IF(ISNA(IF(VLOOKUP(K27,Platines!$A$2:$AA$34,27,FALSE)="Oui",VLOOKUP(K27,$C$2:$H$47,6,FALSE),"")),"",(IF(VLOOKUP(K27,Platines!$A$2:$AA$34,27,FALSE)="Oui",VLOOKUP(K27,$C$2:$H$47,6,FALSE),"")))</f>
        <v>4.8</v>
      </c>
    </row>
    <row r="28" spans="1:14">
      <c r="A28" s="1">
        <v>27</v>
      </c>
      <c r="B28" s="1">
        <f t="shared" si="0"/>
        <v>31</v>
      </c>
      <c r="C28" s="84" t="s">
        <v>49</v>
      </c>
      <c r="D28" s="1">
        <f>VLOOKUP(C28,Platines!$A$2:$Z$34,23,FALSE)</f>
        <v>10</v>
      </c>
      <c r="E28" s="1">
        <f>VLOOKUP(C28,Platines!$A$2:$Z$34,22,FALSE)</f>
        <v>2</v>
      </c>
      <c r="F28" s="1">
        <f>IF(VLOOKUP(C28,Platines!$A$2:$AA$34,27,FALSE)="Oui",RANK(G28,$G$2:$G$47,0),"")</f>
        <v>31</v>
      </c>
      <c r="G28" s="2">
        <f>IF(VLOOKUP(C28,Platines!$A$2:$AA$34,27,FALSE)="Oui",SUM(D28*1000+(E28)/100+ROW()/1000000),"")</f>
        <v>10000.020028000001</v>
      </c>
      <c r="H28" s="17">
        <f>VLOOKUP(C28,Platines!$A$2:$Z$34,26,FALSE)</f>
        <v>3</v>
      </c>
      <c r="J28" s="13">
        <f>IF(ISNA(IF(VLOOKUP(K28,Platines!$A$2:$AA$34,27,FALSE)="Oui",VLOOKUP(K28,$C$2:$F$47,4,FALSE),"")),"",(IF(VLOOKUP(K28,Platines!$A$2:$AA$34,27,FALSE)="Oui",VLOOKUP(K28,$C$2:$F$47,4,FALSE),"")))</f>
        <v>27</v>
      </c>
      <c r="K28" s="72" t="str">
        <f t="shared" si="1"/>
        <v>Chibimoko77</v>
      </c>
      <c r="L28" s="1">
        <f>IF(ISNA(IF(VLOOKUP(K28,Platines!$A$2:$AA$34,27,FALSE)="Oui",VLOOKUP(K28,$C$2:$E$47,2,FALSE),"")),"",(IF(VLOOKUP(K28,Platines!$A$2:$AA$34,27,FALSE)="Oui",VLOOKUP(K28,$C$2:$E$47,2,FALSE),"")))</f>
        <v>50</v>
      </c>
      <c r="M28" s="1">
        <f>IF(ISNA(IF(VLOOKUP(K28,Platines!$A$2:$AA$34,27,FALSE)="Oui",VLOOKUP(K28,$C$2:$E$47,3,FALSE),"")),"",(IF(VLOOKUP(K28,Platines!$A$2:$AA$34,27,FALSE)="Oui",VLOOKUP(K28,$C$2:$E$47,3,FALSE),"")))</f>
        <v>2</v>
      </c>
      <c r="N28" s="18">
        <f>IF(ISNA(IF(VLOOKUP(K28,Platines!$A$2:$AA$34,27,FALSE)="Oui",VLOOKUP(K28,$C$2:$H$47,6,FALSE),"")),"",(IF(VLOOKUP(K28,Platines!$A$2:$AA$34,27,FALSE)="Oui",VLOOKUP(K28,$C$2:$H$47,6,FALSE),"")))</f>
        <v>6.5</v>
      </c>
    </row>
    <row r="29" spans="1:14">
      <c r="A29" s="1">
        <v>28</v>
      </c>
      <c r="B29" s="1">
        <f t="shared" si="0"/>
        <v>2</v>
      </c>
      <c r="C29" s="84" t="s">
        <v>351</v>
      </c>
      <c r="D29" s="1">
        <f>VLOOKUP(C29,Platines!$A$2:$Z$34,23,FALSE)</f>
        <v>575</v>
      </c>
      <c r="E29" s="1">
        <f>VLOOKUP(C29,Platines!$A$2:$Z$34,22,FALSE)</f>
        <v>21</v>
      </c>
      <c r="F29" s="1">
        <f>IF(VLOOKUP(C29,Platines!$A$2:$AA$34,27,FALSE)="Oui",RANK(G29,$G$2:$G$47,0),"")</f>
        <v>2</v>
      </c>
      <c r="G29" s="2">
        <f>IF(VLOOKUP(C29,Platines!$A$2:$AA$34,27,FALSE)="Oui",SUM(D29*1000+(E29)/100+ROW()/1000000),"")</f>
        <v>575000.21002899995</v>
      </c>
      <c r="H29" s="17">
        <f>VLOOKUP(C29,Platines!$A$2:$Z$34,26,FALSE)</f>
        <v>5.4761904761904763</v>
      </c>
      <c r="J29" s="13">
        <f>IF(ISNA(IF(VLOOKUP(K29,Platines!$A$2:$AA$34,27,FALSE)="Oui",VLOOKUP(K29,$C$2:$F$47,4,FALSE),"")),"",(IF(VLOOKUP(K29,Platines!$A$2:$AA$34,27,FALSE)="Oui",VLOOKUP(K29,$C$2:$F$47,4,FALSE),"")))</f>
        <v>28</v>
      </c>
      <c r="K29" s="73" t="str">
        <f t="shared" si="1"/>
        <v>AngelMJ</v>
      </c>
      <c r="L29" s="1">
        <f>IF(ISNA(IF(VLOOKUP(K29,Platines!$A$2:$AA$34,27,FALSE)="Oui",VLOOKUP(K29,$C$2:$E$47,2,FALSE),"")),"",(IF(VLOOKUP(K29,Platines!$A$2:$AA$34,27,FALSE)="Oui",VLOOKUP(K29,$C$2:$E$47,2,FALSE),"")))</f>
        <v>28</v>
      </c>
      <c r="M29" s="1">
        <f>IF(ISNA(IF(VLOOKUP(K29,Platines!$A$2:$AA$34,27,FALSE)="Oui",VLOOKUP(K29,$C$2:$E$47,3,FALSE),"")),"",(IF(VLOOKUP(K29,Platines!$A$2:$AA$34,27,FALSE)="Oui",VLOOKUP(K29,$C$2:$E$47,3,FALSE),"")))</f>
        <v>3</v>
      </c>
      <c r="N29" s="18">
        <f>IF(ISNA(IF(VLOOKUP(K29,Platines!$A$2:$AA$34,27,FALSE)="Oui",VLOOKUP(K29,$C$2:$H$47,6,FALSE),"")),"",(IF(VLOOKUP(K29,Platines!$A$2:$AA$34,27,FALSE)="Oui",VLOOKUP(K29,$C$2:$H$47,6,FALSE),"")))</f>
        <v>4.333333333333333</v>
      </c>
    </row>
    <row r="30" spans="1:14">
      <c r="A30" s="1">
        <v>29</v>
      </c>
      <c r="B30" s="1">
        <f t="shared" si="0"/>
        <v>24</v>
      </c>
      <c r="C30" s="96" t="s">
        <v>60</v>
      </c>
      <c r="D30" s="1">
        <f>VLOOKUP(C30,Platines!$A$2:$Z$34,23,FALSE)</f>
        <v>80</v>
      </c>
      <c r="E30" s="1">
        <f>VLOOKUP(C30,Platines!$A$2:$Z$34,22,FALSE)</f>
        <v>9</v>
      </c>
      <c r="F30" s="1">
        <f>IF(VLOOKUP(C30,Platines!$A$2:$AA$34,27,FALSE)="Oui",RANK(G30,$G$2:$G$47,0),"")</f>
        <v>24</v>
      </c>
      <c r="G30" s="2">
        <f>IF(VLOOKUP(C30,Platines!$A$2:$AA$34,27,FALSE)="Oui",SUM(D30*1000+(E30)/100+ROW()/1000000),"")</f>
        <v>80000.090029999992</v>
      </c>
      <c r="H30" s="17">
        <f>VLOOKUP(C30,Platines!$A$2:$Z$34,26,FALSE)</f>
        <v>4.2222222222222223</v>
      </c>
      <c r="J30" s="13">
        <f>IF(ISNA(IF(VLOOKUP(K30,Platines!$A$2:$AA$34,27,FALSE)="Oui",VLOOKUP(K30,$C$2:$F$47,4,FALSE),"")),"",(IF(VLOOKUP(K30,Platines!$A$2:$AA$34,27,FALSE)="Oui",VLOOKUP(K30,$C$2:$F$47,4,FALSE),"")))</f>
        <v>29</v>
      </c>
      <c r="K30" s="70" t="str">
        <f t="shared" si="1"/>
        <v>Blacky_Tom</v>
      </c>
      <c r="L30" s="1">
        <f>IF(ISNA(IF(VLOOKUP(K30,Platines!$A$2:$AA$34,27,FALSE)="Oui",VLOOKUP(K30,$C$2:$E$47,2,FALSE),"")),"",(IF(VLOOKUP(K30,Platines!$A$2:$AA$34,27,FALSE)="Oui",VLOOKUP(K30,$C$2:$E$47,2,FALSE),"")))</f>
        <v>22</v>
      </c>
      <c r="M30" s="1">
        <f>IF(ISNA(IF(VLOOKUP(K30,Platines!$A$2:$AA$34,27,FALSE)="Oui",VLOOKUP(K30,$C$2:$E$47,3,FALSE),"")),"",(IF(VLOOKUP(K30,Platines!$A$2:$AA$34,27,FALSE)="Oui",VLOOKUP(K30,$C$2:$E$47,3,FALSE),"")))</f>
        <v>4</v>
      </c>
      <c r="N30" s="18">
        <f>IF(ISNA(IF(VLOOKUP(K30,Platines!$A$2:$AA$34,27,FALSE)="Oui",VLOOKUP(K30,$C$2:$H$47,6,FALSE),"")),"",(IF(VLOOKUP(K30,Platines!$A$2:$AA$34,27,FALSE)="Oui",VLOOKUP(K30,$C$2:$H$47,6,FALSE),"")))</f>
        <v>3</v>
      </c>
    </row>
    <row r="31" spans="1:14">
      <c r="A31" s="1">
        <v>30</v>
      </c>
      <c r="B31" s="1">
        <f t="shared" si="0"/>
        <v>9</v>
      </c>
      <c r="C31" s="94" t="s">
        <v>32</v>
      </c>
      <c r="D31" s="1">
        <f>VLOOKUP(C31,Platines!$A$2:$Z$34,23,FALSE)</f>
        <v>167</v>
      </c>
      <c r="E31" s="1">
        <f>VLOOKUP(C31,Platines!$A$2:$Z$34,22,FALSE)</f>
        <v>21</v>
      </c>
      <c r="F31" s="1">
        <f>IF(VLOOKUP(C31,Platines!$A$2:$AA$34,27,FALSE)="Oui",RANK(G31,$G$2:$G$47,0),"")</f>
        <v>9</v>
      </c>
      <c r="G31" s="2">
        <f>IF(VLOOKUP(C31,Platines!$A$2:$AA$34,27,FALSE)="Oui",SUM(D31*1000+(E31)/100+ROW()/1000000),"")</f>
        <v>167000.210031</v>
      </c>
      <c r="H31" s="17">
        <f>VLOOKUP(C31,Platines!$A$2:$Z$34,26,FALSE)</f>
        <v>3.9047619047619047</v>
      </c>
      <c r="J31" s="13">
        <f>IF(ISNA(IF(VLOOKUP(K31,Platines!$A$2:$AA$34,27,FALSE)="Oui",VLOOKUP(K31,$C$2:$F$47,4,FALSE),"")),"",(IF(VLOOKUP(K31,Platines!$A$2:$AA$34,27,FALSE)="Oui",VLOOKUP(K31,$C$2:$F$47,4,FALSE),"")))</f>
        <v>30</v>
      </c>
      <c r="K31" s="72" t="str">
        <f t="shared" si="1"/>
        <v>Androraia</v>
      </c>
      <c r="L31" s="1">
        <f>IF(ISNA(IF(VLOOKUP(K31,Platines!$A$2:$AA$34,27,FALSE)="Oui",VLOOKUP(K31,$C$2:$E$47,2,FALSE),"")),"",(IF(VLOOKUP(K31,Platines!$A$2:$AA$34,27,FALSE)="Oui",VLOOKUP(K31,$C$2:$E$47,2,FALSE),"")))</f>
        <v>14</v>
      </c>
      <c r="M31" s="1">
        <f>IF(ISNA(IF(VLOOKUP(K31,Platines!$A$2:$AA$34,27,FALSE)="Oui",VLOOKUP(K31,$C$2:$E$47,3,FALSE),"")),"",(IF(VLOOKUP(K31,Platines!$A$2:$AA$34,27,FALSE)="Oui",VLOOKUP(K31,$C$2:$E$47,3,FALSE),"")))</f>
        <v>5</v>
      </c>
      <c r="N31" s="18">
        <f>IF(ISNA(IF(VLOOKUP(K31,Platines!$A$2:$AA$34,27,FALSE)="Oui",VLOOKUP(K31,$C$2:$H$47,6,FALSE),"")),"",(IF(VLOOKUP(K31,Platines!$A$2:$AA$34,27,FALSE)="Oui",VLOOKUP(K31,$C$2:$H$47,6,FALSE),"")))</f>
        <v>2</v>
      </c>
    </row>
    <row r="32" spans="1:14">
      <c r="A32" s="1">
        <v>31</v>
      </c>
      <c r="B32" s="1">
        <f t="shared" si="0"/>
        <v>26</v>
      </c>
      <c r="C32" s="87" t="s">
        <v>38</v>
      </c>
      <c r="D32" s="1">
        <f>VLOOKUP(C32,Platines!$A$2:$Z$34,23,FALSE)</f>
        <v>70</v>
      </c>
      <c r="E32" s="1">
        <f>VLOOKUP(C32,Platines!$A$2:$Z$34,22,FALSE)</f>
        <v>5</v>
      </c>
      <c r="F32" s="1">
        <f>IF(VLOOKUP(C32,Platines!$A$2:$AA$34,27,FALSE)="Oui",RANK(G32,$G$2:$G$47,0),"")</f>
        <v>26</v>
      </c>
      <c r="G32" s="2">
        <f>IF(VLOOKUP(C32,Platines!$A$2:$AA$34,27,FALSE)="Oui",SUM(D32*1000+(E32)/100+ROW()/1000000),"")</f>
        <v>70000.050031999999</v>
      </c>
      <c r="H32" s="17">
        <f>VLOOKUP(C32,Platines!$A$2:$Z$34,26,FALSE)</f>
        <v>4.8</v>
      </c>
      <c r="J32" s="13">
        <f>IF(ISNA(IF(VLOOKUP(K32,Platines!$A$2:$AA$34,27,FALSE)="Oui",VLOOKUP(K32,$C$2:$F$47,4,FALSE),"")),"",(IF(VLOOKUP(K32,Platines!$A$2:$AA$34,27,FALSE)="Oui",VLOOKUP(K32,$C$2:$F$47,4,FALSE),"")))</f>
        <v>31</v>
      </c>
      <c r="K32" s="69" t="str">
        <f t="shared" si="1"/>
        <v>pampafox</v>
      </c>
      <c r="L32" s="1">
        <f>IF(ISNA(IF(VLOOKUP(K32,Platines!$A$2:$AA$34,27,FALSE)="Oui",VLOOKUP(K32,$C$2:$E$47,2,FALSE),"")),"",(IF(VLOOKUP(K32,Platines!$A$2:$AA$34,27,FALSE)="Oui",VLOOKUP(K32,$C$2:$E$47,2,FALSE),"")))</f>
        <v>10</v>
      </c>
      <c r="M32" s="1">
        <f>IF(ISNA(IF(VLOOKUP(K32,Platines!$A$2:$AA$34,27,FALSE)="Oui",VLOOKUP(K32,$C$2:$E$47,3,FALSE),"")),"",(IF(VLOOKUP(K32,Platines!$A$2:$AA$34,27,FALSE)="Oui",VLOOKUP(K32,$C$2:$E$47,3,FALSE),"")))</f>
        <v>2</v>
      </c>
      <c r="N32" s="18">
        <f>IF(ISNA(IF(VLOOKUP(K32,Platines!$A$2:$AA$34,27,FALSE)="Oui",VLOOKUP(K32,$C$2:$H$47,6,FALSE),"")),"",(IF(VLOOKUP(K32,Platines!$A$2:$AA$34,27,FALSE)="Oui",VLOOKUP(K32,$C$2:$H$47,6,FALSE),"")))</f>
        <v>3</v>
      </c>
    </row>
    <row r="33" spans="1:14">
      <c r="A33" s="1">
        <v>32</v>
      </c>
      <c r="B33" s="1">
        <f t="shared" si="0"/>
        <v>4</v>
      </c>
      <c r="C33" s="88" t="s">
        <v>33</v>
      </c>
      <c r="D33" s="1">
        <f>VLOOKUP(C33,Platines!$A$2:$Z$34,23,FALSE)</f>
        <v>321</v>
      </c>
      <c r="E33" s="1">
        <f>VLOOKUP(C33,Platines!$A$2:$Z$34,22,FALSE)</f>
        <v>11</v>
      </c>
      <c r="F33" s="1">
        <f>IF(VLOOKUP(C33,Platines!$A$2:$AA$34,27,FALSE)="Oui",RANK(G33,$G$2:$G$47,0),"")</f>
        <v>4</v>
      </c>
      <c r="G33" s="2">
        <f>IF(VLOOKUP(C33,Platines!$A$2:$AA$34,27,FALSE)="Oui",SUM(D33*1000+(E33)/100+ROW()/1000000),"")</f>
        <v>321000.110033</v>
      </c>
      <c r="H33" s="17">
        <f>VLOOKUP(C33,Platines!$A$2:$Z$34,26,FALSE)</f>
        <v>5</v>
      </c>
      <c r="J33" s="13">
        <f>IF(ISNA(IF(VLOOKUP(K33,Platines!$A$2:$AA$34,27,FALSE)="Oui",VLOOKUP(K33,$C$2:$F$47,4,FALSE),"")),"",(IF(VLOOKUP(K33,Platines!$A$2:$AA$34,27,FALSE)="Oui",VLOOKUP(K33,$C$2:$F$47,4,FALSE),"")))</f>
        <v>32</v>
      </c>
      <c r="K33" s="69" t="str">
        <f>IF(ISNA(VLOOKUP(A33,$B$2:$C$59,2,FALSE)),"",(VLOOKUP(A33,$B$2:$C$59,2,FALSE)))</f>
        <v>Julio1706</v>
      </c>
      <c r="L33" s="1">
        <f>IF(ISNA(IF(VLOOKUP(K33,Platines!$A$2:$AA$34,27,FALSE)="Oui",VLOOKUP(K33,$C$2:$E$47,2,FALSE),"")),"",(IF(VLOOKUP(K33,Platines!$A$2:$AA$34,27,FALSE)="Oui",VLOOKUP(K33,$C$2:$E$47,2,FALSE),"")))</f>
        <v>5</v>
      </c>
      <c r="M33" s="1">
        <f>IF(ISNA(IF(VLOOKUP(K33,Platines!$A$2:$AA$34,27,FALSE)="Oui",VLOOKUP(K33,$C$2:$E$47,3,FALSE),"")),"",(IF(VLOOKUP(K33,Platines!$A$2:$AA$34,27,FALSE)="Oui",VLOOKUP(K33,$C$2:$E$47,3,FALSE),"")))</f>
        <v>1</v>
      </c>
      <c r="N33" s="18">
        <f>IF(ISNA(IF(VLOOKUP(K33,Platines!$A$2:$AA$34,27,FALSE)="Oui",VLOOKUP(K33,$C$2:$H$47,6,FALSE),"")),"",(IF(VLOOKUP(K33,Platines!$A$2:$AA$34,27,FALSE)="Oui",VLOOKUP(K33,$C$2:$H$47,6,FALSE),"")))</f>
        <v>3</v>
      </c>
    </row>
    <row r="34" spans="1:14">
      <c r="A34" s="1">
        <v>33</v>
      </c>
      <c r="B34" s="1">
        <f t="shared" si="0"/>
        <v>17</v>
      </c>
      <c r="C34" s="89" t="s">
        <v>35</v>
      </c>
      <c r="D34" s="1">
        <f>VLOOKUP(C34,Platines!$A$2:$Z$34,23,FALSE)</f>
        <v>103</v>
      </c>
      <c r="E34" s="1">
        <f>VLOOKUP(C34,Platines!$A$2:$Z$34,22,FALSE)</f>
        <v>9</v>
      </c>
      <c r="F34" s="1">
        <f>IF(VLOOKUP(C34,Platines!$A$2:$AA$34,27,FALSE)="Oui",RANK(G34,$G$2:$G$47,0),"")</f>
        <v>17</v>
      </c>
      <c r="G34" s="2">
        <f>IF(VLOOKUP(C34,Platines!$A$2:$AA$34,27,FALSE)="Oui",SUM(D34*1000+(E34)/100+ROW()/1000000),"")</f>
        <v>103000.09003399999</v>
      </c>
      <c r="H34" s="17">
        <f>VLOOKUP(C34,Platines!$A$2:$Z$34,26,FALSE)</f>
        <v>4.333333333333333</v>
      </c>
      <c r="J34" s="13">
        <f>IF(ISNA(IF(VLOOKUP(K34,Platines!$A$2:$AA$34,27,FALSE)="Oui",VLOOKUP(K34,$C$2:$F$47,4,FALSE),"")),"",(IF(VLOOKUP(K34,Platines!$A$2:$AA$34,27,FALSE)="Oui",VLOOKUP(K34,$C$2:$F$47,4,FALSE),"")))</f>
        <v>33</v>
      </c>
      <c r="K34" s="72" t="str">
        <f t="shared" si="1"/>
        <v>AzgaralTh</v>
      </c>
      <c r="L34" s="1">
        <f>IF(ISNA(IF(VLOOKUP(K34,Platines!$A$2:$AA$34,27,FALSE)="Oui",VLOOKUP(K34,$C$2:$E$47,2,FALSE),"")),"",(IF(VLOOKUP(K34,Platines!$A$2:$AA$34,27,FALSE)="Oui",VLOOKUP(K34,$C$2:$E$47,2,FALSE),"")))</f>
        <v>0</v>
      </c>
      <c r="M34" s="1">
        <f>IF(ISNA(IF(VLOOKUP(K34,Platines!$A$2:$AA$34,27,FALSE)="Oui",VLOOKUP(K34,$C$2:$E$47,3,FALSE),"")),"",(IF(VLOOKUP(K34,Platines!$A$2:$AA$34,27,FALSE)="Oui",VLOOKUP(K34,$C$2:$E$47,3,FALSE),"")))</f>
        <v>0</v>
      </c>
      <c r="N34" s="18" t="str">
        <f>IF(ISNA(IF(VLOOKUP(K34,Platines!$A$2:$AA$34,27,FALSE)="Oui",VLOOKUP(K34,$C$2:$H$47,6,FALSE),"")),"",(IF(VLOOKUP(K34,Platines!$A$2:$AA$34,27,FALSE)="Oui",VLOOKUP(K34,$C$2:$H$47,6,FALSE),"")))</f>
        <v>0</v>
      </c>
    </row>
  </sheetData>
  <sortState ref="C2:C36">
    <sortCondition ref="C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Y36"/>
  <sheetViews>
    <sheetView topLeftCell="B2" workbookViewId="0">
      <selection activeCell="G23" sqref="G23"/>
    </sheetView>
  </sheetViews>
  <sheetFormatPr baseColWidth="10" defaultRowHeight="15"/>
  <cols>
    <col min="3" max="3" width="15.140625" bestFit="1" customWidth="1"/>
    <col min="7" max="7" width="6.42578125" customWidth="1"/>
    <col min="10" max="10" width="11.28515625" bestFit="1" customWidth="1"/>
    <col min="11" max="11" width="16.85546875" customWidth="1"/>
    <col min="15" max="15" width="6.42578125" customWidth="1"/>
    <col min="19" max="19" width="15" customWidth="1"/>
    <col min="24" max="24" width="6.28515625" customWidth="1"/>
    <col min="25" max="25" width="6.140625" customWidth="1"/>
    <col min="26" max="26" width="13.140625" customWidth="1"/>
  </cols>
  <sheetData>
    <row r="1" spans="2:25" ht="43.5" customHeight="1">
      <c r="B1" s="81" t="s">
        <v>53</v>
      </c>
      <c r="C1" s="81"/>
      <c r="D1" s="81"/>
      <c r="E1" s="81"/>
      <c r="F1" s="81"/>
      <c r="G1" s="81"/>
      <c r="J1" s="81" t="s">
        <v>54</v>
      </c>
      <c r="K1" s="81"/>
      <c r="L1" s="81"/>
      <c r="M1" s="81"/>
      <c r="N1" s="81"/>
      <c r="O1" s="81"/>
      <c r="R1" s="81" t="s">
        <v>76</v>
      </c>
      <c r="S1" s="81"/>
      <c r="T1" s="81"/>
      <c r="U1" s="81"/>
      <c r="V1" s="81"/>
      <c r="W1" s="81"/>
      <c r="X1" s="81"/>
    </row>
    <row r="2" spans="2:25" ht="45">
      <c r="B2" s="4" t="s">
        <v>21</v>
      </c>
      <c r="C2" s="4" t="s">
        <v>10</v>
      </c>
      <c r="D2" s="4" t="s">
        <v>22</v>
      </c>
      <c r="E2" s="4" t="s">
        <v>47</v>
      </c>
      <c r="F2" s="4" t="s">
        <v>46</v>
      </c>
      <c r="G2" s="46" t="s">
        <v>77</v>
      </c>
      <c r="J2" s="4" t="s">
        <v>21</v>
      </c>
      <c r="K2" s="4" t="s">
        <v>10</v>
      </c>
      <c r="L2" s="4" t="s">
        <v>22</v>
      </c>
      <c r="M2" s="4" t="s">
        <v>47</v>
      </c>
      <c r="N2" s="4" t="s">
        <v>46</v>
      </c>
      <c r="O2" s="4" t="s">
        <v>77</v>
      </c>
      <c r="R2" s="4" t="s">
        <v>76</v>
      </c>
      <c r="S2" s="4" t="s">
        <v>10</v>
      </c>
      <c r="T2" s="4" t="s">
        <v>22</v>
      </c>
      <c r="U2" s="4" t="s">
        <v>47</v>
      </c>
      <c r="V2" s="4" t="s">
        <v>46</v>
      </c>
      <c r="W2" s="4" t="s">
        <v>21</v>
      </c>
      <c r="X2" s="4" t="s">
        <v>77</v>
      </c>
      <c r="Y2" s="43"/>
    </row>
    <row r="3" spans="2:25" ht="15" customHeight="1">
      <c r="B3" s="5">
        <v>1</v>
      </c>
      <c r="C3" s="5" t="str">
        <f>classement!K2</f>
        <v>NicoFantasy</v>
      </c>
      <c r="D3" s="1">
        <f>classement!L2</f>
        <v>666</v>
      </c>
      <c r="E3" s="1">
        <f>classement!M2</f>
        <v>24</v>
      </c>
      <c r="F3" s="45">
        <f>classement!N2</f>
        <v>4.958333333333333</v>
      </c>
      <c r="G3" s="47">
        <f t="shared" ref="G3:G12" si="0">VLOOKUP(C3,$S$3:$X$40,6,FALSE)</f>
        <v>0</v>
      </c>
      <c r="J3" s="5">
        <f>classement!J12</f>
        <v>11</v>
      </c>
      <c r="K3" s="5" t="str">
        <f>classement!K12</f>
        <v>Krakdu68</v>
      </c>
      <c r="L3" s="1">
        <f>classement!L12</f>
        <v>156</v>
      </c>
      <c r="M3" s="1">
        <f>classement!M12</f>
        <v>11</v>
      </c>
      <c r="N3" s="18">
        <f>classement!N12</f>
        <v>4.3636363636363633</v>
      </c>
      <c r="O3" s="1">
        <f t="shared" ref="O3:O25" si="1">VLOOKUP(K3,$S$3:$X$40,6,FALSE)</f>
        <v>0</v>
      </c>
      <c r="R3" s="13">
        <v>1</v>
      </c>
      <c r="S3" s="76" t="s">
        <v>29</v>
      </c>
      <c r="T3" s="1">
        <v>666</v>
      </c>
      <c r="U3" s="1">
        <v>24</v>
      </c>
      <c r="V3" s="18">
        <v>4.958333333333333</v>
      </c>
      <c r="W3" s="1">
        <f>VLOOKUP(S3,classement!$C$2:$G$34,4,FALSE)</f>
        <v>1</v>
      </c>
      <c r="X3" s="1">
        <f>R3-W3</f>
        <v>0</v>
      </c>
      <c r="Y3" s="44"/>
    </row>
    <row r="4" spans="2:25" ht="15" customHeight="1">
      <c r="B4" s="5">
        <v>2</v>
      </c>
      <c r="C4" s="5" t="str">
        <f>classement!K3</f>
        <v>samagass</v>
      </c>
      <c r="D4" s="1">
        <f>classement!L3</f>
        <v>575</v>
      </c>
      <c r="E4" s="1">
        <f>classement!M3</f>
        <v>21</v>
      </c>
      <c r="F4" s="45">
        <f>classement!N3</f>
        <v>5.4761904761904763</v>
      </c>
      <c r="G4" s="47">
        <f t="shared" si="0"/>
        <v>1</v>
      </c>
      <c r="J4" s="5">
        <f>classement!J13</f>
        <v>12</v>
      </c>
      <c r="K4" s="5" t="str">
        <f>classement!K13</f>
        <v>Mouki517</v>
      </c>
      <c r="L4" s="1">
        <f>classement!L13</f>
        <v>146</v>
      </c>
      <c r="M4" s="1">
        <f>classement!M13</f>
        <v>6</v>
      </c>
      <c r="N4" s="18">
        <f>classement!N13</f>
        <v>5.333333333333333</v>
      </c>
      <c r="O4" s="1">
        <f t="shared" si="1"/>
        <v>0</v>
      </c>
      <c r="R4" s="13">
        <v>2</v>
      </c>
      <c r="S4" s="5" t="s">
        <v>24</v>
      </c>
      <c r="T4" s="1">
        <v>462</v>
      </c>
      <c r="U4" s="1">
        <v>23</v>
      </c>
      <c r="V4" s="18">
        <v>4.8260869565217392</v>
      </c>
      <c r="W4" s="1">
        <f>VLOOKUP(S4,classement!$C$2:$G$34,4,FALSE)</f>
        <v>3</v>
      </c>
      <c r="X4" s="1">
        <f t="shared" ref="X4:X35" si="2">R4-W4</f>
        <v>-1</v>
      </c>
    </row>
    <row r="5" spans="2:25">
      <c r="B5" s="5">
        <v>3</v>
      </c>
      <c r="C5" s="5" t="str">
        <f>classement!K4</f>
        <v>AngusDjay</v>
      </c>
      <c r="D5" s="1">
        <f>classement!L4</f>
        <v>462</v>
      </c>
      <c r="E5" s="1">
        <f>classement!M4</f>
        <v>23</v>
      </c>
      <c r="F5" s="45">
        <f>classement!N4</f>
        <v>4.8260869565217392</v>
      </c>
      <c r="G5" s="47">
        <f t="shared" si="0"/>
        <v>-1</v>
      </c>
      <c r="J5" s="5">
        <f>classement!J14</f>
        <v>13</v>
      </c>
      <c r="K5" s="5" t="str">
        <f>classement!K14</f>
        <v>Fleau</v>
      </c>
      <c r="L5" s="1">
        <f>classement!L14</f>
        <v>141</v>
      </c>
      <c r="M5" s="1">
        <f>classement!M14</f>
        <v>5</v>
      </c>
      <c r="N5" s="18">
        <f>classement!N14</f>
        <v>5.8</v>
      </c>
      <c r="O5" s="1">
        <f t="shared" si="1"/>
        <v>0</v>
      </c>
      <c r="R5" s="13">
        <v>3</v>
      </c>
      <c r="S5" s="5" t="s">
        <v>83</v>
      </c>
      <c r="T5" s="1">
        <v>425</v>
      </c>
      <c r="U5" s="1">
        <v>20</v>
      </c>
      <c r="V5" s="18">
        <v>5.3</v>
      </c>
      <c r="W5" s="1">
        <f>VLOOKUP(S5,classement!$C$2:$G$34,4,FALSE)</f>
        <v>2</v>
      </c>
      <c r="X5" s="1">
        <f t="shared" si="2"/>
        <v>1</v>
      </c>
    </row>
    <row r="6" spans="2:25" ht="15" customHeight="1">
      <c r="B6" s="5">
        <v>4</v>
      </c>
      <c r="C6" s="5" t="str">
        <f>classement!K5</f>
        <v>Vizu</v>
      </c>
      <c r="D6" s="1">
        <f>classement!L5</f>
        <v>321</v>
      </c>
      <c r="E6" s="1">
        <f>classement!M5</f>
        <v>11</v>
      </c>
      <c r="F6" s="45">
        <f>classement!N5</f>
        <v>5</v>
      </c>
      <c r="G6" s="47">
        <f t="shared" si="0"/>
        <v>0</v>
      </c>
      <c r="J6" s="5">
        <f>classement!J15</f>
        <v>14</v>
      </c>
      <c r="K6" s="5" t="str">
        <f>classement!K15</f>
        <v>Morghal</v>
      </c>
      <c r="L6" s="1">
        <f>classement!L15</f>
        <v>126</v>
      </c>
      <c r="M6" s="1">
        <f>classement!M15</f>
        <v>18</v>
      </c>
      <c r="N6" s="18">
        <f>classement!N15</f>
        <v>3.5555555555555554</v>
      </c>
      <c r="O6" s="1">
        <f t="shared" si="1"/>
        <v>0</v>
      </c>
      <c r="R6" s="13">
        <v>4</v>
      </c>
      <c r="S6" s="5" t="s">
        <v>33</v>
      </c>
      <c r="T6" s="1">
        <v>308</v>
      </c>
      <c r="U6" s="1">
        <v>9</v>
      </c>
      <c r="V6" s="18">
        <v>5.333333333333333</v>
      </c>
      <c r="W6" s="1">
        <f>VLOOKUP(S6,classement!$C$2:$G$34,4,FALSE)</f>
        <v>4</v>
      </c>
      <c r="X6" s="1">
        <f t="shared" si="2"/>
        <v>0</v>
      </c>
    </row>
    <row r="7" spans="2:25">
      <c r="B7" s="5">
        <v>5</v>
      </c>
      <c r="C7" s="5" t="str">
        <f>classement!K6</f>
        <v>gary_j_007</v>
      </c>
      <c r="D7" s="1">
        <f>classement!L6</f>
        <v>268</v>
      </c>
      <c r="E7" s="1">
        <f>classement!M6</f>
        <v>11</v>
      </c>
      <c r="F7" s="45">
        <f>classement!N6</f>
        <v>5</v>
      </c>
      <c r="G7" s="47">
        <f t="shared" si="0"/>
        <v>0</v>
      </c>
      <c r="J7" s="5">
        <f>classement!J16</f>
        <v>15</v>
      </c>
      <c r="K7" s="5" t="str">
        <f>classement!K16</f>
        <v>Bas^</v>
      </c>
      <c r="L7" s="1">
        <f>classement!L16</f>
        <v>118</v>
      </c>
      <c r="M7" s="1">
        <f>classement!M16</f>
        <v>13</v>
      </c>
      <c r="N7" s="18">
        <f>classement!N16</f>
        <v>4.3076923076923075</v>
      </c>
      <c r="O7" s="1">
        <f t="shared" si="1"/>
        <v>17</v>
      </c>
      <c r="R7" s="13">
        <v>5</v>
      </c>
      <c r="S7" s="5" t="s">
        <v>43</v>
      </c>
      <c r="T7" s="1">
        <v>268</v>
      </c>
      <c r="U7" s="1">
        <v>11</v>
      </c>
      <c r="V7" s="18">
        <v>5</v>
      </c>
      <c r="W7" s="1">
        <f>VLOOKUP(S7,classement!$C$2:$G$34,4,FALSE)</f>
        <v>5</v>
      </c>
      <c r="X7" s="1">
        <f t="shared" si="2"/>
        <v>0</v>
      </c>
    </row>
    <row r="8" spans="2:25">
      <c r="B8" s="5">
        <v>6</v>
      </c>
      <c r="C8" s="5" t="str">
        <f>classement!K7</f>
        <v>Awawou</v>
      </c>
      <c r="D8" s="1">
        <f>classement!L7</f>
        <v>207</v>
      </c>
      <c r="E8" s="1">
        <f>classement!M7</f>
        <v>7</v>
      </c>
      <c r="F8" s="45">
        <f>classement!N7</f>
        <v>5</v>
      </c>
      <c r="G8" s="47">
        <f t="shared" si="0"/>
        <v>0</v>
      </c>
      <c r="J8" s="5">
        <f>classement!J17</f>
        <v>16</v>
      </c>
      <c r="K8" s="5" t="str">
        <f>classement!K17</f>
        <v>Ana_026</v>
      </c>
      <c r="L8" s="1">
        <f>classement!L17</f>
        <v>116</v>
      </c>
      <c r="M8" s="1">
        <f>classement!M17</f>
        <v>5</v>
      </c>
      <c r="N8" s="18">
        <f>classement!N17</f>
        <v>5.4</v>
      </c>
      <c r="O8" s="1">
        <f t="shared" si="1"/>
        <v>-1</v>
      </c>
      <c r="R8" s="13">
        <v>6</v>
      </c>
      <c r="S8" s="5" t="s">
        <v>61</v>
      </c>
      <c r="T8" s="1">
        <v>207</v>
      </c>
      <c r="U8" s="1">
        <v>7</v>
      </c>
      <c r="V8" s="18">
        <v>5</v>
      </c>
      <c r="W8" s="1">
        <f>VLOOKUP(S8,classement!$C$2:$G$34,4,FALSE)</f>
        <v>6</v>
      </c>
      <c r="X8" s="1">
        <f t="shared" si="2"/>
        <v>0</v>
      </c>
    </row>
    <row r="9" spans="2:25">
      <c r="B9" s="5">
        <v>7</v>
      </c>
      <c r="C9" s="5" t="str">
        <f>classement!K8</f>
        <v>Eaque-19</v>
      </c>
      <c r="D9" s="1">
        <f>classement!L8</f>
        <v>184</v>
      </c>
      <c r="E9" s="1">
        <f>classement!M8</f>
        <v>12</v>
      </c>
      <c r="F9" s="45">
        <f>classement!N8</f>
        <v>4.833333333333333</v>
      </c>
      <c r="G9" s="47">
        <f t="shared" si="0"/>
        <v>0</v>
      </c>
      <c r="J9" s="5">
        <f>classement!J18</f>
        <v>17</v>
      </c>
      <c r="K9" s="5" t="str">
        <f>classement!K18</f>
        <v>Z4phyr</v>
      </c>
      <c r="L9" s="1">
        <f>classement!L18</f>
        <v>103</v>
      </c>
      <c r="M9" s="1">
        <f>classement!M18</f>
        <v>9</v>
      </c>
      <c r="N9" s="18">
        <f>classement!N18</f>
        <v>4.333333333333333</v>
      </c>
      <c r="O9" s="1">
        <f t="shared" si="1"/>
        <v>-1</v>
      </c>
      <c r="R9" s="13">
        <v>7</v>
      </c>
      <c r="S9" s="5" t="s">
        <v>23</v>
      </c>
      <c r="T9" s="1">
        <v>184</v>
      </c>
      <c r="U9" s="1">
        <v>12</v>
      </c>
      <c r="V9" s="18">
        <v>4.833333333333333</v>
      </c>
      <c r="W9" s="1">
        <f>VLOOKUP(S9,classement!$C$2:$G$34,4,FALSE)</f>
        <v>7</v>
      </c>
      <c r="X9" s="1">
        <f t="shared" si="2"/>
        <v>0</v>
      </c>
    </row>
    <row r="10" spans="2:25">
      <c r="B10" s="5">
        <v>8</v>
      </c>
      <c r="C10" s="5" t="str">
        <f>classement!K9</f>
        <v>HUNTER__Orion</v>
      </c>
      <c r="D10" s="1">
        <f>classement!L9</f>
        <v>180</v>
      </c>
      <c r="E10" s="1">
        <f>classement!M9</f>
        <v>11</v>
      </c>
      <c r="F10" s="45">
        <f>classement!N9</f>
        <v>4.5454545454545459</v>
      </c>
      <c r="G10" s="47">
        <f t="shared" si="0"/>
        <v>0</v>
      </c>
      <c r="J10" s="5">
        <f>classement!J19</f>
        <v>18</v>
      </c>
      <c r="K10" s="5" t="str">
        <f>classement!K19</f>
        <v>DarkCid</v>
      </c>
      <c r="L10" s="1">
        <f>classement!L19</f>
        <v>101</v>
      </c>
      <c r="M10" s="1">
        <f>classement!M19</f>
        <v>16</v>
      </c>
      <c r="N10" s="18">
        <f>classement!N19</f>
        <v>3.3125</v>
      </c>
      <c r="O10" s="1">
        <f t="shared" si="1"/>
        <v>-1</v>
      </c>
      <c r="R10" s="13">
        <v>8</v>
      </c>
      <c r="S10" s="5" t="s">
        <v>44</v>
      </c>
      <c r="T10" s="1">
        <v>180</v>
      </c>
      <c r="U10" s="1">
        <v>11</v>
      </c>
      <c r="V10" s="18">
        <v>4.5454545454545459</v>
      </c>
      <c r="W10" s="1">
        <f>VLOOKUP(S10,classement!$C$2:$G$34,4,FALSE)</f>
        <v>8</v>
      </c>
      <c r="X10" s="1">
        <f t="shared" si="2"/>
        <v>0</v>
      </c>
    </row>
    <row r="11" spans="2:25">
      <c r="B11" s="5">
        <v>9</v>
      </c>
      <c r="C11" s="5" t="str">
        <f>classement!K10</f>
        <v>Sebleo57</v>
      </c>
      <c r="D11" s="1">
        <f>classement!L10</f>
        <v>167</v>
      </c>
      <c r="E11" s="1">
        <f>classement!M10</f>
        <v>21</v>
      </c>
      <c r="F11" s="45">
        <f>classement!N10</f>
        <v>3.9047619047619047</v>
      </c>
      <c r="G11" s="47">
        <f t="shared" si="0"/>
        <v>0</v>
      </c>
      <c r="J11" s="5">
        <f>classement!J20</f>
        <v>19</v>
      </c>
      <c r="K11" s="5" t="str">
        <f>classement!K20</f>
        <v>Lucifer85000</v>
      </c>
      <c r="L11" s="1">
        <f>classement!L20</f>
        <v>95</v>
      </c>
      <c r="M11" s="1">
        <f>classement!M20</f>
        <v>15</v>
      </c>
      <c r="N11" s="18">
        <f>classement!N20</f>
        <v>3.3333333333333335</v>
      </c>
      <c r="O11" s="1">
        <f t="shared" si="1"/>
        <v>-1</v>
      </c>
      <c r="R11" s="13">
        <v>9</v>
      </c>
      <c r="S11" s="5" t="s">
        <v>32</v>
      </c>
      <c r="T11" s="1">
        <v>167</v>
      </c>
      <c r="U11" s="1">
        <v>21</v>
      </c>
      <c r="V11" s="18">
        <v>3.9047619047619047</v>
      </c>
      <c r="W11" s="1">
        <f>VLOOKUP(S11,classement!$C$2:$G$34,4,FALSE)</f>
        <v>9</v>
      </c>
      <c r="X11" s="1">
        <f t="shared" si="2"/>
        <v>0</v>
      </c>
    </row>
    <row r="12" spans="2:25">
      <c r="B12" s="5">
        <v>10</v>
      </c>
      <c r="C12" s="5" t="str">
        <f>classement!K11</f>
        <v>Furiaee</v>
      </c>
      <c r="D12" s="1">
        <f>classement!L11</f>
        <v>166</v>
      </c>
      <c r="E12" s="1">
        <f>classement!M11</f>
        <v>4</v>
      </c>
      <c r="F12" s="45">
        <f>classement!N11</f>
        <v>6</v>
      </c>
      <c r="G12" s="47">
        <f t="shared" si="0"/>
        <v>0</v>
      </c>
      <c r="J12" s="5">
        <f>classement!J21</f>
        <v>20</v>
      </c>
      <c r="K12" s="5" t="str">
        <f>classement!K21</f>
        <v>Inuarth</v>
      </c>
      <c r="L12" s="1">
        <f>classement!L21</f>
        <v>89</v>
      </c>
      <c r="M12" s="1">
        <f>classement!M21</f>
        <v>9</v>
      </c>
      <c r="N12" s="18">
        <f>classement!N21</f>
        <v>4.5555555555555554</v>
      </c>
      <c r="O12" s="1">
        <f t="shared" si="1"/>
        <v>-1</v>
      </c>
      <c r="R12" s="13">
        <v>10</v>
      </c>
      <c r="S12" s="5" t="s">
        <v>59</v>
      </c>
      <c r="T12" s="1">
        <v>166</v>
      </c>
      <c r="U12" s="1">
        <v>4</v>
      </c>
      <c r="V12" s="18">
        <v>6</v>
      </c>
      <c r="W12" s="1">
        <f>VLOOKUP(S12,classement!$C$2:$G$34,4,FALSE)</f>
        <v>10</v>
      </c>
      <c r="X12" s="1">
        <f t="shared" si="2"/>
        <v>0</v>
      </c>
    </row>
    <row r="13" spans="2:25">
      <c r="J13" s="5">
        <f>classement!J22</f>
        <v>21</v>
      </c>
      <c r="K13" s="5" t="str">
        <f>classement!K22</f>
        <v>Hakkai</v>
      </c>
      <c r="L13" s="1">
        <f>classement!L22</f>
        <v>89</v>
      </c>
      <c r="M13" s="1">
        <f>classement!M22</f>
        <v>9</v>
      </c>
      <c r="N13" s="18">
        <f>classement!N22</f>
        <v>3.8888888888888888</v>
      </c>
      <c r="O13" s="1">
        <f t="shared" si="1"/>
        <v>-1</v>
      </c>
      <c r="R13" s="13">
        <v>11</v>
      </c>
      <c r="S13" s="5" t="s">
        <v>42</v>
      </c>
      <c r="T13" s="1">
        <v>156</v>
      </c>
      <c r="U13" s="1">
        <v>11</v>
      </c>
      <c r="V13" s="18">
        <v>4.3636363636363633</v>
      </c>
      <c r="W13" s="1">
        <f>VLOOKUP(S13,classement!$C$2:$G$34,4,FALSE)</f>
        <v>11</v>
      </c>
      <c r="X13" s="1">
        <f t="shared" si="2"/>
        <v>0</v>
      </c>
    </row>
    <row r="14" spans="2:25">
      <c r="J14" s="5">
        <f>classement!J23</f>
        <v>22</v>
      </c>
      <c r="K14" s="5" t="str">
        <f>classement!K23</f>
        <v>Maxsnowe</v>
      </c>
      <c r="L14" s="1">
        <f>classement!L23</f>
        <v>85</v>
      </c>
      <c r="M14" s="1">
        <f>classement!M23</f>
        <v>10</v>
      </c>
      <c r="N14" s="18">
        <f>classement!N23</f>
        <v>4.0999999999999996</v>
      </c>
      <c r="O14" s="1">
        <f t="shared" si="1"/>
        <v>-1</v>
      </c>
      <c r="R14" s="13">
        <v>12</v>
      </c>
      <c r="S14" s="5" t="s">
        <v>30</v>
      </c>
      <c r="T14" s="1">
        <v>146</v>
      </c>
      <c r="U14" s="1">
        <v>6</v>
      </c>
      <c r="V14" s="18">
        <v>5.333333333333333</v>
      </c>
      <c r="W14" s="1">
        <f>VLOOKUP(S14,classement!$C$2:$G$34,4,FALSE)</f>
        <v>12</v>
      </c>
      <c r="X14" s="1">
        <f t="shared" si="2"/>
        <v>0</v>
      </c>
    </row>
    <row r="15" spans="2:25">
      <c r="J15" s="5">
        <f>classement!J24</f>
        <v>23</v>
      </c>
      <c r="K15" s="5" t="str">
        <f>classement!K24</f>
        <v>Litalien91140</v>
      </c>
      <c r="L15" s="1">
        <f>classement!L24</f>
        <v>85</v>
      </c>
      <c r="M15" s="1">
        <f>classement!M24</f>
        <v>6</v>
      </c>
      <c r="N15" s="18">
        <f>classement!N24</f>
        <v>5</v>
      </c>
      <c r="O15" s="1">
        <f t="shared" si="1"/>
        <v>-1</v>
      </c>
      <c r="R15" s="13">
        <v>13</v>
      </c>
      <c r="S15" s="5" t="s">
        <v>71</v>
      </c>
      <c r="T15" s="1">
        <v>141</v>
      </c>
      <c r="U15" s="1">
        <v>5</v>
      </c>
      <c r="V15" s="18">
        <v>5.8</v>
      </c>
      <c r="W15" s="1">
        <f>VLOOKUP(S15,classement!$C$2:$G$34,4,FALSE)</f>
        <v>13</v>
      </c>
      <c r="X15" s="1">
        <f t="shared" si="2"/>
        <v>0</v>
      </c>
    </row>
    <row r="16" spans="2:25">
      <c r="J16" s="5">
        <f>classement!J25</f>
        <v>24</v>
      </c>
      <c r="K16" s="5" t="str">
        <f>classement!K25</f>
        <v>S-kort_44</v>
      </c>
      <c r="L16" s="1">
        <f>classement!L25</f>
        <v>80</v>
      </c>
      <c r="M16" s="1">
        <f>classement!M25</f>
        <v>9</v>
      </c>
      <c r="N16" s="18">
        <f>classement!N25</f>
        <v>4.2222222222222223</v>
      </c>
      <c r="O16" s="1">
        <f t="shared" si="1"/>
        <v>-1</v>
      </c>
      <c r="R16" s="13">
        <v>14</v>
      </c>
      <c r="S16" s="5" t="s">
        <v>57</v>
      </c>
      <c r="T16" s="1">
        <v>124</v>
      </c>
      <c r="U16" s="1">
        <v>17</v>
      </c>
      <c r="V16" s="18">
        <v>3.6470588235294117</v>
      </c>
      <c r="W16" s="1">
        <f>VLOOKUP(S16,classement!$C$2:$G$34,4,FALSE)</f>
        <v>14</v>
      </c>
      <c r="X16" s="1">
        <f t="shared" si="2"/>
        <v>0</v>
      </c>
    </row>
    <row r="17" spans="10:24">
      <c r="J17" s="5">
        <f>classement!J26</f>
        <v>25</v>
      </c>
      <c r="K17" s="5" t="str">
        <f>classement!K26</f>
        <v>Julz</v>
      </c>
      <c r="L17" s="1">
        <f>classement!L26</f>
        <v>77</v>
      </c>
      <c r="M17" s="1">
        <f>classement!M26</f>
        <v>11</v>
      </c>
      <c r="N17" s="18">
        <f>classement!N26</f>
        <v>3.6363636363636362</v>
      </c>
      <c r="O17" s="1">
        <f t="shared" si="1"/>
        <v>-1</v>
      </c>
      <c r="R17" s="13">
        <v>15</v>
      </c>
      <c r="S17" s="5" t="s">
        <v>58</v>
      </c>
      <c r="T17" s="1">
        <v>116</v>
      </c>
      <c r="U17" s="1">
        <v>5</v>
      </c>
      <c r="V17" s="18">
        <v>5.4</v>
      </c>
      <c r="W17" s="1">
        <f>VLOOKUP(S17,classement!$C$2:$G$34,4,FALSE)</f>
        <v>16</v>
      </c>
      <c r="X17" s="1">
        <f t="shared" si="2"/>
        <v>-1</v>
      </c>
    </row>
    <row r="18" spans="10:24">
      <c r="J18" s="5">
        <f>classement!J27</f>
        <v>26</v>
      </c>
      <c r="K18" s="5" t="str">
        <f>classement!K27</f>
        <v>Venezia85</v>
      </c>
      <c r="L18" s="1">
        <f>classement!L27</f>
        <v>70</v>
      </c>
      <c r="M18" s="1">
        <f>classement!M27</f>
        <v>5</v>
      </c>
      <c r="N18" s="18">
        <f>classement!N27</f>
        <v>4.8</v>
      </c>
      <c r="O18" s="1">
        <f t="shared" si="1"/>
        <v>-1</v>
      </c>
      <c r="R18" s="13">
        <v>16</v>
      </c>
      <c r="S18" s="5" t="s">
        <v>35</v>
      </c>
      <c r="T18" s="1">
        <v>103</v>
      </c>
      <c r="U18" s="1">
        <v>9</v>
      </c>
      <c r="V18" s="18">
        <v>4.333333333333333</v>
      </c>
      <c r="W18" s="1">
        <f>VLOOKUP(S18,classement!$C$2:$G$34,4,FALSE)</f>
        <v>17</v>
      </c>
      <c r="X18" s="1">
        <f t="shared" si="2"/>
        <v>-1</v>
      </c>
    </row>
    <row r="19" spans="10:24">
      <c r="J19" s="5">
        <f>classement!J28</f>
        <v>27</v>
      </c>
      <c r="K19" s="5" t="str">
        <f>classement!K28</f>
        <v>Chibimoko77</v>
      </c>
      <c r="L19" s="1">
        <f>classement!L28</f>
        <v>50</v>
      </c>
      <c r="M19" s="1">
        <f>classement!M28</f>
        <v>2</v>
      </c>
      <c r="N19" s="18">
        <f>classement!N28</f>
        <v>6.5</v>
      </c>
      <c r="O19" s="1">
        <f t="shared" si="1"/>
        <v>-1</v>
      </c>
      <c r="R19" s="13">
        <v>17</v>
      </c>
      <c r="S19" s="5" t="s">
        <v>41</v>
      </c>
      <c r="T19" s="1">
        <v>101</v>
      </c>
      <c r="U19" s="1">
        <v>16</v>
      </c>
      <c r="V19" s="18">
        <v>3.3125</v>
      </c>
      <c r="W19" s="1">
        <f>VLOOKUP(S19,classement!$C$2:$G$34,4,FALSE)</f>
        <v>18</v>
      </c>
      <c r="X19" s="1">
        <f t="shared" si="2"/>
        <v>-1</v>
      </c>
    </row>
    <row r="20" spans="10:24">
      <c r="J20" s="5">
        <f>classement!J29</f>
        <v>28</v>
      </c>
      <c r="K20" s="5" t="str">
        <f>classement!K29</f>
        <v>AngelMJ</v>
      </c>
      <c r="L20" s="1">
        <f>classement!L29</f>
        <v>28</v>
      </c>
      <c r="M20" s="1">
        <f>classement!M29</f>
        <v>3</v>
      </c>
      <c r="N20" s="18">
        <f>classement!N29</f>
        <v>4.333333333333333</v>
      </c>
      <c r="O20" s="1">
        <f t="shared" si="1"/>
        <v>-1</v>
      </c>
      <c r="R20" s="13">
        <v>18</v>
      </c>
      <c r="S20" s="5" t="s">
        <v>231</v>
      </c>
      <c r="T20" s="1">
        <v>95</v>
      </c>
      <c r="U20" s="1">
        <v>15</v>
      </c>
      <c r="V20" s="18">
        <v>3.3333333333333335</v>
      </c>
      <c r="W20" s="1">
        <f>VLOOKUP(S20,classement!$C$2:$G$34,4,FALSE)</f>
        <v>19</v>
      </c>
      <c r="X20" s="1">
        <f t="shared" si="2"/>
        <v>-1</v>
      </c>
    </row>
    <row r="21" spans="10:24">
      <c r="J21" s="5">
        <f>classement!J30</f>
        <v>29</v>
      </c>
      <c r="K21" s="5" t="str">
        <f>classement!K30</f>
        <v>Blacky_Tom</v>
      </c>
      <c r="L21" s="1">
        <f>classement!L30</f>
        <v>22</v>
      </c>
      <c r="M21" s="1">
        <f>classement!M30</f>
        <v>4</v>
      </c>
      <c r="N21" s="18">
        <f>classement!N30</f>
        <v>3</v>
      </c>
      <c r="O21" s="1">
        <f t="shared" si="1"/>
        <v>-1</v>
      </c>
      <c r="R21" s="13">
        <v>19</v>
      </c>
      <c r="S21" s="5" t="s">
        <v>26</v>
      </c>
      <c r="T21" s="1">
        <v>89</v>
      </c>
      <c r="U21" s="1">
        <v>9</v>
      </c>
      <c r="V21" s="18">
        <v>4.5555555555555554</v>
      </c>
      <c r="W21" s="1">
        <f>VLOOKUP(S21,classement!$C$2:$G$34,4,FALSE)</f>
        <v>20</v>
      </c>
      <c r="X21" s="1">
        <f t="shared" si="2"/>
        <v>-1</v>
      </c>
    </row>
    <row r="22" spans="10:24">
      <c r="J22" s="5">
        <f>classement!J31</f>
        <v>30</v>
      </c>
      <c r="K22" s="5" t="str">
        <f>classement!K31</f>
        <v>Androraia</v>
      </c>
      <c r="L22" s="1">
        <f>classement!L31</f>
        <v>14</v>
      </c>
      <c r="M22" s="1">
        <f>classement!M31</f>
        <v>5</v>
      </c>
      <c r="N22" s="18">
        <f>classement!N31</f>
        <v>2</v>
      </c>
      <c r="O22" s="1">
        <f t="shared" si="1"/>
        <v>-1</v>
      </c>
      <c r="R22" s="13">
        <v>20</v>
      </c>
      <c r="S22" s="5" t="s">
        <v>36</v>
      </c>
      <c r="T22" s="1">
        <v>89</v>
      </c>
      <c r="U22" s="1">
        <v>9</v>
      </c>
      <c r="V22" s="18">
        <v>3.8888888888888888</v>
      </c>
      <c r="W22" s="1">
        <f>VLOOKUP(S22,classement!$C$2:$G$34,4,FALSE)</f>
        <v>21</v>
      </c>
      <c r="X22" s="1">
        <f t="shared" si="2"/>
        <v>-1</v>
      </c>
    </row>
    <row r="23" spans="10:24">
      <c r="J23" s="5">
        <f>classement!J32</f>
        <v>31</v>
      </c>
      <c r="K23" s="5" t="str">
        <f>classement!K32</f>
        <v>pampafox</v>
      </c>
      <c r="L23" s="1">
        <f>classement!L32</f>
        <v>10</v>
      </c>
      <c r="M23" s="1">
        <f>classement!M32</f>
        <v>2</v>
      </c>
      <c r="N23" s="18">
        <f>classement!N32</f>
        <v>3</v>
      </c>
      <c r="O23" s="1">
        <f t="shared" si="1"/>
        <v>-1</v>
      </c>
      <c r="R23" s="13">
        <v>21</v>
      </c>
      <c r="S23" s="5" t="s">
        <v>27</v>
      </c>
      <c r="T23" s="1">
        <v>85</v>
      </c>
      <c r="U23" s="1">
        <v>10</v>
      </c>
      <c r="V23" s="18">
        <v>4.0999999999999996</v>
      </c>
      <c r="W23" s="1">
        <f>VLOOKUP(S23,classement!$C$2:$G$34,4,FALSE)</f>
        <v>22</v>
      </c>
      <c r="X23" s="1">
        <f t="shared" si="2"/>
        <v>-1</v>
      </c>
    </row>
    <row r="24" spans="10:24">
      <c r="J24" s="5">
        <f>classement!J33</f>
        <v>32</v>
      </c>
      <c r="K24" s="5" t="str">
        <f>classement!K33</f>
        <v>Julio1706</v>
      </c>
      <c r="L24" s="1">
        <f>classement!L33</f>
        <v>5</v>
      </c>
      <c r="M24" s="1">
        <f>classement!M33</f>
        <v>1</v>
      </c>
      <c r="N24" s="18">
        <f>classement!N33</f>
        <v>3</v>
      </c>
      <c r="O24" s="1">
        <f t="shared" si="1"/>
        <v>-1</v>
      </c>
      <c r="R24" s="13">
        <v>22</v>
      </c>
      <c r="S24" s="5" t="s">
        <v>39</v>
      </c>
      <c r="T24" s="1">
        <v>85</v>
      </c>
      <c r="U24" s="1">
        <v>6</v>
      </c>
      <c r="V24" s="18">
        <v>5</v>
      </c>
      <c r="W24" s="1">
        <f>VLOOKUP(S24,classement!$C$2:$G$34,4,FALSE)</f>
        <v>23</v>
      </c>
      <c r="X24" s="1">
        <f t="shared" si="2"/>
        <v>-1</v>
      </c>
    </row>
    <row r="25" spans="10:24">
      <c r="J25" s="5">
        <f>classement!J34</f>
        <v>33</v>
      </c>
      <c r="K25" s="5" t="str">
        <f>classement!K34</f>
        <v>AzgaralTh</v>
      </c>
      <c r="L25" s="1">
        <f>classement!L34</f>
        <v>0</v>
      </c>
      <c r="M25" s="1">
        <f>classement!M34</f>
        <v>0</v>
      </c>
      <c r="N25" s="18" t="str">
        <f>classement!N34</f>
        <v>0</v>
      </c>
      <c r="O25" s="1">
        <f t="shared" si="1"/>
        <v>0</v>
      </c>
      <c r="R25" s="13">
        <v>23</v>
      </c>
      <c r="S25" s="5" t="s">
        <v>60</v>
      </c>
      <c r="T25" s="1">
        <v>80</v>
      </c>
      <c r="U25" s="1">
        <v>9</v>
      </c>
      <c r="V25" s="18">
        <v>4.2222222222222223</v>
      </c>
      <c r="W25" s="1">
        <f>VLOOKUP(S25,classement!$C$2:$G$34,4,FALSE)</f>
        <v>24</v>
      </c>
      <c r="X25" s="1">
        <f t="shared" si="2"/>
        <v>-1</v>
      </c>
    </row>
    <row r="26" spans="10:24">
      <c r="R26" s="13">
        <v>24</v>
      </c>
      <c r="S26" s="5" t="s">
        <v>28</v>
      </c>
      <c r="T26" s="1">
        <v>77</v>
      </c>
      <c r="U26" s="1">
        <v>11</v>
      </c>
      <c r="V26" s="18">
        <v>3.6363636363636362</v>
      </c>
      <c r="W26" s="1">
        <f>VLOOKUP(S26,classement!$C$2:$G$34,4,FALSE)</f>
        <v>25</v>
      </c>
      <c r="X26" s="1">
        <f t="shared" si="2"/>
        <v>-1</v>
      </c>
    </row>
    <row r="27" spans="10:24">
      <c r="R27" s="13">
        <v>25</v>
      </c>
      <c r="S27" s="5" t="s">
        <v>38</v>
      </c>
      <c r="T27" s="1">
        <v>70</v>
      </c>
      <c r="U27" s="1">
        <v>5</v>
      </c>
      <c r="V27" s="18">
        <v>4.8</v>
      </c>
      <c r="W27" s="1">
        <f>VLOOKUP(S27,classement!$C$2:$G$34,4,FALSE)</f>
        <v>26</v>
      </c>
      <c r="X27" s="1">
        <f t="shared" si="2"/>
        <v>-1</v>
      </c>
    </row>
    <row r="28" spans="10:24">
      <c r="R28" s="13">
        <v>26</v>
      </c>
      <c r="S28" s="5" t="s">
        <v>37</v>
      </c>
      <c r="T28" s="1">
        <v>50</v>
      </c>
      <c r="U28" s="1">
        <v>2</v>
      </c>
      <c r="V28" s="18">
        <v>6.5</v>
      </c>
      <c r="W28" s="1">
        <f>VLOOKUP(S28,classement!$C$2:$G$34,4,FALSE)</f>
        <v>27</v>
      </c>
      <c r="X28" s="1">
        <f t="shared" si="2"/>
        <v>-1</v>
      </c>
    </row>
    <row r="29" spans="10:24">
      <c r="R29" s="13">
        <v>27</v>
      </c>
      <c r="S29" s="5" t="s">
        <v>40</v>
      </c>
      <c r="T29" s="1">
        <v>24</v>
      </c>
      <c r="U29" s="1">
        <v>3</v>
      </c>
      <c r="V29" s="18">
        <v>4</v>
      </c>
      <c r="W29" s="1">
        <f>VLOOKUP(S29,classement!$C$2:$G$34,4,FALSE)</f>
        <v>28</v>
      </c>
      <c r="X29" s="1">
        <f t="shared" si="2"/>
        <v>-1</v>
      </c>
    </row>
    <row r="30" spans="10:24">
      <c r="R30" s="13">
        <v>28</v>
      </c>
      <c r="S30" s="5" t="s">
        <v>48</v>
      </c>
      <c r="T30" s="1">
        <v>22</v>
      </c>
      <c r="U30" s="1">
        <v>4</v>
      </c>
      <c r="V30" s="18">
        <v>3</v>
      </c>
      <c r="W30" s="1">
        <f>VLOOKUP(S30,classement!$C$2:$G$34,4,FALSE)</f>
        <v>29</v>
      </c>
      <c r="X30" s="1">
        <f t="shared" si="2"/>
        <v>-1</v>
      </c>
    </row>
    <row r="31" spans="10:24">
      <c r="R31" s="13">
        <v>29</v>
      </c>
      <c r="S31" s="5" t="s">
        <v>25</v>
      </c>
      <c r="T31" s="1">
        <v>14</v>
      </c>
      <c r="U31" s="1">
        <v>5</v>
      </c>
      <c r="V31" s="18">
        <v>2</v>
      </c>
      <c r="W31" s="1">
        <f>VLOOKUP(S31,classement!$C$2:$G$34,4,FALSE)</f>
        <v>30</v>
      </c>
      <c r="X31" s="1">
        <f t="shared" si="2"/>
        <v>-1</v>
      </c>
    </row>
    <row r="32" spans="10:24">
      <c r="R32" s="13">
        <v>30</v>
      </c>
      <c r="S32" s="5" t="s">
        <v>49</v>
      </c>
      <c r="T32" s="1">
        <v>10</v>
      </c>
      <c r="U32" s="1">
        <v>2</v>
      </c>
      <c r="V32" s="18">
        <v>3</v>
      </c>
      <c r="W32" s="1">
        <f>VLOOKUP(S32,classement!$C$2:$G$34,4,FALSE)</f>
        <v>31</v>
      </c>
      <c r="X32" s="1">
        <f t="shared" si="2"/>
        <v>-1</v>
      </c>
    </row>
    <row r="33" spans="18:24">
      <c r="R33" s="13">
        <v>31</v>
      </c>
      <c r="S33" s="5" t="s">
        <v>11</v>
      </c>
      <c r="T33" s="1">
        <v>5</v>
      </c>
      <c r="U33" s="1">
        <v>1</v>
      </c>
      <c r="V33" s="18">
        <v>3</v>
      </c>
      <c r="W33" s="1">
        <f>VLOOKUP(S33,classement!$C$2:$G$34,4,FALSE)</f>
        <v>32</v>
      </c>
      <c r="X33" s="1">
        <f t="shared" si="2"/>
        <v>-1</v>
      </c>
    </row>
    <row r="34" spans="18:24">
      <c r="R34" s="13">
        <v>32</v>
      </c>
      <c r="S34" s="5" t="s">
        <v>34</v>
      </c>
      <c r="T34" s="1">
        <v>0</v>
      </c>
      <c r="U34" s="1">
        <v>0</v>
      </c>
      <c r="V34" s="18" t="s">
        <v>75</v>
      </c>
      <c r="W34" s="1">
        <f>VLOOKUP(S34,classement!$C$2:$G$34,4,FALSE)</f>
        <v>15</v>
      </c>
      <c r="X34" s="1">
        <f t="shared" si="2"/>
        <v>17</v>
      </c>
    </row>
    <row r="35" spans="18:24">
      <c r="R35" s="13">
        <v>33</v>
      </c>
      <c r="S35" s="5" t="s">
        <v>12</v>
      </c>
      <c r="T35" s="1">
        <v>0</v>
      </c>
      <c r="U35" s="1">
        <v>0</v>
      </c>
      <c r="V35" s="18" t="s">
        <v>75</v>
      </c>
      <c r="W35" s="1">
        <f>VLOOKUP(S35,classement!$C$2:$G$34,4,FALSE)</f>
        <v>33</v>
      </c>
      <c r="X35" s="1">
        <f t="shared" si="2"/>
        <v>0</v>
      </c>
    </row>
    <row r="36" spans="18:24">
      <c r="R36" s="13">
        <v>34</v>
      </c>
      <c r="S36" s="5" t="s">
        <v>12</v>
      </c>
      <c r="T36" s="1">
        <v>0</v>
      </c>
      <c r="U36" s="1">
        <v>0</v>
      </c>
      <c r="V36" s="18" t="s">
        <v>75</v>
      </c>
      <c r="W36" s="1">
        <f>VLOOKUP(S36,classement!$C$2:$G$34,4,FALSE)</f>
        <v>33</v>
      </c>
      <c r="X36" s="1">
        <f t="shared" ref="X36" si="3">R36-W36</f>
        <v>1</v>
      </c>
    </row>
  </sheetData>
  <mergeCells count="3">
    <mergeCell ref="B1:G1"/>
    <mergeCell ref="J1:O1"/>
    <mergeCell ref="R1:X1"/>
  </mergeCells>
  <conditionalFormatting sqref="G3:G12 O3:O25">
    <cfRule type="containsText" dxfId="11" priority="41" operator="containsText" text="é">
      <formula>NOT(ISERROR(SEARCH("é",G3)))</formula>
    </cfRule>
    <cfRule type="containsText" dxfId="10" priority="42" operator="containsText" text="è">
      <formula>NOT(ISERROR(SEARCH("è",G3)))</formula>
    </cfRule>
    <cfRule type="containsText" dxfId="9" priority="43" operator="containsText" text="ê">
      <formula>NOT(ISERROR(SEARCH("ê",G3)))</formula>
    </cfRule>
  </conditionalFormatting>
  <conditionalFormatting sqref="G3:G12 O3:O25">
    <cfRule type="containsText" dxfId="8" priority="38" operator="containsText" text="ñ">
      <formula>NOT(ISERROR(SEARCH("ñ",G3)))</formula>
    </cfRule>
    <cfRule type="containsText" dxfId="7" priority="39" operator="containsText" text="ð">
      <formula>NOT(ISERROR(SEARCH("ð",G3)))</formula>
    </cfRule>
    <cfRule type="containsText" dxfId="6" priority="40" operator="containsText" text="ò">
      <formula>NOT(ISERROR(SEARCH("ò",G3)))</formula>
    </cfRule>
  </conditionalFormatting>
  <conditionalFormatting sqref="G3:G12">
    <cfRule type="iconSet" priority="27">
      <iconSet iconSet="3Arrows">
        <cfvo type="percent" val="0"/>
        <cfvo type="num" val="0"/>
        <cfvo type="num" val="1"/>
      </iconSet>
    </cfRule>
  </conditionalFormatting>
  <conditionalFormatting sqref="X3:X36">
    <cfRule type="iconSet" priority="133">
      <iconSet iconSet="3Arrows">
        <cfvo type="percent" val="0"/>
        <cfvo type="num" val="0"/>
        <cfvo type="num" val="1"/>
      </iconSet>
    </cfRule>
  </conditionalFormatting>
  <conditionalFormatting sqref="O3:O25">
    <cfRule type="iconSet" priority="162">
      <iconSet iconSet="3Arrows">
        <cfvo type="percent" val="0"/>
        <cfvo type="num" val="0"/>
        <cfvo type="num" val="1"/>
      </iconSet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E44"/>
  <sheetViews>
    <sheetView topLeftCell="A29" workbookViewId="0">
      <selection activeCell="B30" sqref="B30"/>
    </sheetView>
  </sheetViews>
  <sheetFormatPr baseColWidth="10" defaultRowHeight="15"/>
  <cols>
    <col min="1" max="1" width="17.140625" customWidth="1"/>
    <col min="2" max="2" width="131.85546875" customWidth="1"/>
  </cols>
  <sheetData>
    <row r="1" spans="1:5" ht="30" customHeight="1">
      <c r="A1" s="22" t="s">
        <v>52</v>
      </c>
      <c r="B1" s="41" t="s">
        <v>51</v>
      </c>
      <c r="C1" s="5"/>
    </row>
    <row r="2" spans="1:5" ht="63.75" customHeight="1">
      <c r="A2" s="7" t="s">
        <v>58</v>
      </c>
      <c r="B2" s="48" t="s">
        <v>280</v>
      </c>
      <c r="C2" s="5">
        <v>5</v>
      </c>
      <c r="D2" s="5">
        <f>VLOOKUP(A2,Platines!$A$2:$AA$34,22,"FAUX")</f>
        <v>5</v>
      </c>
      <c r="E2" s="5" t="str">
        <f>IF(C2=D2,"OK","NON")</f>
        <v>OK</v>
      </c>
    </row>
    <row r="3" spans="1:5" ht="63.75" customHeight="1">
      <c r="A3" s="7" t="s">
        <v>25</v>
      </c>
      <c r="B3" s="48" t="s">
        <v>282</v>
      </c>
      <c r="C3" s="5">
        <v>5</v>
      </c>
      <c r="D3" s="5">
        <f>VLOOKUP(A3,Platines!$A$2:$AA$34,22,"FAUX")</f>
        <v>5</v>
      </c>
      <c r="E3" s="5" t="str">
        <f t="shared" ref="E3:E35" si="0">IF(C3=D3,"OK","NON")</f>
        <v>OK</v>
      </c>
    </row>
    <row r="4" spans="1:5" ht="63.75" customHeight="1">
      <c r="A4" s="8" t="s">
        <v>40</v>
      </c>
      <c r="B4" s="48" t="s">
        <v>297</v>
      </c>
      <c r="C4" s="5">
        <v>3</v>
      </c>
      <c r="D4" s="5">
        <f>VLOOKUP(A4,Platines!$A$2:$AA$34,22,"FAUX")</f>
        <v>3</v>
      </c>
      <c r="E4" s="5" t="str">
        <f t="shared" si="0"/>
        <v>OK</v>
      </c>
    </row>
    <row r="5" spans="1:5" ht="63.75" customHeight="1">
      <c r="A5" s="7" t="s">
        <v>24</v>
      </c>
      <c r="B5" s="48" t="s">
        <v>332</v>
      </c>
      <c r="C5" s="5">
        <v>23</v>
      </c>
      <c r="D5" s="5">
        <f>VLOOKUP(A5,Platines!$A$2:$AA$34,22,"FAUX")</f>
        <v>23</v>
      </c>
      <c r="E5" s="5" t="str">
        <f t="shared" si="0"/>
        <v>OK</v>
      </c>
    </row>
    <row r="6" spans="1:5" ht="63.75" customHeight="1">
      <c r="A6" s="7" t="s">
        <v>61</v>
      </c>
      <c r="B6" s="48" t="s">
        <v>291</v>
      </c>
      <c r="C6" s="5">
        <v>7</v>
      </c>
      <c r="D6" s="5">
        <f>VLOOKUP(A6,Platines!$A$2:$AA$34,22,"FAUX")</f>
        <v>7</v>
      </c>
      <c r="E6" s="5" t="str">
        <f t="shared" si="0"/>
        <v>OK</v>
      </c>
    </row>
    <row r="7" spans="1:5" ht="63.75" customHeight="1">
      <c r="A7" s="7" t="s">
        <v>12</v>
      </c>
      <c r="B7" s="48"/>
      <c r="C7" s="5">
        <v>0</v>
      </c>
      <c r="D7" s="5">
        <f>VLOOKUP(A7,Platines!$A$2:$AA$34,22,"FAUX")</f>
        <v>0</v>
      </c>
      <c r="E7" s="5" t="str">
        <f t="shared" si="0"/>
        <v>OK</v>
      </c>
    </row>
    <row r="8" spans="1:5" ht="63.75" customHeight="1">
      <c r="A8" s="7" t="s">
        <v>34</v>
      </c>
      <c r="B8" s="48" t="s">
        <v>334</v>
      </c>
      <c r="C8" s="5">
        <v>13</v>
      </c>
      <c r="D8" s="5">
        <f>VLOOKUP(A8,Platines!$A$2:$AA$34,22,"FAUX")</f>
        <v>13</v>
      </c>
      <c r="E8" s="5" t="str">
        <f t="shared" si="0"/>
        <v>OK</v>
      </c>
    </row>
    <row r="9" spans="1:5" ht="63.75" customHeight="1">
      <c r="A9" s="7" t="s">
        <v>48</v>
      </c>
      <c r="B9" s="48" t="s">
        <v>331</v>
      </c>
      <c r="C9" s="5">
        <v>4</v>
      </c>
      <c r="D9" s="5">
        <f>VLOOKUP(A9,Platines!$A$2:$AA$34,22,"FAUX")</f>
        <v>4</v>
      </c>
      <c r="E9" s="5" t="str">
        <f t="shared" si="0"/>
        <v>OK</v>
      </c>
    </row>
    <row r="10" spans="1:5" ht="63.75" customHeight="1">
      <c r="A10" s="7" t="s">
        <v>37</v>
      </c>
      <c r="B10" s="21" t="s">
        <v>84</v>
      </c>
      <c r="C10" s="5">
        <v>2</v>
      </c>
      <c r="D10" s="5">
        <f>VLOOKUP(A10,Platines!$A$2:$AA$34,22,"FAUX")</f>
        <v>2</v>
      </c>
      <c r="E10" s="5" t="str">
        <f t="shared" si="0"/>
        <v>OK</v>
      </c>
    </row>
    <row r="11" spans="1:5" ht="63.75" customHeight="1">
      <c r="A11" s="16" t="s">
        <v>41</v>
      </c>
      <c r="B11" s="20" t="s">
        <v>309</v>
      </c>
      <c r="C11" s="5">
        <v>16</v>
      </c>
      <c r="D11" s="5">
        <f>VLOOKUP(A11,Platines!$A$2:$AA$34,22,"FAUX")</f>
        <v>16</v>
      </c>
      <c r="E11" s="5" t="str">
        <f t="shared" si="0"/>
        <v>OK</v>
      </c>
    </row>
    <row r="12" spans="1:5" ht="63.75" customHeight="1">
      <c r="A12" s="8" t="s">
        <v>23</v>
      </c>
      <c r="B12" s="20" t="s">
        <v>316</v>
      </c>
      <c r="C12" s="5">
        <v>12</v>
      </c>
      <c r="D12" s="5">
        <f>VLOOKUP(A12,Platines!$A$2:$AA$34,22,"FAUX")</f>
        <v>12</v>
      </c>
      <c r="E12" s="5" t="str">
        <f t="shared" si="0"/>
        <v>OK</v>
      </c>
    </row>
    <row r="13" spans="1:5" ht="63.75" customHeight="1">
      <c r="A13" s="8" t="s">
        <v>71</v>
      </c>
      <c r="B13" s="20" t="s">
        <v>307</v>
      </c>
      <c r="C13" s="5">
        <v>5</v>
      </c>
      <c r="D13" s="5">
        <f>VLOOKUP(A13,Platines!$A$2:$AA$34,22,"FAUX")</f>
        <v>5</v>
      </c>
      <c r="E13" s="5" t="str">
        <f t="shared" si="0"/>
        <v>OK</v>
      </c>
    </row>
    <row r="14" spans="1:5" ht="63.75" customHeight="1">
      <c r="A14" s="8" t="s">
        <v>59</v>
      </c>
      <c r="B14" s="20" t="s">
        <v>261</v>
      </c>
      <c r="C14" s="5">
        <v>4</v>
      </c>
      <c r="D14" s="5">
        <f>VLOOKUP(A14,Platines!$A$2:$AA$34,22,"FAUX")</f>
        <v>4</v>
      </c>
      <c r="E14" s="5" t="str">
        <f t="shared" si="0"/>
        <v>OK</v>
      </c>
    </row>
    <row r="15" spans="1:5" ht="63.75" customHeight="1">
      <c r="A15" s="8" t="s">
        <v>43</v>
      </c>
      <c r="B15" s="20" t="s">
        <v>275</v>
      </c>
      <c r="C15" s="5">
        <v>11</v>
      </c>
      <c r="D15" s="5">
        <f>VLOOKUP(A15,Platines!$A$2:$AA$34,22,"FAUX")</f>
        <v>11</v>
      </c>
      <c r="E15" s="5" t="str">
        <f t="shared" si="0"/>
        <v>OK</v>
      </c>
    </row>
    <row r="16" spans="1:5" ht="63.75" customHeight="1">
      <c r="A16" s="7" t="s">
        <v>36</v>
      </c>
      <c r="B16" s="20" t="s">
        <v>271</v>
      </c>
      <c r="C16" s="5">
        <v>9</v>
      </c>
      <c r="D16" s="5">
        <f>VLOOKUP(A16,Platines!$A$2:$AA$34,22,"FAUX")</f>
        <v>9</v>
      </c>
      <c r="E16" s="5" t="str">
        <f t="shared" si="0"/>
        <v>OK</v>
      </c>
    </row>
    <row r="17" spans="1:5" ht="63.75" customHeight="1">
      <c r="A17" s="16" t="s">
        <v>44</v>
      </c>
      <c r="B17" s="20" t="s">
        <v>284</v>
      </c>
      <c r="C17" s="5">
        <v>11</v>
      </c>
      <c r="D17" s="5">
        <f>VLOOKUP(A17,Platines!$A$2:$AA$34,22,"FAUX")</f>
        <v>11</v>
      </c>
      <c r="E17" s="5" t="str">
        <f t="shared" si="0"/>
        <v>OK</v>
      </c>
    </row>
    <row r="18" spans="1:5" ht="63.75" customHeight="1">
      <c r="A18" s="7" t="s">
        <v>26</v>
      </c>
      <c r="B18" s="20" t="s">
        <v>253</v>
      </c>
      <c r="C18" s="5">
        <v>9</v>
      </c>
      <c r="D18" s="5">
        <f>VLOOKUP(A18,Platines!$A$2:$AA$34,22,"FAUX")</f>
        <v>9</v>
      </c>
      <c r="E18" s="5" t="str">
        <f t="shared" si="0"/>
        <v>OK</v>
      </c>
    </row>
    <row r="19" spans="1:5" ht="63.75" customHeight="1">
      <c r="A19" s="7" t="s">
        <v>11</v>
      </c>
      <c r="B19" s="20" t="s">
        <v>78</v>
      </c>
      <c r="C19" s="5">
        <v>1</v>
      </c>
      <c r="D19" s="5">
        <f>VLOOKUP(A19,Platines!$A$2:$AA$34,22,"FAUX")</f>
        <v>1</v>
      </c>
      <c r="E19" s="5" t="str">
        <f t="shared" si="0"/>
        <v>OK</v>
      </c>
    </row>
    <row r="20" spans="1:5" ht="63.75" customHeight="1">
      <c r="A20" s="7" t="s">
        <v>28</v>
      </c>
      <c r="B20" s="20" t="s">
        <v>246</v>
      </c>
      <c r="C20" s="5">
        <v>11</v>
      </c>
      <c r="D20" s="5">
        <f>VLOOKUP(A20,Platines!$A$2:$AA$34,22,"FAUX")</f>
        <v>11</v>
      </c>
      <c r="E20" s="5" t="str">
        <f t="shared" si="0"/>
        <v>OK</v>
      </c>
    </row>
    <row r="21" spans="1:5" ht="63.75" customHeight="1">
      <c r="A21" s="8" t="s">
        <v>42</v>
      </c>
      <c r="B21" s="20" t="s">
        <v>302</v>
      </c>
      <c r="C21" s="5">
        <v>11</v>
      </c>
      <c r="D21" s="5">
        <f>VLOOKUP(A21,Platines!$A$2:$AA$34,22,"FAUX")</f>
        <v>11</v>
      </c>
      <c r="E21" s="5" t="str">
        <f t="shared" si="0"/>
        <v>OK</v>
      </c>
    </row>
    <row r="22" spans="1:5" ht="63.75" customHeight="1">
      <c r="A22" s="8" t="s">
        <v>39</v>
      </c>
      <c r="B22" s="20" t="s">
        <v>220</v>
      </c>
      <c r="C22" s="5">
        <v>6</v>
      </c>
      <c r="D22" s="5">
        <f>VLOOKUP(A22,Platines!$A$2:$AA$34,22,"FAUX")</f>
        <v>6</v>
      </c>
      <c r="E22" s="5" t="str">
        <f t="shared" si="0"/>
        <v>OK</v>
      </c>
    </row>
    <row r="23" spans="1:5" ht="63.75" customHeight="1">
      <c r="A23" s="8" t="s">
        <v>231</v>
      </c>
      <c r="B23" s="20" t="s">
        <v>232</v>
      </c>
      <c r="C23" s="5">
        <v>15</v>
      </c>
      <c r="D23" s="5">
        <f>VLOOKUP(A23,Platines!$A$2:$AA$34,22,"FAUX")</f>
        <v>15</v>
      </c>
      <c r="E23" s="5" t="str">
        <f t="shared" ref="E23" si="1">IF(C23=D23,"OK","NON")</f>
        <v>OK</v>
      </c>
    </row>
    <row r="24" spans="1:5" ht="63.75" customHeight="1">
      <c r="A24" s="8" t="s">
        <v>27</v>
      </c>
      <c r="B24" s="20" t="s">
        <v>313</v>
      </c>
      <c r="C24" s="5">
        <v>10</v>
      </c>
      <c r="D24" s="5">
        <f>VLOOKUP(A24,Platines!$A$2:$AA$34,22,"FAUX")</f>
        <v>10</v>
      </c>
      <c r="E24" s="5" t="str">
        <f t="shared" si="0"/>
        <v>OK</v>
      </c>
    </row>
    <row r="25" spans="1:5" ht="63.75" customHeight="1">
      <c r="A25" s="7" t="s">
        <v>57</v>
      </c>
      <c r="B25" s="20" t="s">
        <v>345</v>
      </c>
      <c r="C25" s="5">
        <v>18</v>
      </c>
      <c r="D25" s="5">
        <f>VLOOKUP(A25,Platines!$A$2:$AA$34,22,"FAUX")</f>
        <v>18</v>
      </c>
      <c r="E25" s="5" t="str">
        <f t="shared" si="0"/>
        <v>OK</v>
      </c>
    </row>
    <row r="26" spans="1:5" ht="63.75" customHeight="1">
      <c r="A26" s="7" t="s">
        <v>30</v>
      </c>
      <c r="B26" s="20" t="s">
        <v>74</v>
      </c>
      <c r="C26" s="5">
        <v>6</v>
      </c>
      <c r="D26" s="5">
        <f>VLOOKUP(A26,Platines!$A$2:$AA$34,22,"FAUX")</f>
        <v>6</v>
      </c>
      <c r="E26" s="5" t="str">
        <f t="shared" si="0"/>
        <v>OK</v>
      </c>
    </row>
    <row r="27" spans="1:5" ht="63.75" customHeight="1">
      <c r="A27" s="8" t="s">
        <v>29</v>
      </c>
      <c r="B27" s="20" t="s">
        <v>317</v>
      </c>
      <c r="C27" s="5">
        <v>24</v>
      </c>
      <c r="D27" s="5">
        <f>VLOOKUP(A27,Platines!$A$2:$AA$34,22,"FAUX")</f>
        <v>24</v>
      </c>
      <c r="E27" s="5" t="str">
        <f t="shared" si="0"/>
        <v>OK</v>
      </c>
    </row>
    <row r="28" spans="1:5" ht="63.75" customHeight="1">
      <c r="A28" s="19" t="s">
        <v>49</v>
      </c>
      <c r="B28" s="20" t="s">
        <v>248</v>
      </c>
      <c r="C28" s="5">
        <v>2</v>
      </c>
      <c r="D28" s="5">
        <f>VLOOKUP(A28,Platines!$A$2:$AA$34,22,"FAUX")</f>
        <v>2</v>
      </c>
      <c r="E28" s="5" t="str">
        <f t="shared" si="0"/>
        <v>OK</v>
      </c>
    </row>
    <row r="29" spans="1:5" ht="63.75" customHeight="1">
      <c r="A29" s="19" t="s">
        <v>83</v>
      </c>
      <c r="B29" s="20" t="s">
        <v>349</v>
      </c>
      <c r="C29" s="5">
        <v>21</v>
      </c>
      <c r="D29" s="5">
        <f>VLOOKUP(A29,Platines!$A$2:$AA$34,22,"FAUX")</f>
        <v>21</v>
      </c>
      <c r="E29" s="5" t="str">
        <f t="shared" si="0"/>
        <v>OK</v>
      </c>
    </row>
    <row r="30" spans="1:5" ht="63.75" customHeight="1">
      <c r="A30" s="7" t="s">
        <v>60</v>
      </c>
      <c r="B30" s="20" t="s">
        <v>215</v>
      </c>
      <c r="C30" s="5">
        <v>9</v>
      </c>
      <c r="D30" s="5">
        <f>VLOOKUP(A30,Platines!$A$2:$AA$34,22,"FAUX")</f>
        <v>9</v>
      </c>
      <c r="E30" s="5" t="str">
        <f t="shared" si="0"/>
        <v>OK</v>
      </c>
    </row>
    <row r="31" spans="1:5" ht="63.75" customHeight="1">
      <c r="A31" s="7" t="s">
        <v>32</v>
      </c>
      <c r="B31" s="20" t="s">
        <v>329</v>
      </c>
      <c r="C31" s="5">
        <v>21</v>
      </c>
      <c r="D31" s="5">
        <f>VLOOKUP(A31,Platines!$A$2:$AA$34,22,"FAUX")</f>
        <v>21</v>
      </c>
      <c r="E31" s="5" t="str">
        <f t="shared" si="0"/>
        <v>OK</v>
      </c>
    </row>
    <row r="32" spans="1:5" ht="63.75" customHeight="1">
      <c r="A32" s="7" t="s">
        <v>38</v>
      </c>
      <c r="B32" s="20" t="s">
        <v>311</v>
      </c>
      <c r="C32" s="5">
        <v>5</v>
      </c>
      <c r="D32" s="5">
        <f>VLOOKUP(A32,Platines!$A$2:$AA$34,22,"FAUX")</f>
        <v>5</v>
      </c>
      <c r="E32" s="5" t="str">
        <f t="shared" si="0"/>
        <v>OK</v>
      </c>
    </row>
    <row r="33" spans="1:5" ht="63.75" customHeight="1">
      <c r="A33" s="8" t="s">
        <v>33</v>
      </c>
      <c r="B33" s="20" t="s">
        <v>347</v>
      </c>
      <c r="C33" s="5">
        <v>11</v>
      </c>
      <c r="D33" s="5">
        <f>VLOOKUP(A33,Platines!$A$2:$AA$34,22,"FAUX")</f>
        <v>11</v>
      </c>
      <c r="E33" s="5" t="str">
        <f t="shared" si="0"/>
        <v>OK</v>
      </c>
    </row>
    <row r="34" spans="1:5" ht="63.75" customHeight="1">
      <c r="A34" s="7" t="s">
        <v>35</v>
      </c>
      <c r="B34" s="21" t="s">
        <v>266</v>
      </c>
      <c r="C34" s="5">
        <v>9</v>
      </c>
      <c r="D34" s="5">
        <f>VLOOKUP(A34,Platines!$A$2:$AA$34,22,"FAUX")</f>
        <v>9</v>
      </c>
      <c r="E34" s="5" t="str">
        <f t="shared" si="0"/>
        <v>OK</v>
      </c>
    </row>
    <row r="35" spans="1:5" ht="63.75" customHeight="1">
      <c r="C35" s="54">
        <f>SUM(C2:C34)</f>
        <v>319</v>
      </c>
      <c r="D35" s="54">
        <f>SUM(D2:D34)</f>
        <v>319</v>
      </c>
      <c r="E35" s="5" t="str">
        <f t="shared" si="0"/>
        <v>OK</v>
      </c>
    </row>
    <row r="36" spans="1:5" ht="63.75" customHeight="1"/>
    <row r="37" spans="1:5" ht="63.75" customHeight="1"/>
    <row r="38" spans="1:5" ht="63.75" customHeight="1"/>
    <row r="39" spans="1:5" ht="63.75" customHeight="1"/>
    <row r="40" spans="1:5" ht="63.75" customHeight="1"/>
    <row r="41" spans="1:5" ht="63.75" customHeight="1"/>
    <row r="42" spans="1:5" ht="63.75" customHeight="1"/>
    <row r="43" spans="1:5" ht="63.75" customHeight="1"/>
    <row r="44" spans="1:5" ht="63.75" customHeight="1"/>
  </sheetData>
  <sortState ref="A2:B41">
    <sortCondition ref="A1"/>
  </sortState>
  <conditionalFormatting sqref="E2:E35">
    <cfRule type="containsText" dxfId="5" priority="1" operator="containsText" text="NON">
      <formula>NOT(ISERROR(SEARCH("NON",E2)))</formula>
    </cfRule>
    <cfRule type="containsText" dxfId="4" priority="2" operator="containsText" text="OK">
      <formula>NOT(ISERROR(SEARCH("OK",E2)))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C3:G11"/>
  <sheetViews>
    <sheetView workbookViewId="0">
      <selection activeCell="C7" sqref="C7"/>
    </sheetView>
  </sheetViews>
  <sheetFormatPr baseColWidth="10" defaultRowHeight="15"/>
  <cols>
    <col min="3" max="3" width="40.42578125" customWidth="1"/>
    <col min="4" max="4" width="15" customWidth="1"/>
    <col min="5" max="5" width="17.5703125" customWidth="1"/>
    <col min="6" max="6" width="19.7109375" customWidth="1"/>
    <col min="7" max="7" width="38.5703125" customWidth="1"/>
  </cols>
  <sheetData>
    <row r="3" spans="3:7" ht="30.75" customHeight="1">
      <c r="C3" s="63" t="s">
        <v>65</v>
      </c>
      <c r="D3" s="63" t="s">
        <v>66</v>
      </c>
      <c r="E3" s="63" t="s">
        <v>67</v>
      </c>
      <c r="F3" s="63" t="s">
        <v>214</v>
      </c>
      <c r="G3" s="63" t="s">
        <v>68</v>
      </c>
    </row>
    <row r="4" spans="3:7" ht="15.75">
      <c r="C4" s="60" t="s">
        <v>295</v>
      </c>
      <c r="D4" s="61" t="s">
        <v>296</v>
      </c>
      <c r="E4" s="61"/>
      <c r="F4" s="61"/>
      <c r="G4" s="62" t="s">
        <v>25</v>
      </c>
    </row>
    <row r="5" spans="3:7" ht="15.75">
      <c r="C5" s="60" t="s">
        <v>88</v>
      </c>
      <c r="D5" s="61"/>
      <c r="E5" s="61" t="s">
        <v>73</v>
      </c>
      <c r="F5" s="61"/>
      <c r="G5" s="62" t="s">
        <v>29</v>
      </c>
    </row>
    <row r="6" spans="3:7" ht="15.75">
      <c r="C6" s="60" t="s">
        <v>304</v>
      </c>
      <c r="D6" s="61"/>
      <c r="E6" s="61" t="s">
        <v>305</v>
      </c>
      <c r="F6" s="61"/>
      <c r="G6" s="62" t="s">
        <v>57</v>
      </c>
    </row>
    <row r="7" spans="3:7" ht="15.75">
      <c r="C7" s="60" t="s">
        <v>346</v>
      </c>
      <c r="D7" s="61" t="s">
        <v>225</v>
      </c>
      <c r="E7" s="61"/>
      <c r="F7" s="61"/>
      <c r="G7" s="62" t="s">
        <v>57</v>
      </c>
    </row>
    <row r="8" spans="3:7" ht="15.75">
      <c r="C8" s="60" t="s">
        <v>85</v>
      </c>
      <c r="D8" s="61"/>
      <c r="E8" s="61" t="s">
        <v>86</v>
      </c>
      <c r="F8" s="61"/>
      <c r="G8" s="62" t="s">
        <v>58</v>
      </c>
    </row>
    <row r="9" spans="3:7" ht="15.75">
      <c r="C9" s="2" t="s">
        <v>218</v>
      </c>
      <c r="D9" s="61"/>
      <c r="E9" s="61" t="s">
        <v>73</v>
      </c>
      <c r="F9" s="61"/>
      <c r="G9" s="62" t="s">
        <v>28</v>
      </c>
    </row>
    <row r="10" spans="3:7" ht="15.75">
      <c r="C10" s="60" t="s">
        <v>72</v>
      </c>
      <c r="D10" s="61"/>
      <c r="E10" s="61" t="s">
        <v>73</v>
      </c>
      <c r="F10" s="61"/>
      <c r="G10" s="62" t="s">
        <v>57</v>
      </c>
    </row>
    <row r="11" spans="3:7" ht="15.75">
      <c r="C11" s="60" t="s">
        <v>224</v>
      </c>
      <c r="D11" s="61"/>
      <c r="E11" s="61" t="s">
        <v>225</v>
      </c>
      <c r="F11" s="61"/>
      <c r="G11" s="62" t="s">
        <v>228</v>
      </c>
    </row>
  </sheetData>
  <autoFilter ref="C3:G3">
    <sortState ref="C4:G12">
      <sortCondition ref="C3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C35"/>
  <sheetViews>
    <sheetView workbookViewId="0">
      <selection activeCell="AA6" sqref="AA6"/>
    </sheetView>
  </sheetViews>
  <sheetFormatPr baseColWidth="10" defaultRowHeight="15"/>
  <cols>
    <col min="1" max="1" width="16.85546875" bestFit="1" customWidth="1"/>
    <col min="2" max="4" width="3.28515625" customWidth="1"/>
    <col min="5" max="5" width="3.42578125" customWidth="1"/>
    <col min="6" max="53" width="3.28515625" customWidth="1"/>
  </cols>
  <sheetData>
    <row r="1" spans="1:55">
      <c r="A1" s="82" t="s">
        <v>55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3"/>
    </row>
    <row r="2" spans="1:55" ht="15.75" thickBot="1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</row>
    <row r="3" spans="1:55" ht="45.75" thickBot="1">
      <c r="A3" s="23" t="s">
        <v>56</v>
      </c>
      <c r="B3" s="67">
        <v>41287</v>
      </c>
      <c r="C3" s="67">
        <v>41294</v>
      </c>
      <c r="D3" s="67">
        <v>41301</v>
      </c>
      <c r="E3" s="67">
        <v>41308</v>
      </c>
      <c r="F3" s="67">
        <v>41315</v>
      </c>
      <c r="G3" s="67">
        <v>41322</v>
      </c>
      <c r="H3" s="67">
        <v>41329</v>
      </c>
      <c r="I3" s="67">
        <v>41336</v>
      </c>
      <c r="J3" s="67">
        <v>41343</v>
      </c>
      <c r="K3" s="67">
        <v>41350</v>
      </c>
      <c r="L3" s="67">
        <v>41357</v>
      </c>
      <c r="M3" s="67">
        <v>41364</v>
      </c>
      <c r="N3" s="67">
        <v>41371</v>
      </c>
      <c r="O3" s="67">
        <v>41378</v>
      </c>
      <c r="P3" s="67">
        <v>41385</v>
      </c>
      <c r="Q3" s="67">
        <v>41392</v>
      </c>
      <c r="R3" s="67">
        <v>41399</v>
      </c>
      <c r="S3" s="67">
        <v>41406</v>
      </c>
      <c r="T3" s="67">
        <v>41413</v>
      </c>
      <c r="U3" s="67">
        <v>41420</v>
      </c>
      <c r="V3" s="67">
        <v>41427</v>
      </c>
      <c r="W3" s="67">
        <v>41434</v>
      </c>
      <c r="X3" s="67">
        <v>41441</v>
      </c>
      <c r="Y3" s="67">
        <v>41448</v>
      </c>
      <c r="Z3" s="24">
        <v>25</v>
      </c>
      <c r="AA3" s="24">
        <v>26</v>
      </c>
      <c r="AB3" s="24">
        <v>27</v>
      </c>
      <c r="AC3" s="24">
        <v>28</v>
      </c>
      <c r="AD3" s="24">
        <v>29</v>
      </c>
      <c r="AE3" s="24">
        <v>30</v>
      </c>
      <c r="AF3" s="24">
        <v>31</v>
      </c>
      <c r="AG3" s="24">
        <v>32</v>
      </c>
      <c r="AH3" s="24">
        <v>33</v>
      </c>
      <c r="AI3" s="24">
        <v>34</v>
      </c>
      <c r="AJ3" s="24">
        <v>35</v>
      </c>
      <c r="AK3" s="24">
        <v>36</v>
      </c>
      <c r="AL3" s="24">
        <v>37</v>
      </c>
      <c r="AM3" s="24">
        <v>38</v>
      </c>
      <c r="AN3" s="24">
        <v>39</v>
      </c>
      <c r="AO3" s="24">
        <v>40</v>
      </c>
      <c r="AP3" s="24">
        <v>41</v>
      </c>
      <c r="AQ3" s="24">
        <v>42</v>
      </c>
      <c r="AR3" s="24">
        <v>43</v>
      </c>
      <c r="AS3" s="24">
        <v>44</v>
      </c>
      <c r="AT3" s="24">
        <v>45</v>
      </c>
      <c r="AU3" s="24">
        <v>46</v>
      </c>
      <c r="AV3" s="24">
        <v>47</v>
      </c>
      <c r="AW3" s="24">
        <v>48</v>
      </c>
      <c r="AX3" s="24">
        <v>49</v>
      </c>
      <c r="AY3" s="24">
        <v>50</v>
      </c>
      <c r="AZ3" s="24">
        <v>51</v>
      </c>
      <c r="BA3" s="25">
        <v>52</v>
      </c>
    </row>
    <row r="4" spans="1:55">
      <c r="A4" s="26" t="s">
        <v>58</v>
      </c>
      <c r="B4" s="28"/>
      <c r="C4" s="29">
        <v>20</v>
      </c>
      <c r="D4" s="28">
        <v>25</v>
      </c>
      <c r="E4" s="29" t="s">
        <v>69</v>
      </c>
      <c r="F4" s="28"/>
      <c r="G4" s="29" t="s">
        <v>69</v>
      </c>
      <c r="H4" s="28" t="s">
        <v>69</v>
      </c>
      <c r="I4" s="29" t="s">
        <v>69</v>
      </c>
      <c r="J4" s="29" t="s">
        <v>69</v>
      </c>
      <c r="K4" s="29" t="s">
        <v>69</v>
      </c>
      <c r="L4" s="28" t="s">
        <v>69</v>
      </c>
      <c r="M4" s="29" t="s">
        <v>69</v>
      </c>
      <c r="N4" s="28">
        <v>14</v>
      </c>
      <c r="O4" s="29">
        <v>14</v>
      </c>
      <c r="P4" s="28">
        <v>13</v>
      </c>
      <c r="Q4" s="29">
        <v>14</v>
      </c>
      <c r="R4" s="28">
        <v>14</v>
      </c>
      <c r="S4" s="29">
        <v>14</v>
      </c>
      <c r="T4" s="28">
        <v>13</v>
      </c>
      <c r="U4" s="29">
        <v>13</v>
      </c>
      <c r="V4" s="28">
        <v>14</v>
      </c>
      <c r="W4" s="29">
        <v>14</v>
      </c>
      <c r="X4" s="28">
        <v>16</v>
      </c>
      <c r="Y4" s="29">
        <v>15</v>
      </c>
      <c r="Z4" s="28"/>
      <c r="AA4" s="29"/>
      <c r="AB4" s="28"/>
      <c r="AC4" s="29"/>
      <c r="AD4" s="28"/>
      <c r="AE4" s="29"/>
      <c r="AF4" s="28"/>
      <c r="AG4" s="29"/>
      <c r="AH4" s="28"/>
      <c r="AI4" s="29"/>
      <c r="AJ4" s="28"/>
      <c r="AK4" s="29"/>
      <c r="AL4" s="28"/>
      <c r="AM4" s="29"/>
      <c r="AN4" s="28"/>
      <c r="AO4" s="29"/>
      <c r="AP4" s="28"/>
      <c r="AQ4" s="29"/>
      <c r="AR4" s="28"/>
      <c r="AS4" s="29"/>
      <c r="AT4" s="28"/>
      <c r="AU4" s="29"/>
      <c r="AV4" s="28"/>
      <c r="AW4" s="29"/>
      <c r="AX4" s="28"/>
      <c r="AY4" s="29"/>
      <c r="AZ4" s="28"/>
      <c r="BA4" s="29"/>
      <c r="BC4" s="56"/>
    </row>
    <row r="5" spans="1:55">
      <c r="A5" s="1" t="s">
        <v>25</v>
      </c>
      <c r="B5" s="28"/>
      <c r="C5" s="29">
        <v>13</v>
      </c>
      <c r="D5" s="27">
        <v>19</v>
      </c>
      <c r="E5" s="5">
        <v>25</v>
      </c>
      <c r="F5" s="27">
        <v>27</v>
      </c>
      <c r="G5" s="5">
        <v>28</v>
      </c>
      <c r="H5" s="27">
        <v>28</v>
      </c>
      <c r="I5" s="5">
        <v>28</v>
      </c>
      <c r="J5" s="29">
        <v>30</v>
      </c>
      <c r="K5" s="5">
        <v>29</v>
      </c>
      <c r="L5" s="27">
        <v>30</v>
      </c>
      <c r="M5" s="5">
        <v>29</v>
      </c>
      <c r="N5" s="27">
        <v>30</v>
      </c>
      <c r="O5" s="29">
        <v>30</v>
      </c>
      <c r="P5" s="27">
        <v>30</v>
      </c>
      <c r="Q5" s="5">
        <v>30</v>
      </c>
      <c r="R5" s="27">
        <v>30</v>
      </c>
      <c r="S5" s="29">
        <v>30</v>
      </c>
      <c r="T5" s="27">
        <v>30</v>
      </c>
      <c r="U5" s="5">
        <v>29</v>
      </c>
      <c r="V5" s="27">
        <v>29</v>
      </c>
      <c r="W5" s="5">
        <v>29</v>
      </c>
      <c r="X5" s="27">
        <v>29</v>
      </c>
      <c r="Y5" s="5">
        <v>29</v>
      </c>
      <c r="Z5" s="27"/>
      <c r="AA5" s="5"/>
      <c r="AB5" s="27"/>
      <c r="AC5" s="5"/>
      <c r="AD5" s="27"/>
      <c r="AE5" s="5"/>
      <c r="AF5" s="27"/>
      <c r="AG5" s="5"/>
      <c r="AH5" s="27"/>
      <c r="AI5" s="5"/>
      <c r="AJ5" s="27"/>
      <c r="AK5" s="5"/>
      <c r="AL5" s="27"/>
      <c r="AM5" s="5"/>
      <c r="AN5" s="27"/>
      <c r="AO5" s="5"/>
      <c r="AP5" s="27"/>
      <c r="AQ5" s="5"/>
      <c r="AR5" s="27"/>
      <c r="AS5" s="5"/>
      <c r="AT5" s="27"/>
      <c r="AU5" s="5"/>
      <c r="AV5" s="27"/>
      <c r="AW5" s="5"/>
      <c r="AX5" s="27"/>
      <c r="AY5" s="5"/>
      <c r="AZ5" s="27"/>
      <c r="BA5" s="5"/>
    </row>
    <row r="6" spans="1:55">
      <c r="A6" s="1" t="s">
        <v>40</v>
      </c>
      <c r="B6" s="28"/>
      <c r="C6" s="29" t="s">
        <v>69</v>
      </c>
      <c r="D6" s="27" t="s">
        <v>69</v>
      </c>
      <c r="E6" s="5">
        <v>29</v>
      </c>
      <c r="F6" s="27">
        <v>32</v>
      </c>
      <c r="G6" s="5">
        <v>25</v>
      </c>
      <c r="H6" s="27">
        <v>27</v>
      </c>
      <c r="I6" s="5">
        <v>27</v>
      </c>
      <c r="J6" s="29">
        <v>29</v>
      </c>
      <c r="K6" s="5">
        <v>30</v>
      </c>
      <c r="L6" s="27">
        <v>31</v>
      </c>
      <c r="M6" s="5">
        <v>30</v>
      </c>
      <c r="N6" s="27">
        <v>31</v>
      </c>
      <c r="O6" s="29">
        <v>31</v>
      </c>
      <c r="P6" s="27">
        <v>31</v>
      </c>
      <c r="Q6" s="5">
        <v>31</v>
      </c>
      <c r="R6" s="27">
        <v>29</v>
      </c>
      <c r="S6" s="29">
        <v>29</v>
      </c>
      <c r="T6" s="27">
        <v>29</v>
      </c>
      <c r="U6" s="5">
        <v>28</v>
      </c>
      <c r="V6" s="27">
        <v>28</v>
      </c>
      <c r="W6" s="5">
        <v>27</v>
      </c>
      <c r="X6" s="27">
        <v>27</v>
      </c>
      <c r="Y6" s="5">
        <v>27</v>
      </c>
      <c r="Z6" s="27"/>
      <c r="AA6" s="5"/>
      <c r="AB6" s="27"/>
      <c r="AC6" s="5"/>
      <c r="AD6" s="27"/>
      <c r="AE6" s="5"/>
      <c r="AF6" s="27"/>
      <c r="AG6" s="5"/>
      <c r="AH6" s="27"/>
      <c r="AI6" s="5"/>
      <c r="AJ6" s="27"/>
      <c r="AK6" s="5"/>
      <c r="AL6" s="27"/>
      <c r="AM6" s="5"/>
      <c r="AN6" s="27"/>
      <c r="AO6" s="5"/>
      <c r="AP6" s="27"/>
      <c r="AQ6" s="5"/>
      <c r="AR6" s="27"/>
      <c r="AS6" s="5"/>
      <c r="AT6" s="27"/>
      <c r="AU6" s="5"/>
      <c r="AV6" s="27"/>
      <c r="AW6" s="5"/>
      <c r="AX6" s="27"/>
      <c r="AY6" s="5"/>
      <c r="AZ6" s="27"/>
      <c r="BA6" s="5"/>
    </row>
    <row r="7" spans="1:55">
      <c r="A7" s="1" t="s">
        <v>24</v>
      </c>
      <c r="B7" s="28"/>
      <c r="C7" s="29">
        <v>1</v>
      </c>
      <c r="D7" s="27">
        <v>1</v>
      </c>
      <c r="E7" s="5">
        <v>2</v>
      </c>
      <c r="F7" s="27">
        <v>2</v>
      </c>
      <c r="G7" s="5">
        <v>2</v>
      </c>
      <c r="H7" s="27">
        <v>2</v>
      </c>
      <c r="I7" s="5">
        <v>2</v>
      </c>
      <c r="J7" s="29">
        <v>3</v>
      </c>
      <c r="K7" s="5">
        <v>2</v>
      </c>
      <c r="L7" s="27">
        <v>2</v>
      </c>
      <c r="M7" s="5">
        <v>3</v>
      </c>
      <c r="N7" s="27">
        <v>3</v>
      </c>
      <c r="O7" s="29">
        <v>3</v>
      </c>
      <c r="P7" s="27">
        <v>3</v>
      </c>
      <c r="Q7" s="5">
        <v>2</v>
      </c>
      <c r="R7" s="27">
        <v>2</v>
      </c>
      <c r="S7" s="29">
        <v>3</v>
      </c>
      <c r="T7" s="27">
        <v>2</v>
      </c>
      <c r="U7" s="5">
        <v>2</v>
      </c>
      <c r="V7" s="27">
        <v>2</v>
      </c>
      <c r="W7" s="5">
        <v>2</v>
      </c>
      <c r="X7" s="27">
        <v>2</v>
      </c>
      <c r="Y7" s="5">
        <v>2</v>
      </c>
      <c r="Z7" s="27"/>
      <c r="AA7" s="5"/>
      <c r="AB7" s="27"/>
      <c r="AC7" s="5"/>
      <c r="AD7" s="27"/>
      <c r="AE7" s="5"/>
      <c r="AF7" s="27"/>
      <c r="AG7" s="5"/>
      <c r="AH7" s="27"/>
      <c r="AI7" s="5"/>
      <c r="AJ7" s="27"/>
      <c r="AK7" s="5"/>
      <c r="AL7" s="27"/>
      <c r="AM7" s="5"/>
      <c r="AN7" s="27"/>
      <c r="AO7" s="5"/>
      <c r="AP7" s="27"/>
      <c r="AQ7" s="5"/>
      <c r="AR7" s="27"/>
      <c r="AS7" s="5"/>
      <c r="AT7" s="27"/>
      <c r="AU7" s="5"/>
      <c r="AV7" s="27"/>
      <c r="AW7" s="5"/>
      <c r="AX7" s="27"/>
      <c r="AY7" s="5"/>
      <c r="AZ7" s="27"/>
      <c r="BA7" s="5"/>
    </row>
    <row r="8" spans="1:55">
      <c r="A8" s="1" t="s">
        <v>61</v>
      </c>
      <c r="B8" s="28"/>
      <c r="C8" s="29" t="s">
        <v>69</v>
      </c>
      <c r="D8" s="27">
        <v>17</v>
      </c>
      <c r="E8" s="5">
        <v>23</v>
      </c>
      <c r="F8" s="27">
        <v>25</v>
      </c>
      <c r="G8" s="5">
        <v>27</v>
      </c>
      <c r="H8" s="27">
        <v>20</v>
      </c>
      <c r="I8" s="5">
        <v>23</v>
      </c>
      <c r="J8" s="29">
        <v>24</v>
      </c>
      <c r="K8" s="5">
        <v>25</v>
      </c>
      <c r="L8" s="27">
        <v>27</v>
      </c>
      <c r="M8" s="5">
        <v>27</v>
      </c>
      <c r="N8" s="27">
        <v>26</v>
      </c>
      <c r="O8" s="29">
        <v>27</v>
      </c>
      <c r="P8" s="27">
        <v>25</v>
      </c>
      <c r="Q8" s="5">
        <v>26</v>
      </c>
      <c r="R8" s="27">
        <v>27</v>
      </c>
      <c r="S8" s="29">
        <v>24</v>
      </c>
      <c r="T8" s="27">
        <v>26</v>
      </c>
      <c r="U8" s="5">
        <v>25</v>
      </c>
      <c r="V8" s="27">
        <v>6</v>
      </c>
      <c r="W8" s="5">
        <v>6</v>
      </c>
      <c r="X8" s="27">
        <v>6</v>
      </c>
      <c r="Y8" s="5">
        <v>6</v>
      </c>
      <c r="Z8" s="27"/>
      <c r="AA8" s="5"/>
      <c r="AB8" s="27"/>
      <c r="AC8" s="5"/>
      <c r="AD8" s="27"/>
      <c r="AE8" s="5"/>
      <c r="AF8" s="27"/>
      <c r="AG8" s="5"/>
      <c r="AH8" s="27"/>
      <c r="AI8" s="5"/>
      <c r="AJ8" s="27"/>
      <c r="AK8" s="5"/>
      <c r="AL8" s="27"/>
      <c r="AM8" s="5"/>
      <c r="AN8" s="27"/>
      <c r="AO8" s="5"/>
      <c r="AP8" s="27"/>
      <c r="AQ8" s="5"/>
      <c r="AR8" s="27"/>
      <c r="AS8" s="5"/>
      <c r="AT8" s="27"/>
      <c r="AU8" s="5"/>
      <c r="AV8" s="27"/>
      <c r="AW8" s="5"/>
      <c r="AX8" s="27"/>
      <c r="AY8" s="5"/>
      <c r="AZ8" s="27"/>
      <c r="BA8" s="5"/>
    </row>
    <row r="9" spans="1:55">
      <c r="A9" s="1" t="s">
        <v>12</v>
      </c>
      <c r="B9" s="28"/>
      <c r="C9" s="29" t="s">
        <v>69</v>
      </c>
      <c r="D9" s="27" t="s">
        <v>69</v>
      </c>
      <c r="E9" s="5" t="s">
        <v>69</v>
      </c>
      <c r="F9" s="27">
        <v>31</v>
      </c>
      <c r="G9" s="5">
        <v>34</v>
      </c>
      <c r="H9" s="27">
        <v>34</v>
      </c>
      <c r="I9" s="5">
        <v>34</v>
      </c>
      <c r="J9" s="29">
        <v>34</v>
      </c>
      <c r="K9" s="5">
        <v>34</v>
      </c>
      <c r="L9" s="27">
        <v>35</v>
      </c>
      <c r="M9" s="5">
        <v>34</v>
      </c>
      <c r="N9" s="27">
        <v>35</v>
      </c>
      <c r="O9" s="29">
        <v>35</v>
      </c>
      <c r="P9" s="27">
        <v>35</v>
      </c>
      <c r="Q9" s="5">
        <v>35</v>
      </c>
      <c r="R9" s="27">
        <v>34</v>
      </c>
      <c r="S9" s="29">
        <v>34</v>
      </c>
      <c r="T9" s="27">
        <v>34</v>
      </c>
      <c r="U9" s="5">
        <v>33</v>
      </c>
      <c r="V9" s="27">
        <v>33</v>
      </c>
      <c r="W9" s="5">
        <v>33</v>
      </c>
      <c r="X9" s="27">
        <v>33</v>
      </c>
      <c r="Y9" s="5">
        <v>33</v>
      </c>
      <c r="Z9" s="27"/>
      <c r="AA9" s="5"/>
      <c r="AB9" s="27"/>
      <c r="AC9" s="5"/>
      <c r="AD9" s="27"/>
      <c r="AE9" s="5"/>
      <c r="AF9" s="27"/>
      <c r="AG9" s="5"/>
      <c r="AH9" s="27"/>
      <c r="AI9" s="5"/>
      <c r="AJ9" s="27"/>
      <c r="AK9" s="5"/>
      <c r="AL9" s="27"/>
      <c r="AM9" s="5"/>
      <c r="AN9" s="27"/>
      <c r="AO9" s="5"/>
      <c r="AP9" s="27"/>
      <c r="AQ9" s="5"/>
      <c r="AR9" s="27"/>
      <c r="AS9" s="5"/>
      <c r="AT9" s="27"/>
      <c r="AU9" s="5"/>
      <c r="AV9" s="27"/>
      <c r="AW9" s="5"/>
      <c r="AX9" s="27"/>
      <c r="AY9" s="5"/>
      <c r="AZ9" s="27"/>
      <c r="BA9" s="5"/>
    </row>
    <row r="10" spans="1:55">
      <c r="A10" s="1" t="s">
        <v>34</v>
      </c>
      <c r="B10" s="28"/>
      <c r="C10" s="29">
        <v>19</v>
      </c>
      <c r="D10" s="27">
        <v>24</v>
      </c>
      <c r="E10" s="5">
        <v>28</v>
      </c>
      <c r="F10" s="27">
        <v>30</v>
      </c>
      <c r="G10" s="5">
        <v>33</v>
      </c>
      <c r="H10" s="27">
        <v>33</v>
      </c>
      <c r="I10" s="5">
        <v>33</v>
      </c>
      <c r="J10" s="29">
        <v>33</v>
      </c>
      <c r="K10" s="5">
        <v>33</v>
      </c>
      <c r="L10" s="27">
        <v>34</v>
      </c>
      <c r="M10" s="5">
        <v>33</v>
      </c>
      <c r="N10" s="27">
        <v>34</v>
      </c>
      <c r="O10" s="29">
        <v>34</v>
      </c>
      <c r="P10" s="27">
        <v>34</v>
      </c>
      <c r="Q10" s="5">
        <v>34</v>
      </c>
      <c r="R10" s="27">
        <v>33</v>
      </c>
      <c r="S10" s="29">
        <v>33</v>
      </c>
      <c r="T10" s="27">
        <v>33</v>
      </c>
      <c r="U10" s="5">
        <v>32</v>
      </c>
      <c r="V10" s="27">
        <v>32</v>
      </c>
      <c r="W10" s="5">
        <v>32</v>
      </c>
      <c r="X10" s="27">
        <v>32</v>
      </c>
      <c r="Y10" s="5">
        <v>32</v>
      </c>
      <c r="Z10" s="27"/>
      <c r="AA10" s="5"/>
      <c r="AB10" s="27"/>
      <c r="AC10" s="5"/>
      <c r="AD10" s="27"/>
      <c r="AE10" s="5"/>
      <c r="AF10" s="27"/>
      <c r="AG10" s="5"/>
      <c r="AH10" s="27"/>
      <c r="AI10" s="5"/>
      <c r="AJ10" s="27"/>
      <c r="AK10" s="5"/>
      <c r="AL10" s="27"/>
      <c r="AM10" s="5"/>
      <c r="AN10" s="27"/>
      <c r="AO10" s="5"/>
      <c r="AP10" s="27"/>
      <c r="AQ10" s="5"/>
      <c r="AR10" s="27"/>
      <c r="AS10" s="5"/>
      <c r="AT10" s="27"/>
      <c r="AU10" s="5"/>
      <c r="AV10" s="27"/>
      <c r="AW10" s="5"/>
      <c r="AX10" s="27"/>
      <c r="AY10" s="5"/>
      <c r="AZ10" s="27"/>
      <c r="BA10" s="5"/>
    </row>
    <row r="11" spans="1:55">
      <c r="A11" s="6" t="s">
        <v>48</v>
      </c>
      <c r="B11" s="28"/>
      <c r="C11" s="29">
        <v>3</v>
      </c>
      <c r="D11" s="27">
        <v>8</v>
      </c>
      <c r="E11" s="5">
        <v>28</v>
      </c>
      <c r="F11" s="27">
        <v>17</v>
      </c>
      <c r="G11" s="5">
        <v>18</v>
      </c>
      <c r="H11" s="27">
        <v>22</v>
      </c>
      <c r="I11" s="5">
        <v>25</v>
      </c>
      <c r="J11" s="29">
        <v>26</v>
      </c>
      <c r="K11" s="5">
        <v>27</v>
      </c>
      <c r="L11" s="27">
        <v>28</v>
      </c>
      <c r="M11" s="5">
        <v>28</v>
      </c>
      <c r="N11" s="27">
        <v>29</v>
      </c>
      <c r="O11" s="29">
        <v>29</v>
      </c>
      <c r="P11" s="27">
        <v>29</v>
      </c>
      <c r="Q11" s="5">
        <v>29</v>
      </c>
      <c r="R11" s="27">
        <v>28</v>
      </c>
      <c r="S11" s="29">
        <v>28</v>
      </c>
      <c r="T11" s="27">
        <v>28</v>
      </c>
      <c r="U11" s="5">
        <v>27</v>
      </c>
      <c r="V11" s="27">
        <v>27</v>
      </c>
      <c r="W11" s="5">
        <v>28</v>
      </c>
      <c r="X11" s="27">
        <v>28</v>
      </c>
      <c r="Y11" s="5">
        <v>28</v>
      </c>
      <c r="Z11" s="27"/>
      <c r="AA11" s="5"/>
      <c r="AB11" s="27"/>
      <c r="AC11" s="5"/>
      <c r="AD11" s="27"/>
      <c r="AE11" s="5"/>
      <c r="AF11" s="27"/>
      <c r="AG11" s="5"/>
      <c r="AH11" s="27"/>
      <c r="AI11" s="5"/>
      <c r="AJ11" s="27"/>
      <c r="AK11" s="5"/>
      <c r="AL11" s="27"/>
      <c r="AM11" s="5"/>
      <c r="AN11" s="27"/>
      <c r="AO11" s="5"/>
      <c r="AP11" s="27"/>
      <c r="AQ11" s="5"/>
      <c r="AR11" s="27"/>
      <c r="AS11" s="5"/>
      <c r="AT11" s="27"/>
      <c r="AU11" s="5"/>
      <c r="AV11" s="27"/>
      <c r="AW11" s="5"/>
      <c r="AX11" s="27"/>
      <c r="AY11" s="5"/>
      <c r="AZ11" s="27"/>
      <c r="BA11" s="5"/>
    </row>
    <row r="12" spans="1:55">
      <c r="A12" s="6" t="s">
        <v>37</v>
      </c>
      <c r="B12" s="28"/>
      <c r="C12" s="29" t="s">
        <v>69</v>
      </c>
      <c r="D12" s="27"/>
      <c r="E12" s="5" t="s">
        <v>69</v>
      </c>
      <c r="F12" s="27" t="s">
        <v>69</v>
      </c>
      <c r="G12" s="5">
        <v>32</v>
      </c>
      <c r="H12" s="27">
        <v>32</v>
      </c>
      <c r="I12" s="5">
        <v>32</v>
      </c>
      <c r="J12" s="29">
        <v>28</v>
      </c>
      <c r="K12" s="5">
        <v>28</v>
      </c>
      <c r="L12" s="27">
        <v>29</v>
      </c>
      <c r="M12" s="5">
        <v>19</v>
      </c>
      <c r="N12" s="27">
        <v>23</v>
      </c>
      <c r="O12" s="29">
        <v>23</v>
      </c>
      <c r="P12" s="27">
        <v>24</v>
      </c>
      <c r="Q12" s="5">
        <v>24</v>
      </c>
      <c r="R12" s="27">
        <v>26</v>
      </c>
      <c r="S12" s="29">
        <v>27</v>
      </c>
      <c r="T12" s="27">
        <v>27</v>
      </c>
      <c r="U12" s="5">
        <v>26</v>
      </c>
      <c r="V12" s="27">
        <v>26</v>
      </c>
      <c r="W12" s="5">
        <v>26</v>
      </c>
      <c r="X12" s="27">
        <v>26</v>
      </c>
      <c r="Y12" s="5">
        <v>26</v>
      </c>
      <c r="Z12" s="27"/>
      <c r="AA12" s="5"/>
      <c r="AB12" s="27"/>
      <c r="AC12" s="5"/>
      <c r="AD12" s="27"/>
      <c r="AE12" s="5"/>
      <c r="AF12" s="27"/>
      <c r="AG12" s="5"/>
      <c r="AH12" s="27"/>
      <c r="AI12" s="5"/>
      <c r="AJ12" s="27"/>
      <c r="AK12" s="5"/>
      <c r="AL12" s="27"/>
      <c r="AM12" s="5"/>
      <c r="AN12" s="27"/>
      <c r="AO12" s="5"/>
      <c r="AP12" s="27"/>
      <c r="AQ12" s="5"/>
      <c r="AR12" s="27"/>
      <c r="AS12" s="5"/>
      <c r="AT12" s="27"/>
      <c r="AU12" s="5"/>
      <c r="AV12" s="27"/>
      <c r="AW12" s="5"/>
      <c r="AX12" s="27"/>
      <c r="AY12" s="5"/>
      <c r="AZ12" s="27"/>
      <c r="BA12" s="5"/>
    </row>
    <row r="13" spans="1:55">
      <c r="A13" s="6" t="s">
        <v>41</v>
      </c>
      <c r="B13" s="28"/>
      <c r="C13" s="29" t="s">
        <v>69</v>
      </c>
      <c r="D13" s="27" t="s">
        <v>69</v>
      </c>
      <c r="E13" s="5">
        <v>17</v>
      </c>
      <c r="F13" s="27">
        <v>19</v>
      </c>
      <c r="G13" s="5">
        <v>22</v>
      </c>
      <c r="H13" s="27">
        <v>14</v>
      </c>
      <c r="I13" s="5">
        <v>14</v>
      </c>
      <c r="J13" s="29">
        <v>17</v>
      </c>
      <c r="K13" s="5">
        <v>16</v>
      </c>
      <c r="L13" s="27">
        <v>18</v>
      </c>
      <c r="M13" s="5">
        <v>17</v>
      </c>
      <c r="N13" s="27">
        <v>20</v>
      </c>
      <c r="O13" s="29">
        <v>17</v>
      </c>
      <c r="P13" s="27">
        <v>17</v>
      </c>
      <c r="Q13" s="5">
        <v>18</v>
      </c>
      <c r="R13" s="27">
        <v>17</v>
      </c>
      <c r="S13" s="29">
        <v>17</v>
      </c>
      <c r="T13" s="27">
        <v>17</v>
      </c>
      <c r="U13" s="5">
        <v>17</v>
      </c>
      <c r="V13" s="27">
        <v>19</v>
      </c>
      <c r="W13" s="5">
        <v>19</v>
      </c>
      <c r="X13" s="27">
        <v>17</v>
      </c>
      <c r="Y13" s="5">
        <v>17</v>
      </c>
      <c r="Z13" s="27"/>
      <c r="AA13" s="5"/>
      <c r="AB13" s="27"/>
      <c r="AC13" s="5"/>
      <c r="AD13" s="27"/>
      <c r="AE13" s="5"/>
      <c r="AF13" s="27"/>
      <c r="AG13" s="5"/>
      <c r="AH13" s="27"/>
      <c r="AI13" s="5"/>
      <c r="AJ13" s="27"/>
      <c r="AK13" s="5"/>
      <c r="AL13" s="27"/>
      <c r="AM13" s="5"/>
      <c r="AN13" s="27"/>
      <c r="AO13" s="5"/>
      <c r="AP13" s="27"/>
      <c r="AQ13" s="5"/>
      <c r="AR13" s="27"/>
      <c r="AS13" s="5"/>
      <c r="AT13" s="27"/>
      <c r="AU13" s="5"/>
      <c r="AV13" s="27"/>
      <c r="AW13" s="5"/>
      <c r="AX13" s="27"/>
      <c r="AY13" s="5"/>
      <c r="AZ13" s="27"/>
      <c r="BA13" s="5"/>
    </row>
    <row r="14" spans="1:55">
      <c r="A14" s="1" t="s">
        <v>23</v>
      </c>
      <c r="B14" s="28"/>
      <c r="C14" s="29">
        <v>5</v>
      </c>
      <c r="D14" s="27">
        <v>12</v>
      </c>
      <c r="E14" s="5">
        <v>20</v>
      </c>
      <c r="F14" s="27">
        <v>4</v>
      </c>
      <c r="G14" s="5">
        <v>5</v>
      </c>
      <c r="H14" s="27">
        <v>6</v>
      </c>
      <c r="I14" s="5">
        <v>5</v>
      </c>
      <c r="J14" s="29">
        <v>6</v>
      </c>
      <c r="K14" s="5">
        <v>6</v>
      </c>
      <c r="L14" s="27">
        <v>7</v>
      </c>
      <c r="M14" s="5">
        <v>7</v>
      </c>
      <c r="N14" s="27">
        <v>7</v>
      </c>
      <c r="O14" s="29">
        <v>7</v>
      </c>
      <c r="P14" s="27">
        <v>7</v>
      </c>
      <c r="Q14" s="5">
        <v>6</v>
      </c>
      <c r="R14" s="27">
        <v>5</v>
      </c>
      <c r="S14" s="29">
        <v>5</v>
      </c>
      <c r="T14" s="27">
        <v>6</v>
      </c>
      <c r="U14" s="5">
        <v>7</v>
      </c>
      <c r="V14" s="27">
        <v>9</v>
      </c>
      <c r="W14" s="5">
        <v>8</v>
      </c>
      <c r="X14" s="27">
        <v>7</v>
      </c>
      <c r="Y14" s="5">
        <v>7</v>
      </c>
      <c r="Z14" s="27"/>
      <c r="AA14" s="5"/>
      <c r="AB14" s="27"/>
      <c r="AC14" s="5"/>
      <c r="AD14" s="27"/>
      <c r="AE14" s="5"/>
      <c r="AF14" s="27"/>
      <c r="AG14" s="5"/>
      <c r="AH14" s="27"/>
      <c r="AI14" s="5"/>
      <c r="AJ14" s="27"/>
      <c r="AK14" s="5"/>
      <c r="AL14" s="27"/>
      <c r="AM14" s="5"/>
      <c r="AN14" s="27"/>
      <c r="AO14" s="5"/>
      <c r="AP14" s="27"/>
      <c r="AQ14" s="5"/>
      <c r="AR14" s="27"/>
      <c r="AS14" s="5"/>
      <c r="AT14" s="27"/>
      <c r="AU14" s="5"/>
      <c r="AV14" s="27"/>
      <c r="AW14" s="5"/>
      <c r="AX14" s="27"/>
      <c r="AY14" s="5"/>
      <c r="AZ14" s="27"/>
      <c r="BA14" s="5"/>
    </row>
    <row r="15" spans="1:55">
      <c r="A15" s="14" t="s">
        <v>50</v>
      </c>
      <c r="B15" s="28"/>
      <c r="C15" s="29" t="s">
        <v>69</v>
      </c>
      <c r="D15" s="27">
        <v>16</v>
      </c>
      <c r="E15" s="5">
        <v>22</v>
      </c>
      <c r="F15" s="27">
        <v>24</v>
      </c>
      <c r="G15" s="5">
        <v>26</v>
      </c>
      <c r="H15" s="27">
        <v>29</v>
      </c>
      <c r="I15" s="5">
        <v>29</v>
      </c>
      <c r="J15" s="29">
        <v>16</v>
      </c>
      <c r="K15" s="5">
        <v>17</v>
      </c>
      <c r="L15" s="27">
        <v>19</v>
      </c>
      <c r="M15" s="5">
        <v>21</v>
      </c>
      <c r="N15" s="27">
        <v>24</v>
      </c>
      <c r="O15" s="29">
        <v>25</v>
      </c>
      <c r="P15" s="27">
        <v>22</v>
      </c>
      <c r="Q15" s="5">
        <v>22</v>
      </c>
      <c r="R15" s="27">
        <v>23</v>
      </c>
      <c r="S15" s="29">
        <v>23</v>
      </c>
      <c r="T15" s="27">
        <v>22</v>
      </c>
      <c r="U15" s="5">
        <v>21</v>
      </c>
      <c r="V15" s="27">
        <v>23</v>
      </c>
      <c r="W15" s="5">
        <v>24</v>
      </c>
      <c r="X15" s="27">
        <v>13</v>
      </c>
      <c r="Y15" s="5">
        <v>13</v>
      </c>
      <c r="Z15" s="27"/>
      <c r="AA15" s="5"/>
      <c r="AB15" s="27"/>
      <c r="AC15" s="5"/>
      <c r="AD15" s="27"/>
      <c r="AE15" s="5"/>
      <c r="AF15" s="27"/>
      <c r="AG15" s="5"/>
      <c r="AH15" s="27"/>
      <c r="AI15" s="5"/>
      <c r="AJ15" s="27"/>
      <c r="AK15" s="5"/>
      <c r="AL15" s="27"/>
      <c r="AM15" s="5"/>
      <c r="AN15" s="27"/>
      <c r="AO15" s="5"/>
      <c r="AP15" s="27"/>
      <c r="AQ15" s="5"/>
      <c r="AR15" s="27"/>
      <c r="AS15" s="5"/>
      <c r="AT15" s="27"/>
      <c r="AU15" s="5"/>
      <c r="AV15" s="27"/>
      <c r="AW15" s="5"/>
      <c r="AX15" s="27"/>
      <c r="AY15" s="5"/>
      <c r="AZ15" s="27"/>
      <c r="BA15" s="5"/>
    </row>
    <row r="16" spans="1:55">
      <c r="A16" s="6" t="s">
        <v>59</v>
      </c>
      <c r="B16" s="28"/>
      <c r="C16" s="29" t="s">
        <v>69</v>
      </c>
      <c r="D16" s="27" t="s">
        <v>69</v>
      </c>
      <c r="E16" s="5" t="s">
        <v>69</v>
      </c>
      <c r="F16" s="27">
        <v>8</v>
      </c>
      <c r="G16" s="5">
        <v>8</v>
      </c>
      <c r="H16" s="27">
        <v>4</v>
      </c>
      <c r="I16" s="5">
        <v>4</v>
      </c>
      <c r="J16" s="29">
        <v>5</v>
      </c>
      <c r="K16" s="5">
        <v>5</v>
      </c>
      <c r="L16" s="27">
        <v>6</v>
      </c>
      <c r="M16" s="5">
        <v>6</v>
      </c>
      <c r="N16" s="27">
        <v>5</v>
      </c>
      <c r="O16" s="29">
        <v>6</v>
      </c>
      <c r="P16" s="27">
        <v>6</v>
      </c>
      <c r="Q16" s="5">
        <v>5</v>
      </c>
      <c r="R16" s="27">
        <v>6</v>
      </c>
      <c r="S16" s="29">
        <v>6</v>
      </c>
      <c r="T16" s="27">
        <v>5</v>
      </c>
      <c r="U16" s="5">
        <v>6</v>
      </c>
      <c r="V16" s="27">
        <v>8</v>
      </c>
      <c r="W16" s="5">
        <v>9</v>
      </c>
      <c r="X16" s="27">
        <v>9</v>
      </c>
      <c r="Y16" s="5">
        <v>10</v>
      </c>
      <c r="Z16" s="27"/>
      <c r="AA16" s="5"/>
      <c r="AB16" s="27"/>
      <c r="AC16" s="5"/>
      <c r="AD16" s="27"/>
      <c r="AE16" s="5"/>
      <c r="AF16" s="27"/>
      <c r="AG16" s="5"/>
      <c r="AH16" s="27"/>
      <c r="AI16" s="5"/>
      <c r="AJ16" s="27"/>
      <c r="AK16" s="5"/>
      <c r="AL16" s="27"/>
      <c r="AM16" s="5"/>
      <c r="AN16" s="27"/>
      <c r="AO16" s="5"/>
      <c r="AP16" s="27"/>
      <c r="AQ16" s="5"/>
      <c r="AR16" s="27"/>
      <c r="AS16" s="5"/>
      <c r="AT16" s="27"/>
      <c r="AU16" s="5"/>
      <c r="AV16" s="27"/>
      <c r="AW16" s="5"/>
      <c r="AX16" s="27"/>
      <c r="AY16" s="5"/>
      <c r="AZ16" s="27"/>
      <c r="BA16" s="5"/>
    </row>
    <row r="17" spans="1:53">
      <c r="A17" s="1" t="s">
        <v>43</v>
      </c>
      <c r="B17" s="28"/>
      <c r="C17" s="29">
        <v>11</v>
      </c>
      <c r="D17" s="27">
        <v>15</v>
      </c>
      <c r="E17" s="5">
        <v>21</v>
      </c>
      <c r="F17" s="27">
        <v>23</v>
      </c>
      <c r="G17" s="5">
        <v>21</v>
      </c>
      <c r="H17" s="27">
        <v>24</v>
      </c>
      <c r="I17" s="5">
        <v>17</v>
      </c>
      <c r="J17" s="29">
        <v>18</v>
      </c>
      <c r="K17" s="5">
        <v>19</v>
      </c>
      <c r="L17" s="27">
        <v>24</v>
      </c>
      <c r="M17" s="5">
        <v>22</v>
      </c>
      <c r="N17" s="27">
        <v>13</v>
      </c>
      <c r="O17" s="29">
        <v>13</v>
      </c>
      <c r="P17" s="27">
        <v>14</v>
      </c>
      <c r="Q17" s="5">
        <v>10</v>
      </c>
      <c r="R17" s="27">
        <v>10</v>
      </c>
      <c r="S17" s="29">
        <v>10</v>
      </c>
      <c r="T17" s="27">
        <v>11</v>
      </c>
      <c r="U17" s="5">
        <v>4</v>
      </c>
      <c r="V17" s="27">
        <v>5</v>
      </c>
      <c r="W17" s="5">
        <v>5</v>
      </c>
      <c r="X17" s="27">
        <v>5</v>
      </c>
      <c r="Y17" s="5">
        <v>5</v>
      </c>
      <c r="Z17" s="27"/>
      <c r="AA17" s="5"/>
      <c r="AB17" s="27"/>
      <c r="AC17" s="5"/>
      <c r="AD17" s="27"/>
      <c r="AE17" s="5"/>
      <c r="AF17" s="27"/>
      <c r="AG17" s="5"/>
      <c r="AH17" s="27"/>
      <c r="AI17" s="5"/>
      <c r="AJ17" s="27"/>
      <c r="AK17" s="5"/>
      <c r="AL17" s="27"/>
      <c r="AM17" s="5"/>
      <c r="AN17" s="27"/>
      <c r="AO17" s="5"/>
      <c r="AP17" s="27"/>
      <c r="AQ17" s="5"/>
      <c r="AR17" s="27"/>
      <c r="AS17" s="5"/>
      <c r="AT17" s="27"/>
      <c r="AU17" s="5"/>
      <c r="AV17" s="27"/>
      <c r="AW17" s="5"/>
      <c r="AX17" s="27"/>
      <c r="AY17" s="5"/>
      <c r="AZ17" s="27"/>
      <c r="BA17" s="5"/>
    </row>
    <row r="18" spans="1:53">
      <c r="A18" s="6" t="s">
        <v>36</v>
      </c>
      <c r="B18" s="28"/>
      <c r="C18" s="29" t="s">
        <v>69</v>
      </c>
      <c r="D18" s="27" t="s">
        <v>69</v>
      </c>
      <c r="E18" s="5">
        <v>24</v>
      </c>
      <c r="F18" s="27">
        <v>26</v>
      </c>
      <c r="G18" s="5">
        <v>23</v>
      </c>
      <c r="H18" s="27">
        <v>26</v>
      </c>
      <c r="I18" s="5">
        <v>18</v>
      </c>
      <c r="J18" s="29">
        <v>19</v>
      </c>
      <c r="K18" s="5">
        <v>22</v>
      </c>
      <c r="L18" s="27">
        <v>23</v>
      </c>
      <c r="M18" s="5">
        <v>20</v>
      </c>
      <c r="N18" s="27">
        <v>21</v>
      </c>
      <c r="O18" s="29">
        <v>22</v>
      </c>
      <c r="P18" s="27">
        <v>23</v>
      </c>
      <c r="Q18" s="5">
        <v>23</v>
      </c>
      <c r="R18" s="27">
        <v>24</v>
      </c>
      <c r="S18" s="29">
        <v>25</v>
      </c>
      <c r="T18" s="27">
        <v>16</v>
      </c>
      <c r="U18" s="5">
        <v>16</v>
      </c>
      <c r="V18" s="27">
        <v>18</v>
      </c>
      <c r="W18" s="5">
        <v>18</v>
      </c>
      <c r="X18" s="27">
        <v>20</v>
      </c>
      <c r="Y18" s="5">
        <v>20</v>
      </c>
      <c r="Z18" s="27"/>
      <c r="AA18" s="5"/>
      <c r="AB18" s="27"/>
      <c r="AC18" s="5"/>
      <c r="AD18" s="27"/>
      <c r="AE18" s="5"/>
      <c r="AF18" s="27"/>
      <c r="AG18" s="5"/>
      <c r="AH18" s="27"/>
      <c r="AI18" s="5"/>
      <c r="AJ18" s="27"/>
      <c r="AK18" s="5"/>
      <c r="AL18" s="27"/>
      <c r="AM18" s="5"/>
      <c r="AN18" s="27"/>
      <c r="AO18" s="5"/>
      <c r="AP18" s="27"/>
      <c r="AQ18" s="5"/>
      <c r="AR18" s="27"/>
      <c r="AS18" s="5"/>
      <c r="AT18" s="27"/>
      <c r="AU18" s="5"/>
      <c r="AV18" s="27"/>
      <c r="AW18" s="5"/>
      <c r="AX18" s="27"/>
      <c r="AY18" s="5"/>
      <c r="AZ18" s="27"/>
      <c r="BA18" s="5"/>
    </row>
    <row r="19" spans="1:53">
      <c r="A19" s="1" t="s">
        <v>70</v>
      </c>
      <c r="B19" s="28"/>
      <c r="C19" s="29">
        <v>10</v>
      </c>
      <c r="D19" s="27">
        <v>6</v>
      </c>
      <c r="E19" s="5">
        <v>9</v>
      </c>
      <c r="F19" s="27">
        <v>12</v>
      </c>
      <c r="G19" s="5">
        <v>10</v>
      </c>
      <c r="H19" s="27">
        <v>10</v>
      </c>
      <c r="I19" s="5">
        <v>11</v>
      </c>
      <c r="J19" s="29">
        <v>12</v>
      </c>
      <c r="K19" s="5">
        <v>12</v>
      </c>
      <c r="L19" s="27">
        <v>15</v>
      </c>
      <c r="M19" s="5">
        <v>14</v>
      </c>
      <c r="N19" s="27">
        <v>17</v>
      </c>
      <c r="O19" s="29">
        <v>20</v>
      </c>
      <c r="P19" s="27">
        <v>21</v>
      </c>
      <c r="Q19" s="5">
        <v>21</v>
      </c>
      <c r="R19" s="27">
        <v>22</v>
      </c>
      <c r="S19" s="29">
        <v>22</v>
      </c>
      <c r="T19" s="27">
        <v>25</v>
      </c>
      <c r="U19" s="5">
        <v>24</v>
      </c>
      <c r="V19" s="27">
        <v>7</v>
      </c>
      <c r="W19" s="5">
        <v>7</v>
      </c>
      <c r="X19" s="27">
        <v>8</v>
      </c>
      <c r="Y19" s="5">
        <v>8</v>
      </c>
      <c r="Z19" s="27"/>
      <c r="AA19" s="5"/>
      <c r="AB19" s="27"/>
      <c r="AC19" s="5"/>
      <c r="AD19" s="27"/>
      <c r="AE19" s="5"/>
      <c r="AF19" s="27"/>
      <c r="AG19" s="5"/>
      <c r="AH19" s="27"/>
      <c r="AI19" s="5"/>
      <c r="AJ19" s="27"/>
      <c r="AK19" s="5"/>
      <c r="AL19" s="27"/>
      <c r="AM19" s="5"/>
      <c r="AN19" s="27"/>
      <c r="AO19" s="5"/>
      <c r="AP19" s="27"/>
      <c r="AQ19" s="5"/>
      <c r="AR19" s="27"/>
      <c r="AS19" s="5"/>
      <c r="AT19" s="27"/>
      <c r="AU19" s="5"/>
      <c r="AV19" s="27"/>
      <c r="AW19" s="5"/>
      <c r="AX19" s="27"/>
      <c r="AY19" s="5"/>
      <c r="AZ19" s="27"/>
      <c r="BA19" s="5"/>
    </row>
    <row r="20" spans="1:53">
      <c r="A20" s="1" t="s">
        <v>26</v>
      </c>
      <c r="B20" s="28"/>
      <c r="C20" s="29" t="s">
        <v>69</v>
      </c>
      <c r="D20" s="27" t="s">
        <v>69</v>
      </c>
      <c r="E20" s="5">
        <v>27</v>
      </c>
      <c r="F20" s="27">
        <v>29</v>
      </c>
      <c r="G20" s="5">
        <v>31</v>
      </c>
      <c r="H20" s="27">
        <v>16</v>
      </c>
      <c r="I20" s="5">
        <v>19</v>
      </c>
      <c r="J20" s="29">
        <v>20</v>
      </c>
      <c r="K20" s="5">
        <v>18</v>
      </c>
      <c r="L20" s="27">
        <v>13</v>
      </c>
      <c r="M20" s="5">
        <v>9</v>
      </c>
      <c r="N20" s="27">
        <v>10</v>
      </c>
      <c r="O20" s="29">
        <v>11</v>
      </c>
      <c r="P20" s="27">
        <v>11</v>
      </c>
      <c r="Q20" s="5">
        <v>11</v>
      </c>
      <c r="R20" s="27">
        <v>11</v>
      </c>
      <c r="S20" s="29">
        <v>11</v>
      </c>
      <c r="T20" s="27">
        <v>15</v>
      </c>
      <c r="U20" s="5">
        <v>15</v>
      </c>
      <c r="V20" s="27">
        <v>17</v>
      </c>
      <c r="W20" s="5">
        <v>17</v>
      </c>
      <c r="X20" s="27">
        <v>19</v>
      </c>
      <c r="Y20" s="5">
        <v>19</v>
      </c>
      <c r="Z20" s="27"/>
      <c r="AA20" s="5"/>
      <c r="AB20" s="27"/>
      <c r="AC20" s="5"/>
      <c r="AD20" s="27"/>
      <c r="AE20" s="5"/>
      <c r="AF20" s="27"/>
      <c r="AG20" s="5"/>
      <c r="AH20" s="27"/>
      <c r="AI20" s="5"/>
      <c r="AJ20" s="27"/>
      <c r="AK20" s="5"/>
      <c r="AL20" s="27"/>
      <c r="AM20" s="5"/>
      <c r="AN20" s="27"/>
      <c r="AO20" s="5"/>
      <c r="AP20" s="27"/>
      <c r="AQ20" s="5"/>
      <c r="AR20" s="27"/>
      <c r="AS20" s="5"/>
      <c r="AT20" s="27"/>
      <c r="AU20" s="5"/>
      <c r="AV20" s="27"/>
      <c r="AW20" s="5"/>
      <c r="AX20" s="27"/>
      <c r="AY20" s="5"/>
      <c r="AZ20" s="27"/>
      <c r="BA20" s="5"/>
    </row>
    <row r="21" spans="1:53">
      <c r="A21" s="1" t="s">
        <v>28</v>
      </c>
      <c r="B21" s="28"/>
      <c r="C21" s="29" t="s">
        <v>69</v>
      </c>
      <c r="D21" s="27" t="s">
        <v>69</v>
      </c>
      <c r="E21" s="5">
        <v>10</v>
      </c>
      <c r="F21" s="27">
        <v>10</v>
      </c>
      <c r="G21" s="5">
        <v>11</v>
      </c>
      <c r="H21" s="27">
        <v>15</v>
      </c>
      <c r="I21" s="5">
        <v>15</v>
      </c>
      <c r="J21" s="29">
        <v>14</v>
      </c>
      <c r="K21" s="5">
        <v>14</v>
      </c>
      <c r="L21" s="27">
        <v>17</v>
      </c>
      <c r="M21" s="5">
        <v>18</v>
      </c>
      <c r="N21" s="27">
        <v>19</v>
      </c>
      <c r="O21" s="29">
        <v>18</v>
      </c>
      <c r="P21" s="27">
        <v>19</v>
      </c>
      <c r="Q21" s="5">
        <v>19</v>
      </c>
      <c r="R21" s="27">
        <v>19</v>
      </c>
      <c r="S21" s="29">
        <v>19</v>
      </c>
      <c r="T21" s="27">
        <v>20</v>
      </c>
      <c r="U21" s="5">
        <v>20</v>
      </c>
      <c r="V21" s="27">
        <v>22</v>
      </c>
      <c r="W21" s="5">
        <v>22</v>
      </c>
      <c r="X21" s="27">
        <v>24</v>
      </c>
      <c r="Y21" s="5">
        <v>24</v>
      </c>
      <c r="Z21" s="27"/>
      <c r="AA21" s="5"/>
      <c r="AB21" s="27"/>
      <c r="AC21" s="5"/>
      <c r="AD21" s="27"/>
      <c r="AE21" s="5"/>
      <c r="AF21" s="27"/>
      <c r="AG21" s="5"/>
      <c r="AH21" s="27"/>
      <c r="AI21" s="5"/>
      <c r="AJ21" s="27"/>
      <c r="AK21" s="5"/>
      <c r="AL21" s="27"/>
      <c r="AM21" s="5"/>
      <c r="AN21" s="27"/>
      <c r="AO21" s="5"/>
      <c r="AP21" s="27"/>
      <c r="AQ21" s="5"/>
      <c r="AR21" s="27"/>
      <c r="AS21" s="5"/>
      <c r="AT21" s="27"/>
      <c r="AU21" s="5"/>
      <c r="AV21" s="27"/>
      <c r="AW21" s="5"/>
      <c r="AX21" s="27"/>
      <c r="AY21" s="5"/>
      <c r="AZ21" s="27"/>
      <c r="BA21" s="5"/>
    </row>
    <row r="22" spans="1:53">
      <c r="A22" s="1" t="s">
        <v>42</v>
      </c>
      <c r="B22" s="28"/>
      <c r="C22" s="29">
        <v>9</v>
      </c>
      <c r="D22" s="27">
        <v>2</v>
      </c>
      <c r="E22" s="5">
        <v>3</v>
      </c>
      <c r="F22" s="27">
        <v>3</v>
      </c>
      <c r="G22" s="5">
        <v>3</v>
      </c>
      <c r="H22" s="27">
        <v>5</v>
      </c>
      <c r="I22" s="5">
        <v>6</v>
      </c>
      <c r="J22" s="29">
        <v>7</v>
      </c>
      <c r="K22" s="5">
        <v>7</v>
      </c>
      <c r="L22" s="27">
        <v>8</v>
      </c>
      <c r="M22" s="5">
        <v>8</v>
      </c>
      <c r="N22" s="27">
        <v>8</v>
      </c>
      <c r="O22" s="29">
        <v>9</v>
      </c>
      <c r="P22" s="27">
        <v>9</v>
      </c>
      <c r="Q22" s="5">
        <v>9</v>
      </c>
      <c r="R22" s="27">
        <v>9</v>
      </c>
      <c r="S22" s="29">
        <v>9</v>
      </c>
      <c r="T22" s="27">
        <v>9</v>
      </c>
      <c r="U22" s="5">
        <v>10</v>
      </c>
      <c r="V22" s="27">
        <v>11</v>
      </c>
      <c r="W22" s="5">
        <v>11</v>
      </c>
      <c r="X22" s="27">
        <v>11</v>
      </c>
      <c r="Y22" s="5">
        <v>11</v>
      </c>
      <c r="Z22" s="27"/>
      <c r="AA22" s="5"/>
      <c r="AB22" s="27"/>
      <c r="AC22" s="5"/>
      <c r="AD22" s="27"/>
      <c r="AE22" s="5"/>
      <c r="AF22" s="27"/>
      <c r="AG22" s="5"/>
      <c r="AH22" s="27"/>
      <c r="AI22" s="5"/>
      <c r="AJ22" s="27"/>
      <c r="AK22" s="5"/>
      <c r="AL22" s="27"/>
      <c r="AM22" s="5"/>
      <c r="AN22" s="27"/>
      <c r="AO22" s="5"/>
      <c r="AP22" s="27"/>
      <c r="AQ22" s="5"/>
      <c r="AR22" s="27"/>
      <c r="AS22" s="5"/>
      <c r="AT22" s="27"/>
      <c r="AU22" s="5"/>
      <c r="AV22" s="27"/>
      <c r="AW22" s="5"/>
      <c r="AX22" s="27"/>
      <c r="AY22" s="5"/>
      <c r="AZ22" s="27"/>
      <c r="BA22" s="5"/>
    </row>
    <row r="23" spans="1:53">
      <c r="A23" s="1" t="s">
        <v>39</v>
      </c>
      <c r="B23" s="28"/>
      <c r="C23" s="29">
        <v>4</v>
      </c>
      <c r="D23" s="27">
        <v>10</v>
      </c>
      <c r="E23" s="5">
        <v>15</v>
      </c>
      <c r="F23" s="27">
        <v>18</v>
      </c>
      <c r="G23" s="5">
        <v>20</v>
      </c>
      <c r="H23" s="27">
        <v>25</v>
      </c>
      <c r="I23" s="5">
        <v>26</v>
      </c>
      <c r="J23" s="29">
        <v>27</v>
      </c>
      <c r="K23" s="5">
        <v>21</v>
      </c>
      <c r="L23" s="27">
        <v>21</v>
      </c>
      <c r="M23" s="5">
        <v>24</v>
      </c>
      <c r="N23" s="27">
        <v>22</v>
      </c>
      <c r="O23" s="29">
        <v>15</v>
      </c>
      <c r="P23" s="27">
        <v>15</v>
      </c>
      <c r="Q23" s="5">
        <v>16</v>
      </c>
      <c r="R23" s="27">
        <v>16</v>
      </c>
      <c r="S23" s="29">
        <v>16</v>
      </c>
      <c r="T23" s="27">
        <v>18</v>
      </c>
      <c r="U23" s="5">
        <v>18</v>
      </c>
      <c r="V23" s="27">
        <v>20</v>
      </c>
      <c r="W23" s="5">
        <v>20</v>
      </c>
      <c r="X23" s="27">
        <v>22</v>
      </c>
      <c r="Y23" s="5">
        <v>22</v>
      </c>
      <c r="Z23" s="27"/>
      <c r="AA23" s="5"/>
      <c r="AB23" s="27"/>
      <c r="AC23" s="5"/>
      <c r="AD23" s="27"/>
      <c r="AE23" s="5"/>
      <c r="AF23" s="27"/>
      <c r="AG23" s="5"/>
      <c r="AH23" s="27"/>
      <c r="AI23" s="5"/>
      <c r="AJ23" s="27"/>
      <c r="AK23" s="5"/>
      <c r="AL23" s="27"/>
      <c r="AM23" s="5"/>
      <c r="AN23" s="27"/>
      <c r="AO23" s="5"/>
      <c r="AP23" s="27"/>
      <c r="AQ23" s="5"/>
      <c r="AR23" s="27"/>
      <c r="AS23" s="5"/>
      <c r="AT23" s="27"/>
      <c r="AU23" s="5"/>
      <c r="AV23" s="27"/>
      <c r="AW23" s="5"/>
      <c r="AX23" s="27"/>
      <c r="AY23" s="5"/>
      <c r="AZ23" s="27"/>
      <c r="BA23" s="5"/>
    </row>
    <row r="24" spans="1:53">
      <c r="A24" s="1" t="s">
        <v>231</v>
      </c>
      <c r="B24" s="28"/>
      <c r="C24" s="29"/>
      <c r="D24" s="27"/>
      <c r="E24" s="5"/>
      <c r="F24" s="27"/>
      <c r="G24" s="5"/>
      <c r="H24" s="27"/>
      <c r="I24" s="5"/>
      <c r="J24" s="29"/>
      <c r="K24" s="5"/>
      <c r="L24" s="27"/>
      <c r="M24" s="5"/>
      <c r="N24" s="27"/>
      <c r="O24" s="29"/>
      <c r="P24" s="27"/>
      <c r="Q24" s="5">
        <v>15</v>
      </c>
      <c r="R24" s="27">
        <v>15</v>
      </c>
      <c r="S24" s="29">
        <v>15</v>
      </c>
      <c r="T24" s="27">
        <v>14</v>
      </c>
      <c r="U24" s="5">
        <v>14</v>
      </c>
      <c r="V24" s="27">
        <v>16</v>
      </c>
      <c r="W24" s="5">
        <v>16</v>
      </c>
      <c r="X24" s="27">
        <v>18</v>
      </c>
      <c r="Y24" s="5">
        <v>18</v>
      </c>
      <c r="Z24" s="27"/>
      <c r="AA24" s="5"/>
      <c r="AB24" s="27"/>
      <c r="AC24" s="5"/>
      <c r="AD24" s="27"/>
      <c r="AE24" s="5"/>
      <c r="AF24" s="27"/>
      <c r="AG24" s="5"/>
      <c r="AH24" s="27"/>
      <c r="AI24" s="5"/>
      <c r="AJ24" s="27"/>
      <c r="AK24" s="5"/>
      <c r="AL24" s="27"/>
      <c r="AM24" s="5"/>
      <c r="AN24" s="27"/>
      <c r="AO24" s="5"/>
      <c r="AP24" s="27"/>
      <c r="AQ24" s="5"/>
      <c r="AR24" s="27"/>
      <c r="AS24" s="5"/>
      <c r="AT24" s="27"/>
      <c r="AU24" s="5"/>
      <c r="AV24" s="27"/>
      <c r="AW24" s="5"/>
      <c r="AX24" s="27"/>
      <c r="AY24" s="5"/>
      <c r="AZ24" s="27"/>
      <c r="BA24" s="5"/>
    </row>
    <row r="25" spans="1:53">
      <c r="A25" s="1" t="s">
        <v>27</v>
      </c>
      <c r="B25" s="28"/>
      <c r="C25" s="29" t="s">
        <v>69</v>
      </c>
      <c r="D25" s="27" t="s">
        <v>69</v>
      </c>
      <c r="E25" s="5" t="s">
        <v>69</v>
      </c>
      <c r="F25" s="27">
        <v>22</v>
      </c>
      <c r="G25" s="5">
        <v>14</v>
      </c>
      <c r="H25" s="27">
        <v>17</v>
      </c>
      <c r="I25" s="5">
        <v>20</v>
      </c>
      <c r="J25" s="29">
        <v>21</v>
      </c>
      <c r="K25" s="5">
        <v>20</v>
      </c>
      <c r="L25" s="27">
        <v>25</v>
      </c>
      <c r="M25" s="5">
        <v>25</v>
      </c>
      <c r="N25" s="27">
        <v>27</v>
      </c>
      <c r="O25" s="29">
        <v>24</v>
      </c>
      <c r="P25" s="27">
        <v>27</v>
      </c>
      <c r="Q25" s="5">
        <v>27</v>
      </c>
      <c r="R25" s="27">
        <v>25</v>
      </c>
      <c r="S25" s="29">
        <v>26</v>
      </c>
      <c r="T25" s="27">
        <v>23</v>
      </c>
      <c r="U25" s="5">
        <v>22</v>
      </c>
      <c r="V25" s="27">
        <v>24</v>
      </c>
      <c r="W25" s="5">
        <v>23</v>
      </c>
      <c r="X25" s="27">
        <v>21</v>
      </c>
      <c r="Y25" s="5">
        <v>21</v>
      </c>
      <c r="Z25" s="27"/>
      <c r="AA25" s="5"/>
      <c r="AB25" s="27"/>
      <c r="AC25" s="5"/>
      <c r="AD25" s="27"/>
      <c r="AE25" s="5"/>
      <c r="AF25" s="27"/>
      <c r="AG25" s="5"/>
      <c r="AH25" s="27"/>
      <c r="AI25" s="5"/>
      <c r="AJ25" s="27"/>
      <c r="AK25" s="5"/>
      <c r="AL25" s="27"/>
      <c r="AM25" s="5"/>
      <c r="AN25" s="27"/>
      <c r="AO25" s="5"/>
      <c r="AP25" s="27"/>
      <c r="AQ25" s="5"/>
      <c r="AR25" s="27"/>
      <c r="AS25" s="5"/>
      <c r="AT25" s="27"/>
      <c r="AU25" s="5"/>
      <c r="AV25" s="27"/>
      <c r="AW25" s="5"/>
      <c r="AX25" s="27"/>
      <c r="AY25" s="5"/>
      <c r="AZ25" s="27"/>
      <c r="BA25" s="5"/>
    </row>
    <row r="26" spans="1:53">
      <c r="A26" s="1" t="s">
        <v>57</v>
      </c>
      <c r="B26" s="28"/>
      <c r="C26" s="29">
        <v>6</v>
      </c>
      <c r="D26" s="27">
        <v>13</v>
      </c>
      <c r="E26" s="5">
        <v>11</v>
      </c>
      <c r="F26" s="27">
        <v>13</v>
      </c>
      <c r="G26" s="5">
        <v>13</v>
      </c>
      <c r="H26" s="27">
        <v>12</v>
      </c>
      <c r="I26" s="5">
        <v>12</v>
      </c>
      <c r="J26" s="29">
        <v>13</v>
      </c>
      <c r="K26" s="5">
        <v>13</v>
      </c>
      <c r="L26" s="27">
        <v>16</v>
      </c>
      <c r="M26" s="5">
        <v>15</v>
      </c>
      <c r="N26" s="27">
        <v>18</v>
      </c>
      <c r="O26" s="29">
        <v>21</v>
      </c>
      <c r="P26" s="27">
        <v>18</v>
      </c>
      <c r="Q26" s="5">
        <v>12</v>
      </c>
      <c r="R26" s="27">
        <v>12</v>
      </c>
      <c r="S26" s="29">
        <v>12</v>
      </c>
      <c r="T26" s="27">
        <v>12</v>
      </c>
      <c r="U26" s="5">
        <v>12</v>
      </c>
      <c r="V26" s="27">
        <v>15</v>
      </c>
      <c r="W26" s="5">
        <v>15</v>
      </c>
      <c r="X26" s="27">
        <v>15</v>
      </c>
      <c r="Y26" s="5">
        <v>14</v>
      </c>
      <c r="Z26" s="27"/>
      <c r="AA26" s="5"/>
      <c r="AB26" s="27"/>
      <c r="AC26" s="5"/>
      <c r="AD26" s="27"/>
      <c r="AE26" s="5"/>
      <c r="AF26" s="27"/>
      <c r="AG26" s="5"/>
      <c r="AH26" s="27"/>
      <c r="AI26" s="5"/>
      <c r="AJ26" s="27"/>
      <c r="AK26" s="5"/>
      <c r="AL26" s="27"/>
      <c r="AM26" s="5"/>
      <c r="AN26" s="27"/>
      <c r="AO26" s="5"/>
      <c r="AP26" s="27"/>
      <c r="AQ26" s="5"/>
      <c r="AR26" s="27"/>
      <c r="AS26" s="5"/>
      <c r="AT26" s="27"/>
      <c r="AU26" s="5"/>
      <c r="AV26" s="27"/>
      <c r="AW26" s="5"/>
      <c r="AX26" s="27"/>
      <c r="AY26" s="5"/>
      <c r="AZ26" s="27"/>
      <c r="BA26" s="5"/>
    </row>
    <row r="27" spans="1:53">
      <c r="A27" s="1" t="s">
        <v>30</v>
      </c>
      <c r="B27" s="28"/>
      <c r="C27" s="29">
        <v>2</v>
      </c>
      <c r="D27" s="27">
        <v>7</v>
      </c>
      <c r="E27" s="5">
        <v>5</v>
      </c>
      <c r="F27" s="27">
        <v>6</v>
      </c>
      <c r="G27" s="5">
        <v>4</v>
      </c>
      <c r="H27" s="27">
        <v>3</v>
      </c>
      <c r="I27" s="5">
        <v>3</v>
      </c>
      <c r="J27" s="29">
        <v>4</v>
      </c>
      <c r="K27" s="5">
        <v>4</v>
      </c>
      <c r="L27" s="27">
        <v>5</v>
      </c>
      <c r="M27" s="5">
        <v>5</v>
      </c>
      <c r="N27" s="27">
        <v>6</v>
      </c>
      <c r="O27" s="29">
        <v>8</v>
      </c>
      <c r="P27" s="27">
        <v>8</v>
      </c>
      <c r="Q27" s="5">
        <v>7</v>
      </c>
      <c r="R27" s="27">
        <v>7</v>
      </c>
      <c r="S27" s="29">
        <v>7</v>
      </c>
      <c r="T27" s="27">
        <v>7</v>
      </c>
      <c r="U27" s="5">
        <v>9</v>
      </c>
      <c r="V27" s="27">
        <v>12</v>
      </c>
      <c r="W27" s="5">
        <v>12</v>
      </c>
      <c r="X27" s="27">
        <v>12</v>
      </c>
      <c r="Y27" s="5">
        <v>12</v>
      </c>
      <c r="Z27" s="27"/>
      <c r="AA27" s="5"/>
      <c r="AB27" s="27"/>
      <c r="AC27" s="5"/>
      <c r="AD27" s="27"/>
      <c r="AE27" s="5"/>
      <c r="AF27" s="27"/>
      <c r="AG27" s="5"/>
      <c r="AH27" s="27"/>
      <c r="AI27" s="5"/>
      <c r="AJ27" s="27"/>
      <c r="AK27" s="5"/>
      <c r="AL27" s="27"/>
      <c r="AM27" s="5"/>
      <c r="AN27" s="27"/>
      <c r="AO27" s="5"/>
      <c r="AP27" s="27"/>
      <c r="AQ27" s="5"/>
      <c r="AR27" s="27"/>
      <c r="AS27" s="5"/>
      <c r="AT27" s="27"/>
      <c r="AU27" s="5"/>
      <c r="AV27" s="27"/>
      <c r="AW27" s="5"/>
      <c r="AX27" s="27"/>
      <c r="AY27" s="5"/>
      <c r="AZ27" s="27"/>
      <c r="BA27" s="5"/>
    </row>
    <row r="28" spans="1:53">
      <c r="A28" s="1" t="s">
        <v>29</v>
      </c>
      <c r="B28" s="28"/>
      <c r="C28" s="29" t="s">
        <v>69</v>
      </c>
      <c r="D28" s="27">
        <v>18</v>
      </c>
      <c r="E28" s="5">
        <v>1</v>
      </c>
      <c r="F28" s="27">
        <v>1</v>
      </c>
      <c r="G28" s="5">
        <v>1</v>
      </c>
      <c r="H28" s="27">
        <v>1</v>
      </c>
      <c r="I28" s="5">
        <v>1</v>
      </c>
      <c r="J28" s="29">
        <v>2</v>
      </c>
      <c r="K28" s="5">
        <v>3</v>
      </c>
      <c r="L28" s="27">
        <v>3</v>
      </c>
      <c r="M28" s="5">
        <v>1</v>
      </c>
      <c r="N28" s="27">
        <v>1</v>
      </c>
      <c r="O28" s="29">
        <v>1</v>
      </c>
      <c r="P28" s="27">
        <v>1</v>
      </c>
      <c r="Q28" s="5">
        <v>1</v>
      </c>
      <c r="R28" s="27">
        <v>1</v>
      </c>
      <c r="S28" s="29">
        <v>1</v>
      </c>
      <c r="T28" s="27">
        <v>1</v>
      </c>
      <c r="U28" s="5">
        <v>1</v>
      </c>
      <c r="V28" s="27">
        <v>1</v>
      </c>
      <c r="W28" s="5">
        <v>1</v>
      </c>
      <c r="X28" s="27">
        <v>1</v>
      </c>
      <c r="Y28" s="5">
        <v>1</v>
      </c>
      <c r="Z28" s="27"/>
      <c r="AA28" s="5"/>
      <c r="AB28" s="27"/>
      <c r="AC28" s="5"/>
      <c r="AD28" s="27"/>
      <c r="AE28" s="5"/>
      <c r="AF28" s="27"/>
      <c r="AG28" s="5"/>
      <c r="AH28" s="27"/>
      <c r="AI28" s="5"/>
      <c r="AJ28" s="27"/>
      <c r="AK28" s="5"/>
      <c r="AL28" s="27"/>
      <c r="AM28" s="5"/>
      <c r="AN28" s="27"/>
      <c r="AO28" s="5"/>
      <c r="AP28" s="27"/>
      <c r="AQ28" s="5"/>
      <c r="AR28" s="27"/>
      <c r="AS28" s="5"/>
      <c r="AT28" s="27"/>
      <c r="AU28" s="5"/>
      <c r="AV28" s="27"/>
      <c r="AW28" s="5"/>
      <c r="AX28" s="27"/>
      <c r="AY28" s="5"/>
      <c r="AZ28" s="27"/>
      <c r="BA28" s="5"/>
    </row>
    <row r="29" spans="1:53">
      <c r="A29" s="1" t="s">
        <v>49</v>
      </c>
      <c r="B29" s="28"/>
      <c r="C29" s="29" t="s">
        <v>69</v>
      </c>
      <c r="D29" s="27">
        <v>23</v>
      </c>
      <c r="E29" s="5">
        <v>26</v>
      </c>
      <c r="F29" s="27">
        <v>28</v>
      </c>
      <c r="G29" s="5">
        <v>29</v>
      </c>
      <c r="H29" s="27">
        <v>31</v>
      </c>
      <c r="I29" s="5">
        <v>31</v>
      </c>
      <c r="J29" s="29">
        <v>32</v>
      </c>
      <c r="K29" s="5">
        <v>32</v>
      </c>
      <c r="L29" s="27">
        <v>32</v>
      </c>
      <c r="M29" s="5">
        <v>31</v>
      </c>
      <c r="N29" s="27">
        <v>32</v>
      </c>
      <c r="O29" s="29">
        <v>32</v>
      </c>
      <c r="P29" s="27">
        <v>32</v>
      </c>
      <c r="Q29" s="5">
        <v>32</v>
      </c>
      <c r="R29" s="27">
        <v>31</v>
      </c>
      <c r="S29" s="29">
        <v>31</v>
      </c>
      <c r="T29" s="27">
        <v>31</v>
      </c>
      <c r="U29" s="5">
        <v>30</v>
      </c>
      <c r="V29" s="27">
        <v>30</v>
      </c>
      <c r="W29" s="5">
        <v>30</v>
      </c>
      <c r="X29" s="27">
        <v>30</v>
      </c>
      <c r="Y29" s="5">
        <v>30</v>
      </c>
      <c r="Z29" s="27"/>
      <c r="AA29" s="5"/>
      <c r="AB29" s="27"/>
      <c r="AC29" s="5"/>
      <c r="AD29" s="27"/>
      <c r="AE29" s="5"/>
      <c r="AF29" s="27"/>
      <c r="AG29" s="5"/>
      <c r="AH29" s="27"/>
      <c r="AI29" s="5"/>
      <c r="AJ29" s="27"/>
      <c r="AK29" s="5"/>
      <c r="AL29" s="27"/>
      <c r="AM29" s="5"/>
      <c r="AN29" s="27"/>
      <c r="AO29" s="5"/>
      <c r="AP29" s="27"/>
      <c r="AQ29" s="5"/>
      <c r="AR29" s="27"/>
      <c r="AS29" s="5"/>
      <c r="AT29" s="27"/>
      <c r="AU29" s="5"/>
      <c r="AV29" s="27"/>
      <c r="AW29" s="5"/>
      <c r="AX29" s="27"/>
      <c r="AY29" s="5"/>
      <c r="AZ29" s="27"/>
      <c r="BA29" s="5"/>
    </row>
    <row r="30" spans="1:53">
      <c r="A30" s="1" t="s">
        <v>83</v>
      </c>
      <c r="B30" s="28"/>
      <c r="C30" s="29"/>
      <c r="D30" s="27"/>
      <c r="E30" s="5"/>
      <c r="F30" s="27"/>
      <c r="G30" s="5"/>
      <c r="H30" s="27"/>
      <c r="I30" s="5"/>
      <c r="J30" s="29"/>
      <c r="K30" s="5"/>
      <c r="L30" s="27">
        <v>4</v>
      </c>
      <c r="M30" s="5">
        <v>4</v>
      </c>
      <c r="N30" s="27">
        <v>4</v>
      </c>
      <c r="O30" s="29">
        <v>5</v>
      </c>
      <c r="P30" s="27">
        <v>5</v>
      </c>
      <c r="Q30" s="5">
        <v>3</v>
      </c>
      <c r="R30" s="27">
        <v>3</v>
      </c>
      <c r="S30" s="29">
        <v>2</v>
      </c>
      <c r="T30" s="27">
        <v>3</v>
      </c>
      <c r="U30" s="5">
        <v>3</v>
      </c>
      <c r="V30" s="27">
        <v>3</v>
      </c>
      <c r="W30" s="5">
        <v>3</v>
      </c>
      <c r="X30" s="27">
        <v>3</v>
      </c>
      <c r="Y30" s="5">
        <v>3</v>
      </c>
      <c r="Z30" s="27"/>
      <c r="AA30" s="5"/>
      <c r="AB30" s="27"/>
      <c r="AC30" s="5"/>
      <c r="AD30" s="27"/>
      <c r="AE30" s="5"/>
      <c r="AF30" s="27"/>
      <c r="AG30" s="5"/>
      <c r="AH30" s="27"/>
      <c r="AI30" s="5"/>
      <c r="AJ30" s="27"/>
      <c r="AK30" s="5"/>
      <c r="AL30" s="27"/>
      <c r="AM30" s="5"/>
      <c r="AN30" s="27"/>
      <c r="AO30" s="5"/>
      <c r="AP30" s="27"/>
      <c r="AQ30" s="5"/>
      <c r="AR30" s="27"/>
      <c r="AS30" s="5"/>
      <c r="AT30" s="27"/>
      <c r="AU30" s="5"/>
      <c r="AV30" s="27"/>
      <c r="AW30" s="5"/>
      <c r="AX30" s="27"/>
      <c r="AY30" s="5"/>
      <c r="AZ30" s="27"/>
      <c r="BA30" s="5"/>
    </row>
    <row r="31" spans="1:53">
      <c r="A31" s="1" t="s">
        <v>60</v>
      </c>
      <c r="B31" s="28"/>
      <c r="C31" s="29">
        <v>17</v>
      </c>
      <c r="D31" s="27">
        <v>22</v>
      </c>
      <c r="E31" s="5">
        <v>18</v>
      </c>
      <c r="F31" s="27">
        <v>16</v>
      </c>
      <c r="G31" s="5">
        <v>17</v>
      </c>
      <c r="H31" s="27">
        <v>21</v>
      </c>
      <c r="I31" s="5">
        <v>24</v>
      </c>
      <c r="J31" s="29">
        <v>25</v>
      </c>
      <c r="K31" s="5">
        <v>26</v>
      </c>
      <c r="L31" s="27">
        <v>22</v>
      </c>
      <c r="M31" s="5">
        <v>16</v>
      </c>
      <c r="N31" s="27">
        <v>15</v>
      </c>
      <c r="O31" s="29">
        <v>16</v>
      </c>
      <c r="P31" s="27">
        <v>16</v>
      </c>
      <c r="Q31" s="5">
        <v>17</v>
      </c>
      <c r="R31" s="27">
        <v>18</v>
      </c>
      <c r="S31" s="29">
        <v>18</v>
      </c>
      <c r="T31" s="27">
        <v>19</v>
      </c>
      <c r="U31" s="5">
        <v>19</v>
      </c>
      <c r="V31" s="27">
        <v>21</v>
      </c>
      <c r="W31" s="5">
        <v>21</v>
      </c>
      <c r="X31" s="27">
        <v>23</v>
      </c>
      <c r="Y31" s="5">
        <v>23</v>
      </c>
      <c r="Z31" s="27"/>
      <c r="AA31" s="5"/>
      <c r="AB31" s="27"/>
      <c r="AC31" s="5"/>
      <c r="AD31" s="27"/>
      <c r="AE31" s="5"/>
      <c r="AF31" s="27"/>
      <c r="AG31" s="5"/>
      <c r="AH31" s="27"/>
      <c r="AI31" s="5"/>
      <c r="AJ31" s="27"/>
      <c r="AK31" s="5"/>
      <c r="AL31" s="27"/>
      <c r="AM31" s="5"/>
      <c r="AN31" s="27"/>
      <c r="AO31" s="5"/>
      <c r="AP31" s="27"/>
      <c r="AQ31" s="5"/>
      <c r="AR31" s="27"/>
      <c r="AS31" s="5"/>
      <c r="AT31" s="27"/>
      <c r="AU31" s="5"/>
      <c r="AV31" s="27"/>
      <c r="AW31" s="5"/>
      <c r="AX31" s="27"/>
      <c r="AY31" s="5"/>
      <c r="AZ31" s="27"/>
      <c r="BA31" s="5"/>
    </row>
    <row r="32" spans="1:53">
      <c r="A32" s="1" t="s">
        <v>32</v>
      </c>
      <c r="B32" s="28"/>
      <c r="C32" s="29">
        <v>16</v>
      </c>
      <c r="D32" s="27">
        <v>21</v>
      </c>
      <c r="E32" s="5">
        <v>18</v>
      </c>
      <c r="F32" s="27">
        <v>20</v>
      </c>
      <c r="G32" s="5">
        <v>19</v>
      </c>
      <c r="H32" s="27">
        <v>23</v>
      </c>
      <c r="I32" s="5">
        <v>16</v>
      </c>
      <c r="J32" s="29">
        <v>11</v>
      </c>
      <c r="K32" s="5">
        <v>11</v>
      </c>
      <c r="L32" s="27">
        <v>10</v>
      </c>
      <c r="M32" s="5">
        <v>11</v>
      </c>
      <c r="N32" s="27">
        <v>11</v>
      </c>
      <c r="O32" s="29">
        <v>10</v>
      </c>
      <c r="P32" s="27">
        <v>10</v>
      </c>
      <c r="Q32" s="5">
        <v>8</v>
      </c>
      <c r="R32" s="27">
        <v>8</v>
      </c>
      <c r="S32" s="29">
        <v>8</v>
      </c>
      <c r="T32" s="27">
        <v>8</v>
      </c>
      <c r="U32" s="5">
        <v>8</v>
      </c>
      <c r="V32" s="27">
        <v>10</v>
      </c>
      <c r="W32" s="5">
        <v>10</v>
      </c>
      <c r="X32" s="27">
        <v>10</v>
      </c>
      <c r="Y32" s="5">
        <v>9</v>
      </c>
      <c r="Z32" s="27"/>
      <c r="AA32" s="5"/>
      <c r="AB32" s="27"/>
      <c r="AC32" s="5"/>
      <c r="AD32" s="27"/>
      <c r="AE32" s="5"/>
      <c r="AF32" s="27"/>
      <c r="AG32" s="5"/>
      <c r="AH32" s="27"/>
      <c r="AI32" s="5"/>
      <c r="AJ32" s="27"/>
      <c r="AK32" s="5"/>
      <c r="AL32" s="27"/>
      <c r="AM32" s="5"/>
      <c r="AN32" s="27"/>
      <c r="AO32" s="5"/>
      <c r="AP32" s="27"/>
      <c r="AQ32" s="5"/>
      <c r="AR32" s="27"/>
      <c r="AS32" s="5"/>
      <c r="AT32" s="27"/>
      <c r="AU32" s="5"/>
      <c r="AV32" s="27"/>
      <c r="AW32" s="5"/>
      <c r="AX32" s="27"/>
      <c r="AY32" s="5"/>
      <c r="AZ32" s="27"/>
      <c r="BA32" s="5"/>
    </row>
    <row r="33" spans="1:53">
      <c r="A33" s="1" t="s">
        <v>38</v>
      </c>
      <c r="B33" s="28"/>
      <c r="C33" s="29">
        <v>7</v>
      </c>
      <c r="D33" s="27">
        <v>5</v>
      </c>
      <c r="E33" s="5">
        <v>8</v>
      </c>
      <c r="F33" s="27">
        <v>11</v>
      </c>
      <c r="G33" s="5">
        <v>12</v>
      </c>
      <c r="H33" s="27">
        <v>13</v>
      </c>
      <c r="I33" s="5">
        <v>13</v>
      </c>
      <c r="J33" s="29">
        <v>15</v>
      </c>
      <c r="K33" s="5">
        <v>15</v>
      </c>
      <c r="L33" s="27">
        <v>14</v>
      </c>
      <c r="M33" s="5">
        <v>13</v>
      </c>
      <c r="N33" s="27">
        <v>16</v>
      </c>
      <c r="O33" s="29">
        <v>19</v>
      </c>
      <c r="P33" s="27">
        <v>20</v>
      </c>
      <c r="Q33" s="5">
        <v>20</v>
      </c>
      <c r="R33" s="27">
        <v>21</v>
      </c>
      <c r="S33" s="29">
        <v>21</v>
      </c>
      <c r="T33" s="27">
        <v>24</v>
      </c>
      <c r="U33" s="5">
        <v>23</v>
      </c>
      <c r="V33" s="27">
        <v>25</v>
      </c>
      <c r="W33" s="5">
        <v>25</v>
      </c>
      <c r="X33" s="27">
        <v>25</v>
      </c>
      <c r="Y33" s="5">
        <v>25</v>
      </c>
      <c r="Z33" s="27"/>
      <c r="AA33" s="5"/>
      <c r="AB33" s="27"/>
      <c r="AC33" s="5"/>
      <c r="AD33" s="27"/>
      <c r="AE33" s="5"/>
      <c r="AF33" s="27"/>
      <c r="AG33" s="5"/>
      <c r="AH33" s="27"/>
      <c r="AI33" s="5"/>
      <c r="AJ33" s="27"/>
      <c r="AK33" s="5"/>
      <c r="AL33" s="27"/>
      <c r="AM33" s="5"/>
      <c r="AN33" s="27"/>
      <c r="AO33" s="5"/>
      <c r="AP33" s="27"/>
      <c r="AQ33" s="5"/>
      <c r="AR33" s="27"/>
      <c r="AS33" s="5"/>
      <c r="AT33" s="27"/>
      <c r="AU33" s="5"/>
      <c r="AV33" s="27"/>
      <c r="AW33" s="5"/>
      <c r="AX33" s="27"/>
      <c r="AY33" s="5"/>
      <c r="AZ33" s="27"/>
      <c r="BA33" s="5"/>
    </row>
    <row r="34" spans="1:53">
      <c r="A34" s="1" t="s">
        <v>33</v>
      </c>
      <c r="B34" s="28"/>
      <c r="C34" s="29">
        <v>15</v>
      </c>
      <c r="D34" s="27">
        <v>20</v>
      </c>
      <c r="E34" s="5">
        <v>4</v>
      </c>
      <c r="F34" s="27">
        <v>5</v>
      </c>
      <c r="G34" s="5">
        <v>6</v>
      </c>
      <c r="H34" s="27">
        <v>7</v>
      </c>
      <c r="I34" s="5">
        <v>7</v>
      </c>
      <c r="J34" s="29">
        <v>8</v>
      </c>
      <c r="K34" s="5">
        <v>8</v>
      </c>
      <c r="L34" s="27">
        <v>9</v>
      </c>
      <c r="M34" s="5">
        <v>10</v>
      </c>
      <c r="N34" s="27">
        <v>12</v>
      </c>
      <c r="O34" s="29">
        <v>4</v>
      </c>
      <c r="P34" s="27">
        <v>4</v>
      </c>
      <c r="Q34" s="5">
        <v>4</v>
      </c>
      <c r="R34" s="27">
        <v>4</v>
      </c>
      <c r="S34" s="29">
        <v>4</v>
      </c>
      <c r="T34" s="27">
        <v>4</v>
      </c>
      <c r="U34" s="5">
        <v>5</v>
      </c>
      <c r="V34" s="27">
        <v>4</v>
      </c>
      <c r="W34" s="5">
        <v>4</v>
      </c>
      <c r="X34" s="27">
        <v>4</v>
      </c>
      <c r="Y34" s="5">
        <v>4</v>
      </c>
      <c r="Z34" s="27"/>
      <c r="AA34" s="5"/>
      <c r="AB34" s="27"/>
      <c r="AC34" s="5"/>
      <c r="AD34" s="27"/>
      <c r="AE34" s="5"/>
      <c r="AF34" s="27"/>
      <c r="AG34" s="5"/>
      <c r="AH34" s="27"/>
      <c r="AI34" s="5"/>
      <c r="AJ34" s="27"/>
      <c r="AK34" s="5"/>
      <c r="AL34" s="27"/>
      <c r="AM34" s="5"/>
      <c r="AN34" s="27"/>
      <c r="AO34" s="5"/>
      <c r="AP34" s="27"/>
      <c r="AQ34" s="5"/>
      <c r="AR34" s="27"/>
      <c r="AS34" s="5"/>
      <c r="AT34" s="27"/>
      <c r="AU34" s="5"/>
      <c r="AV34" s="27"/>
      <c r="AW34" s="5"/>
      <c r="AX34" s="27"/>
      <c r="AY34" s="5"/>
      <c r="AZ34" s="27"/>
      <c r="BA34" s="5"/>
    </row>
    <row r="35" spans="1:53">
      <c r="A35" s="1" t="s">
        <v>35</v>
      </c>
      <c r="B35" s="28"/>
      <c r="C35" s="29">
        <v>14</v>
      </c>
      <c r="D35" s="27">
        <v>4</v>
      </c>
      <c r="E35" s="5">
        <v>7</v>
      </c>
      <c r="F35" s="27">
        <v>7</v>
      </c>
      <c r="G35" s="5">
        <v>7</v>
      </c>
      <c r="H35" s="27">
        <v>8</v>
      </c>
      <c r="I35" s="5">
        <v>8</v>
      </c>
      <c r="J35" s="29">
        <v>9</v>
      </c>
      <c r="K35" s="5">
        <v>9</v>
      </c>
      <c r="L35" s="27">
        <v>11</v>
      </c>
      <c r="M35" s="5">
        <v>12</v>
      </c>
      <c r="N35" s="27">
        <v>9</v>
      </c>
      <c r="O35" s="29">
        <v>12</v>
      </c>
      <c r="P35" s="27">
        <v>12</v>
      </c>
      <c r="Q35" s="5">
        <v>13</v>
      </c>
      <c r="R35" s="27">
        <v>13</v>
      </c>
      <c r="S35" s="29">
        <v>13</v>
      </c>
      <c r="T35" s="27">
        <v>10</v>
      </c>
      <c r="U35" s="5">
        <v>11</v>
      </c>
      <c r="V35" s="27">
        <v>13</v>
      </c>
      <c r="W35" s="5">
        <v>13</v>
      </c>
      <c r="X35" s="27">
        <v>14</v>
      </c>
      <c r="Y35" s="5">
        <v>16</v>
      </c>
      <c r="Z35" s="27"/>
      <c r="AA35" s="5"/>
      <c r="AB35" s="27"/>
      <c r="AC35" s="5"/>
      <c r="AD35" s="27"/>
      <c r="AE35" s="5"/>
      <c r="AF35" s="27"/>
      <c r="AG35" s="5"/>
      <c r="AH35" s="27"/>
      <c r="AI35" s="5"/>
      <c r="AJ35" s="27"/>
      <c r="AK35" s="5"/>
      <c r="AL35" s="27"/>
      <c r="AM35" s="5"/>
      <c r="AN35" s="27"/>
      <c r="AO35" s="5"/>
      <c r="AP35" s="27"/>
      <c r="AQ35" s="5"/>
      <c r="AR35" s="27"/>
      <c r="AS35" s="5"/>
      <c r="AT35" s="27"/>
      <c r="AU35" s="5"/>
      <c r="AV35" s="27"/>
      <c r="AW35" s="5"/>
      <c r="AX35" s="27"/>
      <c r="AY35" s="5"/>
      <c r="AZ35" s="27"/>
      <c r="BA35" s="5"/>
    </row>
  </sheetData>
  <mergeCells count="1">
    <mergeCell ref="A1:BA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BD35"/>
  <sheetViews>
    <sheetView workbookViewId="0">
      <selection activeCell="C4" sqref="C4:C35"/>
    </sheetView>
  </sheetViews>
  <sheetFormatPr baseColWidth="10" defaultRowHeight="15"/>
  <cols>
    <col min="1" max="1" width="17.7109375" customWidth="1"/>
    <col min="2" max="2" width="4.140625" customWidth="1"/>
    <col min="3" max="53" width="3.140625" customWidth="1"/>
  </cols>
  <sheetData>
    <row r="1" spans="1:56">
      <c r="A1" s="82" t="s">
        <v>55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3"/>
    </row>
    <row r="2" spans="1:56" ht="15.75" thickBot="1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</row>
    <row r="3" spans="1:56" ht="42.75" customHeight="1" thickBot="1">
      <c r="A3" s="23" t="s">
        <v>56</v>
      </c>
      <c r="B3" s="30">
        <v>1</v>
      </c>
      <c r="C3" s="24">
        <v>2</v>
      </c>
      <c r="D3" s="24">
        <v>3</v>
      </c>
      <c r="E3" s="24">
        <v>4</v>
      </c>
      <c r="F3" s="24">
        <v>5</v>
      </c>
      <c r="G3" s="24">
        <v>6</v>
      </c>
      <c r="H3" s="24">
        <v>7</v>
      </c>
      <c r="I3" s="24">
        <v>8</v>
      </c>
      <c r="J3" s="24">
        <v>9</v>
      </c>
      <c r="K3" s="24">
        <v>10</v>
      </c>
      <c r="L3" s="24">
        <v>11</v>
      </c>
      <c r="M3" s="24">
        <v>12</v>
      </c>
      <c r="N3" s="24">
        <v>13</v>
      </c>
      <c r="O3" s="24">
        <v>14</v>
      </c>
      <c r="P3" s="24">
        <v>15</v>
      </c>
      <c r="Q3" s="24">
        <v>16</v>
      </c>
      <c r="R3" s="24">
        <v>17</v>
      </c>
      <c r="S3" s="24">
        <v>18</v>
      </c>
      <c r="T3" s="24">
        <v>19</v>
      </c>
      <c r="U3" s="24">
        <v>20</v>
      </c>
      <c r="V3" s="24">
        <v>21</v>
      </c>
      <c r="W3" s="24">
        <v>22</v>
      </c>
      <c r="X3" s="24">
        <v>23</v>
      </c>
      <c r="Y3" s="24">
        <v>24</v>
      </c>
      <c r="Z3" s="24">
        <v>25</v>
      </c>
      <c r="AA3" s="24">
        <v>26</v>
      </c>
      <c r="AB3" s="24">
        <v>27</v>
      </c>
      <c r="AC3" s="24">
        <v>28</v>
      </c>
      <c r="AD3" s="24">
        <v>29</v>
      </c>
      <c r="AE3" s="24">
        <v>30</v>
      </c>
      <c r="AF3" s="24">
        <v>31</v>
      </c>
      <c r="AG3" s="24">
        <v>32</v>
      </c>
      <c r="AH3" s="24">
        <v>33</v>
      </c>
      <c r="AI3" s="24">
        <v>34</v>
      </c>
      <c r="AJ3" s="24">
        <v>35</v>
      </c>
      <c r="AK3" s="24">
        <v>36</v>
      </c>
      <c r="AL3" s="24">
        <v>37</v>
      </c>
      <c r="AM3" s="24">
        <v>38</v>
      </c>
      <c r="AN3" s="24">
        <v>39</v>
      </c>
      <c r="AO3" s="24">
        <v>40</v>
      </c>
      <c r="AP3" s="24">
        <v>41</v>
      </c>
      <c r="AQ3" s="24">
        <v>42</v>
      </c>
      <c r="AR3" s="24">
        <v>43</v>
      </c>
      <c r="AS3" s="24">
        <v>44</v>
      </c>
      <c r="AT3" s="24">
        <v>45</v>
      </c>
      <c r="AU3" s="24">
        <v>46</v>
      </c>
      <c r="AV3" s="24">
        <v>47</v>
      </c>
      <c r="AW3" s="24">
        <v>48</v>
      </c>
      <c r="AX3" s="24">
        <v>49</v>
      </c>
      <c r="AY3" s="24">
        <v>50</v>
      </c>
      <c r="AZ3" s="24">
        <v>51</v>
      </c>
      <c r="BA3" s="25">
        <v>52</v>
      </c>
      <c r="BC3" s="5" t="s">
        <v>64</v>
      </c>
      <c r="BD3" s="5">
        <v>2</v>
      </c>
    </row>
    <row r="4" spans="1:56">
      <c r="A4" s="26" t="s">
        <v>58</v>
      </c>
      <c r="B4" s="28" t="str">
        <f>IF($BD$3=1,VLOOKUP(A4,classement!$C$2:$F$34,4),"")</f>
        <v/>
      </c>
      <c r="C4" s="29">
        <f>IF($BD$3=2,VLOOKUP(A4,classement!$C$2:$F$34,4,FALSE),"")</f>
        <v>16</v>
      </c>
      <c r="D4" s="28" t="str">
        <f>IF($BD$3=3,VLOOKUP(A4,classement!$C$2:$F$34,4),"")</f>
        <v/>
      </c>
      <c r="E4" s="29" t="str">
        <f>IF($BD$3=4,VLOOKUP(A4,classement!$C$2:$F$34,4),"")</f>
        <v/>
      </c>
      <c r="F4" s="28"/>
      <c r="G4" s="29"/>
      <c r="H4" s="28"/>
      <c r="I4" s="29"/>
      <c r="J4" s="28"/>
      <c r="K4" s="29"/>
      <c r="L4" s="28"/>
      <c r="M4" s="29"/>
      <c r="N4" s="28"/>
      <c r="O4" s="29"/>
      <c r="P4" s="28"/>
      <c r="Q4" s="29"/>
      <c r="R4" s="28"/>
      <c r="S4" s="29"/>
      <c r="T4" s="28"/>
      <c r="U4" s="29"/>
      <c r="V4" s="28"/>
      <c r="W4" s="29"/>
      <c r="X4" s="28"/>
      <c r="Y4" s="29"/>
      <c r="Z4" s="28"/>
      <c r="AA4" s="29"/>
      <c r="AB4" s="28"/>
      <c r="AC4" s="29"/>
      <c r="AD4" s="28"/>
      <c r="AE4" s="29"/>
      <c r="AF4" s="28"/>
      <c r="AG4" s="29"/>
      <c r="AH4" s="28"/>
      <c r="AI4" s="29"/>
      <c r="AJ4" s="28"/>
      <c r="AK4" s="29"/>
      <c r="AL4" s="28"/>
      <c r="AM4" s="29"/>
      <c r="AN4" s="28"/>
      <c r="AO4" s="29"/>
      <c r="AP4" s="28"/>
      <c r="AQ4" s="29"/>
      <c r="AR4" s="28"/>
      <c r="AS4" s="29"/>
      <c r="AT4" s="28"/>
      <c r="AU4" s="29"/>
      <c r="AV4" s="28"/>
      <c r="AW4" s="29"/>
      <c r="AX4" s="28"/>
      <c r="AY4" s="29"/>
      <c r="AZ4" s="28"/>
      <c r="BA4" s="29"/>
    </row>
    <row r="5" spans="1:56">
      <c r="A5" s="1" t="s">
        <v>25</v>
      </c>
      <c r="B5" s="28" t="str">
        <f>IF($BD$3=1,VLOOKUP(A5,classement!$C$2:$F$34,4),"")</f>
        <v/>
      </c>
      <c r="C5" s="29">
        <f>IF($BD$3=2,VLOOKUP(A5,classement!$C$2:$F$34,4,FALSE),"")</f>
        <v>30</v>
      </c>
      <c r="D5" s="28" t="str">
        <f>IF($BD$3=3,VLOOKUP(A5,classement!$C$2:$F$34,4),"")</f>
        <v/>
      </c>
      <c r="E5" s="29" t="str">
        <f>IF($BD$3=4,VLOOKUP(A5,classement!$C$2:$F$34,4),"")</f>
        <v/>
      </c>
      <c r="F5" s="27"/>
      <c r="G5" s="5"/>
      <c r="H5" s="27"/>
      <c r="I5" s="5"/>
      <c r="J5" s="27"/>
      <c r="K5" s="5"/>
      <c r="L5" s="27"/>
      <c r="M5" s="5"/>
      <c r="N5" s="27"/>
      <c r="O5" s="5"/>
      <c r="P5" s="27"/>
      <c r="Q5" s="5"/>
      <c r="R5" s="27"/>
      <c r="S5" s="5"/>
      <c r="T5" s="27"/>
      <c r="U5" s="5"/>
      <c r="V5" s="27"/>
      <c r="W5" s="5"/>
      <c r="X5" s="27"/>
      <c r="Y5" s="5"/>
      <c r="Z5" s="27"/>
      <c r="AA5" s="5"/>
      <c r="AB5" s="27"/>
      <c r="AC5" s="5"/>
      <c r="AD5" s="27"/>
      <c r="AE5" s="5"/>
      <c r="AF5" s="27"/>
      <c r="AG5" s="5"/>
      <c r="AH5" s="27"/>
      <c r="AI5" s="5"/>
      <c r="AJ5" s="27"/>
      <c r="AK5" s="5"/>
      <c r="AL5" s="27"/>
      <c r="AM5" s="5"/>
      <c r="AN5" s="27"/>
      <c r="AO5" s="5"/>
      <c r="AP5" s="27"/>
      <c r="AQ5" s="5"/>
      <c r="AR5" s="27"/>
      <c r="AS5" s="5"/>
      <c r="AT5" s="27"/>
      <c r="AU5" s="5"/>
      <c r="AV5" s="27"/>
      <c r="AW5" s="5"/>
      <c r="AX5" s="27"/>
      <c r="AY5" s="5"/>
      <c r="AZ5" s="27"/>
      <c r="BA5" s="5"/>
    </row>
    <row r="6" spans="1:56">
      <c r="A6" s="1" t="s">
        <v>40</v>
      </c>
      <c r="B6" s="28" t="str">
        <f>IF($BD$3=1,VLOOKUP(A6,classement!$C$2:$F$34,4),"")</f>
        <v/>
      </c>
      <c r="C6" s="29">
        <f>IF($BD$3=2,VLOOKUP(A6,classement!$C$2:$F$34,4,FALSE),"")</f>
        <v>28</v>
      </c>
      <c r="D6" s="28" t="str">
        <f>IF($BD$3=3,VLOOKUP(A6,classement!$C$2:$F$34,4),"")</f>
        <v/>
      </c>
      <c r="E6" s="29" t="str">
        <f>IF($BD$3=4,VLOOKUP(A6,classement!$C$2:$F$34,4),"")</f>
        <v/>
      </c>
      <c r="F6" s="27"/>
      <c r="G6" s="5"/>
      <c r="H6" s="27"/>
      <c r="I6" s="5"/>
      <c r="J6" s="27"/>
      <c r="K6" s="5"/>
      <c r="L6" s="27"/>
      <c r="M6" s="5"/>
      <c r="N6" s="27"/>
      <c r="O6" s="5"/>
      <c r="P6" s="27"/>
      <c r="Q6" s="5"/>
      <c r="R6" s="27"/>
      <c r="S6" s="5"/>
      <c r="T6" s="27"/>
      <c r="U6" s="5"/>
      <c r="V6" s="27"/>
      <c r="W6" s="5"/>
      <c r="X6" s="27"/>
      <c r="Y6" s="5"/>
      <c r="Z6" s="27"/>
      <c r="AA6" s="5"/>
      <c r="AB6" s="27"/>
      <c r="AC6" s="5"/>
      <c r="AD6" s="27"/>
      <c r="AE6" s="5"/>
      <c r="AF6" s="27"/>
      <c r="AG6" s="5"/>
      <c r="AH6" s="27"/>
      <c r="AI6" s="5"/>
      <c r="AJ6" s="27"/>
      <c r="AK6" s="5"/>
      <c r="AL6" s="27"/>
      <c r="AM6" s="5"/>
      <c r="AN6" s="27"/>
      <c r="AO6" s="5"/>
      <c r="AP6" s="27"/>
      <c r="AQ6" s="5"/>
      <c r="AR6" s="27"/>
      <c r="AS6" s="5"/>
      <c r="AT6" s="27"/>
      <c r="AU6" s="5"/>
      <c r="AV6" s="27"/>
      <c r="AW6" s="5"/>
      <c r="AX6" s="27"/>
      <c r="AY6" s="5"/>
      <c r="AZ6" s="27"/>
      <c r="BA6" s="5"/>
    </row>
    <row r="7" spans="1:56">
      <c r="A7" s="1" t="s">
        <v>24</v>
      </c>
      <c r="B7" s="28" t="str">
        <f>IF($BD$3=1,VLOOKUP(A7,classement!$C$2:$F$34,4),"")</f>
        <v/>
      </c>
      <c r="C7" s="29">
        <f>IF($BD$3=2,VLOOKUP(A7,classement!$C$2:$F$34,4,FALSE),"")</f>
        <v>3</v>
      </c>
      <c r="D7" s="28" t="str">
        <f>IF($BD$3=3,VLOOKUP(A7,classement!$C$2:$F$34,4),"")</f>
        <v/>
      </c>
      <c r="E7" s="29" t="str">
        <f>IF($BD$3=4,VLOOKUP(A7,classement!$C$2:$F$34,4),"")</f>
        <v/>
      </c>
      <c r="F7" s="27"/>
      <c r="G7" s="5"/>
      <c r="H7" s="27"/>
      <c r="I7" s="5"/>
      <c r="J7" s="27"/>
      <c r="K7" s="5"/>
      <c r="L7" s="27"/>
      <c r="M7" s="5"/>
      <c r="N7" s="27"/>
      <c r="O7" s="5"/>
      <c r="P7" s="27"/>
      <c r="Q7" s="5"/>
      <c r="R7" s="27"/>
      <c r="S7" s="5"/>
      <c r="T7" s="27"/>
      <c r="U7" s="5"/>
      <c r="V7" s="27"/>
      <c r="W7" s="5"/>
      <c r="X7" s="27"/>
      <c r="Y7" s="5"/>
      <c r="Z7" s="27"/>
      <c r="AA7" s="5"/>
      <c r="AB7" s="27"/>
      <c r="AC7" s="5"/>
      <c r="AD7" s="27"/>
      <c r="AE7" s="5"/>
      <c r="AF7" s="27"/>
      <c r="AG7" s="5"/>
      <c r="AH7" s="27"/>
      <c r="AI7" s="5"/>
      <c r="AJ7" s="27"/>
      <c r="AK7" s="5"/>
      <c r="AL7" s="27"/>
      <c r="AM7" s="5"/>
      <c r="AN7" s="27"/>
      <c r="AO7" s="5"/>
      <c r="AP7" s="27"/>
      <c r="AQ7" s="5"/>
      <c r="AR7" s="27"/>
      <c r="AS7" s="5"/>
      <c r="AT7" s="27"/>
      <c r="AU7" s="5"/>
      <c r="AV7" s="27"/>
      <c r="AW7" s="5"/>
      <c r="AX7" s="27"/>
      <c r="AY7" s="5"/>
      <c r="AZ7" s="27"/>
      <c r="BA7" s="5"/>
    </row>
    <row r="8" spans="1:56">
      <c r="A8" s="1" t="s">
        <v>61</v>
      </c>
      <c r="B8" s="28" t="str">
        <f>IF($BD$3=1,VLOOKUP(A8,classement!$C$2:$F$34,4),"")</f>
        <v/>
      </c>
      <c r="C8" s="29">
        <f>IF($BD$3=2,VLOOKUP(A8,classement!$C$2:$F$34,4,FALSE),"")</f>
        <v>6</v>
      </c>
      <c r="D8" s="28" t="str">
        <f>IF($BD$3=3,VLOOKUP(A8,classement!$C$2:$F$34,4),"")</f>
        <v/>
      </c>
      <c r="E8" s="29" t="str">
        <f>IF($BD$3=4,VLOOKUP(A8,classement!$C$2:$F$34,4),"")</f>
        <v/>
      </c>
      <c r="F8" s="27"/>
      <c r="G8" s="5"/>
      <c r="H8" s="27"/>
      <c r="I8" s="5"/>
      <c r="J8" s="27"/>
      <c r="K8" s="5"/>
      <c r="L8" s="27"/>
      <c r="M8" s="5"/>
      <c r="N8" s="27"/>
      <c r="O8" s="5"/>
      <c r="P8" s="27"/>
      <c r="Q8" s="5"/>
      <c r="R8" s="27"/>
      <c r="S8" s="5"/>
      <c r="T8" s="27"/>
      <c r="U8" s="5"/>
      <c r="V8" s="27"/>
      <c r="W8" s="5"/>
      <c r="X8" s="27"/>
      <c r="Y8" s="5"/>
      <c r="Z8" s="27"/>
      <c r="AA8" s="5"/>
      <c r="AB8" s="27"/>
      <c r="AC8" s="5"/>
      <c r="AD8" s="27"/>
      <c r="AE8" s="5"/>
      <c r="AF8" s="27"/>
      <c r="AG8" s="5"/>
      <c r="AH8" s="27"/>
      <c r="AI8" s="5"/>
      <c r="AJ8" s="27"/>
      <c r="AK8" s="5"/>
      <c r="AL8" s="27"/>
      <c r="AM8" s="5"/>
      <c r="AN8" s="27"/>
      <c r="AO8" s="5"/>
      <c r="AP8" s="27"/>
      <c r="AQ8" s="5"/>
      <c r="AR8" s="27"/>
      <c r="AS8" s="5"/>
      <c r="AT8" s="27"/>
      <c r="AU8" s="5"/>
      <c r="AV8" s="27"/>
      <c r="AW8" s="5"/>
      <c r="AX8" s="27"/>
      <c r="AY8" s="5"/>
      <c r="AZ8" s="27"/>
      <c r="BA8" s="5"/>
    </row>
    <row r="9" spans="1:56">
      <c r="A9" s="1" t="s">
        <v>12</v>
      </c>
      <c r="B9" s="28" t="str">
        <f>IF($BD$3=1,VLOOKUP(A9,classement!$C$2:$F$34,4),"")</f>
        <v/>
      </c>
      <c r="C9" s="29">
        <f>IF($BD$3=2,VLOOKUP(A9,classement!$C$2:$F$34,4,FALSE),"")</f>
        <v>33</v>
      </c>
      <c r="D9" s="28" t="str">
        <f>IF($BD$3=3,VLOOKUP(A9,classement!$C$2:$F$34,4),"")</f>
        <v/>
      </c>
      <c r="E9" s="29" t="str">
        <f>IF($BD$3=4,VLOOKUP(A9,classement!$C$2:$F$34,4),"")</f>
        <v/>
      </c>
      <c r="F9" s="27"/>
      <c r="G9" s="5"/>
      <c r="H9" s="27"/>
      <c r="I9" s="5"/>
      <c r="J9" s="27"/>
      <c r="K9" s="5"/>
      <c r="L9" s="27"/>
      <c r="M9" s="5"/>
      <c r="N9" s="27"/>
      <c r="O9" s="5"/>
      <c r="P9" s="27"/>
      <c r="Q9" s="5"/>
      <c r="R9" s="27"/>
      <c r="S9" s="5"/>
      <c r="T9" s="27"/>
      <c r="U9" s="5"/>
      <c r="V9" s="27"/>
      <c r="W9" s="5"/>
      <c r="X9" s="27"/>
      <c r="Y9" s="5"/>
      <c r="Z9" s="27"/>
      <c r="AA9" s="5"/>
      <c r="AB9" s="27"/>
      <c r="AC9" s="5"/>
      <c r="AD9" s="27"/>
      <c r="AE9" s="5"/>
      <c r="AF9" s="27"/>
      <c r="AG9" s="5"/>
      <c r="AH9" s="27"/>
      <c r="AI9" s="5"/>
      <c r="AJ9" s="27"/>
      <c r="AK9" s="5"/>
      <c r="AL9" s="27"/>
      <c r="AM9" s="5"/>
      <c r="AN9" s="27"/>
      <c r="AO9" s="5"/>
      <c r="AP9" s="27"/>
      <c r="AQ9" s="5"/>
      <c r="AR9" s="27"/>
      <c r="AS9" s="5"/>
      <c r="AT9" s="27"/>
      <c r="AU9" s="5"/>
      <c r="AV9" s="27"/>
      <c r="AW9" s="5"/>
      <c r="AX9" s="27"/>
      <c r="AY9" s="5"/>
      <c r="AZ9" s="27"/>
      <c r="BA9" s="5"/>
    </row>
    <row r="10" spans="1:56">
      <c r="A10" s="1" t="s">
        <v>34</v>
      </c>
      <c r="B10" s="28" t="str">
        <f>IF($BD$3=1,VLOOKUP(A10,classement!$C$2:$F$34,4),"")</f>
        <v/>
      </c>
      <c r="C10" s="29">
        <f>IF($BD$3=2,VLOOKUP(A10,classement!$C$2:$F$34,4,FALSE),"")</f>
        <v>15</v>
      </c>
      <c r="D10" s="28" t="str">
        <f>IF($BD$3=3,VLOOKUP(A10,classement!$C$2:$F$34,4),"")</f>
        <v/>
      </c>
      <c r="E10" s="29" t="str">
        <f>IF($BD$3=4,VLOOKUP(A10,classement!$C$2:$F$34,4),"")</f>
        <v/>
      </c>
      <c r="F10" s="27"/>
      <c r="G10" s="5"/>
      <c r="H10" s="27"/>
      <c r="I10" s="5"/>
      <c r="J10" s="27"/>
      <c r="K10" s="5"/>
      <c r="L10" s="27"/>
      <c r="M10" s="5"/>
      <c r="N10" s="27"/>
      <c r="O10" s="5"/>
      <c r="P10" s="27"/>
      <c r="Q10" s="5"/>
      <c r="R10" s="27"/>
      <c r="S10" s="5"/>
      <c r="T10" s="27"/>
      <c r="U10" s="5"/>
      <c r="V10" s="27"/>
      <c r="W10" s="5"/>
      <c r="X10" s="27"/>
      <c r="Y10" s="5"/>
      <c r="Z10" s="27"/>
      <c r="AA10" s="5"/>
      <c r="AB10" s="27"/>
      <c r="AC10" s="5"/>
      <c r="AD10" s="27"/>
      <c r="AE10" s="5"/>
      <c r="AF10" s="27"/>
      <c r="AG10" s="5"/>
      <c r="AH10" s="27"/>
      <c r="AI10" s="5"/>
      <c r="AJ10" s="27"/>
      <c r="AK10" s="5"/>
      <c r="AL10" s="27"/>
      <c r="AM10" s="5"/>
      <c r="AN10" s="27"/>
      <c r="AO10" s="5"/>
      <c r="AP10" s="27"/>
      <c r="AQ10" s="5"/>
      <c r="AR10" s="27"/>
      <c r="AS10" s="5"/>
      <c r="AT10" s="27"/>
      <c r="AU10" s="5"/>
      <c r="AV10" s="27"/>
      <c r="AW10" s="5"/>
      <c r="AX10" s="27"/>
      <c r="AY10" s="5"/>
      <c r="AZ10" s="27"/>
      <c r="BA10" s="5"/>
    </row>
    <row r="11" spans="1:56">
      <c r="A11" s="6" t="s">
        <v>48</v>
      </c>
      <c r="B11" s="28" t="str">
        <f>IF($BD$3=1,VLOOKUP(A11,classement!$C$2:$F$34,4),"")</f>
        <v/>
      </c>
      <c r="C11" s="29">
        <f>IF($BD$3=2,VLOOKUP(A11,classement!$C$2:$F$34,4,FALSE),"")</f>
        <v>29</v>
      </c>
      <c r="D11" s="28" t="str">
        <f>IF($BD$3=3,VLOOKUP(A11,classement!$C$2:$F$34,4),"")</f>
        <v/>
      </c>
      <c r="E11" s="29" t="str">
        <f>IF($BD$3=4,VLOOKUP(A11,classement!$C$2:$F$34,4),"")</f>
        <v/>
      </c>
      <c r="F11" s="27"/>
      <c r="G11" s="5"/>
      <c r="H11" s="27"/>
      <c r="I11" s="5"/>
      <c r="J11" s="27"/>
      <c r="K11" s="5"/>
      <c r="L11" s="27"/>
      <c r="M11" s="5"/>
      <c r="N11" s="27"/>
      <c r="O11" s="5"/>
      <c r="P11" s="27"/>
      <c r="Q11" s="5"/>
      <c r="R11" s="27"/>
      <c r="S11" s="5"/>
      <c r="T11" s="27"/>
      <c r="U11" s="5"/>
      <c r="V11" s="27"/>
      <c r="W11" s="5"/>
      <c r="X11" s="27"/>
      <c r="Y11" s="5"/>
      <c r="Z11" s="27"/>
      <c r="AA11" s="5"/>
      <c r="AB11" s="27"/>
      <c r="AC11" s="5"/>
      <c r="AD11" s="27"/>
      <c r="AE11" s="5"/>
      <c r="AF11" s="27"/>
      <c r="AG11" s="5"/>
      <c r="AH11" s="27"/>
      <c r="AI11" s="5"/>
      <c r="AJ11" s="27"/>
      <c r="AK11" s="5"/>
      <c r="AL11" s="27"/>
      <c r="AM11" s="5"/>
      <c r="AN11" s="27"/>
      <c r="AO11" s="5"/>
      <c r="AP11" s="27"/>
      <c r="AQ11" s="5"/>
      <c r="AR11" s="27"/>
      <c r="AS11" s="5"/>
      <c r="AT11" s="27"/>
      <c r="AU11" s="5"/>
      <c r="AV11" s="27"/>
      <c r="AW11" s="5"/>
      <c r="AX11" s="27"/>
      <c r="AY11" s="5"/>
      <c r="AZ11" s="27"/>
      <c r="BA11" s="5"/>
    </row>
    <row r="12" spans="1:56">
      <c r="A12" s="6" t="s">
        <v>37</v>
      </c>
      <c r="B12" s="28" t="str">
        <f>IF($BD$3=1,VLOOKUP(A12,classement!$C$2:$F$34,4),"")</f>
        <v/>
      </c>
      <c r="C12" s="29">
        <f>IF($BD$3=2,VLOOKUP(A12,classement!$C$2:$F$34,4,FALSE),"")</f>
        <v>27</v>
      </c>
      <c r="D12" s="28" t="str">
        <f>IF($BD$3=3,VLOOKUP(A12,classement!$C$2:$F$34,4),"")</f>
        <v/>
      </c>
      <c r="E12" s="29" t="str">
        <f>IF($BD$3=4,VLOOKUP(A12,classement!$C$2:$F$34,4),"")</f>
        <v/>
      </c>
      <c r="F12" s="27"/>
      <c r="G12" s="5"/>
      <c r="H12" s="27"/>
      <c r="I12" s="5"/>
      <c r="J12" s="27"/>
      <c r="K12" s="5"/>
      <c r="L12" s="27"/>
      <c r="M12" s="5"/>
      <c r="N12" s="27"/>
      <c r="O12" s="5"/>
      <c r="P12" s="27"/>
      <c r="Q12" s="5"/>
      <c r="R12" s="27"/>
      <c r="S12" s="5"/>
      <c r="T12" s="27"/>
      <c r="U12" s="5"/>
      <c r="V12" s="27"/>
      <c r="W12" s="5"/>
      <c r="X12" s="27"/>
      <c r="Y12" s="5"/>
      <c r="Z12" s="27"/>
      <c r="AA12" s="5"/>
      <c r="AB12" s="27"/>
      <c r="AC12" s="5"/>
      <c r="AD12" s="27"/>
      <c r="AE12" s="5"/>
      <c r="AF12" s="27"/>
      <c r="AG12" s="5"/>
      <c r="AH12" s="27"/>
      <c r="AI12" s="5"/>
      <c r="AJ12" s="27"/>
      <c r="AK12" s="5"/>
      <c r="AL12" s="27"/>
      <c r="AM12" s="5"/>
      <c r="AN12" s="27"/>
      <c r="AO12" s="5"/>
      <c r="AP12" s="27"/>
      <c r="AQ12" s="5"/>
      <c r="AR12" s="27"/>
      <c r="AS12" s="5"/>
      <c r="AT12" s="27"/>
      <c r="AU12" s="5"/>
      <c r="AV12" s="27"/>
      <c r="AW12" s="5"/>
      <c r="AX12" s="27"/>
      <c r="AY12" s="5"/>
      <c r="AZ12" s="27"/>
      <c r="BA12" s="5"/>
    </row>
    <row r="13" spans="1:56">
      <c r="A13" s="6" t="s">
        <v>41</v>
      </c>
      <c r="B13" s="28" t="str">
        <f>IF($BD$3=1,VLOOKUP(A13,classement!$C$2:$F$34,4),"")</f>
        <v/>
      </c>
      <c r="C13" s="29">
        <f>IF($BD$3=2,VLOOKUP(A13,classement!$C$2:$F$34,4,FALSE),"")</f>
        <v>18</v>
      </c>
      <c r="D13" s="28" t="str">
        <f>IF($BD$3=3,VLOOKUP(A13,classement!$C$2:$F$34,4),"")</f>
        <v/>
      </c>
      <c r="E13" s="29" t="str">
        <f>IF($BD$3=4,VLOOKUP(A13,classement!$C$2:$F$34,4),"")</f>
        <v/>
      </c>
      <c r="F13" s="27"/>
      <c r="G13" s="5"/>
      <c r="H13" s="27"/>
      <c r="I13" s="5"/>
      <c r="J13" s="27"/>
      <c r="K13" s="5"/>
      <c r="L13" s="27"/>
      <c r="M13" s="5"/>
      <c r="N13" s="27"/>
      <c r="O13" s="5"/>
      <c r="P13" s="27"/>
      <c r="Q13" s="5"/>
      <c r="R13" s="27"/>
      <c r="S13" s="5"/>
      <c r="T13" s="27"/>
      <c r="U13" s="5"/>
      <c r="V13" s="27"/>
      <c r="W13" s="5"/>
      <c r="X13" s="27"/>
      <c r="Y13" s="5"/>
      <c r="Z13" s="27"/>
      <c r="AA13" s="5"/>
      <c r="AB13" s="27"/>
      <c r="AC13" s="5"/>
      <c r="AD13" s="27"/>
      <c r="AE13" s="5"/>
      <c r="AF13" s="27"/>
      <c r="AG13" s="5"/>
      <c r="AH13" s="27"/>
      <c r="AI13" s="5"/>
      <c r="AJ13" s="27"/>
      <c r="AK13" s="5"/>
      <c r="AL13" s="27"/>
      <c r="AM13" s="5"/>
      <c r="AN13" s="27"/>
      <c r="AO13" s="5"/>
      <c r="AP13" s="27"/>
      <c r="AQ13" s="5"/>
      <c r="AR13" s="27"/>
      <c r="AS13" s="5"/>
      <c r="AT13" s="27"/>
      <c r="AU13" s="5"/>
      <c r="AV13" s="27"/>
      <c r="AW13" s="5"/>
      <c r="AX13" s="27"/>
      <c r="AY13" s="5"/>
      <c r="AZ13" s="27"/>
      <c r="BA13" s="5"/>
    </row>
    <row r="14" spans="1:56">
      <c r="A14" s="1" t="s">
        <v>23</v>
      </c>
      <c r="B14" s="28" t="str">
        <f>IF($BD$3=1,VLOOKUP(A14,classement!$C$2:$F$34,4),"")</f>
        <v/>
      </c>
      <c r="C14" s="29">
        <f>IF($BD$3=2,VLOOKUP(A14,classement!$C$2:$F$34,4,FALSE),"")</f>
        <v>7</v>
      </c>
      <c r="D14" s="28" t="str">
        <f>IF($BD$3=3,VLOOKUP(A14,classement!$C$2:$F$34,4),"")</f>
        <v/>
      </c>
      <c r="E14" s="29" t="str">
        <f>IF($BD$3=4,VLOOKUP(A14,classement!$C$2:$F$34,4),"")</f>
        <v/>
      </c>
      <c r="F14" s="27"/>
      <c r="G14" s="5"/>
      <c r="H14" s="27"/>
      <c r="I14" s="5"/>
      <c r="J14" s="27"/>
      <c r="K14" s="5"/>
      <c r="L14" s="27"/>
      <c r="M14" s="5"/>
      <c r="N14" s="27"/>
      <c r="O14" s="5"/>
      <c r="P14" s="27"/>
      <c r="Q14" s="5"/>
      <c r="R14" s="27"/>
      <c r="S14" s="5"/>
      <c r="T14" s="27"/>
      <c r="U14" s="5"/>
      <c r="V14" s="27"/>
      <c r="W14" s="5"/>
      <c r="X14" s="27"/>
      <c r="Y14" s="5"/>
      <c r="Z14" s="27"/>
      <c r="AA14" s="5"/>
      <c r="AB14" s="27"/>
      <c r="AC14" s="5"/>
      <c r="AD14" s="27"/>
      <c r="AE14" s="5"/>
      <c r="AF14" s="27"/>
      <c r="AG14" s="5"/>
      <c r="AH14" s="27"/>
      <c r="AI14" s="5"/>
      <c r="AJ14" s="27"/>
      <c r="AK14" s="5"/>
      <c r="AL14" s="27"/>
      <c r="AM14" s="5"/>
      <c r="AN14" s="27"/>
      <c r="AO14" s="5"/>
      <c r="AP14" s="27"/>
      <c r="AQ14" s="5"/>
      <c r="AR14" s="27"/>
      <c r="AS14" s="5"/>
      <c r="AT14" s="27"/>
      <c r="AU14" s="5"/>
      <c r="AV14" s="27"/>
      <c r="AW14" s="5"/>
      <c r="AX14" s="27"/>
      <c r="AY14" s="5"/>
      <c r="AZ14" s="27"/>
      <c r="BA14" s="5"/>
    </row>
    <row r="15" spans="1:56">
      <c r="A15" s="14" t="s">
        <v>71</v>
      </c>
      <c r="B15" s="28" t="str">
        <f>IF($BD$3=1,VLOOKUP(A15,classement!$C$2:$F$34,4),"")</f>
        <v/>
      </c>
      <c r="C15" s="29">
        <f>IF($BD$3=2,VLOOKUP(A15,classement!$C$2:$F$34,4,FALSE),"")</f>
        <v>13</v>
      </c>
      <c r="D15" s="28" t="str">
        <f>IF($BD$3=3,VLOOKUP(A15,classement!$C$2:$F$34,4),"")</f>
        <v/>
      </c>
      <c r="E15" s="29" t="str">
        <f>IF($BD$3=4,VLOOKUP(A15,classement!$C$2:$F$34,4),"")</f>
        <v/>
      </c>
      <c r="F15" s="27"/>
      <c r="G15" s="5"/>
      <c r="H15" s="27"/>
      <c r="I15" s="5"/>
      <c r="J15" s="27"/>
      <c r="K15" s="5"/>
      <c r="L15" s="27"/>
      <c r="M15" s="5"/>
      <c r="N15" s="27"/>
      <c r="O15" s="5"/>
      <c r="P15" s="27"/>
      <c r="Q15" s="5"/>
      <c r="R15" s="27"/>
      <c r="S15" s="5"/>
      <c r="T15" s="27"/>
      <c r="U15" s="5"/>
      <c r="V15" s="27"/>
      <c r="W15" s="5"/>
      <c r="X15" s="27"/>
      <c r="Y15" s="5"/>
      <c r="Z15" s="27"/>
      <c r="AA15" s="5"/>
      <c r="AB15" s="27"/>
      <c r="AC15" s="5"/>
      <c r="AD15" s="27"/>
      <c r="AE15" s="5"/>
      <c r="AF15" s="27"/>
      <c r="AG15" s="5"/>
      <c r="AH15" s="27"/>
      <c r="AI15" s="5"/>
      <c r="AJ15" s="27"/>
      <c r="AK15" s="5"/>
      <c r="AL15" s="27"/>
      <c r="AM15" s="5"/>
      <c r="AN15" s="27"/>
      <c r="AO15" s="5"/>
      <c r="AP15" s="27"/>
      <c r="AQ15" s="5"/>
      <c r="AR15" s="27"/>
      <c r="AS15" s="5"/>
      <c r="AT15" s="27"/>
      <c r="AU15" s="5"/>
      <c r="AV15" s="27"/>
      <c r="AW15" s="5"/>
      <c r="AX15" s="27"/>
      <c r="AY15" s="5"/>
      <c r="AZ15" s="27"/>
      <c r="BA15" s="5"/>
    </row>
    <row r="16" spans="1:56">
      <c r="A16" s="6" t="s">
        <v>59</v>
      </c>
      <c r="B16" s="28" t="str">
        <f>IF($BD$3=1,VLOOKUP(A16,classement!$C$2:$F$34,4),"")</f>
        <v/>
      </c>
      <c r="C16" s="29">
        <f>IF($BD$3=2,VLOOKUP(A16,classement!$C$2:$F$34,4,FALSE),"")</f>
        <v>10</v>
      </c>
      <c r="D16" s="28" t="str">
        <f>IF($BD$3=3,VLOOKUP(A16,classement!$C$2:$F$34,4),"")</f>
        <v/>
      </c>
      <c r="E16" s="29" t="str">
        <f>IF($BD$3=4,VLOOKUP(A16,classement!$C$2:$F$34,4),"")</f>
        <v/>
      </c>
      <c r="F16" s="27"/>
      <c r="G16" s="5"/>
      <c r="H16" s="27"/>
      <c r="I16" s="5"/>
      <c r="J16" s="27"/>
      <c r="K16" s="5"/>
      <c r="L16" s="27"/>
      <c r="M16" s="5"/>
      <c r="N16" s="27"/>
      <c r="O16" s="5"/>
      <c r="P16" s="27"/>
      <c r="Q16" s="5"/>
      <c r="R16" s="27"/>
      <c r="S16" s="5"/>
      <c r="T16" s="27"/>
      <c r="U16" s="5"/>
      <c r="V16" s="27"/>
      <c r="W16" s="5"/>
      <c r="X16" s="27"/>
      <c r="Y16" s="5"/>
      <c r="Z16" s="27"/>
      <c r="AA16" s="5"/>
      <c r="AB16" s="27"/>
      <c r="AC16" s="5"/>
      <c r="AD16" s="27"/>
      <c r="AE16" s="5"/>
      <c r="AF16" s="27"/>
      <c r="AG16" s="5"/>
      <c r="AH16" s="27"/>
      <c r="AI16" s="5"/>
      <c r="AJ16" s="27"/>
      <c r="AK16" s="5"/>
      <c r="AL16" s="27"/>
      <c r="AM16" s="5"/>
      <c r="AN16" s="27"/>
      <c r="AO16" s="5"/>
      <c r="AP16" s="27"/>
      <c r="AQ16" s="5"/>
      <c r="AR16" s="27"/>
      <c r="AS16" s="5"/>
      <c r="AT16" s="27"/>
      <c r="AU16" s="5"/>
      <c r="AV16" s="27"/>
      <c r="AW16" s="5"/>
      <c r="AX16" s="27"/>
      <c r="AY16" s="5"/>
      <c r="AZ16" s="27"/>
      <c r="BA16" s="5"/>
    </row>
    <row r="17" spans="1:53">
      <c r="A17" s="1" t="s">
        <v>43</v>
      </c>
      <c r="B17" s="28" t="str">
        <f>IF($BD$3=1,VLOOKUP(A17,classement!$C$2:$F$34,4),"")</f>
        <v/>
      </c>
      <c r="C17" s="29">
        <f>IF($BD$3=2,VLOOKUP(A17,classement!$C$2:$F$34,4,FALSE),"")</f>
        <v>5</v>
      </c>
      <c r="D17" s="28" t="str">
        <f>IF($BD$3=3,VLOOKUP(A17,classement!$C$2:$F$34,4),"")</f>
        <v/>
      </c>
      <c r="E17" s="29" t="str">
        <f>IF($BD$3=4,VLOOKUP(A17,classement!$C$2:$F$34,4),"")</f>
        <v/>
      </c>
      <c r="F17" s="27"/>
      <c r="G17" s="5"/>
      <c r="H17" s="27"/>
      <c r="I17" s="5"/>
      <c r="J17" s="27"/>
      <c r="K17" s="5"/>
      <c r="L17" s="27"/>
      <c r="M17" s="5"/>
      <c r="N17" s="27"/>
      <c r="O17" s="5"/>
      <c r="P17" s="27"/>
      <c r="Q17" s="5"/>
      <c r="R17" s="27"/>
      <c r="S17" s="5"/>
      <c r="T17" s="27"/>
      <c r="U17" s="5"/>
      <c r="V17" s="27"/>
      <c r="W17" s="5"/>
      <c r="X17" s="27"/>
      <c r="Y17" s="5"/>
      <c r="Z17" s="27"/>
      <c r="AA17" s="5"/>
      <c r="AB17" s="27"/>
      <c r="AC17" s="5"/>
      <c r="AD17" s="27"/>
      <c r="AE17" s="5"/>
      <c r="AF17" s="27"/>
      <c r="AG17" s="5"/>
      <c r="AH17" s="27"/>
      <c r="AI17" s="5"/>
      <c r="AJ17" s="27"/>
      <c r="AK17" s="5"/>
      <c r="AL17" s="27"/>
      <c r="AM17" s="5"/>
      <c r="AN17" s="27"/>
      <c r="AO17" s="5"/>
      <c r="AP17" s="27"/>
      <c r="AQ17" s="5"/>
      <c r="AR17" s="27"/>
      <c r="AS17" s="5"/>
      <c r="AT17" s="27"/>
      <c r="AU17" s="5"/>
      <c r="AV17" s="27"/>
      <c r="AW17" s="5"/>
      <c r="AX17" s="27"/>
      <c r="AY17" s="5"/>
      <c r="AZ17" s="27"/>
      <c r="BA17" s="5"/>
    </row>
    <row r="18" spans="1:53">
      <c r="A18" s="6" t="s">
        <v>36</v>
      </c>
      <c r="B18" s="28" t="str">
        <f>IF($BD$3=1,VLOOKUP(A18,classement!$C$2:$F$34,4),"")</f>
        <v/>
      </c>
      <c r="C18" s="29">
        <f>IF($BD$3=2,VLOOKUP(A18,classement!$C$2:$F$34,4,FALSE),"")</f>
        <v>21</v>
      </c>
      <c r="D18" s="28" t="str">
        <f>IF($BD$3=3,VLOOKUP(A18,classement!$C$2:$F$34,4),"")</f>
        <v/>
      </c>
      <c r="E18" s="29" t="str">
        <f>IF($BD$3=4,VLOOKUP(A18,classement!$C$2:$F$34,4),"")</f>
        <v/>
      </c>
      <c r="F18" s="27"/>
      <c r="G18" s="5"/>
      <c r="H18" s="27"/>
      <c r="I18" s="5"/>
      <c r="J18" s="27"/>
      <c r="K18" s="5"/>
      <c r="L18" s="27"/>
      <c r="M18" s="5"/>
      <c r="N18" s="27"/>
      <c r="O18" s="5"/>
      <c r="P18" s="27"/>
      <c r="Q18" s="5"/>
      <c r="R18" s="27"/>
      <c r="S18" s="5"/>
      <c r="T18" s="27"/>
      <c r="U18" s="5"/>
      <c r="V18" s="27"/>
      <c r="W18" s="5"/>
      <c r="X18" s="27"/>
      <c r="Y18" s="5"/>
      <c r="Z18" s="27"/>
      <c r="AA18" s="5"/>
      <c r="AB18" s="27"/>
      <c r="AC18" s="5"/>
      <c r="AD18" s="27"/>
      <c r="AE18" s="5"/>
      <c r="AF18" s="27"/>
      <c r="AG18" s="5"/>
      <c r="AH18" s="27"/>
      <c r="AI18" s="5"/>
      <c r="AJ18" s="27"/>
      <c r="AK18" s="5"/>
      <c r="AL18" s="27"/>
      <c r="AM18" s="5"/>
      <c r="AN18" s="27"/>
      <c r="AO18" s="5"/>
      <c r="AP18" s="27"/>
      <c r="AQ18" s="5"/>
      <c r="AR18" s="27"/>
      <c r="AS18" s="5"/>
      <c r="AT18" s="27"/>
      <c r="AU18" s="5"/>
      <c r="AV18" s="27"/>
      <c r="AW18" s="5"/>
      <c r="AX18" s="27"/>
      <c r="AY18" s="5"/>
      <c r="AZ18" s="27"/>
      <c r="BA18" s="5"/>
    </row>
    <row r="19" spans="1:53">
      <c r="A19" s="1" t="s">
        <v>44</v>
      </c>
      <c r="B19" s="28" t="str">
        <f>IF($BD$3=1,VLOOKUP(A19,classement!$C$2:$F$34,4),"")</f>
        <v/>
      </c>
      <c r="C19" s="29">
        <f>IF($BD$3=2,VLOOKUP(A19,classement!$C$2:$F$34,4,FALSE),"")</f>
        <v>8</v>
      </c>
      <c r="D19" s="28" t="str">
        <f>IF($BD$3=3,VLOOKUP(A19,classement!$C$2:$F$34,4),"")</f>
        <v/>
      </c>
      <c r="E19" s="29" t="str">
        <f>IF($BD$3=4,VLOOKUP(A19,classement!$C$2:$F$34,4),"")</f>
        <v/>
      </c>
      <c r="F19" s="27"/>
      <c r="G19" s="5"/>
      <c r="H19" s="27"/>
      <c r="I19" s="5"/>
      <c r="J19" s="27"/>
      <c r="K19" s="5"/>
      <c r="L19" s="27"/>
      <c r="M19" s="5"/>
      <c r="N19" s="27"/>
      <c r="O19" s="5"/>
      <c r="P19" s="27"/>
      <c r="Q19" s="5"/>
      <c r="R19" s="27"/>
      <c r="S19" s="5"/>
      <c r="T19" s="27"/>
      <c r="U19" s="5"/>
      <c r="V19" s="27"/>
      <c r="W19" s="5"/>
      <c r="X19" s="27"/>
      <c r="Y19" s="5"/>
      <c r="Z19" s="27"/>
      <c r="AA19" s="5"/>
      <c r="AB19" s="27"/>
      <c r="AC19" s="5"/>
      <c r="AD19" s="27"/>
      <c r="AE19" s="5"/>
      <c r="AF19" s="27"/>
      <c r="AG19" s="5"/>
      <c r="AH19" s="27"/>
      <c r="AI19" s="5"/>
      <c r="AJ19" s="27"/>
      <c r="AK19" s="5"/>
      <c r="AL19" s="27"/>
      <c r="AM19" s="5"/>
      <c r="AN19" s="27"/>
      <c r="AO19" s="5"/>
      <c r="AP19" s="27"/>
      <c r="AQ19" s="5"/>
      <c r="AR19" s="27"/>
      <c r="AS19" s="5"/>
      <c r="AT19" s="27"/>
      <c r="AU19" s="5"/>
      <c r="AV19" s="27"/>
      <c r="AW19" s="5"/>
      <c r="AX19" s="27"/>
      <c r="AY19" s="5"/>
      <c r="AZ19" s="27"/>
      <c r="BA19" s="5"/>
    </row>
    <row r="20" spans="1:53">
      <c r="A20" s="1" t="s">
        <v>26</v>
      </c>
      <c r="B20" s="28" t="str">
        <f>IF($BD$3=1,VLOOKUP(A20,classement!$C$2:$F$34,4),"")</f>
        <v/>
      </c>
      <c r="C20" s="29">
        <f>IF($BD$3=2,VLOOKUP(A20,classement!$C$2:$F$34,4,FALSE),"")</f>
        <v>20</v>
      </c>
      <c r="D20" s="28" t="str">
        <f>IF($BD$3=3,VLOOKUP(A20,classement!$C$2:$F$34,4),"")</f>
        <v/>
      </c>
      <c r="E20" s="29" t="str">
        <f>IF($BD$3=4,VLOOKUP(A20,classement!$C$2:$F$34,4),"")</f>
        <v/>
      </c>
      <c r="F20" s="27"/>
      <c r="G20" s="5"/>
      <c r="H20" s="27"/>
      <c r="I20" s="5"/>
      <c r="J20" s="27"/>
      <c r="K20" s="5"/>
      <c r="L20" s="27"/>
      <c r="M20" s="5"/>
      <c r="N20" s="27"/>
      <c r="O20" s="5"/>
      <c r="P20" s="27"/>
      <c r="Q20" s="5"/>
      <c r="R20" s="27"/>
      <c r="S20" s="5"/>
      <c r="T20" s="27"/>
      <c r="U20" s="5"/>
      <c r="V20" s="27"/>
      <c r="W20" s="5"/>
      <c r="X20" s="27"/>
      <c r="Y20" s="5"/>
      <c r="Z20" s="27"/>
      <c r="AA20" s="5"/>
      <c r="AB20" s="27"/>
      <c r="AC20" s="5"/>
      <c r="AD20" s="27"/>
      <c r="AE20" s="5"/>
      <c r="AF20" s="27"/>
      <c r="AG20" s="5"/>
      <c r="AH20" s="27"/>
      <c r="AI20" s="5"/>
      <c r="AJ20" s="27"/>
      <c r="AK20" s="5"/>
      <c r="AL20" s="27"/>
      <c r="AM20" s="5"/>
      <c r="AN20" s="27"/>
      <c r="AO20" s="5"/>
      <c r="AP20" s="27"/>
      <c r="AQ20" s="5"/>
      <c r="AR20" s="27"/>
      <c r="AS20" s="5"/>
      <c r="AT20" s="27"/>
      <c r="AU20" s="5"/>
      <c r="AV20" s="27"/>
      <c r="AW20" s="5"/>
      <c r="AX20" s="27"/>
      <c r="AY20" s="5"/>
      <c r="AZ20" s="27"/>
      <c r="BA20" s="5"/>
    </row>
    <row r="21" spans="1:53">
      <c r="A21" s="1" t="s">
        <v>28</v>
      </c>
      <c r="B21" s="28" t="str">
        <f>IF($BD$3=1,VLOOKUP(A21,classement!$C$2:$F$34,4),"")</f>
        <v/>
      </c>
      <c r="C21" s="29">
        <f>IF($BD$3=2,VLOOKUP(A21,classement!$C$2:$F$34,4,FALSE),"")</f>
        <v>25</v>
      </c>
      <c r="D21" s="28" t="str">
        <f>IF($BD$3=3,VLOOKUP(A21,classement!$C$2:$F$34,4),"")</f>
        <v/>
      </c>
      <c r="E21" s="29" t="str">
        <f>IF($BD$3=4,VLOOKUP(A21,classement!$C$2:$F$34,4),"")</f>
        <v/>
      </c>
      <c r="F21" s="27"/>
      <c r="G21" s="5"/>
      <c r="H21" s="27"/>
      <c r="I21" s="5"/>
      <c r="J21" s="27"/>
      <c r="K21" s="5"/>
      <c r="L21" s="27"/>
      <c r="M21" s="5"/>
      <c r="N21" s="27"/>
      <c r="O21" s="5"/>
      <c r="P21" s="27"/>
      <c r="Q21" s="5"/>
      <c r="R21" s="27"/>
      <c r="S21" s="5"/>
      <c r="T21" s="27"/>
      <c r="U21" s="5"/>
      <c r="V21" s="27"/>
      <c r="W21" s="5"/>
      <c r="X21" s="27"/>
      <c r="Y21" s="5"/>
      <c r="Z21" s="27"/>
      <c r="AA21" s="5"/>
      <c r="AB21" s="27"/>
      <c r="AC21" s="5"/>
      <c r="AD21" s="27"/>
      <c r="AE21" s="5"/>
      <c r="AF21" s="27"/>
      <c r="AG21" s="5"/>
      <c r="AH21" s="27"/>
      <c r="AI21" s="5"/>
      <c r="AJ21" s="27"/>
      <c r="AK21" s="5"/>
      <c r="AL21" s="27"/>
      <c r="AM21" s="5"/>
      <c r="AN21" s="27"/>
      <c r="AO21" s="5"/>
      <c r="AP21" s="27"/>
      <c r="AQ21" s="5"/>
      <c r="AR21" s="27"/>
      <c r="AS21" s="5"/>
      <c r="AT21" s="27"/>
      <c r="AU21" s="5"/>
      <c r="AV21" s="27"/>
      <c r="AW21" s="5"/>
      <c r="AX21" s="27"/>
      <c r="AY21" s="5"/>
      <c r="AZ21" s="27"/>
      <c r="BA21" s="5"/>
    </row>
    <row r="22" spans="1:53">
      <c r="A22" s="1" t="s">
        <v>42</v>
      </c>
      <c r="B22" s="28" t="str">
        <f>IF($BD$3=1,VLOOKUP(A22,classement!$C$2:$F$34,4),"")</f>
        <v/>
      </c>
      <c r="C22" s="29">
        <f>IF($BD$3=2,VLOOKUP(A22,classement!$C$2:$F$34,4,FALSE),"")</f>
        <v>11</v>
      </c>
      <c r="D22" s="28" t="str">
        <f>IF($BD$3=3,VLOOKUP(A22,classement!$C$2:$F$34,4),"")</f>
        <v/>
      </c>
      <c r="E22" s="29" t="str">
        <f>IF($BD$3=4,VLOOKUP(A22,classement!$C$2:$F$34,4),"")</f>
        <v/>
      </c>
      <c r="F22" s="27"/>
      <c r="G22" s="5"/>
      <c r="H22" s="27"/>
      <c r="I22" s="5"/>
      <c r="J22" s="27"/>
      <c r="K22" s="5"/>
      <c r="L22" s="27"/>
      <c r="M22" s="5"/>
      <c r="N22" s="27"/>
      <c r="O22" s="5"/>
      <c r="P22" s="27"/>
      <c r="Q22" s="5"/>
      <c r="R22" s="27"/>
      <c r="S22" s="5"/>
      <c r="T22" s="27"/>
      <c r="U22" s="5"/>
      <c r="V22" s="27"/>
      <c r="W22" s="5"/>
      <c r="X22" s="27"/>
      <c r="Y22" s="5"/>
      <c r="Z22" s="27"/>
      <c r="AA22" s="5"/>
      <c r="AB22" s="27"/>
      <c r="AC22" s="5"/>
      <c r="AD22" s="27"/>
      <c r="AE22" s="5"/>
      <c r="AF22" s="27"/>
      <c r="AG22" s="5"/>
      <c r="AH22" s="27"/>
      <c r="AI22" s="5"/>
      <c r="AJ22" s="27"/>
      <c r="AK22" s="5"/>
      <c r="AL22" s="27"/>
      <c r="AM22" s="5"/>
      <c r="AN22" s="27"/>
      <c r="AO22" s="5"/>
      <c r="AP22" s="27"/>
      <c r="AQ22" s="5"/>
      <c r="AR22" s="27"/>
      <c r="AS22" s="5"/>
      <c r="AT22" s="27"/>
      <c r="AU22" s="5"/>
      <c r="AV22" s="27"/>
      <c r="AW22" s="5"/>
      <c r="AX22" s="27"/>
      <c r="AY22" s="5"/>
      <c r="AZ22" s="27"/>
      <c r="BA22" s="5"/>
    </row>
    <row r="23" spans="1:53">
      <c r="A23" s="1" t="s">
        <v>39</v>
      </c>
      <c r="B23" s="28" t="str">
        <f>IF($BD$3=1,VLOOKUP(A23,classement!$C$2:$F$34,4),"")</f>
        <v/>
      </c>
      <c r="C23" s="29">
        <f>IF($BD$3=2,VLOOKUP(A23,classement!$C$2:$F$34,4,FALSE),"")</f>
        <v>23</v>
      </c>
      <c r="D23" s="28" t="str">
        <f>IF($BD$3=3,VLOOKUP(A23,classement!$C$2:$F$34,4),"")</f>
        <v/>
      </c>
      <c r="E23" s="29" t="str">
        <f>IF($BD$3=4,VLOOKUP(A23,classement!$C$2:$F$34,4),"")</f>
        <v/>
      </c>
      <c r="F23" s="27"/>
      <c r="G23" s="5"/>
      <c r="H23" s="27"/>
      <c r="I23" s="5"/>
      <c r="J23" s="27"/>
      <c r="K23" s="5"/>
      <c r="L23" s="27"/>
      <c r="M23" s="5"/>
      <c r="N23" s="27"/>
      <c r="O23" s="5"/>
      <c r="P23" s="27"/>
      <c r="Q23" s="5"/>
      <c r="R23" s="27"/>
      <c r="S23" s="5"/>
      <c r="T23" s="27"/>
      <c r="U23" s="5"/>
      <c r="V23" s="27"/>
      <c r="W23" s="5"/>
      <c r="X23" s="27"/>
      <c r="Y23" s="5"/>
      <c r="Z23" s="27"/>
      <c r="AA23" s="5"/>
      <c r="AB23" s="27"/>
      <c r="AC23" s="5"/>
      <c r="AD23" s="27"/>
      <c r="AE23" s="5"/>
      <c r="AF23" s="27"/>
      <c r="AG23" s="5"/>
      <c r="AH23" s="27"/>
      <c r="AI23" s="5"/>
      <c r="AJ23" s="27"/>
      <c r="AK23" s="5"/>
      <c r="AL23" s="27"/>
      <c r="AM23" s="5"/>
      <c r="AN23" s="27"/>
      <c r="AO23" s="5"/>
      <c r="AP23" s="27"/>
      <c r="AQ23" s="5"/>
      <c r="AR23" s="27"/>
      <c r="AS23" s="5"/>
      <c r="AT23" s="27"/>
      <c r="AU23" s="5"/>
      <c r="AV23" s="27"/>
      <c r="AW23" s="5"/>
      <c r="AX23" s="27"/>
      <c r="AY23" s="5"/>
      <c r="AZ23" s="27"/>
      <c r="BA23" s="5"/>
    </row>
    <row r="24" spans="1:53">
      <c r="A24" s="1" t="s">
        <v>231</v>
      </c>
      <c r="B24" s="28"/>
      <c r="C24" s="29">
        <f>IF($BD$3=2,VLOOKUP(A24,classement!$C$2:$F$34,4,FALSE),"")</f>
        <v>19</v>
      </c>
      <c r="D24" s="28"/>
      <c r="E24" s="29"/>
      <c r="F24" s="27"/>
      <c r="G24" s="5"/>
      <c r="H24" s="27"/>
      <c r="I24" s="5"/>
      <c r="J24" s="27"/>
      <c r="K24" s="5"/>
      <c r="L24" s="27"/>
      <c r="M24" s="5"/>
      <c r="N24" s="27"/>
      <c r="O24" s="5"/>
      <c r="P24" s="27"/>
      <c r="Q24" s="5"/>
      <c r="R24" s="27"/>
      <c r="S24" s="5"/>
      <c r="T24" s="27"/>
      <c r="U24" s="5"/>
      <c r="V24" s="27"/>
      <c r="W24" s="5"/>
      <c r="X24" s="27"/>
      <c r="Y24" s="5"/>
      <c r="Z24" s="27"/>
      <c r="AA24" s="5"/>
      <c r="AB24" s="27"/>
      <c r="AC24" s="5"/>
      <c r="AD24" s="27"/>
      <c r="AE24" s="5"/>
      <c r="AF24" s="27"/>
      <c r="AG24" s="5"/>
      <c r="AH24" s="27"/>
      <c r="AI24" s="5"/>
      <c r="AJ24" s="27"/>
      <c r="AK24" s="5"/>
      <c r="AL24" s="27"/>
      <c r="AM24" s="5"/>
      <c r="AN24" s="27"/>
      <c r="AO24" s="5"/>
      <c r="AP24" s="27"/>
      <c r="AQ24" s="5"/>
      <c r="AR24" s="27"/>
      <c r="AS24" s="5"/>
      <c r="AT24" s="27"/>
      <c r="AU24" s="5"/>
      <c r="AV24" s="27"/>
      <c r="AW24" s="5"/>
      <c r="AX24" s="27"/>
      <c r="AY24" s="5"/>
      <c r="AZ24" s="27"/>
      <c r="BA24" s="5"/>
    </row>
    <row r="25" spans="1:53">
      <c r="A25" s="1" t="s">
        <v>27</v>
      </c>
      <c r="B25" s="28" t="str">
        <f>IF($BD$3=1,VLOOKUP(A25,classement!$C$2:$F$34,4),"")</f>
        <v/>
      </c>
      <c r="C25" s="29">
        <f>IF($BD$3=2,VLOOKUP(A25,classement!$C$2:$F$34,4,FALSE),"")</f>
        <v>22</v>
      </c>
      <c r="D25" s="28" t="str">
        <f>IF($BD$3=3,VLOOKUP(A25,classement!$C$2:$F$34,4),"")</f>
        <v/>
      </c>
      <c r="E25" s="29" t="str">
        <f>IF($BD$3=4,VLOOKUP(A25,classement!$C$2:$F$34,4),"")</f>
        <v/>
      </c>
      <c r="F25" s="27"/>
      <c r="G25" s="5"/>
      <c r="H25" s="27"/>
      <c r="I25" s="5"/>
      <c r="J25" s="27"/>
      <c r="K25" s="5"/>
      <c r="L25" s="27"/>
      <c r="M25" s="5"/>
      <c r="N25" s="27"/>
      <c r="O25" s="5"/>
      <c r="P25" s="27"/>
      <c r="Q25" s="5"/>
      <c r="R25" s="27"/>
      <c r="S25" s="5"/>
      <c r="T25" s="27"/>
      <c r="U25" s="5"/>
      <c r="V25" s="27"/>
      <c r="W25" s="5"/>
      <c r="X25" s="27"/>
      <c r="Y25" s="5"/>
      <c r="Z25" s="27"/>
      <c r="AA25" s="5"/>
      <c r="AB25" s="27"/>
      <c r="AC25" s="5"/>
      <c r="AD25" s="27"/>
      <c r="AE25" s="5"/>
      <c r="AF25" s="27"/>
      <c r="AG25" s="5"/>
      <c r="AH25" s="27"/>
      <c r="AI25" s="5"/>
      <c r="AJ25" s="27"/>
      <c r="AK25" s="5"/>
      <c r="AL25" s="27"/>
      <c r="AM25" s="5"/>
      <c r="AN25" s="27"/>
      <c r="AO25" s="5"/>
      <c r="AP25" s="27"/>
      <c r="AQ25" s="5"/>
      <c r="AR25" s="27"/>
      <c r="AS25" s="5"/>
      <c r="AT25" s="27"/>
      <c r="AU25" s="5"/>
      <c r="AV25" s="27"/>
      <c r="AW25" s="5"/>
      <c r="AX25" s="27"/>
      <c r="AY25" s="5"/>
      <c r="AZ25" s="27"/>
      <c r="BA25" s="5"/>
    </row>
    <row r="26" spans="1:53">
      <c r="A26" s="1" t="s">
        <v>57</v>
      </c>
      <c r="B26" s="28" t="str">
        <f>IF($BD$3=1,VLOOKUP(A26,classement!$C$2:$F$34,4),"")</f>
        <v/>
      </c>
      <c r="C26" s="29">
        <f>IF($BD$3=2,VLOOKUP(A26,classement!$C$2:$F$34,4,FALSE),"")</f>
        <v>14</v>
      </c>
      <c r="D26" s="28" t="str">
        <f>IF($BD$3=3,VLOOKUP(A26,classement!$C$2:$F$34,4),"")</f>
        <v/>
      </c>
      <c r="E26" s="29" t="str">
        <f>IF($BD$3=4,VLOOKUP(A26,classement!$C$2:$F$34,4),"")</f>
        <v/>
      </c>
      <c r="F26" s="27"/>
      <c r="G26" s="5"/>
      <c r="H26" s="27"/>
      <c r="I26" s="5"/>
      <c r="J26" s="27"/>
      <c r="K26" s="5"/>
      <c r="L26" s="27"/>
      <c r="M26" s="5"/>
      <c r="N26" s="27"/>
      <c r="O26" s="5"/>
      <c r="P26" s="27"/>
      <c r="Q26" s="5"/>
      <c r="R26" s="27"/>
      <c r="S26" s="5"/>
      <c r="T26" s="27"/>
      <c r="U26" s="5"/>
      <c r="V26" s="27"/>
      <c r="W26" s="5"/>
      <c r="X26" s="27"/>
      <c r="Y26" s="5"/>
      <c r="Z26" s="27"/>
      <c r="AA26" s="5"/>
      <c r="AB26" s="27"/>
      <c r="AC26" s="5"/>
      <c r="AD26" s="27"/>
      <c r="AE26" s="5"/>
      <c r="AF26" s="27"/>
      <c r="AG26" s="5"/>
      <c r="AH26" s="27"/>
      <c r="AI26" s="5"/>
      <c r="AJ26" s="27"/>
      <c r="AK26" s="5"/>
      <c r="AL26" s="27"/>
      <c r="AM26" s="5"/>
      <c r="AN26" s="27"/>
      <c r="AO26" s="5"/>
      <c r="AP26" s="27"/>
      <c r="AQ26" s="5"/>
      <c r="AR26" s="27"/>
      <c r="AS26" s="5"/>
      <c r="AT26" s="27"/>
      <c r="AU26" s="5"/>
      <c r="AV26" s="27"/>
      <c r="AW26" s="5"/>
      <c r="AX26" s="27"/>
      <c r="AY26" s="5"/>
      <c r="AZ26" s="27"/>
      <c r="BA26" s="5"/>
    </row>
    <row r="27" spans="1:53">
      <c r="A27" s="1" t="s">
        <v>30</v>
      </c>
      <c r="B27" s="28" t="str">
        <f>IF($BD$3=1,VLOOKUP(A27,classement!$C$2:$F$34,4),"")</f>
        <v/>
      </c>
      <c r="C27" s="29">
        <f>IF($BD$3=2,VLOOKUP(A27,classement!$C$2:$F$34,4,FALSE),"")</f>
        <v>12</v>
      </c>
      <c r="D27" s="28" t="str">
        <f>IF($BD$3=3,VLOOKUP(A27,classement!$C$2:$F$34,4),"")</f>
        <v/>
      </c>
      <c r="E27" s="29" t="str">
        <f>IF($BD$3=4,VLOOKUP(A27,classement!$C$2:$F$34,4),"")</f>
        <v/>
      </c>
      <c r="F27" s="27"/>
      <c r="G27" s="5"/>
      <c r="H27" s="27"/>
      <c r="I27" s="5"/>
      <c r="J27" s="27"/>
      <c r="K27" s="5"/>
      <c r="L27" s="27"/>
      <c r="M27" s="5"/>
      <c r="N27" s="27"/>
      <c r="O27" s="5"/>
      <c r="P27" s="27"/>
      <c r="Q27" s="5"/>
      <c r="R27" s="27"/>
      <c r="S27" s="5"/>
      <c r="T27" s="27"/>
      <c r="U27" s="5"/>
      <c r="V27" s="27"/>
      <c r="W27" s="5"/>
      <c r="X27" s="27"/>
      <c r="Y27" s="5"/>
      <c r="Z27" s="27"/>
      <c r="AA27" s="5"/>
      <c r="AB27" s="27"/>
      <c r="AC27" s="5"/>
      <c r="AD27" s="27"/>
      <c r="AE27" s="5"/>
      <c r="AF27" s="27"/>
      <c r="AG27" s="5"/>
      <c r="AH27" s="27"/>
      <c r="AI27" s="5"/>
      <c r="AJ27" s="27"/>
      <c r="AK27" s="5"/>
      <c r="AL27" s="27"/>
      <c r="AM27" s="5"/>
      <c r="AN27" s="27"/>
      <c r="AO27" s="5"/>
      <c r="AP27" s="27"/>
      <c r="AQ27" s="5"/>
      <c r="AR27" s="27"/>
      <c r="AS27" s="5"/>
      <c r="AT27" s="27"/>
      <c r="AU27" s="5"/>
      <c r="AV27" s="27"/>
      <c r="AW27" s="5"/>
      <c r="AX27" s="27"/>
      <c r="AY27" s="5"/>
      <c r="AZ27" s="27"/>
      <c r="BA27" s="5"/>
    </row>
    <row r="28" spans="1:53">
      <c r="A28" s="1" t="s">
        <v>29</v>
      </c>
      <c r="B28" s="28" t="str">
        <f>IF($BD$3=1,VLOOKUP(A28,classement!$C$2:$F$34,4),"")</f>
        <v/>
      </c>
      <c r="C28" s="29">
        <f>IF($BD$3=2,VLOOKUP(A28,classement!$C$2:$F$34,4,FALSE),"")</f>
        <v>1</v>
      </c>
      <c r="D28" s="28" t="str">
        <f>IF($BD$3=3,VLOOKUP(A28,classement!$C$2:$F$34,4),"")</f>
        <v/>
      </c>
      <c r="E28" s="29" t="str">
        <f>IF($BD$3=4,VLOOKUP(A28,classement!$C$2:$F$34,4),"")</f>
        <v/>
      </c>
      <c r="F28" s="27"/>
      <c r="G28" s="5"/>
      <c r="H28" s="27"/>
      <c r="I28" s="5"/>
      <c r="J28" s="27"/>
      <c r="K28" s="5"/>
      <c r="L28" s="27"/>
      <c r="M28" s="5"/>
      <c r="N28" s="27"/>
      <c r="O28" s="5"/>
      <c r="P28" s="27"/>
      <c r="Q28" s="5"/>
      <c r="R28" s="27"/>
      <c r="S28" s="5"/>
      <c r="T28" s="27"/>
      <c r="U28" s="5"/>
      <c r="V28" s="27"/>
      <c r="W28" s="5"/>
      <c r="X28" s="27"/>
      <c r="Y28" s="5"/>
      <c r="Z28" s="27"/>
      <c r="AA28" s="5"/>
      <c r="AB28" s="27"/>
      <c r="AC28" s="5"/>
      <c r="AD28" s="27"/>
      <c r="AE28" s="5"/>
      <c r="AF28" s="27"/>
      <c r="AG28" s="5"/>
      <c r="AH28" s="27"/>
      <c r="AI28" s="5"/>
      <c r="AJ28" s="27"/>
      <c r="AK28" s="5"/>
      <c r="AL28" s="27"/>
      <c r="AM28" s="5"/>
      <c r="AN28" s="27"/>
      <c r="AO28" s="5"/>
      <c r="AP28" s="27"/>
      <c r="AQ28" s="5"/>
      <c r="AR28" s="27"/>
      <c r="AS28" s="5"/>
      <c r="AT28" s="27"/>
      <c r="AU28" s="5"/>
      <c r="AV28" s="27"/>
      <c r="AW28" s="5"/>
      <c r="AX28" s="27"/>
      <c r="AY28" s="5"/>
      <c r="AZ28" s="27"/>
      <c r="BA28" s="5"/>
    </row>
    <row r="29" spans="1:53">
      <c r="A29" s="1" t="s">
        <v>49</v>
      </c>
      <c r="B29" s="28" t="str">
        <f>IF($BD$3=1,VLOOKUP(A29,classement!$C$2:$F$34,4),"")</f>
        <v/>
      </c>
      <c r="C29" s="29">
        <f>IF($BD$3=2,VLOOKUP(A29,classement!$C$2:$F$34,4,FALSE),"")</f>
        <v>31</v>
      </c>
      <c r="D29" s="28" t="str">
        <f>IF($BD$3=3,VLOOKUP(A29,classement!$C$2:$F$34,4),"")</f>
        <v/>
      </c>
      <c r="E29" s="29" t="str">
        <f>IF($BD$3=4,VLOOKUP(A29,classement!$C$2:$F$34,4),"")</f>
        <v/>
      </c>
      <c r="F29" s="27"/>
      <c r="G29" s="5"/>
      <c r="H29" s="27"/>
      <c r="I29" s="5"/>
      <c r="J29" s="27"/>
      <c r="K29" s="5"/>
      <c r="L29" s="27"/>
      <c r="M29" s="5"/>
      <c r="N29" s="27"/>
      <c r="O29" s="5"/>
      <c r="P29" s="27"/>
      <c r="Q29" s="5"/>
      <c r="R29" s="27"/>
      <c r="S29" s="5"/>
      <c r="T29" s="27"/>
      <c r="U29" s="5"/>
      <c r="V29" s="27"/>
      <c r="W29" s="5"/>
      <c r="X29" s="27"/>
      <c r="Y29" s="5"/>
      <c r="Z29" s="27"/>
      <c r="AA29" s="5"/>
      <c r="AB29" s="27"/>
      <c r="AC29" s="5"/>
      <c r="AD29" s="27"/>
      <c r="AE29" s="5"/>
      <c r="AF29" s="27"/>
      <c r="AG29" s="5"/>
      <c r="AH29" s="27"/>
      <c r="AI29" s="5"/>
      <c r="AJ29" s="27"/>
      <c r="AK29" s="5"/>
      <c r="AL29" s="27"/>
      <c r="AM29" s="5"/>
      <c r="AN29" s="27"/>
      <c r="AO29" s="5"/>
      <c r="AP29" s="27"/>
      <c r="AQ29" s="5"/>
      <c r="AR29" s="27"/>
      <c r="AS29" s="5"/>
      <c r="AT29" s="27"/>
      <c r="AU29" s="5"/>
      <c r="AV29" s="27"/>
      <c r="AW29" s="5"/>
      <c r="AX29" s="27"/>
      <c r="AY29" s="5"/>
      <c r="AZ29" s="27"/>
      <c r="BA29" s="5"/>
    </row>
    <row r="30" spans="1:53">
      <c r="A30" s="1" t="s">
        <v>83</v>
      </c>
      <c r="B30" s="28"/>
      <c r="C30" s="29">
        <f>IF($BD$3=2,VLOOKUP(A30,classement!$C$2:$F$34,4,FALSE),"")</f>
        <v>2</v>
      </c>
      <c r="D30" s="28"/>
      <c r="E30" s="29"/>
      <c r="F30" s="27"/>
      <c r="G30" s="5"/>
      <c r="H30" s="27"/>
      <c r="I30" s="5"/>
      <c r="J30" s="27"/>
      <c r="K30" s="5"/>
      <c r="L30" s="27"/>
      <c r="M30" s="5"/>
      <c r="N30" s="27"/>
      <c r="O30" s="5"/>
      <c r="P30" s="27"/>
      <c r="Q30" s="5"/>
      <c r="R30" s="27"/>
      <c r="S30" s="5"/>
      <c r="T30" s="27"/>
      <c r="U30" s="5"/>
      <c r="V30" s="27"/>
      <c r="W30" s="5"/>
      <c r="X30" s="27"/>
      <c r="Y30" s="5"/>
      <c r="Z30" s="27"/>
      <c r="AA30" s="5"/>
      <c r="AB30" s="27"/>
      <c r="AC30" s="5"/>
      <c r="AD30" s="27"/>
      <c r="AE30" s="5"/>
      <c r="AF30" s="27"/>
      <c r="AG30" s="5"/>
      <c r="AH30" s="27"/>
      <c r="AI30" s="5"/>
      <c r="AJ30" s="27"/>
      <c r="AK30" s="5"/>
      <c r="AL30" s="27"/>
      <c r="AM30" s="5"/>
      <c r="AN30" s="27"/>
      <c r="AO30" s="5"/>
      <c r="AP30" s="27"/>
      <c r="AQ30" s="5"/>
      <c r="AR30" s="27"/>
      <c r="AS30" s="5"/>
      <c r="AT30" s="27"/>
      <c r="AU30" s="5"/>
      <c r="AV30" s="27"/>
      <c r="AW30" s="5"/>
      <c r="AX30" s="27"/>
      <c r="AY30" s="5"/>
      <c r="AZ30" s="27"/>
      <c r="BA30" s="5"/>
    </row>
    <row r="31" spans="1:53">
      <c r="A31" s="1" t="s">
        <v>60</v>
      </c>
      <c r="B31" s="28" t="str">
        <f>IF($BD$3=1,VLOOKUP(A31,classement!$C$2:$F$34,4),"")</f>
        <v/>
      </c>
      <c r="C31" s="29">
        <f>IF($BD$3=2,VLOOKUP(A31,classement!$C$2:$F$34,4,FALSE),"")</f>
        <v>24</v>
      </c>
      <c r="D31" s="28" t="str">
        <f>IF($BD$3=3,VLOOKUP(A31,classement!$C$2:$F$34,4),"")</f>
        <v/>
      </c>
      <c r="E31" s="29" t="str">
        <f>IF($BD$3=4,VLOOKUP(A31,classement!$C$2:$F$34,4),"")</f>
        <v/>
      </c>
      <c r="F31" s="27"/>
      <c r="G31" s="5"/>
      <c r="H31" s="27"/>
      <c r="I31" s="5"/>
      <c r="J31" s="27"/>
      <c r="K31" s="5"/>
      <c r="L31" s="27"/>
      <c r="M31" s="5"/>
      <c r="N31" s="27"/>
      <c r="O31" s="5"/>
      <c r="P31" s="27"/>
      <c r="Q31" s="5"/>
      <c r="R31" s="27"/>
      <c r="S31" s="5"/>
      <c r="T31" s="27"/>
      <c r="U31" s="5"/>
      <c r="V31" s="27"/>
      <c r="W31" s="5"/>
      <c r="X31" s="27"/>
      <c r="Y31" s="5"/>
      <c r="Z31" s="27"/>
      <c r="AA31" s="5"/>
      <c r="AB31" s="27"/>
      <c r="AC31" s="5"/>
      <c r="AD31" s="27"/>
      <c r="AE31" s="5"/>
      <c r="AF31" s="27"/>
      <c r="AG31" s="5"/>
      <c r="AH31" s="27"/>
      <c r="AI31" s="5"/>
      <c r="AJ31" s="27"/>
      <c r="AK31" s="5"/>
      <c r="AL31" s="27"/>
      <c r="AM31" s="5"/>
      <c r="AN31" s="27"/>
      <c r="AO31" s="5"/>
      <c r="AP31" s="27"/>
      <c r="AQ31" s="5"/>
      <c r="AR31" s="27"/>
      <c r="AS31" s="5"/>
      <c r="AT31" s="27"/>
      <c r="AU31" s="5"/>
      <c r="AV31" s="27"/>
      <c r="AW31" s="5"/>
      <c r="AX31" s="27"/>
      <c r="AY31" s="5"/>
      <c r="AZ31" s="27"/>
      <c r="BA31" s="5"/>
    </row>
    <row r="32" spans="1:53">
      <c r="A32" s="1" t="s">
        <v>32</v>
      </c>
      <c r="B32" s="28" t="str">
        <f>IF($BD$3=1,VLOOKUP(A32,classement!$C$2:$F$34,4),"")</f>
        <v/>
      </c>
      <c r="C32" s="29">
        <f>IF($BD$3=2,VLOOKUP(A32,classement!$C$2:$F$34,4,FALSE),"")</f>
        <v>9</v>
      </c>
      <c r="D32" s="28" t="str">
        <f>IF($BD$3=3,VLOOKUP(A32,classement!$C$2:$F$34,4),"")</f>
        <v/>
      </c>
      <c r="E32" s="29" t="str">
        <f>IF($BD$3=4,VLOOKUP(A32,classement!$C$2:$F$34,4),"")</f>
        <v/>
      </c>
      <c r="F32" s="27"/>
      <c r="G32" s="5"/>
      <c r="H32" s="27"/>
      <c r="I32" s="5"/>
      <c r="J32" s="27"/>
      <c r="K32" s="5"/>
      <c r="L32" s="27"/>
      <c r="M32" s="5"/>
      <c r="N32" s="27"/>
      <c r="O32" s="5"/>
      <c r="P32" s="27"/>
      <c r="Q32" s="5"/>
      <c r="R32" s="27"/>
      <c r="S32" s="5"/>
      <c r="T32" s="27"/>
      <c r="U32" s="5"/>
      <c r="V32" s="27"/>
      <c r="W32" s="5"/>
      <c r="X32" s="27"/>
      <c r="Y32" s="5"/>
      <c r="Z32" s="27"/>
      <c r="AA32" s="5"/>
      <c r="AB32" s="27"/>
      <c r="AC32" s="5"/>
      <c r="AD32" s="27"/>
      <c r="AE32" s="5"/>
      <c r="AF32" s="27"/>
      <c r="AG32" s="5"/>
      <c r="AH32" s="27"/>
      <c r="AI32" s="5"/>
      <c r="AJ32" s="27"/>
      <c r="AK32" s="5"/>
      <c r="AL32" s="27"/>
      <c r="AM32" s="5"/>
      <c r="AN32" s="27"/>
      <c r="AO32" s="5"/>
      <c r="AP32" s="27"/>
      <c r="AQ32" s="5"/>
      <c r="AR32" s="27"/>
      <c r="AS32" s="5"/>
      <c r="AT32" s="27"/>
      <c r="AU32" s="5"/>
      <c r="AV32" s="27"/>
      <c r="AW32" s="5"/>
      <c r="AX32" s="27"/>
      <c r="AY32" s="5"/>
      <c r="AZ32" s="27"/>
      <c r="BA32" s="5"/>
    </row>
    <row r="33" spans="1:53">
      <c r="A33" s="1" t="s">
        <v>38</v>
      </c>
      <c r="B33" s="28" t="str">
        <f>IF($BD$3=1,VLOOKUP(A33,classement!$C$2:$F$34,4),"")</f>
        <v/>
      </c>
      <c r="C33" s="29">
        <f>IF($BD$3=2,VLOOKUP(A33,classement!$C$2:$F$34,4,FALSE),"")</f>
        <v>26</v>
      </c>
      <c r="D33" s="28" t="str">
        <f>IF($BD$3=3,VLOOKUP(A33,classement!$C$2:$F$34,4),"")</f>
        <v/>
      </c>
      <c r="E33" s="29" t="str">
        <f>IF($BD$3=4,VLOOKUP(A33,classement!$C$2:$F$34,4),"")</f>
        <v/>
      </c>
      <c r="F33" s="27"/>
      <c r="G33" s="5"/>
      <c r="H33" s="27"/>
      <c r="I33" s="5"/>
      <c r="J33" s="27"/>
      <c r="K33" s="5"/>
      <c r="L33" s="27"/>
      <c r="M33" s="5"/>
      <c r="N33" s="27"/>
      <c r="O33" s="5"/>
      <c r="P33" s="27"/>
      <c r="Q33" s="5"/>
      <c r="R33" s="27"/>
      <c r="S33" s="5"/>
      <c r="T33" s="27"/>
      <c r="U33" s="5"/>
      <c r="V33" s="27"/>
      <c r="W33" s="5"/>
      <c r="X33" s="27"/>
      <c r="Y33" s="5"/>
      <c r="Z33" s="27"/>
      <c r="AA33" s="5"/>
      <c r="AB33" s="27"/>
      <c r="AC33" s="5"/>
      <c r="AD33" s="27"/>
      <c r="AE33" s="5"/>
      <c r="AF33" s="27"/>
      <c r="AG33" s="5"/>
      <c r="AH33" s="27"/>
      <c r="AI33" s="5"/>
      <c r="AJ33" s="27"/>
      <c r="AK33" s="5"/>
      <c r="AL33" s="27"/>
      <c r="AM33" s="5"/>
      <c r="AN33" s="27"/>
      <c r="AO33" s="5"/>
      <c r="AP33" s="27"/>
      <c r="AQ33" s="5"/>
      <c r="AR33" s="27"/>
      <c r="AS33" s="5"/>
      <c r="AT33" s="27"/>
      <c r="AU33" s="5"/>
      <c r="AV33" s="27"/>
      <c r="AW33" s="5"/>
      <c r="AX33" s="27"/>
      <c r="AY33" s="5"/>
      <c r="AZ33" s="27"/>
      <c r="BA33" s="5"/>
    </row>
    <row r="34" spans="1:53">
      <c r="A34" s="1" t="s">
        <v>33</v>
      </c>
      <c r="B34" s="28" t="str">
        <f>IF($BD$3=1,VLOOKUP(A34,classement!$C$2:$F$34,4),"")</f>
        <v/>
      </c>
      <c r="C34" s="29">
        <f>IF($BD$3=2,VLOOKUP(A34,classement!$C$2:$F$34,4,FALSE),"")</f>
        <v>4</v>
      </c>
      <c r="D34" s="28" t="str">
        <f>IF($BD$3=3,VLOOKUP(A34,classement!$C$2:$F$34,4),"")</f>
        <v/>
      </c>
      <c r="E34" s="29" t="str">
        <f>IF($BD$3=4,VLOOKUP(A34,classement!$C$2:$F$34,4),"")</f>
        <v/>
      </c>
      <c r="F34" s="27"/>
      <c r="G34" s="5"/>
      <c r="H34" s="27"/>
      <c r="I34" s="5"/>
      <c r="J34" s="27"/>
      <c r="K34" s="5"/>
      <c r="L34" s="27"/>
      <c r="M34" s="5"/>
      <c r="N34" s="27"/>
      <c r="O34" s="5"/>
      <c r="P34" s="27"/>
      <c r="Q34" s="5"/>
      <c r="R34" s="27"/>
      <c r="S34" s="5"/>
      <c r="T34" s="27"/>
      <c r="U34" s="5"/>
      <c r="V34" s="27"/>
      <c r="W34" s="5"/>
      <c r="X34" s="27"/>
      <c r="Y34" s="5"/>
      <c r="Z34" s="27"/>
      <c r="AA34" s="5"/>
      <c r="AB34" s="27"/>
      <c r="AC34" s="5"/>
      <c r="AD34" s="27"/>
      <c r="AE34" s="5"/>
      <c r="AF34" s="27"/>
      <c r="AG34" s="5"/>
      <c r="AH34" s="27"/>
      <c r="AI34" s="5"/>
      <c r="AJ34" s="27"/>
      <c r="AK34" s="5"/>
      <c r="AL34" s="27"/>
      <c r="AM34" s="5"/>
      <c r="AN34" s="27"/>
      <c r="AO34" s="5"/>
      <c r="AP34" s="27"/>
      <c r="AQ34" s="5"/>
      <c r="AR34" s="27"/>
      <c r="AS34" s="5"/>
      <c r="AT34" s="27"/>
      <c r="AU34" s="5"/>
      <c r="AV34" s="27"/>
      <c r="AW34" s="5"/>
      <c r="AX34" s="27"/>
      <c r="AY34" s="5"/>
      <c r="AZ34" s="27"/>
      <c r="BA34" s="5"/>
    </row>
    <row r="35" spans="1:53">
      <c r="A35" s="1" t="s">
        <v>35</v>
      </c>
      <c r="B35" s="28" t="str">
        <f>IF($BD$3=1,VLOOKUP(A35,classement!$C$2:$F$34,4),"")</f>
        <v/>
      </c>
      <c r="C35" s="29">
        <f>IF($BD$3=2,VLOOKUP(A35,classement!$C$2:$F$34,4,FALSE),"")</f>
        <v>17</v>
      </c>
      <c r="D35" s="28" t="str">
        <f>IF($BD$3=3,VLOOKUP(A35,classement!$C$2:$F$34,4),"")</f>
        <v/>
      </c>
      <c r="E35" s="29" t="str">
        <f>IF($BD$3=4,VLOOKUP(A35,classement!$C$2:$F$34,4),"")</f>
        <v/>
      </c>
      <c r="F35" s="27"/>
      <c r="G35" s="5"/>
      <c r="H35" s="27"/>
      <c r="I35" s="5"/>
      <c r="J35" s="27"/>
      <c r="K35" s="5"/>
      <c r="L35" s="27"/>
      <c r="M35" s="5"/>
      <c r="N35" s="27"/>
      <c r="O35" s="5"/>
      <c r="P35" s="27"/>
      <c r="Q35" s="5"/>
      <c r="R35" s="27"/>
      <c r="S35" s="5"/>
      <c r="T35" s="27"/>
      <c r="U35" s="5"/>
      <c r="V35" s="27"/>
      <c r="W35" s="5"/>
      <c r="X35" s="27"/>
      <c r="Y35" s="5"/>
      <c r="Z35" s="27"/>
      <c r="AA35" s="5"/>
      <c r="AB35" s="27"/>
      <c r="AC35" s="5"/>
      <c r="AD35" s="27"/>
      <c r="AE35" s="5"/>
      <c r="AF35" s="27"/>
      <c r="AG35" s="5"/>
      <c r="AH35" s="27"/>
      <c r="AI35" s="5"/>
      <c r="AJ35" s="27"/>
      <c r="AK35" s="5"/>
      <c r="AL35" s="27"/>
      <c r="AM35" s="5"/>
      <c r="AN35" s="27"/>
      <c r="AO35" s="5"/>
      <c r="AP35" s="27"/>
      <c r="AQ35" s="5"/>
      <c r="AR35" s="27"/>
      <c r="AS35" s="5"/>
      <c r="AT35" s="27"/>
      <c r="AU35" s="5"/>
      <c r="AV35" s="27"/>
      <c r="AW35" s="5"/>
      <c r="AX35" s="27"/>
      <c r="AY35" s="5"/>
      <c r="AZ35" s="27"/>
      <c r="BA35" s="5"/>
    </row>
  </sheetData>
  <mergeCells count="1">
    <mergeCell ref="A1:BA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30"/>
  <sheetViews>
    <sheetView topLeftCell="A155" workbookViewId="0">
      <selection activeCell="F56" sqref="F56"/>
    </sheetView>
  </sheetViews>
  <sheetFormatPr baseColWidth="10" defaultRowHeight="15"/>
  <cols>
    <col min="1" max="1" width="13" customWidth="1"/>
    <col min="2" max="2" width="54.42578125" customWidth="1"/>
    <col min="3" max="3" width="19.7109375" customWidth="1"/>
    <col min="4" max="4" width="93.28515625" customWidth="1"/>
  </cols>
  <sheetData>
    <row r="1" spans="1:4" ht="45" customHeight="1">
      <c r="A1" s="55" t="s">
        <v>205</v>
      </c>
      <c r="B1" s="55" t="s">
        <v>89</v>
      </c>
      <c r="C1" s="55" t="s">
        <v>90</v>
      </c>
      <c r="D1" s="55" t="s">
        <v>91</v>
      </c>
    </row>
    <row r="2" spans="1:4" ht="18.75">
      <c r="A2" s="57">
        <v>3</v>
      </c>
      <c r="B2" s="59" t="s">
        <v>328</v>
      </c>
      <c r="C2" s="57">
        <v>1</v>
      </c>
      <c r="D2" s="62" t="s">
        <v>57</v>
      </c>
    </row>
    <row r="3" spans="1:4" ht="18.75">
      <c r="A3" s="57">
        <v>5</v>
      </c>
      <c r="B3" s="58" t="s">
        <v>179</v>
      </c>
      <c r="C3" s="57">
        <v>6</v>
      </c>
      <c r="D3" s="62" t="s">
        <v>352</v>
      </c>
    </row>
    <row r="4" spans="1:4" ht="18.75">
      <c r="A4" s="57">
        <v>4</v>
      </c>
      <c r="B4" s="59" t="s">
        <v>175</v>
      </c>
      <c r="C4" s="57">
        <v>5</v>
      </c>
      <c r="D4" s="62" t="s">
        <v>335</v>
      </c>
    </row>
    <row r="5" spans="1:4" ht="18.75">
      <c r="A5" s="57">
        <v>7</v>
      </c>
      <c r="B5" s="59" t="s">
        <v>186</v>
      </c>
      <c r="C5" s="57">
        <v>2</v>
      </c>
      <c r="D5" s="62" t="s">
        <v>353</v>
      </c>
    </row>
    <row r="6" spans="1:4" ht="18.75">
      <c r="A6" s="57">
        <v>7</v>
      </c>
      <c r="B6" s="59" t="s">
        <v>272</v>
      </c>
      <c r="C6" s="57">
        <v>1</v>
      </c>
      <c r="D6" s="62" t="s">
        <v>36</v>
      </c>
    </row>
    <row r="7" spans="1:4" ht="18.75">
      <c r="A7" s="57">
        <v>3</v>
      </c>
      <c r="B7" s="59" t="s">
        <v>176</v>
      </c>
      <c r="C7" s="57">
        <v>2</v>
      </c>
      <c r="D7" s="62" t="s">
        <v>196</v>
      </c>
    </row>
    <row r="8" spans="1:4" ht="18.75">
      <c r="A8" s="57">
        <v>2</v>
      </c>
      <c r="B8" s="59" t="s">
        <v>197</v>
      </c>
      <c r="C8" s="57">
        <v>1</v>
      </c>
      <c r="D8" s="62" t="s">
        <v>32</v>
      </c>
    </row>
    <row r="9" spans="1:4" ht="18.75">
      <c r="A9" s="57">
        <v>2</v>
      </c>
      <c r="B9" s="59" t="s">
        <v>301</v>
      </c>
      <c r="C9" s="57">
        <v>1</v>
      </c>
      <c r="D9" s="62" t="s">
        <v>32</v>
      </c>
    </row>
    <row r="10" spans="1:4" ht="18.75">
      <c r="A10" s="57">
        <v>7</v>
      </c>
      <c r="B10" s="59" t="s">
        <v>137</v>
      </c>
      <c r="C10" s="57">
        <v>4</v>
      </c>
      <c r="D10" s="62" t="s">
        <v>354</v>
      </c>
    </row>
    <row r="11" spans="1:4" ht="18.75">
      <c r="A11" s="57">
        <v>5</v>
      </c>
      <c r="B11" s="59" t="s">
        <v>213</v>
      </c>
      <c r="C11" s="57">
        <v>2</v>
      </c>
      <c r="D11" s="62" t="s">
        <v>227</v>
      </c>
    </row>
    <row r="12" spans="1:4" ht="18.75">
      <c r="A12" s="57">
        <v>6</v>
      </c>
      <c r="B12" s="59" t="s">
        <v>188</v>
      </c>
      <c r="C12" s="57">
        <v>8</v>
      </c>
      <c r="D12" s="62" t="s">
        <v>355</v>
      </c>
    </row>
    <row r="13" spans="1:4" ht="18.75">
      <c r="A13" s="57">
        <v>3</v>
      </c>
      <c r="B13" s="59" t="s">
        <v>119</v>
      </c>
      <c r="C13" s="57">
        <v>1</v>
      </c>
      <c r="D13" s="62" t="s">
        <v>41</v>
      </c>
    </row>
    <row r="14" spans="1:4" ht="18.75">
      <c r="A14" s="57">
        <v>4</v>
      </c>
      <c r="B14" s="59" t="s">
        <v>138</v>
      </c>
      <c r="C14" s="57">
        <v>2</v>
      </c>
      <c r="D14" s="62" t="s">
        <v>178</v>
      </c>
    </row>
    <row r="15" spans="1:4" ht="18.75">
      <c r="A15" s="57">
        <v>5</v>
      </c>
      <c r="B15" s="59" t="s">
        <v>108</v>
      </c>
      <c r="C15" s="57">
        <v>1</v>
      </c>
      <c r="D15" s="62" t="s">
        <v>61</v>
      </c>
    </row>
    <row r="16" spans="1:4" ht="18.75">
      <c r="A16" s="57">
        <v>1</v>
      </c>
      <c r="B16" s="59" t="s">
        <v>269</v>
      </c>
      <c r="C16" s="57">
        <v>1</v>
      </c>
      <c r="D16" s="62" t="s">
        <v>48</v>
      </c>
    </row>
    <row r="17" spans="1:4" ht="18.75">
      <c r="A17" s="57">
        <v>8</v>
      </c>
      <c r="B17" s="59" t="s">
        <v>172</v>
      </c>
      <c r="C17" s="57">
        <v>1</v>
      </c>
      <c r="D17" s="62" t="s">
        <v>29</v>
      </c>
    </row>
    <row r="18" spans="1:4" ht="18.75">
      <c r="A18" s="57">
        <v>5</v>
      </c>
      <c r="B18" s="59" t="s">
        <v>101</v>
      </c>
      <c r="C18" s="57">
        <v>3</v>
      </c>
      <c r="D18" s="62" t="s">
        <v>330</v>
      </c>
    </row>
    <row r="19" spans="1:4" ht="18.75">
      <c r="A19" s="57">
        <v>7</v>
      </c>
      <c r="B19" s="59" t="s">
        <v>102</v>
      </c>
      <c r="C19" s="57">
        <v>1</v>
      </c>
      <c r="D19" s="62" t="s">
        <v>255</v>
      </c>
    </row>
    <row r="20" spans="1:4" ht="18.75">
      <c r="A20" s="57">
        <v>5</v>
      </c>
      <c r="B20" s="59" t="s">
        <v>341</v>
      </c>
      <c r="C20" s="57">
        <v>1</v>
      </c>
      <c r="D20" s="62" t="s">
        <v>34</v>
      </c>
    </row>
    <row r="21" spans="1:4" ht="18.75">
      <c r="A21" s="57">
        <v>3</v>
      </c>
      <c r="B21" s="59" t="s">
        <v>87</v>
      </c>
      <c r="C21" s="57">
        <v>2</v>
      </c>
      <c r="D21" s="62" t="s">
        <v>196</v>
      </c>
    </row>
    <row r="22" spans="1:4" ht="18.75">
      <c r="A22" s="57">
        <v>9</v>
      </c>
      <c r="B22" s="58" t="s">
        <v>276</v>
      </c>
      <c r="C22" s="57">
        <v>1</v>
      </c>
      <c r="D22" s="62" t="s">
        <v>43</v>
      </c>
    </row>
    <row r="23" spans="1:4" ht="18.75">
      <c r="A23" s="57">
        <v>4</v>
      </c>
      <c r="B23" s="59" t="s">
        <v>174</v>
      </c>
      <c r="C23" s="57">
        <v>2</v>
      </c>
      <c r="D23" s="62" t="s">
        <v>170</v>
      </c>
    </row>
    <row r="24" spans="1:4" ht="18.75">
      <c r="A24" s="57">
        <v>4</v>
      </c>
      <c r="B24" s="59" t="s">
        <v>154</v>
      </c>
      <c r="C24" s="57">
        <v>3</v>
      </c>
      <c r="D24" s="62" t="s">
        <v>356</v>
      </c>
    </row>
    <row r="25" spans="1:4" ht="18.75">
      <c r="A25" s="57">
        <v>6</v>
      </c>
      <c r="B25" s="58" t="s">
        <v>181</v>
      </c>
      <c r="C25" s="57">
        <v>1</v>
      </c>
      <c r="D25" s="62" t="s">
        <v>351</v>
      </c>
    </row>
    <row r="26" spans="1:4" ht="18.75">
      <c r="A26" s="57">
        <v>4</v>
      </c>
      <c r="B26" s="58" t="s">
        <v>182</v>
      </c>
      <c r="C26" s="57">
        <v>2</v>
      </c>
      <c r="D26" s="62" t="s">
        <v>357</v>
      </c>
    </row>
    <row r="27" spans="1:4" ht="18.75">
      <c r="A27" s="57">
        <v>7</v>
      </c>
      <c r="B27" s="59" t="s">
        <v>126</v>
      </c>
      <c r="C27" s="57">
        <v>1</v>
      </c>
      <c r="D27" s="62" t="s">
        <v>127</v>
      </c>
    </row>
    <row r="28" spans="1:4" ht="18.75">
      <c r="A28" s="57">
        <v>5</v>
      </c>
      <c r="B28" s="59" t="s">
        <v>153</v>
      </c>
      <c r="C28" s="57">
        <v>1</v>
      </c>
      <c r="D28" s="62" t="s">
        <v>39</v>
      </c>
    </row>
    <row r="29" spans="1:4" ht="18.75">
      <c r="A29" s="57">
        <v>6</v>
      </c>
      <c r="B29" s="59" t="s">
        <v>141</v>
      </c>
      <c r="C29" s="57">
        <v>1</v>
      </c>
      <c r="D29" s="62" t="s">
        <v>26</v>
      </c>
    </row>
    <row r="30" spans="1:4" ht="18.75">
      <c r="A30" s="57">
        <v>5</v>
      </c>
      <c r="B30" s="59" t="s">
        <v>110</v>
      </c>
      <c r="C30" s="57">
        <v>2</v>
      </c>
      <c r="D30" s="62" t="s">
        <v>273</v>
      </c>
    </row>
    <row r="31" spans="1:4" ht="18.75">
      <c r="A31" s="57">
        <v>4</v>
      </c>
      <c r="B31" s="59" t="s">
        <v>252</v>
      </c>
      <c r="C31" s="57">
        <v>2</v>
      </c>
      <c r="D31" s="62" t="s">
        <v>263</v>
      </c>
    </row>
    <row r="32" spans="1:4" ht="18.75">
      <c r="A32" s="57">
        <v>5</v>
      </c>
      <c r="B32" s="59" t="s">
        <v>132</v>
      </c>
      <c r="C32" s="57">
        <v>2</v>
      </c>
      <c r="D32" s="62" t="s">
        <v>262</v>
      </c>
    </row>
    <row r="33" spans="1:4" ht="18.75">
      <c r="A33" s="57">
        <v>7</v>
      </c>
      <c r="B33" s="59" t="s">
        <v>321</v>
      </c>
      <c r="C33" s="57">
        <v>1</v>
      </c>
      <c r="D33" s="62" t="s">
        <v>29</v>
      </c>
    </row>
    <row r="34" spans="1:4" ht="18.75">
      <c r="A34" s="57">
        <v>4</v>
      </c>
      <c r="B34" s="59" t="s">
        <v>104</v>
      </c>
      <c r="C34" s="57">
        <v>2</v>
      </c>
      <c r="D34" s="62" t="s">
        <v>257</v>
      </c>
    </row>
    <row r="35" spans="1:4" ht="18.75">
      <c r="A35" s="57">
        <v>5</v>
      </c>
      <c r="B35" s="59" t="s">
        <v>318</v>
      </c>
      <c r="C35" s="57">
        <v>1</v>
      </c>
      <c r="D35" s="62" t="s">
        <v>29</v>
      </c>
    </row>
    <row r="36" spans="1:4" ht="18.75">
      <c r="A36" s="57">
        <v>4</v>
      </c>
      <c r="B36" s="58" t="s">
        <v>165</v>
      </c>
      <c r="C36" s="57">
        <v>2</v>
      </c>
      <c r="D36" s="62" t="s">
        <v>168</v>
      </c>
    </row>
    <row r="37" spans="1:4" ht="18.75">
      <c r="A37" s="57">
        <v>4</v>
      </c>
      <c r="B37" s="59" t="s">
        <v>343</v>
      </c>
      <c r="C37" s="57">
        <v>1</v>
      </c>
      <c r="D37" s="62" t="s">
        <v>34</v>
      </c>
    </row>
    <row r="38" spans="1:4" ht="18.75">
      <c r="A38" s="57">
        <v>8</v>
      </c>
      <c r="B38" s="59" t="s">
        <v>128</v>
      </c>
      <c r="C38" s="57">
        <v>3</v>
      </c>
      <c r="D38" s="62" t="s">
        <v>308</v>
      </c>
    </row>
    <row r="39" spans="1:4" ht="18.75">
      <c r="A39" s="57">
        <v>3</v>
      </c>
      <c r="B39" s="58" t="s">
        <v>247</v>
      </c>
      <c r="C39" s="57">
        <v>1</v>
      </c>
      <c r="D39" s="62" t="s">
        <v>28</v>
      </c>
    </row>
    <row r="40" spans="1:4" ht="18.75">
      <c r="A40" s="57">
        <v>5</v>
      </c>
      <c r="B40" s="59" t="s">
        <v>140</v>
      </c>
      <c r="C40" s="57">
        <v>2</v>
      </c>
      <c r="D40" s="62" t="s">
        <v>229</v>
      </c>
    </row>
    <row r="41" spans="1:4" ht="18.75">
      <c r="A41" s="57">
        <v>2</v>
      </c>
      <c r="B41" s="59" t="s">
        <v>233</v>
      </c>
      <c r="C41" s="57">
        <v>1</v>
      </c>
      <c r="D41" s="62" t="s">
        <v>231</v>
      </c>
    </row>
    <row r="42" spans="1:4" ht="18.75">
      <c r="A42" s="57">
        <v>5</v>
      </c>
      <c r="B42" s="59" t="s">
        <v>160</v>
      </c>
      <c r="C42" s="57">
        <v>1</v>
      </c>
      <c r="D42" s="62" t="s">
        <v>57</v>
      </c>
    </row>
    <row r="43" spans="1:4" ht="18.75">
      <c r="A43" s="57">
        <v>8</v>
      </c>
      <c r="B43" s="59" t="s">
        <v>288</v>
      </c>
      <c r="C43" s="57">
        <v>1</v>
      </c>
      <c r="D43" s="62" t="s">
        <v>287</v>
      </c>
    </row>
    <row r="44" spans="1:4" ht="18.75">
      <c r="A44" s="57">
        <v>4</v>
      </c>
      <c r="B44" s="59" t="s">
        <v>152</v>
      </c>
      <c r="C44" s="57">
        <v>3</v>
      </c>
      <c r="D44" s="62" t="s">
        <v>285</v>
      </c>
    </row>
    <row r="45" spans="1:4" ht="18.75">
      <c r="A45" s="57">
        <v>3</v>
      </c>
      <c r="B45" s="59" t="s">
        <v>114</v>
      </c>
      <c r="C45" s="57">
        <v>1</v>
      </c>
      <c r="D45" s="62" t="s">
        <v>41</v>
      </c>
    </row>
    <row r="46" spans="1:4" ht="18.75">
      <c r="A46" s="57">
        <v>7</v>
      </c>
      <c r="B46" s="59" t="s">
        <v>105</v>
      </c>
      <c r="C46" s="57">
        <v>1</v>
      </c>
      <c r="D46" s="62" t="s">
        <v>255</v>
      </c>
    </row>
    <row r="47" spans="1:4" ht="18.75">
      <c r="A47" s="57">
        <v>3</v>
      </c>
      <c r="B47" s="59" t="s">
        <v>94</v>
      </c>
      <c r="C47" s="57">
        <v>2</v>
      </c>
      <c r="D47" s="62" t="s">
        <v>258</v>
      </c>
    </row>
    <row r="48" spans="1:4" ht="18.75">
      <c r="A48" s="57">
        <v>3</v>
      </c>
      <c r="B48" s="59" t="s">
        <v>234</v>
      </c>
      <c r="C48" s="57">
        <v>1</v>
      </c>
      <c r="D48" s="62" t="s">
        <v>231</v>
      </c>
    </row>
    <row r="49" spans="1:6" ht="18.75">
      <c r="A49" s="57">
        <v>8</v>
      </c>
      <c r="B49" s="58" t="s">
        <v>167</v>
      </c>
      <c r="C49" s="57">
        <v>3</v>
      </c>
      <c r="D49" s="62" t="s">
        <v>201</v>
      </c>
    </row>
    <row r="50" spans="1:6" ht="18.75">
      <c r="A50" s="57">
        <v>9</v>
      </c>
      <c r="B50" s="59" t="s">
        <v>217</v>
      </c>
      <c r="C50" s="57">
        <v>1</v>
      </c>
      <c r="D50" s="62" t="s">
        <v>33</v>
      </c>
    </row>
    <row r="51" spans="1:6" ht="18.75">
      <c r="A51" s="57">
        <v>7</v>
      </c>
      <c r="B51" s="59" t="s">
        <v>112</v>
      </c>
      <c r="C51" s="57">
        <v>1</v>
      </c>
      <c r="D51" s="62" t="s">
        <v>37</v>
      </c>
    </row>
    <row r="52" spans="1:6" ht="18.75">
      <c r="A52" s="57">
        <v>4</v>
      </c>
      <c r="B52" s="59" t="s">
        <v>200</v>
      </c>
      <c r="C52" s="57">
        <v>1</v>
      </c>
      <c r="D52" s="62" t="s">
        <v>38</v>
      </c>
    </row>
    <row r="53" spans="1:6" ht="18.75">
      <c r="A53" s="57">
        <v>5</v>
      </c>
      <c r="B53" s="58" t="s">
        <v>193</v>
      </c>
      <c r="C53" s="57">
        <v>1</v>
      </c>
      <c r="D53" s="62" t="s">
        <v>32</v>
      </c>
      <c r="F53" s="49"/>
    </row>
    <row r="54" spans="1:6" ht="18.75">
      <c r="A54" s="57">
        <v>3</v>
      </c>
      <c r="B54" s="59" t="s">
        <v>109</v>
      </c>
      <c r="C54" s="57">
        <v>10</v>
      </c>
      <c r="D54" s="68" t="s">
        <v>358</v>
      </c>
    </row>
    <row r="55" spans="1:6" ht="18.75">
      <c r="A55" s="57">
        <v>1</v>
      </c>
      <c r="B55" s="59" t="s">
        <v>283</v>
      </c>
      <c r="C55" s="57">
        <v>1</v>
      </c>
      <c r="D55" s="62" t="s">
        <v>25</v>
      </c>
    </row>
    <row r="56" spans="1:6" ht="18.75">
      <c r="A56" s="57">
        <v>6</v>
      </c>
      <c r="B56" s="59" t="s">
        <v>187</v>
      </c>
      <c r="C56" s="57">
        <v>1</v>
      </c>
      <c r="D56" s="62" t="s">
        <v>351</v>
      </c>
    </row>
    <row r="57" spans="1:6" ht="18.75">
      <c r="A57" s="57">
        <v>6</v>
      </c>
      <c r="B57" s="59" t="s">
        <v>144</v>
      </c>
      <c r="C57" s="57">
        <v>1</v>
      </c>
      <c r="D57" s="62" t="s">
        <v>28</v>
      </c>
    </row>
    <row r="58" spans="1:6" ht="18.75">
      <c r="A58" s="57">
        <v>5</v>
      </c>
      <c r="B58" s="59" t="s">
        <v>270</v>
      </c>
      <c r="C58" s="57">
        <v>1</v>
      </c>
      <c r="D58" s="62" t="s">
        <v>100</v>
      </c>
    </row>
    <row r="59" spans="1:6" ht="18.75">
      <c r="A59" s="57">
        <v>3</v>
      </c>
      <c r="B59" s="59" t="s">
        <v>88</v>
      </c>
      <c r="C59" s="57">
        <v>1</v>
      </c>
      <c r="D59" s="62" t="s">
        <v>29</v>
      </c>
    </row>
    <row r="60" spans="1:6" ht="18.75">
      <c r="A60" s="57">
        <v>4</v>
      </c>
      <c r="B60" s="59" t="s">
        <v>135</v>
      </c>
      <c r="C60" s="57">
        <v>3</v>
      </c>
      <c r="D60" s="62" t="s">
        <v>216</v>
      </c>
    </row>
    <row r="61" spans="1:6" ht="18.75">
      <c r="A61" s="57">
        <v>6</v>
      </c>
      <c r="B61" s="59" t="s">
        <v>106</v>
      </c>
      <c r="C61" s="57">
        <v>8</v>
      </c>
      <c r="D61" s="62" t="s">
        <v>359</v>
      </c>
    </row>
    <row r="62" spans="1:6" ht="18.75">
      <c r="A62" s="57">
        <v>5</v>
      </c>
      <c r="B62" s="59" t="s">
        <v>142</v>
      </c>
      <c r="C62" s="57">
        <v>5</v>
      </c>
      <c r="D62" s="62" t="s">
        <v>281</v>
      </c>
    </row>
    <row r="63" spans="1:6" ht="18.75">
      <c r="A63" s="57">
        <v>4</v>
      </c>
      <c r="B63" s="59" t="s">
        <v>151</v>
      </c>
      <c r="C63" s="57">
        <v>3</v>
      </c>
      <c r="D63" s="62" t="s">
        <v>337</v>
      </c>
    </row>
    <row r="64" spans="1:6" ht="18.75">
      <c r="A64" s="57">
        <v>3</v>
      </c>
      <c r="B64" s="59" t="s">
        <v>219</v>
      </c>
      <c r="C64" s="57">
        <v>1</v>
      </c>
      <c r="D64" s="62" t="s">
        <v>41</v>
      </c>
    </row>
    <row r="65" spans="1:4" ht="18.75">
      <c r="A65" s="57">
        <v>8</v>
      </c>
      <c r="B65" s="59" t="s">
        <v>123</v>
      </c>
      <c r="C65" s="57">
        <v>2</v>
      </c>
      <c r="D65" s="62" t="s">
        <v>124</v>
      </c>
    </row>
    <row r="66" spans="1:4" ht="18.75">
      <c r="A66" s="57">
        <v>5</v>
      </c>
      <c r="B66" s="59" t="s">
        <v>226</v>
      </c>
      <c r="C66" s="57">
        <v>2</v>
      </c>
      <c r="D66" s="62" t="s">
        <v>254</v>
      </c>
    </row>
    <row r="67" spans="1:4" ht="18.75">
      <c r="A67" s="57">
        <v>4</v>
      </c>
      <c r="B67" s="59" t="s">
        <v>116</v>
      </c>
      <c r="C67" s="57">
        <v>1</v>
      </c>
      <c r="D67" s="62" t="s">
        <v>41</v>
      </c>
    </row>
    <row r="68" spans="1:4" ht="18.75">
      <c r="A68" s="57">
        <v>4</v>
      </c>
      <c r="B68" s="59" t="s">
        <v>306</v>
      </c>
      <c r="C68" s="57">
        <v>1</v>
      </c>
      <c r="D68" s="62" t="s">
        <v>57</v>
      </c>
    </row>
    <row r="69" spans="1:4" ht="18.75">
      <c r="A69" s="57">
        <v>5</v>
      </c>
      <c r="B69" s="59" t="s">
        <v>125</v>
      </c>
      <c r="C69" s="57">
        <v>3</v>
      </c>
      <c r="D69" s="62" t="s">
        <v>139</v>
      </c>
    </row>
    <row r="70" spans="1:4" ht="18.75">
      <c r="A70" s="57">
        <v>6</v>
      </c>
      <c r="B70" s="59" t="s">
        <v>80</v>
      </c>
      <c r="C70" s="57">
        <v>3</v>
      </c>
      <c r="D70" s="62" t="s">
        <v>240</v>
      </c>
    </row>
    <row r="71" spans="1:4" ht="18.75">
      <c r="A71" s="57">
        <v>4</v>
      </c>
      <c r="B71" s="59" t="s">
        <v>122</v>
      </c>
      <c r="C71" s="57">
        <v>10</v>
      </c>
      <c r="D71" s="68" t="s">
        <v>336</v>
      </c>
    </row>
    <row r="72" spans="1:4" ht="18.75">
      <c r="A72" s="57">
        <v>4</v>
      </c>
      <c r="B72" s="59" t="s">
        <v>81</v>
      </c>
      <c r="C72" s="57">
        <v>3</v>
      </c>
      <c r="D72" s="62" t="s">
        <v>240</v>
      </c>
    </row>
    <row r="73" spans="1:4" ht="18.75">
      <c r="A73" s="57">
        <v>7</v>
      </c>
      <c r="B73" s="59" t="s">
        <v>221</v>
      </c>
      <c r="C73" s="57">
        <v>1</v>
      </c>
      <c r="D73" s="62" t="s">
        <v>39</v>
      </c>
    </row>
    <row r="74" spans="1:4" ht="18.75">
      <c r="A74" s="57">
        <v>4</v>
      </c>
      <c r="B74" s="59" t="s">
        <v>198</v>
      </c>
      <c r="C74" s="57">
        <v>1</v>
      </c>
      <c r="D74" s="62" t="s">
        <v>38</v>
      </c>
    </row>
    <row r="75" spans="1:4" ht="18.75">
      <c r="A75" s="57">
        <v>9</v>
      </c>
      <c r="B75" s="59" t="s">
        <v>350</v>
      </c>
      <c r="C75" s="57">
        <v>1</v>
      </c>
      <c r="D75" s="62" t="s">
        <v>351</v>
      </c>
    </row>
    <row r="76" spans="1:4" ht="18.75">
      <c r="A76" s="57">
        <v>3</v>
      </c>
      <c r="B76" s="58" t="s">
        <v>166</v>
      </c>
      <c r="C76" s="57">
        <v>1</v>
      </c>
      <c r="D76" s="62" t="s">
        <v>31</v>
      </c>
    </row>
    <row r="77" spans="1:4" ht="18.75">
      <c r="A77" s="57">
        <v>2</v>
      </c>
      <c r="B77" s="59" t="s">
        <v>131</v>
      </c>
      <c r="C77" s="57">
        <v>1</v>
      </c>
      <c r="D77" s="62" t="s">
        <v>43</v>
      </c>
    </row>
    <row r="78" spans="1:4" ht="18.75">
      <c r="A78" s="57">
        <v>5</v>
      </c>
      <c r="B78" s="59" t="s">
        <v>338</v>
      </c>
      <c r="C78" s="57">
        <v>1</v>
      </c>
      <c r="D78" s="62" t="s">
        <v>34</v>
      </c>
    </row>
    <row r="79" spans="1:4" ht="18.75">
      <c r="A79" s="57">
        <v>8</v>
      </c>
      <c r="B79" s="59" t="s">
        <v>209</v>
      </c>
      <c r="C79" s="57">
        <v>1</v>
      </c>
      <c r="D79" s="62" t="s">
        <v>58</v>
      </c>
    </row>
    <row r="80" spans="1:4" ht="18.75">
      <c r="A80" s="57">
        <v>4</v>
      </c>
      <c r="B80" s="59" t="s">
        <v>208</v>
      </c>
      <c r="C80" s="57">
        <v>1</v>
      </c>
      <c r="D80" s="62" t="s">
        <v>351</v>
      </c>
    </row>
    <row r="81" spans="1:4" ht="18.75">
      <c r="A81" s="57">
        <v>5</v>
      </c>
      <c r="B81" s="59" t="s">
        <v>98</v>
      </c>
      <c r="C81" s="57">
        <v>3</v>
      </c>
      <c r="D81" s="62" t="s">
        <v>360</v>
      </c>
    </row>
    <row r="82" spans="1:4" ht="18.75">
      <c r="A82" s="57">
        <v>3</v>
      </c>
      <c r="B82" s="59" t="s">
        <v>210</v>
      </c>
      <c r="C82" s="57">
        <v>2</v>
      </c>
      <c r="D82" s="62" t="s">
        <v>235</v>
      </c>
    </row>
    <row r="83" spans="1:4" ht="18.75">
      <c r="A83" s="57">
        <v>3</v>
      </c>
      <c r="B83" s="59" t="s">
        <v>162</v>
      </c>
      <c r="C83" s="57">
        <v>2</v>
      </c>
      <c r="D83" s="62" t="s">
        <v>239</v>
      </c>
    </row>
    <row r="84" spans="1:4" ht="18.75">
      <c r="A84" s="57">
        <v>3</v>
      </c>
      <c r="B84" s="59" t="s">
        <v>115</v>
      </c>
      <c r="C84" s="57">
        <v>2</v>
      </c>
      <c r="D84" s="62" t="s">
        <v>134</v>
      </c>
    </row>
    <row r="85" spans="1:4" ht="18.75">
      <c r="A85" s="57">
        <v>4</v>
      </c>
      <c r="B85" s="59" t="s">
        <v>204</v>
      </c>
      <c r="C85" s="57">
        <v>1</v>
      </c>
      <c r="D85" s="62" t="s">
        <v>35</v>
      </c>
    </row>
    <row r="86" spans="1:4" ht="18.75">
      <c r="A86" s="57">
        <v>4</v>
      </c>
      <c r="B86" s="59" t="s">
        <v>136</v>
      </c>
      <c r="C86" s="57">
        <v>2</v>
      </c>
      <c r="D86" s="62" t="s">
        <v>277</v>
      </c>
    </row>
    <row r="87" spans="1:4" ht="18.75">
      <c r="A87" s="57">
        <v>3</v>
      </c>
      <c r="B87" s="59" t="s">
        <v>278</v>
      </c>
      <c r="C87" s="57">
        <v>1</v>
      </c>
      <c r="D87" s="62" t="s">
        <v>57</v>
      </c>
    </row>
    <row r="88" spans="1:4" ht="18.75">
      <c r="A88" s="57">
        <v>4</v>
      </c>
      <c r="B88" s="59" t="s">
        <v>117</v>
      </c>
      <c r="C88" s="57">
        <v>1</v>
      </c>
      <c r="D88" s="62" t="s">
        <v>41</v>
      </c>
    </row>
    <row r="89" spans="1:4" ht="18.75">
      <c r="A89" s="57">
        <v>2</v>
      </c>
      <c r="B89" s="59" t="s">
        <v>243</v>
      </c>
      <c r="C89" s="57">
        <v>1</v>
      </c>
      <c r="D89" s="62" t="s">
        <v>230</v>
      </c>
    </row>
    <row r="90" spans="1:4" ht="18.75">
      <c r="A90" s="57">
        <v>3</v>
      </c>
      <c r="B90" s="59" t="s">
        <v>121</v>
      </c>
      <c r="C90" s="57">
        <v>1</v>
      </c>
      <c r="D90" s="62" t="s">
        <v>23</v>
      </c>
    </row>
    <row r="91" spans="1:4" ht="18.75">
      <c r="A91" s="57">
        <v>4</v>
      </c>
      <c r="B91" s="59" t="s">
        <v>222</v>
      </c>
      <c r="C91" s="57">
        <v>1</v>
      </c>
      <c r="D91" s="62" t="s">
        <v>57</v>
      </c>
    </row>
    <row r="92" spans="1:4" ht="18.75">
      <c r="A92" s="57">
        <v>2</v>
      </c>
      <c r="B92" s="58" t="s">
        <v>192</v>
      </c>
      <c r="C92" s="57">
        <v>1</v>
      </c>
      <c r="D92" s="62" t="s">
        <v>32</v>
      </c>
    </row>
    <row r="93" spans="1:4" ht="18.75">
      <c r="A93" s="57">
        <v>3</v>
      </c>
      <c r="B93" s="59" t="s">
        <v>218</v>
      </c>
      <c r="C93" s="57">
        <v>1</v>
      </c>
      <c r="D93" s="62" t="s">
        <v>28</v>
      </c>
    </row>
    <row r="94" spans="1:4" ht="18.75">
      <c r="A94" s="57">
        <v>3</v>
      </c>
      <c r="B94" s="59" t="s">
        <v>298</v>
      </c>
      <c r="C94" s="57">
        <v>1</v>
      </c>
      <c r="D94" s="62" t="s">
        <v>96</v>
      </c>
    </row>
    <row r="95" spans="1:4" ht="18.75">
      <c r="A95" s="57">
        <v>6</v>
      </c>
      <c r="B95" s="59" t="s">
        <v>183</v>
      </c>
      <c r="C95" s="57">
        <v>2</v>
      </c>
      <c r="D95" s="62" t="s">
        <v>361</v>
      </c>
    </row>
    <row r="96" spans="1:4" ht="18.75">
      <c r="A96" s="57">
        <v>6</v>
      </c>
      <c r="B96" s="59" t="s">
        <v>293</v>
      </c>
      <c r="C96" s="57">
        <v>1</v>
      </c>
      <c r="D96" s="62" t="s">
        <v>42</v>
      </c>
    </row>
    <row r="97" spans="1:4" ht="18.75">
      <c r="A97" s="57">
        <v>6</v>
      </c>
      <c r="B97" s="59" t="s">
        <v>184</v>
      </c>
      <c r="C97" s="57">
        <v>1</v>
      </c>
      <c r="D97" s="62" t="s">
        <v>351</v>
      </c>
    </row>
    <row r="98" spans="1:4" ht="18.75">
      <c r="A98" s="57">
        <v>9</v>
      </c>
      <c r="B98" s="59" t="s">
        <v>242</v>
      </c>
      <c r="C98" s="57">
        <v>1</v>
      </c>
      <c r="D98" s="62" t="s">
        <v>351</v>
      </c>
    </row>
    <row r="99" spans="1:4" ht="18.75">
      <c r="A99" s="57">
        <v>6</v>
      </c>
      <c r="B99" s="59" t="s">
        <v>203</v>
      </c>
      <c r="C99" s="57">
        <v>1</v>
      </c>
      <c r="D99" s="62" t="s">
        <v>35</v>
      </c>
    </row>
    <row r="100" spans="1:4" ht="18.75">
      <c r="A100" s="57">
        <v>5</v>
      </c>
      <c r="B100" s="59" t="s">
        <v>202</v>
      </c>
      <c r="C100" s="57">
        <v>1</v>
      </c>
      <c r="D100" s="62" t="s">
        <v>33</v>
      </c>
    </row>
    <row r="101" spans="1:4" ht="18.75">
      <c r="A101" s="57">
        <v>5</v>
      </c>
      <c r="B101" s="59" t="s">
        <v>342</v>
      </c>
      <c r="C101" s="57">
        <v>1</v>
      </c>
      <c r="D101" s="62" t="s">
        <v>34</v>
      </c>
    </row>
    <row r="102" spans="1:4" ht="18.75">
      <c r="A102" s="57">
        <v>6</v>
      </c>
      <c r="B102" s="59" t="s">
        <v>267</v>
      </c>
      <c r="C102" s="57">
        <v>1</v>
      </c>
      <c r="D102" s="62" t="s">
        <v>35</v>
      </c>
    </row>
    <row r="103" spans="1:4" ht="18.75">
      <c r="A103" s="57">
        <v>7</v>
      </c>
      <c r="B103" s="59" t="s">
        <v>185</v>
      </c>
      <c r="C103" s="57">
        <v>1</v>
      </c>
      <c r="D103" s="62" t="s">
        <v>351</v>
      </c>
    </row>
    <row r="104" spans="1:4" ht="18.75">
      <c r="A104" s="57">
        <v>7</v>
      </c>
      <c r="B104" s="59" t="s">
        <v>199</v>
      </c>
      <c r="C104" s="57">
        <v>1</v>
      </c>
      <c r="D104" s="62" t="s">
        <v>38</v>
      </c>
    </row>
    <row r="105" spans="1:4" ht="18.75">
      <c r="A105" s="57">
        <v>4</v>
      </c>
      <c r="B105" s="58" t="s">
        <v>164</v>
      </c>
      <c r="C105" s="57">
        <v>1</v>
      </c>
      <c r="D105" s="62" t="s">
        <v>31</v>
      </c>
    </row>
    <row r="106" spans="1:4" ht="18.75">
      <c r="A106" s="57">
        <v>5</v>
      </c>
      <c r="B106" s="59" t="s">
        <v>158</v>
      </c>
      <c r="C106" s="57">
        <v>1</v>
      </c>
      <c r="D106" s="62" t="s">
        <v>27</v>
      </c>
    </row>
    <row r="107" spans="1:4" ht="18.75">
      <c r="A107" s="57">
        <v>6</v>
      </c>
      <c r="B107" s="59" t="s">
        <v>95</v>
      </c>
      <c r="C107" s="57">
        <v>1</v>
      </c>
      <c r="D107" s="62" t="s">
        <v>96</v>
      </c>
    </row>
    <row r="108" spans="1:4" ht="18.75">
      <c r="A108" s="57">
        <v>4</v>
      </c>
      <c r="B108" s="59" t="s">
        <v>133</v>
      </c>
      <c r="C108" s="57">
        <v>4</v>
      </c>
      <c r="D108" s="62" t="s">
        <v>319</v>
      </c>
    </row>
    <row r="109" spans="1:4" ht="18.75">
      <c r="A109" s="57">
        <v>4</v>
      </c>
      <c r="B109" s="59" t="s">
        <v>314</v>
      </c>
      <c r="C109" s="57">
        <v>2</v>
      </c>
      <c r="D109" s="62" t="s">
        <v>322</v>
      </c>
    </row>
    <row r="110" spans="1:4" ht="18.75">
      <c r="A110" s="57">
        <v>4</v>
      </c>
      <c r="B110" s="59" t="s">
        <v>315</v>
      </c>
      <c r="C110" s="57">
        <v>3</v>
      </c>
      <c r="D110" s="62" t="s">
        <v>155</v>
      </c>
    </row>
    <row r="111" spans="1:4" ht="18.75">
      <c r="A111" s="57">
        <v>3</v>
      </c>
      <c r="B111" s="59" t="s">
        <v>72</v>
      </c>
      <c r="C111" s="57">
        <v>1</v>
      </c>
      <c r="D111" s="62" t="s">
        <v>57</v>
      </c>
    </row>
    <row r="112" spans="1:4" ht="18.75">
      <c r="A112" s="57">
        <v>3</v>
      </c>
      <c r="B112" s="59" t="s">
        <v>79</v>
      </c>
      <c r="C112" s="57">
        <v>1</v>
      </c>
      <c r="D112" s="62" t="s">
        <v>93</v>
      </c>
    </row>
    <row r="113" spans="1:4" ht="18.75">
      <c r="A113" s="57">
        <v>4</v>
      </c>
      <c r="B113" s="59" t="s">
        <v>130</v>
      </c>
      <c r="C113" s="57">
        <v>4</v>
      </c>
      <c r="D113" s="62" t="s">
        <v>251</v>
      </c>
    </row>
    <row r="114" spans="1:4" ht="18.75">
      <c r="A114" s="57">
        <v>3</v>
      </c>
      <c r="B114" s="59" t="s">
        <v>256</v>
      </c>
      <c r="C114" s="57">
        <v>1</v>
      </c>
      <c r="D114" s="62" t="s">
        <v>255</v>
      </c>
    </row>
    <row r="115" spans="1:4" ht="18.75">
      <c r="A115" s="57">
        <v>6</v>
      </c>
      <c r="B115" s="59" t="s">
        <v>189</v>
      </c>
      <c r="C115" s="57">
        <v>1</v>
      </c>
      <c r="D115" s="62" t="s">
        <v>60</v>
      </c>
    </row>
    <row r="116" spans="1:4" ht="18.75">
      <c r="A116" s="57">
        <v>5</v>
      </c>
      <c r="B116" s="59" t="s">
        <v>244</v>
      </c>
      <c r="C116" s="57">
        <v>1</v>
      </c>
      <c r="D116" s="62" t="s">
        <v>255</v>
      </c>
    </row>
    <row r="117" spans="1:4" ht="18.75">
      <c r="A117" s="57">
        <v>2</v>
      </c>
      <c r="B117" s="59" t="s">
        <v>156</v>
      </c>
      <c r="C117" s="57">
        <v>1</v>
      </c>
      <c r="D117" s="62" t="s">
        <v>27</v>
      </c>
    </row>
    <row r="118" spans="1:4" ht="18.75">
      <c r="A118" s="57">
        <v>2</v>
      </c>
      <c r="B118" s="59" t="s">
        <v>157</v>
      </c>
      <c r="C118" s="57">
        <v>2</v>
      </c>
      <c r="D118" s="62" t="s">
        <v>249</v>
      </c>
    </row>
    <row r="119" spans="1:4" ht="18.75">
      <c r="A119" s="57">
        <v>4</v>
      </c>
      <c r="B119" s="59" t="s">
        <v>150</v>
      </c>
      <c r="C119" s="57">
        <v>2</v>
      </c>
      <c r="D119" s="62" t="s">
        <v>312</v>
      </c>
    </row>
    <row r="120" spans="1:4" ht="18.75">
      <c r="A120" s="57">
        <v>3</v>
      </c>
      <c r="B120" s="59" t="s">
        <v>118</v>
      </c>
      <c r="C120" s="57">
        <v>3</v>
      </c>
      <c r="D120" s="62" t="s">
        <v>245</v>
      </c>
    </row>
    <row r="121" spans="1:4" ht="18.75">
      <c r="A121" s="57">
        <v>6</v>
      </c>
      <c r="B121" s="59" t="s">
        <v>241</v>
      </c>
      <c r="C121" s="57">
        <v>1</v>
      </c>
      <c r="D121" s="62" t="s">
        <v>43</v>
      </c>
    </row>
    <row r="122" spans="1:4" ht="18.75">
      <c r="A122" s="57">
        <v>5</v>
      </c>
      <c r="B122" s="59" t="s">
        <v>333</v>
      </c>
      <c r="C122" s="57">
        <v>1</v>
      </c>
      <c r="D122" s="62" t="s">
        <v>33</v>
      </c>
    </row>
    <row r="123" spans="1:4" ht="18.75">
      <c r="A123" s="57">
        <v>3</v>
      </c>
      <c r="B123" s="59" t="s">
        <v>290</v>
      </c>
      <c r="C123" s="57">
        <v>1</v>
      </c>
      <c r="D123" s="62" t="s">
        <v>57</v>
      </c>
    </row>
    <row r="124" spans="1:4" ht="18.75">
      <c r="A124" s="57">
        <v>5</v>
      </c>
      <c r="B124" s="59" t="s">
        <v>195</v>
      </c>
      <c r="C124" s="57">
        <v>1</v>
      </c>
      <c r="D124" s="62" t="s">
        <v>32</v>
      </c>
    </row>
    <row r="125" spans="1:4" ht="18.75">
      <c r="A125" s="57">
        <v>6</v>
      </c>
      <c r="B125" s="58" t="s">
        <v>310</v>
      </c>
      <c r="C125" s="57">
        <v>3</v>
      </c>
      <c r="D125" s="62" t="s">
        <v>344</v>
      </c>
    </row>
    <row r="126" spans="1:4" ht="18.75">
      <c r="A126" s="57">
        <v>6</v>
      </c>
      <c r="B126" s="59" t="s">
        <v>169</v>
      </c>
      <c r="C126" s="57">
        <v>1</v>
      </c>
      <c r="D126" s="62" t="s">
        <v>29</v>
      </c>
    </row>
    <row r="127" spans="1:4" ht="18.75">
      <c r="A127" s="57">
        <v>5</v>
      </c>
      <c r="B127" s="59" t="s">
        <v>194</v>
      </c>
      <c r="C127" s="57">
        <v>1</v>
      </c>
      <c r="D127" s="62" t="s">
        <v>32</v>
      </c>
    </row>
    <row r="128" spans="1:4" ht="18.75">
      <c r="A128" s="57">
        <v>4</v>
      </c>
      <c r="B128" s="59" t="s">
        <v>148</v>
      </c>
      <c r="C128" s="57">
        <v>1</v>
      </c>
      <c r="D128" s="62" t="s">
        <v>29</v>
      </c>
    </row>
    <row r="129" spans="1:4" ht="18.75">
      <c r="A129" s="57">
        <v>2</v>
      </c>
      <c r="B129" s="59" t="s">
        <v>206</v>
      </c>
      <c r="C129" s="57">
        <v>1</v>
      </c>
      <c r="D129" s="62" t="s">
        <v>255</v>
      </c>
    </row>
    <row r="130" spans="1:4" ht="18.75">
      <c r="A130" s="57">
        <v>3</v>
      </c>
      <c r="B130" s="59" t="s">
        <v>294</v>
      </c>
      <c r="C130" s="57">
        <v>1</v>
      </c>
      <c r="D130" s="62" t="s">
        <v>100</v>
      </c>
    </row>
    <row r="131" spans="1:4" ht="18.75">
      <c r="A131" s="57">
        <v>4</v>
      </c>
      <c r="B131" s="58" t="s">
        <v>180</v>
      </c>
      <c r="C131" s="57">
        <v>1</v>
      </c>
      <c r="D131" s="62" t="s">
        <v>351</v>
      </c>
    </row>
    <row r="132" spans="1:4" ht="18.75">
      <c r="A132" s="57">
        <v>2</v>
      </c>
      <c r="B132" s="59" t="s">
        <v>346</v>
      </c>
      <c r="C132" s="57">
        <v>1</v>
      </c>
      <c r="D132" s="62" t="s">
        <v>57</v>
      </c>
    </row>
    <row r="133" spans="1:4" ht="18.75">
      <c r="A133" s="57">
        <v>8</v>
      </c>
      <c r="B133" s="59" t="s">
        <v>99</v>
      </c>
      <c r="C133" s="57">
        <v>1</v>
      </c>
      <c r="D133" s="62" t="s">
        <v>255</v>
      </c>
    </row>
    <row r="134" spans="1:4" ht="18.75">
      <c r="A134" s="57">
        <v>4</v>
      </c>
      <c r="B134" s="59" t="s">
        <v>161</v>
      </c>
      <c r="C134" s="57">
        <v>1</v>
      </c>
      <c r="D134" s="62" t="s">
        <v>57</v>
      </c>
    </row>
    <row r="135" spans="1:4" ht="18.75">
      <c r="A135" s="57">
        <v>3</v>
      </c>
      <c r="B135" s="59" t="s">
        <v>129</v>
      </c>
      <c r="C135" s="57">
        <v>10</v>
      </c>
      <c r="D135" s="62" t="s">
        <v>339</v>
      </c>
    </row>
    <row r="136" spans="1:4" ht="18.75">
      <c r="A136" s="57">
        <v>3</v>
      </c>
      <c r="B136" s="59" t="s">
        <v>236</v>
      </c>
      <c r="C136" s="57">
        <v>1</v>
      </c>
      <c r="D136" s="62" t="s">
        <v>231</v>
      </c>
    </row>
    <row r="137" spans="1:4" ht="18.75">
      <c r="A137" s="57">
        <v>4</v>
      </c>
      <c r="B137" s="59" t="s">
        <v>279</v>
      </c>
      <c r="C137" s="57">
        <v>1</v>
      </c>
      <c r="D137" s="62" t="s">
        <v>58</v>
      </c>
    </row>
    <row r="138" spans="1:4" ht="18.75">
      <c r="A138" s="57">
        <v>4</v>
      </c>
      <c r="B138" s="59" t="s">
        <v>149</v>
      </c>
      <c r="C138" s="57">
        <v>3</v>
      </c>
      <c r="D138" s="62" t="s">
        <v>286</v>
      </c>
    </row>
    <row r="139" spans="1:4" ht="18.75">
      <c r="A139" s="57">
        <v>2</v>
      </c>
      <c r="B139" s="59" t="s">
        <v>348</v>
      </c>
      <c r="C139" s="57">
        <v>1</v>
      </c>
      <c r="D139" s="62" t="s">
        <v>33</v>
      </c>
    </row>
    <row r="140" spans="1:4" ht="18.75">
      <c r="A140" s="57">
        <v>5</v>
      </c>
      <c r="B140" s="59" t="s">
        <v>173</v>
      </c>
      <c r="C140" s="57">
        <v>1</v>
      </c>
      <c r="D140" s="62" t="s">
        <v>29</v>
      </c>
    </row>
    <row r="141" spans="1:4" ht="18.75">
      <c r="A141" s="57">
        <v>4</v>
      </c>
      <c r="B141" s="59" t="s">
        <v>265</v>
      </c>
      <c r="C141" s="57">
        <v>1</v>
      </c>
      <c r="D141" s="62" t="s">
        <v>28</v>
      </c>
    </row>
    <row r="142" spans="1:4" ht="18.75">
      <c r="A142" s="57">
        <v>7</v>
      </c>
      <c r="B142" s="59" t="s">
        <v>177</v>
      </c>
      <c r="C142" s="57">
        <v>1</v>
      </c>
      <c r="D142" s="62" t="s">
        <v>29</v>
      </c>
    </row>
    <row r="143" spans="1:4" ht="18.75">
      <c r="A143" s="57">
        <v>6</v>
      </c>
      <c r="B143" s="59" t="s">
        <v>264</v>
      </c>
      <c r="C143" s="57">
        <v>2</v>
      </c>
      <c r="D143" s="62" t="s">
        <v>303</v>
      </c>
    </row>
    <row r="144" spans="1:4" ht="18.75">
      <c r="A144" s="57">
        <v>6</v>
      </c>
      <c r="B144" s="58" t="s">
        <v>190</v>
      </c>
      <c r="C144" s="57">
        <v>2</v>
      </c>
      <c r="D144" s="62" t="s">
        <v>212</v>
      </c>
    </row>
    <row r="145" spans="1:4" ht="18.75">
      <c r="A145" s="57">
        <v>3</v>
      </c>
      <c r="B145" s="58" t="s">
        <v>82</v>
      </c>
      <c r="C145" s="57">
        <v>1</v>
      </c>
      <c r="D145" s="62" t="s">
        <v>57</v>
      </c>
    </row>
    <row r="146" spans="1:4" ht="18.75">
      <c r="A146" s="57">
        <v>6</v>
      </c>
      <c r="B146" s="59" t="s">
        <v>111</v>
      </c>
      <c r="C146" s="57">
        <v>1</v>
      </c>
      <c r="D146" s="62" t="s">
        <v>37</v>
      </c>
    </row>
    <row r="147" spans="1:4" ht="18.75">
      <c r="A147" s="57">
        <v>3</v>
      </c>
      <c r="B147" s="59" t="s">
        <v>268</v>
      </c>
      <c r="C147" s="57">
        <v>1</v>
      </c>
      <c r="D147" s="62" t="s">
        <v>41</v>
      </c>
    </row>
    <row r="148" spans="1:4" ht="18.75">
      <c r="A148" s="57">
        <v>1</v>
      </c>
      <c r="B148" s="59" t="s">
        <v>113</v>
      </c>
      <c r="C148" s="57">
        <v>3</v>
      </c>
      <c r="D148" s="62" t="s">
        <v>289</v>
      </c>
    </row>
    <row r="149" spans="1:4" ht="18.75">
      <c r="A149" s="57">
        <v>4</v>
      </c>
      <c r="B149" s="59" t="s">
        <v>159</v>
      </c>
      <c r="C149" s="57">
        <v>1</v>
      </c>
      <c r="D149" s="62" t="s">
        <v>230</v>
      </c>
    </row>
    <row r="150" spans="1:4" ht="18.75">
      <c r="A150" s="57">
        <v>1</v>
      </c>
      <c r="B150" s="59" t="s">
        <v>107</v>
      </c>
      <c r="C150" s="57">
        <v>5</v>
      </c>
      <c r="D150" s="62" t="s">
        <v>274</v>
      </c>
    </row>
    <row r="151" spans="1:4" ht="18.75">
      <c r="A151" s="57">
        <v>3</v>
      </c>
      <c r="B151" s="59" t="s">
        <v>120</v>
      </c>
      <c r="C151" s="57">
        <v>10</v>
      </c>
      <c r="D151" s="62" t="s">
        <v>340</v>
      </c>
    </row>
    <row r="152" spans="1:4" ht="18.75">
      <c r="A152" s="57">
        <v>6</v>
      </c>
      <c r="B152" s="58" t="s">
        <v>163</v>
      </c>
      <c r="C152" s="57">
        <v>1</v>
      </c>
      <c r="D152" s="62" t="s">
        <v>31</v>
      </c>
    </row>
    <row r="153" spans="1:4" ht="18.75">
      <c r="A153" s="57">
        <v>4</v>
      </c>
      <c r="B153" s="58" t="s">
        <v>250</v>
      </c>
      <c r="C153" s="57">
        <v>1</v>
      </c>
      <c r="D153" s="62" t="s">
        <v>351</v>
      </c>
    </row>
    <row r="154" spans="1:4" ht="18.75">
      <c r="A154" s="57">
        <v>2</v>
      </c>
      <c r="B154" s="58" t="s">
        <v>191</v>
      </c>
      <c r="C154" s="57">
        <v>3</v>
      </c>
      <c r="D154" s="62" t="s">
        <v>362</v>
      </c>
    </row>
    <row r="155" spans="1:4" ht="18.75">
      <c r="A155" s="57">
        <v>5</v>
      </c>
      <c r="B155" s="59" t="s">
        <v>223</v>
      </c>
      <c r="C155" s="57">
        <v>1</v>
      </c>
      <c r="D155" s="62" t="s">
        <v>61</v>
      </c>
    </row>
    <row r="156" spans="1:4" ht="18.75">
      <c r="A156" s="57">
        <v>5</v>
      </c>
      <c r="B156" s="59" t="s">
        <v>207</v>
      </c>
      <c r="C156" s="57">
        <v>5</v>
      </c>
      <c r="D156" s="62" t="s">
        <v>259</v>
      </c>
    </row>
    <row r="157" spans="1:4" ht="18.75">
      <c r="A157" s="57">
        <v>6</v>
      </c>
      <c r="B157" s="59" t="s">
        <v>299</v>
      </c>
      <c r="C157" s="57">
        <v>2</v>
      </c>
      <c r="D157" s="62" t="s">
        <v>320</v>
      </c>
    </row>
    <row r="158" spans="1:4" ht="18.75">
      <c r="A158" s="57">
        <v>9</v>
      </c>
      <c r="B158" s="59" t="s">
        <v>97</v>
      </c>
      <c r="C158" s="57">
        <v>3</v>
      </c>
      <c r="D158" s="62" t="s">
        <v>292</v>
      </c>
    </row>
    <row r="159" spans="1:4" ht="18.75">
      <c r="A159" s="57">
        <v>7</v>
      </c>
      <c r="B159" s="59" t="s">
        <v>300</v>
      </c>
      <c r="C159" s="57">
        <v>1</v>
      </c>
      <c r="D159" s="62" t="s">
        <v>33</v>
      </c>
    </row>
    <row r="160" spans="1:4" ht="18.75">
      <c r="A160" s="57">
        <v>4</v>
      </c>
      <c r="B160" s="59" t="s">
        <v>146</v>
      </c>
      <c r="C160" s="57">
        <v>1</v>
      </c>
      <c r="D160" s="62" t="s">
        <v>28</v>
      </c>
    </row>
    <row r="161" spans="1:4" ht="18.75">
      <c r="A161" s="57">
        <v>4</v>
      </c>
      <c r="B161" s="59" t="s">
        <v>145</v>
      </c>
      <c r="C161" s="57">
        <v>1</v>
      </c>
      <c r="D161" s="62" t="s">
        <v>28</v>
      </c>
    </row>
    <row r="162" spans="1:4" ht="18.75">
      <c r="A162" s="57">
        <v>9</v>
      </c>
      <c r="B162" s="59" t="s">
        <v>171</v>
      </c>
      <c r="C162" s="57">
        <v>1</v>
      </c>
      <c r="D162" s="62" t="s">
        <v>29</v>
      </c>
    </row>
    <row r="163" spans="1:4" ht="18.75">
      <c r="A163" s="57">
        <v>1</v>
      </c>
      <c r="B163" s="59" t="s">
        <v>92</v>
      </c>
      <c r="C163" s="57">
        <v>4</v>
      </c>
      <c r="D163" s="62" t="s">
        <v>237</v>
      </c>
    </row>
    <row r="164" spans="1:4" ht="18.75">
      <c r="A164" s="57">
        <v>4</v>
      </c>
      <c r="B164" s="59" t="s">
        <v>147</v>
      </c>
      <c r="C164" s="57">
        <v>2</v>
      </c>
      <c r="D164" s="62" t="s">
        <v>238</v>
      </c>
    </row>
    <row r="165" spans="1:4" ht="18.75">
      <c r="A165" s="57">
        <v>2</v>
      </c>
      <c r="B165" s="59" t="s">
        <v>143</v>
      </c>
      <c r="C165" s="57">
        <v>2</v>
      </c>
      <c r="D165" s="62" t="s">
        <v>170</v>
      </c>
    </row>
    <row r="166" spans="1:4" ht="18.75">
      <c r="A166" s="57">
        <v>4</v>
      </c>
      <c r="B166" s="59" t="s">
        <v>211</v>
      </c>
      <c r="C166" s="57">
        <v>2</v>
      </c>
      <c r="D166" s="62" t="s">
        <v>212</v>
      </c>
    </row>
    <row r="167" spans="1:4" ht="18.75">
      <c r="A167" s="57">
        <v>2</v>
      </c>
      <c r="B167" s="59" t="s">
        <v>224</v>
      </c>
      <c r="C167" s="57">
        <v>3</v>
      </c>
      <c r="D167" s="62" t="s">
        <v>228</v>
      </c>
    </row>
    <row r="168" spans="1:4" ht="18.75">
      <c r="A168" s="57">
        <v>4</v>
      </c>
      <c r="B168" s="59" t="s">
        <v>103</v>
      </c>
      <c r="C168" s="57">
        <v>2</v>
      </c>
      <c r="D168" s="62" t="s">
        <v>260</v>
      </c>
    </row>
    <row r="169" spans="1:4" ht="18.75">
      <c r="A169" s="57"/>
      <c r="B169" s="59"/>
      <c r="C169" s="57"/>
      <c r="D169" s="57"/>
    </row>
    <row r="170" spans="1:4">
      <c r="B170" s="50"/>
      <c r="C170" s="51"/>
      <c r="D170" s="51"/>
    </row>
    <row r="171" spans="1:4" ht="15.75">
      <c r="B171" s="50"/>
      <c r="C171" s="53">
        <f>SUM(C2:C169)</f>
        <v>319</v>
      </c>
      <c r="D171" s="51" t="str">
        <f>IF(C171='Liste jeux platinés'!D35,"OK","NON")</f>
        <v>OK</v>
      </c>
    </row>
    <row r="172" spans="1:4">
      <c r="B172" s="52"/>
      <c r="C172" s="51"/>
      <c r="D172" s="51"/>
    </row>
    <row r="173" spans="1:4">
      <c r="B173" s="52"/>
      <c r="C173" s="51"/>
      <c r="D173" s="51"/>
    </row>
    <row r="174" spans="1:4">
      <c r="A174" s="65" t="s">
        <v>323</v>
      </c>
      <c r="B174" s="65" t="s">
        <v>325</v>
      </c>
      <c r="C174" s="65" t="s">
        <v>327</v>
      </c>
      <c r="D174" s="65" t="s">
        <v>326</v>
      </c>
    </row>
    <row r="175" spans="1:4">
      <c r="A175" s="1">
        <v>1</v>
      </c>
      <c r="B175" s="1">
        <f>SUMIF($A$2:$A$169,"1",$C$2:$C$169)</f>
        <v>14</v>
      </c>
      <c r="C175" s="11">
        <f>Platines!T36</f>
        <v>14</v>
      </c>
      <c r="D175" s="1" t="str">
        <f>IF(B175=C175,"OK","NON")</f>
        <v>OK</v>
      </c>
    </row>
    <row r="176" spans="1:4">
      <c r="A176" s="1">
        <v>2</v>
      </c>
      <c r="B176" s="1">
        <f>SUMIF($A$2:$A$169,"2",$C$2:$C$169)</f>
        <v>20</v>
      </c>
      <c r="C176" s="11">
        <f>Platines!R36</f>
        <v>20</v>
      </c>
      <c r="D176" s="1" t="str">
        <f t="shared" ref="D176:D185" si="0">IF(B176=C176,"OK","NON")</f>
        <v>OK</v>
      </c>
    </row>
    <row r="177" spans="1:4">
      <c r="A177" s="1">
        <v>3</v>
      </c>
      <c r="B177" s="1">
        <f>SUMIF($A$2:$A$169,"3",$C$2:$C$169)</f>
        <v>65</v>
      </c>
      <c r="C177" s="11">
        <f>Platines!P36</f>
        <v>65</v>
      </c>
      <c r="D177" s="1" t="str">
        <f t="shared" si="0"/>
        <v>OK</v>
      </c>
    </row>
    <row r="178" spans="1:4">
      <c r="A178" s="1">
        <v>4</v>
      </c>
      <c r="B178" s="1">
        <f>SUMIF($A$2:$A$169,"4",$C$2:$C$169)</f>
        <v>87</v>
      </c>
      <c r="C178" s="11">
        <f>Platines!N36</f>
        <v>87</v>
      </c>
      <c r="D178" s="1" t="str">
        <f t="shared" si="0"/>
        <v>OK</v>
      </c>
    </row>
    <row r="179" spans="1:4">
      <c r="A179" s="1">
        <v>5</v>
      </c>
      <c r="B179" s="1">
        <f>SUMIF($A$2:$A$169,"5",$C$2:$C$169)</f>
        <v>52</v>
      </c>
      <c r="C179" s="11">
        <f>Platines!L36</f>
        <v>52</v>
      </c>
      <c r="D179" s="1" t="str">
        <f t="shared" si="0"/>
        <v>OK</v>
      </c>
    </row>
    <row r="180" spans="1:4">
      <c r="A180" s="1">
        <v>6</v>
      </c>
      <c r="B180" s="1">
        <f>SUMIF($A$2:$A$169,"6",$C$2:$C$169)</f>
        <v>44</v>
      </c>
      <c r="C180" s="11">
        <f>Platines!J36</f>
        <v>44</v>
      </c>
      <c r="D180" s="1" t="str">
        <f t="shared" si="0"/>
        <v>OK</v>
      </c>
    </row>
    <row r="181" spans="1:4">
      <c r="A181" s="1">
        <v>7</v>
      </c>
      <c r="B181" s="1">
        <f>SUMIF($A$2:$A$169,"7",$C$2:$C$169)</f>
        <v>17</v>
      </c>
      <c r="C181" s="11">
        <f>Platines!H36</f>
        <v>17</v>
      </c>
      <c r="D181" s="1" t="str">
        <f t="shared" si="0"/>
        <v>OK</v>
      </c>
    </row>
    <row r="182" spans="1:4">
      <c r="A182" s="1">
        <v>8</v>
      </c>
      <c r="B182" s="1">
        <f>SUMIF($A$2:$A$169,"8",$C$2:$C$169)</f>
        <v>12</v>
      </c>
      <c r="C182" s="11">
        <f>Platines!F36</f>
        <v>12</v>
      </c>
      <c r="D182" s="1" t="str">
        <f t="shared" si="0"/>
        <v>OK</v>
      </c>
    </row>
    <row r="183" spans="1:4">
      <c r="A183" s="1">
        <v>9</v>
      </c>
      <c r="B183" s="1">
        <f>SUMIF($A$2:$A$169,"9",$C$2:$C$169)</f>
        <v>8</v>
      </c>
      <c r="C183" s="11">
        <f>Platines!D36</f>
        <v>8</v>
      </c>
      <c r="D183" s="1" t="str">
        <f t="shared" si="0"/>
        <v>OK</v>
      </c>
    </row>
    <row r="184" spans="1:4">
      <c r="A184" s="1">
        <v>10</v>
      </c>
      <c r="B184" s="1">
        <f>SUMIF($A$2:$A$169,"10",$C$2:$C$169)</f>
        <v>0</v>
      </c>
      <c r="C184" s="11">
        <f>Platines!B36</f>
        <v>0</v>
      </c>
      <c r="D184" s="1" t="str">
        <f t="shared" si="0"/>
        <v>OK</v>
      </c>
    </row>
    <row r="185" spans="1:4" ht="15.75">
      <c r="A185" s="1" t="s">
        <v>324</v>
      </c>
      <c r="B185" s="66">
        <f>SUM(B175:B184)</f>
        <v>319</v>
      </c>
      <c r="C185" s="66">
        <f>SUM(C175:C184)</f>
        <v>319</v>
      </c>
      <c r="D185" s="1" t="str">
        <f t="shared" si="0"/>
        <v>OK</v>
      </c>
    </row>
    <row r="186" spans="1:4">
      <c r="B186" s="52"/>
      <c r="C186" s="51"/>
      <c r="D186" s="51"/>
    </row>
    <row r="187" spans="1:4">
      <c r="B187" s="52"/>
      <c r="C187" s="51"/>
      <c r="D187" s="51"/>
    </row>
    <row r="188" spans="1:4">
      <c r="B188" s="52"/>
      <c r="C188" s="51"/>
      <c r="D188" s="51"/>
    </row>
    <row r="189" spans="1:4">
      <c r="B189" s="52"/>
      <c r="C189" s="51"/>
      <c r="D189" s="51"/>
    </row>
    <row r="190" spans="1:4">
      <c r="B190" s="52"/>
      <c r="C190" s="51"/>
      <c r="D190" s="51"/>
    </row>
    <row r="191" spans="1:4">
      <c r="B191" s="50"/>
      <c r="C191" s="51"/>
      <c r="D191" s="51"/>
    </row>
    <row r="192" spans="1:4">
      <c r="B192" s="50"/>
      <c r="C192" s="51"/>
      <c r="D192" s="51"/>
    </row>
    <row r="193" spans="2:4">
      <c r="B193" s="50"/>
      <c r="C193" s="51"/>
      <c r="D193" s="51"/>
    </row>
    <row r="194" spans="2:4">
      <c r="B194" s="50"/>
      <c r="C194" s="51"/>
      <c r="D194" s="51"/>
    </row>
    <row r="195" spans="2:4">
      <c r="B195" s="52"/>
      <c r="C195" s="51"/>
      <c r="D195" s="51"/>
    </row>
    <row r="196" spans="2:4">
      <c r="B196" s="52"/>
      <c r="C196" s="51"/>
      <c r="D196" s="51"/>
    </row>
    <row r="197" spans="2:4">
      <c r="B197" s="52"/>
      <c r="C197" s="51"/>
      <c r="D197" s="51"/>
    </row>
    <row r="198" spans="2:4">
      <c r="B198" s="52"/>
      <c r="C198" s="51"/>
      <c r="D198" s="51"/>
    </row>
    <row r="199" spans="2:4">
      <c r="B199" s="52"/>
      <c r="C199" s="51"/>
      <c r="D199" s="51"/>
    </row>
    <row r="200" spans="2:4">
      <c r="B200" s="52"/>
      <c r="C200" s="51"/>
      <c r="D200" s="51"/>
    </row>
    <row r="201" spans="2:4">
      <c r="B201" s="52"/>
      <c r="C201" s="51"/>
      <c r="D201" s="51"/>
    </row>
    <row r="202" spans="2:4">
      <c r="B202" s="52"/>
      <c r="C202" s="51"/>
      <c r="D202" s="51"/>
    </row>
    <row r="203" spans="2:4">
      <c r="B203" s="50"/>
      <c r="C203" s="51"/>
      <c r="D203" s="51"/>
    </row>
    <row r="204" spans="2:4">
      <c r="B204" s="50"/>
      <c r="C204" s="51"/>
      <c r="D204" s="51"/>
    </row>
    <row r="205" spans="2:4">
      <c r="B205" s="50"/>
      <c r="C205" s="51"/>
      <c r="D205" s="51"/>
    </row>
    <row r="206" spans="2:4">
      <c r="B206" s="50"/>
      <c r="C206" s="51"/>
      <c r="D206" s="51"/>
    </row>
    <row r="207" spans="2:4">
      <c r="B207" s="52"/>
      <c r="C207" s="51"/>
      <c r="D207" s="51"/>
    </row>
    <row r="208" spans="2:4">
      <c r="B208" s="52"/>
      <c r="C208" s="51"/>
      <c r="D208" s="51"/>
    </row>
    <row r="209" spans="2:4">
      <c r="B209" s="52"/>
      <c r="C209" s="51"/>
      <c r="D209" s="51"/>
    </row>
    <row r="210" spans="2:4">
      <c r="B210" s="52"/>
      <c r="C210" s="51"/>
      <c r="D210" s="51"/>
    </row>
    <row r="211" spans="2:4">
      <c r="B211" s="52"/>
      <c r="C211" s="51"/>
      <c r="D211" s="51"/>
    </row>
    <row r="212" spans="2:4">
      <c r="B212" s="52"/>
      <c r="C212" s="51"/>
      <c r="D212" s="51"/>
    </row>
    <row r="213" spans="2:4">
      <c r="B213" s="52"/>
      <c r="C213" s="51"/>
      <c r="D213" s="51"/>
    </row>
    <row r="214" spans="2:4">
      <c r="B214" s="52"/>
      <c r="C214" s="51"/>
      <c r="D214" s="51"/>
    </row>
    <row r="215" spans="2:4">
      <c r="B215" s="50"/>
      <c r="C215" s="51"/>
      <c r="D215" s="51"/>
    </row>
    <row r="216" spans="2:4">
      <c r="B216" s="50"/>
      <c r="C216" s="51"/>
      <c r="D216" s="51"/>
    </row>
    <row r="217" spans="2:4">
      <c r="B217" s="50"/>
      <c r="C217" s="51"/>
      <c r="D217" s="51"/>
    </row>
    <row r="218" spans="2:4">
      <c r="B218" s="50"/>
      <c r="C218" s="51"/>
      <c r="D218" s="51"/>
    </row>
    <row r="219" spans="2:4">
      <c r="B219" s="52"/>
      <c r="C219" s="51"/>
      <c r="D219" s="51"/>
    </row>
    <row r="220" spans="2:4">
      <c r="B220" s="52"/>
      <c r="C220" s="51"/>
      <c r="D220" s="51"/>
    </row>
    <row r="221" spans="2:4">
      <c r="B221" s="52"/>
      <c r="C221" s="51"/>
      <c r="D221" s="51"/>
    </row>
    <row r="222" spans="2:4">
      <c r="B222" s="52"/>
      <c r="C222" s="51"/>
      <c r="D222" s="51"/>
    </row>
    <row r="223" spans="2:4">
      <c r="B223" s="52"/>
      <c r="C223" s="51"/>
      <c r="D223" s="51"/>
    </row>
    <row r="224" spans="2:4">
      <c r="B224" s="52"/>
      <c r="C224" s="51"/>
      <c r="D224" s="51"/>
    </row>
    <row r="225" spans="2:4">
      <c r="B225" s="52"/>
      <c r="C225" s="51"/>
      <c r="D225" s="51"/>
    </row>
    <row r="226" spans="2:4">
      <c r="B226" s="52"/>
      <c r="C226" s="51"/>
      <c r="D226" s="51"/>
    </row>
    <row r="227" spans="2:4">
      <c r="B227" s="50"/>
      <c r="C227" s="51"/>
      <c r="D227" s="51"/>
    </row>
    <row r="228" spans="2:4">
      <c r="B228" s="50"/>
      <c r="C228" s="51"/>
      <c r="D228" s="51"/>
    </row>
    <row r="229" spans="2:4">
      <c r="B229" s="50"/>
      <c r="C229" s="51"/>
      <c r="D229" s="51"/>
    </row>
    <row r="230" spans="2:4">
      <c r="B230" s="50"/>
      <c r="C230" s="50"/>
      <c r="D230" s="50"/>
    </row>
  </sheetData>
  <autoFilter ref="A1:D169">
    <filterColumn colId="3"/>
    <sortState ref="A2:D169">
      <sortCondition ref="B1:B169"/>
    </sortState>
  </autoFilter>
  <conditionalFormatting sqref="D171">
    <cfRule type="containsText" dxfId="3" priority="3" operator="containsText" text="NON">
      <formula>NOT(ISERROR(SEARCH("NON",D171)))</formula>
    </cfRule>
    <cfRule type="containsText" dxfId="2" priority="4" operator="containsText" text="OK">
      <formula>NOT(ISERROR(SEARCH("OK",D171)))</formula>
    </cfRule>
  </conditionalFormatting>
  <conditionalFormatting sqref="D175:D185">
    <cfRule type="containsText" dxfId="1" priority="1" operator="containsText" text="NON">
      <formula>NOT(ISERROR(SEARCH("NON",D175)))</formula>
    </cfRule>
    <cfRule type="containsText" dxfId="0" priority="2" operator="containsText" text="OK">
      <formula>NOT(ISERROR(SEARCH("OK",D175)))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Platines</vt:lpstr>
      <vt:lpstr>classement</vt:lpstr>
      <vt:lpstr>Top 10 et suite</vt:lpstr>
      <vt:lpstr>Liste jeux platinés</vt:lpstr>
      <vt:lpstr>Jeux sans guide</vt:lpstr>
      <vt:lpstr>Evolution graphique</vt:lpstr>
      <vt:lpstr>Evolution tableau</vt:lpstr>
      <vt:lpstr>Jeux</vt:lpstr>
      <vt:lpstr>Tableauplatines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Loïc</cp:lastModifiedBy>
  <dcterms:created xsi:type="dcterms:W3CDTF">2012-01-04T22:27:21Z</dcterms:created>
  <dcterms:modified xsi:type="dcterms:W3CDTF">2013-06-28T12:04:12Z</dcterms:modified>
</cp:coreProperties>
</file>