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4000" windowHeight="8910" activeTab="3"/>
  </bookViews>
  <sheets>
    <sheet name="Boutique" sheetId="1" r:id="rId1"/>
    <sheet name="Calcul" sheetId="3" r:id="rId2"/>
    <sheet name="Panier" sheetId="2" state="hidden" r:id="rId3"/>
    <sheet name="Panier2" sheetId="5" r:id="rId4"/>
  </sheets>
  <calcPr calcId="152511"/>
</workbook>
</file>

<file path=xl/calcChain.xml><?xml version="1.0" encoding="utf-8"?>
<calcChain xmlns="http://schemas.openxmlformats.org/spreadsheetml/2006/main">
  <c r="G8" i="5" l="1"/>
  <c r="F10" i="5" l="1"/>
  <c r="D2" i="5"/>
  <c r="E3" i="5"/>
  <c r="D3" i="5"/>
  <c r="C3" i="5"/>
  <c r="B3" i="5"/>
  <c r="C2" i="2"/>
  <c r="D6" i="2" l="1"/>
  <c r="J31" i="1"/>
  <c r="J30" i="1"/>
  <c r="J29" i="1"/>
  <c r="J28" i="1"/>
  <c r="J27" i="1"/>
  <c r="J26" i="1"/>
  <c r="J25" i="1"/>
  <c r="J24" i="1"/>
  <c r="J23" i="1"/>
  <c r="E24" i="3" s="1"/>
  <c r="J22" i="1"/>
  <c r="J21" i="1"/>
  <c r="J20" i="1"/>
  <c r="J19" i="1"/>
  <c r="J15" i="1"/>
  <c r="J14" i="1"/>
  <c r="J13" i="1"/>
  <c r="J12" i="1"/>
  <c r="J11" i="1"/>
  <c r="J10" i="1"/>
  <c r="J9" i="1"/>
  <c r="J8" i="1"/>
  <c r="J7" i="1"/>
  <c r="J6" i="1"/>
  <c r="J5" i="1"/>
  <c r="J4" i="1"/>
  <c r="E25" i="1"/>
  <c r="E24" i="1"/>
  <c r="E23" i="1"/>
  <c r="E22" i="1"/>
  <c r="E21" i="1"/>
  <c r="E20" i="1"/>
  <c r="E19" i="1"/>
  <c r="E18" i="1"/>
  <c r="E17" i="1"/>
  <c r="E22" i="3" s="1"/>
  <c r="E16" i="1"/>
  <c r="E15" i="1"/>
  <c r="E14" i="1"/>
  <c r="E13" i="1"/>
  <c r="E12" i="1"/>
  <c r="E7" i="1"/>
  <c r="E6" i="1"/>
  <c r="E21" i="3" s="1"/>
  <c r="E5" i="1"/>
  <c r="E4" i="1"/>
  <c r="C6" i="2"/>
  <c r="E23" i="3" l="1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E14" i="2"/>
  <c r="E25" i="2"/>
  <c r="E12" i="2"/>
  <c r="E21" i="2"/>
  <c r="E11" i="2"/>
  <c r="E22" i="2"/>
  <c r="E26" i="2"/>
  <c r="E7" i="2"/>
  <c r="E16" i="2"/>
  <c r="E6" i="2"/>
  <c r="E13" i="2"/>
  <c r="E15" i="2"/>
  <c r="E24" i="2"/>
  <c r="E23" i="2"/>
  <c r="E17" i="2"/>
  <c r="G9" i="5" l="1"/>
  <c r="I19" i="2"/>
  <c r="E18" i="2"/>
  <c r="E8" i="2"/>
  <c r="E27" i="2"/>
  <c r="G25" i="2"/>
  <c r="H17" i="2"/>
  <c r="C32" i="3" s="1"/>
  <c r="H26" i="2" l="1"/>
  <c r="D17" i="2"/>
  <c r="E1" i="2"/>
  <c r="F1" i="2" s="1"/>
  <c r="G1" i="2" s="1"/>
  <c r="I1" i="2" s="1"/>
  <c r="D7" i="2"/>
  <c r="C17" i="2"/>
  <c r="C16" i="2"/>
  <c r="D26" i="2"/>
  <c r="D25" i="2"/>
  <c r="D24" i="2"/>
  <c r="D23" i="2"/>
  <c r="D22" i="2"/>
  <c r="D21" i="2"/>
  <c r="C26" i="2"/>
  <c r="C25" i="2"/>
  <c r="C24" i="2"/>
  <c r="C23" i="2"/>
  <c r="C22" i="2"/>
  <c r="C21" i="2"/>
  <c r="H7" i="2"/>
  <c r="C22" i="3" s="1"/>
  <c r="H8" i="2"/>
  <c r="C23" i="3" s="1"/>
  <c r="H9" i="2"/>
  <c r="C24" i="3" s="1"/>
  <c r="H10" i="2"/>
  <c r="C25" i="3" s="1"/>
  <c r="H11" i="2"/>
  <c r="C26" i="3" s="1"/>
  <c r="H12" i="2"/>
  <c r="C27" i="3" s="1"/>
  <c r="H13" i="2"/>
  <c r="C28" i="3" s="1"/>
  <c r="H14" i="2"/>
  <c r="C29" i="3" s="1"/>
  <c r="H15" i="2"/>
  <c r="C30" i="3" s="1"/>
  <c r="H16" i="2"/>
  <c r="C31" i="3" s="1"/>
  <c r="H18" i="2"/>
  <c r="C33" i="3" s="1"/>
  <c r="H6" i="2"/>
  <c r="C21" i="3" s="1"/>
  <c r="H1" i="2" l="1"/>
  <c r="E15" i="3"/>
  <c r="D16" i="2"/>
  <c r="D15" i="2"/>
  <c r="C15" i="2"/>
  <c r="D14" i="2"/>
  <c r="C14" i="2"/>
  <c r="D13" i="2"/>
  <c r="C13" i="2"/>
  <c r="D12" i="2"/>
  <c r="C12" i="2"/>
  <c r="C11" i="2"/>
  <c r="D11" i="2"/>
  <c r="C7" i="2"/>
  <c r="H24" i="2" l="1"/>
  <c r="C17" i="3"/>
  <c r="E17" i="3" s="1"/>
  <c r="C16" i="3"/>
  <c r="E16" i="3" s="1"/>
  <c r="E18" i="3" l="1"/>
  <c r="G7" i="5" s="1"/>
  <c r="H23" i="2" l="1"/>
  <c r="E6" i="3"/>
  <c r="E5" i="3" s="1"/>
  <c r="E4" i="3" s="1"/>
  <c r="E3" i="3" s="1"/>
  <c r="G10" i="5" s="1"/>
  <c r="H25" i="2" l="1"/>
  <c r="G3" i="3" s="1"/>
  <c r="H27" i="2" s="1"/>
  <c r="G11" i="5"/>
</calcChain>
</file>

<file path=xl/sharedStrings.xml><?xml version="1.0" encoding="utf-8"?>
<sst xmlns="http://schemas.openxmlformats.org/spreadsheetml/2006/main" count="243" uniqueCount="134">
  <si>
    <t>Prix au Kg</t>
  </si>
  <si>
    <t>Quantité</t>
  </si>
  <si>
    <t>Prix</t>
  </si>
  <si>
    <t>Vacherin 400 gr.</t>
  </si>
  <si>
    <t>Vacherin 800 gr.</t>
  </si>
  <si>
    <t>Vacherin</t>
  </si>
  <si>
    <t>Raclettes</t>
  </si>
  <si>
    <t>Fondues</t>
  </si>
  <si>
    <t>Nature</t>
  </si>
  <si>
    <t>Frais de Port</t>
  </si>
  <si>
    <t>Frais de port</t>
  </si>
  <si>
    <t>Poivre Vert</t>
  </si>
  <si>
    <t>Ail</t>
  </si>
  <si>
    <t>Morbier</t>
  </si>
  <si>
    <t>Fromages</t>
  </si>
  <si>
    <t>Moitié-moité</t>
  </si>
  <si>
    <t xml:space="preserve">Paprika </t>
  </si>
  <si>
    <t xml:space="preserve">Fumé </t>
  </si>
  <si>
    <t>400 gr.</t>
  </si>
  <si>
    <t>800 gr.</t>
  </si>
  <si>
    <t>Prix (TVA incl.)</t>
  </si>
  <si>
    <t>À retirer au:</t>
  </si>
  <si>
    <t>total 800 gr</t>
  </si>
  <si>
    <t>total 400 gr</t>
  </si>
  <si>
    <t>Gruyère mi-salé</t>
  </si>
  <si>
    <t>Gruyère d'Alpage</t>
  </si>
  <si>
    <t>Gruyère Vieux Suisse</t>
  </si>
  <si>
    <t>Vacherin d'Alpage</t>
  </si>
  <si>
    <t>Vacherin de Marsens</t>
  </si>
  <si>
    <t>Bleu de Fribourg</t>
  </si>
  <si>
    <t>Épicerie</t>
  </si>
  <si>
    <t>Pains d'anis</t>
  </si>
  <si>
    <t>Croquets</t>
  </si>
  <si>
    <t>Bricelets sucrés</t>
  </si>
  <si>
    <t>Bricelets salés</t>
  </si>
  <si>
    <t>Meringues Vin cuit</t>
  </si>
  <si>
    <t>Moutarde de Bénichon</t>
  </si>
  <si>
    <t>Cuchaule</t>
  </si>
  <si>
    <t>Meringues (12 pces)</t>
  </si>
  <si>
    <t>Meringues Vin cuit (12 pces)</t>
  </si>
  <si>
    <t>Moitié-moité 400g.</t>
  </si>
  <si>
    <t>Moitié-moité 800g.</t>
  </si>
  <si>
    <t>Nature 400g.</t>
  </si>
  <si>
    <t>Nature 800g.</t>
  </si>
  <si>
    <t>Vacherin 400 g.</t>
  </si>
  <si>
    <t>Vacherin 800 g.</t>
  </si>
  <si>
    <t>Poivre Vert 400 g.</t>
  </si>
  <si>
    <t>Poivre Vert 800 g.</t>
  </si>
  <si>
    <t>Ail 400 g.</t>
  </si>
  <si>
    <t>Ail 800 g.</t>
  </si>
  <si>
    <t>Paprika 400 g.</t>
  </si>
  <si>
    <t>Paprika 800 g.</t>
  </si>
  <si>
    <t>Fumé 400 g.</t>
  </si>
  <si>
    <t>Fumé 800 g.</t>
  </si>
  <si>
    <t>Morbier 400 g.</t>
  </si>
  <si>
    <t>Morbier 800 g.</t>
  </si>
  <si>
    <t>Gruyères mi-salé 400 g.</t>
  </si>
  <si>
    <t>Gruyères mi-salé 800 g.</t>
  </si>
  <si>
    <t>Gruyères d'alpage 400 g.</t>
  </si>
  <si>
    <t>Gruyères d'alpage 800 g.</t>
  </si>
  <si>
    <t>Gruyères Vieux Suisse 400 g.</t>
  </si>
  <si>
    <t>Gruyères Vieux Suisse800 g.</t>
  </si>
  <si>
    <t>Vacherin d'alpage 400 g.</t>
  </si>
  <si>
    <t>Vacherin d'alpage 800 g.</t>
  </si>
  <si>
    <t>Vacherin de Marsens 400 g.</t>
  </si>
  <si>
    <t>Vacherin de Marsens 800 g.</t>
  </si>
  <si>
    <t>Bleu de Fribourg 800 g.</t>
  </si>
  <si>
    <t>Bleu de Fribourg 400 g.</t>
  </si>
  <si>
    <t>Pains d'anis (200 g.)</t>
  </si>
  <si>
    <t>Croquets (200 g.)</t>
  </si>
  <si>
    <t>Bricelets sucrés (200 g.)</t>
  </si>
  <si>
    <t>Bricelets salés (200 g.)</t>
  </si>
  <si>
    <t>Poire à Botzi (5 dl)</t>
  </si>
  <si>
    <t>Moutarde de Bénichon (300 g.)</t>
  </si>
  <si>
    <t>Vin cuit de poire sucrées 250 g.</t>
  </si>
  <si>
    <t>Vin cuit de poires sucrées 500 g.</t>
  </si>
  <si>
    <t>Cuchaule (350 g.)</t>
  </si>
  <si>
    <t>Miel de Fleur du Gibloux (500 g.)</t>
  </si>
  <si>
    <t>Miel de Sapin de Bonnefontaine (500 g.)</t>
  </si>
  <si>
    <t>Prix/pce</t>
  </si>
  <si>
    <t>Meringues</t>
  </si>
  <si>
    <t>Vin cuit de poires sucrées</t>
  </si>
  <si>
    <t>Miel de Fleur du Gibloux</t>
  </si>
  <si>
    <t>Miel de Sapin de Bonnefontaine</t>
  </si>
  <si>
    <t>Nombre de Produit</t>
  </si>
  <si>
    <t>poids tot 800 g.</t>
  </si>
  <si>
    <t>poids tot 400 g.</t>
  </si>
  <si>
    <t>poid pour port</t>
  </si>
  <si>
    <t>Poids épicerie</t>
  </si>
  <si>
    <t>Nom</t>
  </si>
  <si>
    <t>Prénom</t>
  </si>
  <si>
    <t>Téléphone</t>
  </si>
  <si>
    <t>Email</t>
  </si>
  <si>
    <t>Adresse</t>
  </si>
  <si>
    <t>Pièce</t>
  </si>
  <si>
    <t>Selectionnez
le mode de livraison</t>
  </si>
  <si>
    <t>Prix Intermédiaire</t>
  </si>
  <si>
    <t>Prix avec port</t>
  </si>
  <si>
    <t>Lausanne,
Place de la Palud (Mercredi)</t>
  </si>
  <si>
    <t>Lausanne,
Rue de l'Ale (Samedi)</t>
  </si>
  <si>
    <t>Martigny,
Av. de la Gare (Jeudi)</t>
  </si>
  <si>
    <t>Montreux,
Aux Quais (Vendredi)</t>
  </si>
  <si>
    <t>Retirer au Marché</t>
  </si>
  <si>
    <t>Envois par La Poste</t>
  </si>
  <si>
    <t>Envoi ou Emporter</t>
  </si>
  <si>
    <t>Jusqu'à2kg</t>
  </si>
  <si>
    <t>Jusqu'à5kg</t>
  </si>
  <si>
    <t>Jusqu'à 10kg</t>
  </si>
  <si>
    <t>jusqu'à20kg</t>
  </si>
  <si>
    <t>Vin cuit de poire sucrées (250 g.)</t>
  </si>
  <si>
    <t>Vin cuit de poires sucrées (500 g.)</t>
  </si>
  <si>
    <t>poids calculer</t>
  </si>
  <si>
    <t>Poid article</t>
  </si>
  <si>
    <t>Poid fromage</t>
  </si>
  <si>
    <t>Adresse complète</t>
  </si>
  <si>
    <t>Estimation Poids (Kg)</t>
  </si>
  <si>
    <r>
      <t xml:space="preserve">Prix Total </t>
    </r>
    <r>
      <rPr>
        <b/>
        <sz val="10"/>
        <color theme="1"/>
        <rFont val="Belgium"/>
        <family val="5"/>
      </rPr>
      <t>(TVA incl.)</t>
    </r>
  </si>
  <si>
    <t>Coordonnées ( Nom, Prénom,Tel.)</t>
  </si>
  <si>
    <t>Poires à Botzi</t>
  </si>
  <si>
    <t>Estimation du poid (Kg)</t>
  </si>
  <si>
    <t>Nombre de produit</t>
  </si>
  <si>
    <t>Selectionner le mode de livraison</t>
  </si>
  <si>
    <t>Rue</t>
  </si>
  <si>
    <t>localité</t>
  </si>
  <si>
    <t>email</t>
  </si>
  <si>
    <t>Code Postal</t>
  </si>
  <si>
    <t>Donnez la date dans la case en dessous du marché</t>
  </si>
  <si>
    <t>Prix Totale</t>
  </si>
  <si>
    <t>*</t>
  </si>
  <si>
    <t>)</t>
  </si>
  <si>
    <t>Prix par branche</t>
  </si>
  <si>
    <t>fondues</t>
  </si>
  <si>
    <t>fromages</t>
  </si>
  <si>
    <t>épicerie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</si>
</sst>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&quot;Fr.&quot;\ * #,##0.00_ ;_ &quot;Fr.&quot;\ * \-#,##0.00_ ;_ &quot;Fr.&quot;\ * &quot;-&quot;??_ ;_ @_ "/>
    <numFmt numFmtId="165" formatCode="&quot;Fr.&quot;\ #,##0.00"/>
    <numFmt numFmtId="166" formatCode="0.000"/>
    <numFmt numFmtId="167" formatCode="&quot;CHF&quot;\ #,##0.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Belgium"/>
      <family val="5"/>
    </font>
    <font>
      <b/>
      <sz val="10"/>
      <color theme="1"/>
      <name val="Belgium"/>
      <family val="5"/>
    </font>
    <font>
      <b/>
      <sz val="12"/>
      <color theme="1"/>
      <name val="Belgium"/>
      <family val="5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164" fontId="0" fillId="0" borderId="0" xfId="1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164" fontId="0" fillId="0" borderId="8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 applyProtection="1">
      <alignment horizontal="center" vertical="center"/>
      <protection hidden="1"/>
    </xf>
    <xf numFmtId="0" fontId="0" fillId="0" borderId="5" xfId="0" applyFont="1" applyBorder="1" applyAlignment="1" applyProtection="1">
      <alignment horizontal="left" vertical="center"/>
      <protection hidden="1"/>
    </xf>
    <xf numFmtId="164" fontId="0" fillId="0" borderId="1" xfId="1" applyNumberFormat="1" applyFont="1" applyBorder="1" applyAlignment="1" applyProtection="1">
      <alignment horizontal="center" vertical="center"/>
      <protection hidden="1"/>
    </xf>
    <xf numFmtId="0" fontId="0" fillId="0" borderId="7" xfId="0" applyFont="1" applyBorder="1" applyAlignment="1" applyProtection="1">
      <alignment horizontal="left" vertical="center"/>
      <protection hidden="1"/>
    </xf>
    <xf numFmtId="164" fontId="0" fillId="0" borderId="8" xfId="1" applyNumberFormat="1" applyFont="1" applyBorder="1" applyAlignment="1" applyProtection="1">
      <alignment horizontal="center" vertical="center"/>
      <protection hidden="1"/>
    </xf>
    <xf numFmtId="165" fontId="0" fillId="0" borderId="6" xfId="0" applyNumberFormat="1" applyFont="1" applyBorder="1" applyAlignment="1" applyProtection="1">
      <alignment horizontal="center" vertical="center"/>
      <protection hidden="1"/>
    </xf>
    <xf numFmtId="165" fontId="0" fillId="0" borderId="9" xfId="0" applyNumberFormat="1" applyFont="1" applyBorder="1" applyAlignment="1" applyProtection="1">
      <alignment horizontal="center" vertical="center"/>
      <protection hidden="1"/>
    </xf>
    <xf numFmtId="164" fontId="0" fillId="0" borderId="8" xfId="0" applyNumberFormat="1" applyFont="1" applyBorder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165" fontId="0" fillId="0" borderId="0" xfId="0" applyNumberFormat="1" applyFont="1" applyBorder="1" applyAlignment="1" applyProtection="1">
      <alignment horizontal="center" vertical="center"/>
      <protection hidden="1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165" fontId="0" fillId="0" borderId="0" xfId="0" applyNumberForma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left" vertical="center"/>
      <protection hidden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left" vertical="center"/>
      <protection hidden="1"/>
    </xf>
    <xf numFmtId="165" fontId="5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165" fontId="6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left" vertical="center"/>
      <protection hidden="1"/>
    </xf>
    <xf numFmtId="164" fontId="9" fillId="0" borderId="0" xfId="0" applyNumberFormat="1" applyFont="1" applyBorder="1" applyAlignment="1" applyProtection="1">
      <alignment horizontal="center" vertical="center"/>
      <protection hidden="1"/>
    </xf>
    <xf numFmtId="166" fontId="0" fillId="0" borderId="21" xfId="0" applyNumberFormat="1" applyBorder="1" applyAlignment="1">
      <alignment horizontal="center" vertical="center"/>
    </xf>
    <xf numFmtId="166" fontId="0" fillId="0" borderId="19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hidden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ont="1" applyBorder="1" applyAlignment="1" applyProtection="1">
      <alignment horizontal="center" vertical="center"/>
      <protection hidden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7" xfId="0" applyFont="1" applyBorder="1" applyAlignment="1" applyProtection="1">
      <alignment horizontal="center" vertical="center"/>
      <protection hidden="1"/>
    </xf>
    <xf numFmtId="0" fontId="5" fillId="0" borderId="20" xfId="0" applyFont="1" applyBorder="1" applyAlignment="1" applyProtection="1">
      <alignment horizontal="center" vertical="center"/>
      <protection hidden="1"/>
    </xf>
    <xf numFmtId="164" fontId="10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left" vertical="top"/>
      <protection hidden="1"/>
    </xf>
    <xf numFmtId="0" fontId="2" fillId="3" borderId="24" xfId="0" applyFont="1" applyFill="1" applyBorder="1" applyAlignment="1" applyProtection="1">
      <alignment horizontal="center" vertical="top"/>
      <protection hidden="1"/>
    </xf>
    <xf numFmtId="165" fontId="2" fillId="3" borderId="23" xfId="0" applyNumberFormat="1" applyFont="1" applyFill="1" applyBorder="1" applyAlignment="1" applyProtection="1">
      <alignment horizontal="center" vertical="top"/>
      <protection hidden="1"/>
    </xf>
    <xf numFmtId="0" fontId="6" fillId="3" borderId="24" xfId="0" applyFont="1" applyFill="1" applyBorder="1" applyAlignment="1" applyProtection="1">
      <alignment horizontal="center" vertical="top" wrapText="1"/>
      <protection hidden="1"/>
    </xf>
    <xf numFmtId="0" fontId="2" fillId="3" borderId="10" xfId="0" applyFont="1" applyFill="1" applyBorder="1" applyAlignment="1" applyProtection="1">
      <alignment horizontal="center" vertical="top"/>
      <protection hidden="1"/>
    </xf>
    <xf numFmtId="165" fontId="6" fillId="3" borderId="10" xfId="0" applyNumberFormat="1" applyFont="1" applyFill="1" applyBorder="1" applyAlignment="1" applyProtection="1">
      <alignment horizontal="center" vertical="top"/>
      <protection hidden="1"/>
    </xf>
    <xf numFmtId="165" fontId="2" fillId="3" borderId="10" xfId="0" applyNumberFormat="1" applyFont="1" applyFill="1" applyBorder="1" applyAlignment="1" applyProtection="1">
      <alignment horizontal="center" vertical="top"/>
      <protection hidden="1"/>
    </xf>
    <xf numFmtId="0" fontId="6" fillId="0" borderId="14" xfId="0" applyFont="1" applyBorder="1" applyAlignment="1" applyProtection="1">
      <alignment horizontal="center" vertical="center"/>
      <protection hidden="1"/>
    </xf>
    <xf numFmtId="0" fontId="6" fillId="0" borderId="20" xfId="0" applyFont="1" applyBorder="1" applyAlignment="1" applyProtection="1">
      <alignment horizontal="center" vertical="center"/>
      <protection hidden="1"/>
    </xf>
    <xf numFmtId="165" fontId="9" fillId="0" borderId="11" xfId="0" applyNumberFormat="1" applyFont="1" applyBorder="1" applyAlignment="1" applyProtection="1">
      <alignment horizontal="center" vertical="center"/>
      <protection hidden="1"/>
    </xf>
    <xf numFmtId="165" fontId="9" fillId="0" borderId="13" xfId="0" applyNumberFormat="1" applyFont="1" applyBorder="1" applyAlignment="1" applyProtection="1">
      <alignment horizontal="center" vertical="center"/>
      <protection hidden="1"/>
    </xf>
    <xf numFmtId="165" fontId="10" fillId="0" borderId="13" xfId="0" applyNumberFormat="1" applyFont="1" applyBorder="1" applyAlignment="1" applyProtection="1">
      <alignment horizontal="center" vertical="center"/>
      <protection hidden="1"/>
    </xf>
    <xf numFmtId="165" fontId="9" fillId="0" borderId="12" xfId="0" applyNumberFormat="1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 applyProtection="1">
      <alignment horizontal="center" vertical="center"/>
      <protection hidden="1"/>
    </xf>
    <xf numFmtId="0" fontId="11" fillId="3" borderId="22" xfId="0" applyFont="1" applyFill="1" applyBorder="1" applyAlignment="1" applyProtection="1">
      <alignment horizontal="center" vertical="center"/>
      <protection hidden="1"/>
    </xf>
    <xf numFmtId="165" fontId="11" fillId="3" borderId="10" xfId="0" applyNumberFormat="1" applyFont="1" applyFill="1" applyBorder="1" applyAlignment="1" applyProtection="1">
      <alignment horizontal="center" vertical="center"/>
      <protection hidden="1"/>
    </xf>
    <xf numFmtId="165" fontId="10" fillId="4" borderId="13" xfId="0" applyNumberFormat="1" applyFont="1" applyFill="1" applyBorder="1" applyAlignment="1" applyProtection="1">
      <alignment horizontal="center" vertical="center"/>
      <protection hidden="1"/>
    </xf>
    <xf numFmtId="0" fontId="0" fillId="0" borderId="30" xfId="0" applyFont="1" applyBorder="1" applyAlignment="1">
      <alignment horizontal="center" vertical="center"/>
    </xf>
    <xf numFmtId="164" fontId="0" fillId="0" borderId="30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164" fontId="0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 applyProtection="1">
      <alignment horizontal="center" vertical="center"/>
      <protection locked="0"/>
    </xf>
    <xf numFmtId="165" fontId="0" fillId="0" borderId="4" xfId="0" applyNumberFormat="1" applyFont="1" applyBorder="1" applyAlignment="1" applyProtection="1">
      <alignment horizontal="center" vertical="center"/>
      <protection hidden="1"/>
    </xf>
    <xf numFmtId="0" fontId="6" fillId="0" borderId="17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165" fontId="5" fillId="0" borderId="9" xfId="0" applyNumberFormat="1" applyFont="1" applyBorder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21" xfId="0" applyFont="1" applyBorder="1" applyAlignment="1" applyProtection="1">
      <alignment horizontal="center" vertical="center"/>
      <protection hidden="1"/>
    </xf>
    <xf numFmtId="0" fontId="13" fillId="3" borderId="10" xfId="0" applyFont="1" applyFill="1" applyBorder="1" applyAlignment="1" applyProtection="1">
      <alignment horizontal="center" vertical="top"/>
      <protection hidden="1"/>
    </xf>
    <xf numFmtId="0" fontId="13" fillId="3" borderId="22" xfId="0" applyFont="1" applyFill="1" applyBorder="1" applyAlignment="1" applyProtection="1">
      <alignment horizontal="center" vertical="top"/>
      <protection hidden="1"/>
    </xf>
    <xf numFmtId="0" fontId="13" fillId="3" borderId="10" xfId="0" applyFont="1" applyFill="1" applyBorder="1" applyAlignment="1" applyProtection="1">
      <alignment horizontal="center" vertical="center"/>
      <protection hidden="1"/>
    </xf>
    <xf numFmtId="165" fontId="12" fillId="0" borderId="3" xfId="0" applyNumberFormat="1" applyFont="1" applyBorder="1" applyAlignment="1" applyProtection="1">
      <alignment horizontal="center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0" fontId="12" fillId="0" borderId="4" xfId="0" applyFont="1" applyBorder="1" applyAlignment="1" applyProtection="1">
      <alignment horizontal="center" vertical="center" wrapText="1"/>
      <protection hidden="1"/>
    </xf>
    <xf numFmtId="0" fontId="7" fillId="0" borderId="7" xfId="0" applyFont="1" applyBorder="1" applyAlignment="1" applyProtection="1">
      <alignment horizontal="center" vertical="center" wrapText="1"/>
      <protection locked="0"/>
    </xf>
    <xf numFmtId="14" fontId="5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49" fontId="5" fillId="0" borderId="8" xfId="0" applyNumberFormat="1" applyFont="1" applyBorder="1" applyAlignment="1" applyProtection="1">
      <alignment vertical="center" wrapText="1"/>
      <protection locked="0"/>
    </xf>
    <xf numFmtId="0" fontId="14" fillId="0" borderId="9" xfId="2" applyBorder="1" applyAlignment="1" applyProtection="1">
      <alignment vertical="center" wrapText="1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167" fontId="0" fillId="0" borderId="0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7" fillId="5" borderId="10" xfId="0" applyFont="1" applyFill="1" applyBorder="1" applyAlignment="1" applyProtection="1">
      <alignment horizontal="center" vertical="center"/>
      <protection locked="0"/>
    </xf>
    <xf numFmtId="0" fontId="2" fillId="5" borderId="22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0" fillId="0" borderId="34" xfId="0" applyBorder="1" applyAlignment="1">
      <alignment horizontal="left" vertical="center"/>
    </xf>
    <xf numFmtId="0" fontId="15" fillId="0" borderId="18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  <xf numFmtId="167" fontId="15" fillId="0" borderId="15" xfId="0" applyNumberFormat="1" applyFont="1" applyBorder="1" applyAlignment="1">
      <alignment horizontal="right" vertical="center"/>
    </xf>
    <xf numFmtId="0" fontId="15" fillId="0" borderId="19" xfId="0" applyFont="1" applyBorder="1" applyAlignment="1">
      <alignment horizontal="left" vertical="center"/>
    </xf>
    <xf numFmtId="167" fontId="15" fillId="0" borderId="16" xfId="0" applyNumberFormat="1" applyFont="1" applyBorder="1" applyAlignment="1">
      <alignment horizontal="right" vertical="center"/>
    </xf>
    <xf numFmtId="0" fontId="19" fillId="6" borderId="22" xfId="0" applyFont="1" applyFill="1" applyBorder="1" applyAlignment="1">
      <alignment horizontal="left" vertical="center"/>
    </xf>
    <xf numFmtId="167" fontId="19" fillId="6" borderId="10" xfId="0" applyNumberFormat="1" applyFont="1" applyFill="1" applyBorder="1" applyAlignment="1">
      <alignment horizontal="right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25" xfId="0" applyFont="1" applyFill="1" applyBorder="1" applyAlignment="1" applyProtection="1">
      <alignment horizontal="center" vertical="center"/>
      <protection hidden="1"/>
    </xf>
    <xf numFmtId="0" fontId="3" fillId="2" borderId="26" xfId="0" applyFont="1" applyFill="1" applyBorder="1" applyAlignment="1" applyProtection="1">
      <alignment horizontal="center" vertical="center"/>
      <protection hidden="1"/>
    </xf>
    <xf numFmtId="164" fontId="3" fillId="2" borderId="31" xfId="0" applyNumberFormat="1" applyFont="1" applyFill="1" applyBorder="1" applyAlignment="1" applyProtection="1">
      <alignment horizontal="center" vertical="center"/>
      <protection hidden="1"/>
    </xf>
    <xf numFmtId="164" fontId="3" fillId="2" borderId="32" xfId="0" applyNumberFormat="1" applyFont="1" applyFill="1" applyBorder="1" applyAlignment="1" applyProtection="1">
      <alignment horizontal="center" vertical="center"/>
      <protection hidden="1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 applyProtection="1">
      <alignment horizontal="center" vertical="center"/>
      <protection hidden="1"/>
    </xf>
    <xf numFmtId="0" fontId="3" fillId="2" borderId="25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164" fontId="3" fillId="2" borderId="27" xfId="0" applyNumberFormat="1" applyFont="1" applyFill="1" applyBorder="1" applyAlignment="1" applyProtection="1">
      <alignment horizontal="center" vertical="center"/>
      <protection hidden="1"/>
    </xf>
    <xf numFmtId="164" fontId="3" fillId="2" borderId="28" xfId="0" applyNumberFormat="1" applyFont="1" applyFill="1" applyBorder="1" applyAlignment="1" applyProtection="1">
      <alignment horizontal="center" vertical="center"/>
      <protection hidden="1"/>
    </xf>
    <xf numFmtId="164" fontId="3" fillId="2" borderId="31" xfId="0" applyNumberFormat="1" applyFont="1" applyFill="1" applyBorder="1" applyAlignment="1">
      <alignment horizontal="center" vertical="center"/>
    </xf>
    <xf numFmtId="164" fontId="3" fillId="2" borderId="30" xfId="0" applyNumberFormat="1" applyFont="1" applyFill="1" applyBorder="1" applyAlignment="1">
      <alignment horizontal="center" vertical="center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167" fontId="20" fillId="0" borderId="0" xfId="0" applyNumberFormat="1" applyFont="1" applyBorder="1" applyAlignment="1">
      <alignment horizontal="center" vertic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257175</xdr:colOff>
      <xdr:row>18</xdr:row>
      <xdr:rowOff>219075</xdr:rowOff>
    </xdr:from>
    <xdr:to>
      <xdr:col>6</xdr:col>
      <xdr:colOff>1747872</xdr:colOff>
      <xdr:row>21</xdr:row>
      <xdr:rowOff>171450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150" y="4752975"/>
          <a:ext cx="1490697" cy="647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364532</xdr:colOff>
      <xdr:row>1</xdr:row>
      <xdr:rowOff>428626</xdr:rowOff>
    </xdr:from>
    <xdr:to>
      <xdr:col>6</xdr:col>
      <xdr:colOff>1276350</xdr:colOff>
      <xdr:row>3</xdr:row>
      <xdr:rowOff>279797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E363EBCA-1A8E-493D-B4F8-23A120317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1507" y="628651"/>
          <a:ext cx="2397718" cy="1041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applyStyles="1"/>
  </sheetPr>
  <dimension ref="B1:Q31"/>
  <sheetViews>
    <sheetView zoomScaleNormal="100" workbookViewId="0">
      <selection activeCell="I22" sqref="I22:I23"/>
    </sheetView>
  </sheetViews>
  <sheetFormatPr defaultColWidth="11.42578125" defaultRowHeight="15"/>
  <cols>
    <col min="1" max="1" width="5.85546875" style="4" customWidth="1"/>
    <col min="2" max="2" width="19.140625" style="4" customWidth="1"/>
    <col min="3" max="3" width="10.85546875" style="10" customWidth="1"/>
    <col min="4" max="4" width="11.42578125" style="4" customWidth="1"/>
    <col min="5" max="5" width="11.42578125" style="4"/>
    <col min="6" max="6" width="3.140625" style="4" customWidth="1"/>
    <col min="7" max="7" width="36.7109375" style="4" customWidth="1"/>
    <col min="8" max="8" width="11.7109375" style="4" customWidth="1"/>
    <col min="9" max="9" width="10" style="4" customWidth="1"/>
    <col min="10" max="10" width="14.5703125" style="23" customWidth="1"/>
    <col min="11" max="16384" width="11.42578125" style="4"/>
  </cols>
  <sheetData>
    <row r="1" spans="2:17" ht="15.75" thickBot="1">
      <c r="I1" s="94"/>
    </row>
    <row r="2" spans="2:17" ht="20.25" customHeight="1">
      <c r="B2" s="149" t="s">
        <v>7</v>
      </c>
      <c r="C2" s="158" t="s">
        <v>0</v>
      </c>
      <c r="D2" s="153" t="s">
        <v>1</v>
      </c>
      <c r="E2" s="147" t="s">
        <v>2</v>
      </c>
      <c r="G2" s="156" t="s">
        <v>14</v>
      </c>
      <c r="H2" s="160" t="s">
        <v>0</v>
      </c>
      <c r="I2" s="145" t="s">
        <v>1</v>
      </c>
      <c r="J2" s="147" t="s">
        <v>2</v>
      </c>
    </row>
    <row r="3" spans="2:17" ht="5.25" customHeight="1" thickBot="1">
      <c r="B3" s="150"/>
      <c r="C3" s="159"/>
      <c r="D3" s="154"/>
      <c r="E3" s="155"/>
      <c r="G3" s="157"/>
      <c r="H3" s="161"/>
      <c r="I3" s="146"/>
      <c r="J3" s="148"/>
    </row>
    <row r="4" spans="2:17">
      <c r="B4" s="16" t="s">
        <v>40</v>
      </c>
      <c r="C4" s="15">
        <v>29</v>
      </c>
      <c r="D4" s="25">
        <v>0</v>
      </c>
      <c r="E4" s="20">
        <f>$D$4*$C$4*Calcul!$C$3</f>
        <v>0</v>
      </c>
      <c r="G4" s="96" t="s">
        <v>56</v>
      </c>
      <c r="H4" s="97">
        <v>25</v>
      </c>
      <c r="I4" s="98">
        <v>0</v>
      </c>
      <c r="J4" s="99">
        <f>$I$4*$H$4*Calcul!$C$3</f>
        <v>0</v>
      </c>
    </row>
    <row r="5" spans="2:17">
      <c r="B5" s="16" t="s">
        <v>41</v>
      </c>
      <c r="C5" s="15">
        <v>29</v>
      </c>
      <c r="D5" s="25">
        <v>0</v>
      </c>
      <c r="E5" s="20">
        <f>$D$5*$C$5*Calcul!$C$4</f>
        <v>0</v>
      </c>
      <c r="G5" s="12" t="s">
        <v>57</v>
      </c>
      <c r="H5" s="11">
        <v>25</v>
      </c>
      <c r="I5" s="25">
        <v>0</v>
      </c>
      <c r="J5" s="20">
        <f>$I$5*$H$5*Calcul!$C$4</f>
        <v>0</v>
      </c>
    </row>
    <row r="6" spans="2:17">
      <c r="B6" s="16" t="s">
        <v>3</v>
      </c>
      <c r="C6" s="17">
        <v>30</v>
      </c>
      <c r="D6" s="25">
        <v>1</v>
      </c>
      <c r="E6" s="20">
        <f>$D$6*$C$6*Calcul!$C$3</f>
        <v>12</v>
      </c>
      <c r="G6" s="12" t="s">
        <v>58</v>
      </c>
      <c r="H6" s="3">
        <v>29</v>
      </c>
      <c r="I6" s="25">
        <v>0</v>
      </c>
      <c r="J6" s="20">
        <f>$I$6*$H$6*Calcul!$C$3</f>
        <v>0</v>
      </c>
    </row>
    <row r="7" spans="2:17" ht="15.75" thickBot="1">
      <c r="B7" s="18" t="s">
        <v>4</v>
      </c>
      <c r="C7" s="19">
        <v>30</v>
      </c>
      <c r="D7" s="26">
        <v>0</v>
      </c>
      <c r="E7" s="21">
        <f>$D$7*$C$7*Calcul!$C$4</f>
        <v>0</v>
      </c>
      <c r="G7" s="12" t="s">
        <v>59</v>
      </c>
      <c r="H7" s="3">
        <v>29</v>
      </c>
      <c r="I7" s="25">
        <v>0</v>
      </c>
      <c r="J7" s="20">
        <f>$I$7*$H$7*Calcul!$C$4</f>
        <v>0</v>
      </c>
    </row>
    <row r="8" spans="2:17">
      <c r="B8" s="8"/>
      <c r="C8" s="6"/>
      <c r="D8" s="8"/>
      <c r="E8" s="9"/>
      <c r="G8" s="12" t="s">
        <v>60</v>
      </c>
      <c r="H8" s="3">
        <v>32</v>
      </c>
      <c r="I8" s="25">
        <v>0</v>
      </c>
      <c r="J8" s="20">
        <f>$I$8*$H$8*Calcul!$C$3</f>
        <v>0</v>
      </c>
      <c r="N8" s="8"/>
      <c r="O8" s="7"/>
      <c r="P8" s="8"/>
      <c r="Q8" s="9"/>
    </row>
    <row r="9" spans="2:17" ht="15.75" thickBot="1">
      <c r="B9" s="94"/>
      <c r="C9" s="2"/>
      <c r="E9" s="5"/>
      <c r="G9" s="12" t="s">
        <v>61</v>
      </c>
      <c r="H9" s="11">
        <v>32</v>
      </c>
      <c r="I9" s="25">
        <v>0</v>
      </c>
      <c r="J9" s="20">
        <f>$I$9*$H$9*Calcul!$C$4</f>
        <v>0</v>
      </c>
      <c r="N9" s="8"/>
      <c r="O9" s="7"/>
      <c r="P9" s="8"/>
      <c r="Q9" s="9"/>
    </row>
    <row r="10" spans="2:17" ht="15" customHeight="1">
      <c r="B10" s="149" t="s">
        <v>6</v>
      </c>
      <c r="C10" s="158" t="s">
        <v>0</v>
      </c>
      <c r="D10" s="153" t="s">
        <v>1</v>
      </c>
      <c r="E10" s="147" t="s">
        <v>2</v>
      </c>
      <c r="G10" s="12" t="s">
        <v>62</v>
      </c>
      <c r="H10" s="11">
        <v>29</v>
      </c>
      <c r="I10" s="25">
        <v>1</v>
      </c>
      <c r="J10" s="20">
        <f>$I$10*$H$10*Calcul!$C$3</f>
        <v>11.600000000000001</v>
      </c>
      <c r="N10" s="8"/>
      <c r="O10" s="6"/>
      <c r="P10" s="8"/>
      <c r="Q10" s="9"/>
    </row>
    <row r="11" spans="2:17">
      <c r="B11" s="150"/>
      <c r="C11" s="159"/>
      <c r="D11" s="154"/>
      <c r="E11" s="155"/>
      <c r="G11" s="12" t="s">
        <v>63</v>
      </c>
      <c r="H11" s="11">
        <v>29</v>
      </c>
      <c r="I11" s="25">
        <v>2</v>
      </c>
      <c r="J11" s="20">
        <f>$I$11*$H$11*Calcul!$C$4</f>
        <v>46.400000000000006</v>
      </c>
    </row>
    <row r="12" spans="2:17">
      <c r="B12" s="16" t="s">
        <v>42</v>
      </c>
      <c r="C12" s="15">
        <v>25</v>
      </c>
      <c r="D12" s="25">
        <v>0</v>
      </c>
      <c r="E12" s="20">
        <f>$D$12*$C$12*Calcul!$C$3</f>
        <v>0</v>
      </c>
      <c r="G12" s="12" t="s">
        <v>64</v>
      </c>
      <c r="H12" s="11">
        <v>29</v>
      </c>
      <c r="I12" s="25">
        <v>0</v>
      </c>
      <c r="J12" s="20">
        <f>$I$12*$H$12*Calcul!$C$3</f>
        <v>0</v>
      </c>
    </row>
    <row r="13" spans="2:17">
      <c r="B13" s="16" t="s">
        <v>43</v>
      </c>
      <c r="C13" s="15">
        <v>25</v>
      </c>
      <c r="D13" s="25">
        <v>0</v>
      </c>
      <c r="E13" s="20">
        <f>$D$13*$C$13*Calcul!$C$4</f>
        <v>0</v>
      </c>
      <c r="G13" s="12" t="s">
        <v>65</v>
      </c>
      <c r="H13" s="11">
        <v>29</v>
      </c>
      <c r="I13" s="25">
        <v>0</v>
      </c>
      <c r="J13" s="20">
        <f>$I$13*$H$13*Calcul!$C$4</f>
        <v>0</v>
      </c>
    </row>
    <row r="14" spans="2:17">
      <c r="B14" s="16" t="s">
        <v>44</v>
      </c>
      <c r="C14" s="15">
        <v>25</v>
      </c>
      <c r="D14" s="25">
        <v>0</v>
      </c>
      <c r="E14" s="20">
        <f>$D$14*$C$14*Calcul!$C$3</f>
        <v>0</v>
      </c>
      <c r="G14" s="12" t="s">
        <v>67</v>
      </c>
      <c r="H14" s="11">
        <v>28</v>
      </c>
      <c r="I14" s="25">
        <v>0</v>
      </c>
      <c r="J14" s="20">
        <f>$I$14*$H$14*Calcul!$C$3</f>
        <v>0</v>
      </c>
    </row>
    <row r="15" spans="2:17" ht="15.75" thickBot="1">
      <c r="B15" s="16" t="s">
        <v>45</v>
      </c>
      <c r="C15" s="15">
        <v>25</v>
      </c>
      <c r="D15" s="25">
        <v>0</v>
      </c>
      <c r="E15" s="20">
        <f>$D$15*$C$15*Calcul!$C$4</f>
        <v>0</v>
      </c>
      <c r="G15" s="13" t="s">
        <v>66</v>
      </c>
      <c r="H15" s="14">
        <v>28</v>
      </c>
      <c r="I15" s="26">
        <v>0</v>
      </c>
      <c r="J15" s="21">
        <f>$I$15*$H$15*Calcul!$C$4</f>
        <v>0</v>
      </c>
    </row>
    <row r="16" spans="2:17" ht="15.75" thickBot="1">
      <c r="B16" s="16" t="s">
        <v>46</v>
      </c>
      <c r="C16" s="15">
        <v>27</v>
      </c>
      <c r="D16" s="25">
        <v>0</v>
      </c>
      <c r="E16" s="20">
        <f>$D$16*$C$16*Calcul!$C$3</f>
        <v>0</v>
      </c>
      <c r="G16" s="8"/>
      <c r="H16" s="95"/>
      <c r="I16" s="7"/>
      <c r="J16" s="24"/>
    </row>
    <row r="17" spans="2:10">
      <c r="B17" s="16" t="s">
        <v>47</v>
      </c>
      <c r="C17" s="15">
        <v>27</v>
      </c>
      <c r="D17" s="25">
        <v>1</v>
      </c>
      <c r="E17" s="20">
        <f>$D$17*$C$17*Calcul!$C$4</f>
        <v>21.6</v>
      </c>
      <c r="G17" s="149" t="s">
        <v>30</v>
      </c>
      <c r="H17" s="151" t="s">
        <v>79</v>
      </c>
      <c r="I17" s="153" t="s">
        <v>1</v>
      </c>
      <c r="J17" s="147" t="s">
        <v>2</v>
      </c>
    </row>
    <row r="18" spans="2:10">
      <c r="B18" s="16" t="s">
        <v>48</v>
      </c>
      <c r="C18" s="15">
        <v>27</v>
      </c>
      <c r="D18" s="25">
        <v>0</v>
      </c>
      <c r="E18" s="20">
        <f>$D$18*$C$18*Calcul!$C$3</f>
        <v>0</v>
      </c>
      <c r="G18" s="150"/>
      <c r="H18" s="152"/>
      <c r="I18" s="154"/>
      <c r="J18" s="155"/>
    </row>
    <row r="19" spans="2:10">
      <c r="B19" s="16" t="s">
        <v>49</v>
      </c>
      <c r="C19" s="15">
        <v>27</v>
      </c>
      <c r="D19" s="25">
        <v>0</v>
      </c>
      <c r="E19" s="20">
        <f>$D$19*$C$19*Calcul!$C$4</f>
        <v>0</v>
      </c>
      <c r="G19" s="16" t="s">
        <v>68</v>
      </c>
      <c r="H19" s="15">
        <v>5.8</v>
      </c>
      <c r="I19" s="25">
        <v>0</v>
      </c>
      <c r="J19" s="20">
        <f>$I$19*$H$19</f>
        <v>0</v>
      </c>
    </row>
    <row r="20" spans="2:10">
      <c r="B20" s="16" t="s">
        <v>50</v>
      </c>
      <c r="C20" s="15">
        <v>27</v>
      </c>
      <c r="D20" s="25">
        <v>0</v>
      </c>
      <c r="E20" s="20">
        <f>$D$20*$C$20*Calcul!$C$3</f>
        <v>0</v>
      </c>
      <c r="G20" s="16" t="s">
        <v>69</v>
      </c>
      <c r="H20" s="15">
        <v>5.8</v>
      </c>
      <c r="I20" s="25">
        <v>0</v>
      </c>
      <c r="J20" s="20">
        <f>$I$20*$H$20</f>
        <v>0</v>
      </c>
    </row>
    <row r="21" spans="2:10">
      <c r="B21" s="16" t="s">
        <v>51</v>
      </c>
      <c r="C21" s="15">
        <v>27</v>
      </c>
      <c r="D21" s="25">
        <v>0</v>
      </c>
      <c r="E21" s="20">
        <f>$D$21*$C$21*Calcul!$C$4</f>
        <v>0</v>
      </c>
      <c r="G21" s="16" t="s">
        <v>70</v>
      </c>
      <c r="H21" s="15">
        <v>8.5</v>
      </c>
      <c r="I21" s="25">
        <v>0</v>
      </c>
      <c r="J21" s="20">
        <f>$I$21*$H$21</f>
        <v>0</v>
      </c>
    </row>
    <row r="22" spans="2:10">
      <c r="B22" s="16" t="s">
        <v>52</v>
      </c>
      <c r="C22" s="15">
        <v>27</v>
      </c>
      <c r="D22" s="25">
        <v>0</v>
      </c>
      <c r="E22" s="20">
        <f>$D$22*$C$22*Calcul!$C$3</f>
        <v>0</v>
      </c>
      <c r="G22" s="16" t="s">
        <v>71</v>
      </c>
      <c r="H22" s="15">
        <v>6.5</v>
      </c>
      <c r="I22" s="25">
        <v>0</v>
      </c>
      <c r="J22" s="20">
        <f>$I$22*$H$22</f>
        <v>0</v>
      </c>
    </row>
    <row r="23" spans="2:10">
      <c r="B23" s="16" t="s">
        <v>53</v>
      </c>
      <c r="C23" s="15">
        <v>27</v>
      </c>
      <c r="D23" s="25">
        <v>0</v>
      </c>
      <c r="E23" s="20">
        <f>$D$23*$C$23*Calcul!$C$4</f>
        <v>0</v>
      </c>
      <c r="G23" s="16" t="s">
        <v>38</v>
      </c>
      <c r="H23" s="15">
        <v>6.3</v>
      </c>
      <c r="I23" s="25">
        <v>1</v>
      </c>
      <c r="J23" s="20">
        <f>$I$23*$H$23</f>
        <v>6.3</v>
      </c>
    </row>
    <row r="24" spans="2:10">
      <c r="B24" s="16" t="s">
        <v>54</v>
      </c>
      <c r="C24" s="15">
        <v>28</v>
      </c>
      <c r="D24" s="25">
        <v>0</v>
      </c>
      <c r="E24" s="20">
        <f>$D$24*$C$24*Calcul!$C$3</f>
        <v>0</v>
      </c>
      <c r="G24" s="16" t="s">
        <v>39</v>
      </c>
      <c r="H24" s="15">
        <v>7.5</v>
      </c>
      <c r="I24" s="25">
        <v>0</v>
      </c>
      <c r="J24" s="20">
        <f>$I$24*$H$24</f>
        <v>0</v>
      </c>
    </row>
    <row r="25" spans="2:10" ht="15.75" thickBot="1">
      <c r="B25" s="18" t="s">
        <v>55</v>
      </c>
      <c r="C25" s="22">
        <v>28</v>
      </c>
      <c r="D25" s="26">
        <v>0</v>
      </c>
      <c r="E25" s="21">
        <f>$D$25*$C$25*Calcul!$C$4</f>
        <v>0</v>
      </c>
      <c r="G25" s="16" t="s">
        <v>72</v>
      </c>
      <c r="H25" s="15">
        <v>11</v>
      </c>
      <c r="I25" s="25">
        <v>0</v>
      </c>
      <c r="J25" s="20">
        <f>$I$25*$H$25</f>
        <v>0</v>
      </c>
    </row>
    <row r="26" spans="2:10">
      <c r="E26" s="5"/>
      <c r="G26" s="16" t="s">
        <v>109</v>
      </c>
      <c r="H26" s="15">
        <v>5.5</v>
      </c>
      <c r="I26" s="25">
        <v>0</v>
      </c>
      <c r="J26" s="20">
        <f>$I$26*$H$26</f>
        <v>0</v>
      </c>
    </row>
    <row r="27" spans="2:10" ht="15.75" customHeight="1">
      <c r="G27" s="16" t="s">
        <v>110</v>
      </c>
      <c r="H27" s="15">
        <v>11</v>
      </c>
      <c r="I27" s="25">
        <v>0</v>
      </c>
      <c r="J27" s="20">
        <f>$I$27*$H$27</f>
        <v>0</v>
      </c>
    </row>
    <row r="28" spans="2:10" ht="15.75" customHeight="1">
      <c r="G28" s="16" t="s">
        <v>73</v>
      </c>
      <c r="H28" s="15">
        <v>7.5</v>
      </c>
      <c r="I28" s="25">
        <v>0</v>
      </c>
      <c r="J28" s="20">
        <f>$I$28*$H$28</f>
        <v>0</v>
      </c>
    </row>
    <row r="29" spans="2:10">
      <c r="G29" s="16" t="s">
        <v>76</v>
      </c>
      <c r="H29" s="15">
        <v>5.8</v>
      </c>
      <c r="I29" s="25">
        <v>0</v>
      </c>
      <c r="J29" s="20">
        <f>$I$29*$H$29</f>
        <v>0</v>
      </c>
    </row>
    <row r="30" spans="2:10">
      <c r="G30" s="16" t="s">
        <v>77</v>
      </c>
      <c r="H30" s="15">
        <v>13.9</v>
      </c>
      <c r="I30" s="25">
        <v>0</v>
      </c>
      <c r="J30" s="20">
        <f>$I$30*$H$30</f>
        <v>0</v>
      </c>
    </row>
    <row r="31" spans="2:10" ht="15.75" thickBot="1">
      <c r="G31" s="18" t="s">
        <v>78</v>
      </c>
      <c r="H31" s="22">
        <v>14.5</v>
      </c>
      <c r="I31" s="26">
        <v>0</v>
      </c>
      <c r="J31" s="21">
        <f>$I$31*$H$31</f>
        <v>0</v>
      </c>
    </row>
  </sheetData>
  <sheetProtection formatCells="0" formatColumns="0" formatRows="0" insertColumns="0" insertRows="0" insertHyperlinks="0" deleteColumns="0" deleteRows="0" sort="0" autoFilter="0" pivotTables="0"/>
  <dataConsolidate/>
  <mergeCells count="16">
    <mergeCell ref="B10:B11"/>
    <mergeCell ref="C10:C11"/>
    <mergeCell ref="D10:D11"/>
    <mergeCell ref="E10:E11"/>
    <mergeCell ref="H2:H3"/>
    <mergeCell ref="E2:E3"/>
    <mergeCell ref="D2:D3"/>
    <mergeCell ref="C2:C3"/>
    <mergeCell ref="B2:B3"/>
    <mergeCell ref="I2:I3"/>
    <mergeCell ref="J2:J3"/>
    <mergeCell ref="G17:G18"/>
    <mergeCell ref="H17:H18"/>
    <mergeCell ref="I17:I18"/>
    <mergeCell ref="J17:J18"/>
    <mergeCell ref="G2:G3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Calcul!$A$3:$A$13</xm:f>
          </x14:formula1>
          <xm:sqref>P8:P10 I19:I31 D4:D7 D12:D25 I4:I15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77"/>
  <sheetViews>
    <sheetView workbookViewId="0">
      <selection activeCell="E25" sqref="E25"/>
    </sheetView>
  </sheetViews>
  <sheetFormatPr defaultColWidth="11.42578125" defaultRowHeight="15"/>
  <cols>
    <col min="1" max="1" width="11.42578125" style="1"/>
    <col min="2" max="2" width="35.7109375" style="1" customWidth="1"/>
    <col min="3" max="3" width="28.85546875" style="1" customWidth="1"/>
    <col min="4" max="4" width="27.5703125" style="1" customWidth="1"/>
    <col min="5" max="5" width="22.5703125" style="1" customWidth="1"/>
    <col min="6" max="6" width="40.42578125" style="1" customWidth="1"/>
    <col min="7" max="7" width="31.28515625" style="1" customWidth="1"/>
    <col min="8" max="16384" width="11.42578125" style="1"/>
  </cols>
  <sheetData>
    <row r="1" spans="1:7" ht="15.75" thickBot="1"/>
    <row r="2" spans="1:7" ht="15.75" thickBot="1">
      <c r="A2" s="71" t="s">
        <v>1</v>
      </c>
      <c r="C2" s="71" t="s">
        <v>113</v>
      </c>
      <c r="D2" s="41" t="s">
        <v>10</v>
      </c>
      <c r="E2" s="37">
        <v>0</v>
      </c>
      <c r="F2" s="42"/>
      <c r="G2" s="35" t="s">
        <v>97</v>
      </c>
    </row>
    <row r="3" spans="1:7" ht="15.75" thickBot="1">
      <c r="A3" s="36">
        <v>0</v>
      </c>
      <c r="B3" s="71" t="s">
        <v>104</v>
      </c>
      <c r="C3" s="59">
        <v>0.4</v>
      </c>
      <c r="D3" s="45">
        <v>10</v>
      </c>
      <c r="E3" s="38">
        <f>IF(Calcul!$E$18&lt;=1.8,Calcul!$D$3,Calcul!$E$4)</f>
        <v>12</v>
      </c>
      <c r="F3" s="61" t="s">
        <v>105</v>
      </c>
      <c r="G3" s="40">
        <f>Panier!$H$26+Panier!$H$25</f>
        <v>109.9</v>
      </c>
    </row>
    <row r="4" spans="1:7" ht="15.75" thickBot="1">
      <c r="A4" s="36">
        <v>1</v>
      </c>
      <c r="B4" s="38" t="s">
        <v>103</v>
      </c>
      <c r="C4" s="60">
        <v>0.8</v>
      </c>
      <c r="D4" s="45">
        <v>12</v>
      </c>
      <c r="E4" s="38">
        <f>IF($E$18&lt;=4.8,$D$4,$E$5)</f>
        <v>12</v>
      </c>
      <c r="F4" s="46" t="s">
        <v>106</v>
      </c>
      <c r="G4" s="36"/>
    </row>
    <row r="5" spans="1:7" ht="15.75" thickBot="1">
      <c r="A5" s="36">
        <v>2</v>
      </c>
      <c r="B5" s="39" t="s">
        <v>102</v>
      </c>
      <c r="D5" s="45">
        <v>13</v>
      </c>
      <c r="E5" s="38">
        <f>IF($E$18&lt;=9.8,$D$5,$E$6)</f>
        <v>13</v>
      </c>
      <c r="F5" s="46" t="s">
        <v>107</v>
      </c>
      <c r="G5" s="36"/>
    </row>
    <row r="6" spans="1:7" ht="15.75" thickBot="1">
      <c r="A6" s="36">
        <v>3</v>
      </c>
      <c r="D6" s="47">
        <v>19</v>
      </c>
      <c r="E6" s="48">
        <f>IF($E$18&lt;=19.8,$D$6,$D$6)</f>
        <v>19</v>
      </c>
      <c r="F6" s="39" t="s">
        <v>108</v>
      </c>
      <c r="G6" s="40"/>
    </row>
    <row r="7" spans="1:7">
      <c r="A7" s="36">
        <v>4</v>
      </c>
      <c r="B7" s="35" t="s">
        <v>9</v>
      </c>
    </row>
    <row r="8" spans="1:7" ht="15.75" thickBot="1">
      <c r="A8" s="36">
        <v>5</v>
      </c>
      <c r="B8" s="40" t="s">
        <v>21</v>
      </c>
    </row>
    <row r="9" spans="1:7" ht="15.75" thickBot="1">
      <c r="A9" s="36">
        <v>6</v>
      </c>
    </row>
    <row r="10" spans="1:7">
      <c r="A10" s="36">
        <v>7</v>
      </c>
      <c r="B10" s="41" t="s">
        <v>114</v>
      </c>
      <c r="C10" s="37" t="s">
        <v>89</v>
      </c>
      <c r="D10" s="37" t="s">
        <v>90</v>
      </c>
      <c r="E10" s="37" t="s">
        <v>93</v>
      </c>
      <c r="F10" s="37" t="s">
        <v>91</v>
      </c>
      <c r="G10" s="42" t="s">
        <v>92</v>
      </c>
    </row>
    <row r="11" spans="1:7" ht="30.75" thickBot="1">
      <c r="A11" s="36">
        <v>8</v>
      </c>
      <c r="B11" s="43" t="s">
        <v>126</v>
      </c>
      <c r="C11" s="44" t="s">
        <v>98</v>
      </c>
      <c r="D11" s="44" t="s">
        <v>99</v>
      </c>
      <c r="E11" s="44" t="s">
        <v>100</v>
      </c>
      <c r="F11" s="44" t="s">
        <v>101</v>
      </c>
      <c r="G11" s="39" t="s">
        <v>117</v>
      </c>
    </row>
    <row r="12" spans="1:7" ht="15.75" thickBot="1">
      <c r="A12" s="36">
        <v>9</v>
      </c>
    </row>
    <row r="13" spans="1:7" ht="15.75" thickBot="1">
      <c r="A13" s="40">
        <v>10</v>
      </c>
      <c r="C13" s="41" t="s">
        <v>122</v>
      </c>
      <c r="D13" s="37" t="s">
        <v>125</v>
      </c>
      <c r="E13" s="37" t="s">
        <v>123</v>
      </c>
      <c r="F13" s="42" t="s">
        <v>124</v>
      </c>
    </row>
    <row r="14" spans="1:7" ht="30.75" thickBot="1">
      <c r="C14" s="43" t="s">
        <v>98</v>
      </c>
      <c r="D14" s="44" t="s">
        <v>99</v>
      </c>
      <c r="E14" s="44" t="s">
        <v>100</v>
      </c>
      <c r="F14" s="125" t="s">
        <v>101</v>
      </c>
    </row>
    <row r="15" spans="1:7">
      <c r="B15" s="41"/>
      <c r="C15" s="37"/>
      <c r="D15" s="37" t="s">
        <v>88</v>
      </c>
      <c r="E15" s="42">
        <f>SUM($C$21:$C$33)</f>
        <v>0.3</v>
      </c>
    </row>
    <row r="16" spans="1:7">
      <c r="B16" s="45" t="s">
        <v>23</v>
      </c>
      <c r="C16" s="38">
        <f>SUM(Panier!$C$6,Panier!$C$7,Panier!$C$11,Panier!$C$12,Panier!$C$13,Panier!$C$14,Panier!$C$15,Panier!$C$16,Panier!$C$17,Panier!$C$21,Panier!$C$22,Panier!$C$23,Panier!$C$24,Panier!$C$25,Panier!$C$26)</f>
        <v>2</v>
      </c>
      <c r="D16" s="38" t="s">
        <v>86</v>
      </c>
      <c r="E16" s="46">
        <f>$C$16*$C$3</f>
        <v>0.8</v>
      </c>
    </row>
    <row r="17" spans="1:5">
      <c r="B17" s="49" t="s">
        <v>22</v>
      </c>
      <c r="C17" s="38">
        <f>SUM(Panier!$D$6,Panier!$D$7,Panier!$D$11,Panier!$D$12,Panier!$D$13,Panier!$D$15,Panier!$D$14,Panier!$D$16,Panier!$D$17,Panier!$D$21,Panier!$D$22,Panier!$D$23,Panier!$D$24,Panier!$D$25,Panier!$D$26)</f>
        <v>3</v>
      </c>
      <c r="D17" s="38" t="s">
        <v>85</v>
      </c>
      <c r="E17" s="46">
        <f>$C$17*$C$4</f>
        <v>2.4000000000000004</v>
      </c>
    </row>
    <row r="18" spans="1:5" ht="15.75" thickBot="1">
      <c r="B18" s="47"/>
      <c r="C18" s="48"/>
      <c r="D18" s="48" t="s">
        <v>87</v>
      </c>
      <c r="E18" s="39">
        <f>SUM($E$16:$E$17:$E$15)</f>
        <v>3.5000000000000004</v>
      </c>
    </row>
    <row r="19" spans="1:5" ht="15.75" thickBot="1"/>
    <row r="20" spans="1:5">
      <c r="A20" s="63" t="s">
        <v>112</v>
      </c>
      <c r="B20" s="64"/>
      <c r="C20" s="65" t="s">
        <v>111</v>
      </c>
      <c r="D20" s="1" t="s">
        <v>130</v>
      </c>
    </row>
    <row r="21" spans="1:5">
      <c r="A21" s="66">
        <v>0.2</v>
      </c>
      <c r="B21" s="62" t="s">
        <v>68</v>
      </c>
      <c r="C21" s="67">
        <f>Panier!$H$6*Calcul!$A$21</f>
        <v>0</v>
      </c>
      <c r="D21" s="1" t="s">
        <v>131</v>
      </c>
      <c r="E21" s="1">
        <f>SUM(Boutique!E4:E7)</f>
        <v>12</v>
      </c>
    </row>
    <row r="22" spans="1:5">
      <c r="A22" s="66">
        <v>0.2</v>
      </c>
      <c r="B22" s="62" t="s">
        <v>69</v>
      </c>
      <c r="C22" s="67">
        <f>Panier!$H$7*Calcul!$A$22</f>
        <v>0</v>
      </c>
      <c r="D22" s="1" t="s">
        <v>6</v>
      </c>
      <c r="E22" s="1">
        <f>SUM(Boutique!E12:E25)</f>
        <v>21.6</v>
      </c>
    </row>
    <row r="23" spans="1:5">
      <c r="A23" s="66">
        <v>0.2</v>
      </c>
      <c r="B23" s="62" t="s">
        <v>70</v>
      </c>
      <c r="C23" s="67">
        <f>Panier!$H$8*Calcul!$A$23</f>
        <v>0</v>
      </c>
      <c r="D23" s="1" t="s">
        <v>132</v>
      </c>
      <c r="E23" s="1">
        <f>SUM(Boutique!J4:J15)</f>
        <v>58.000000000000007</v>
      </c>
    </row>
    <row r="24" spans="1:5">
      <c r="A24" s="66">
        <v>0.2</v>
      </c>
      <c r="B24" s="62" t="s">
        <v>71</v>
      </c>
      <c r="C24" s="67">
        <f>Panier!$H$9*Calcul!$A$24</f>
        <v>0</v>
      </c>
      <c r="D24" s="1" t="s">
        <v>133</v>
      </c>
      <c r="E24" s="1">
        <f>SUM(Boutique!J19:J31)</f>
        <v>6.3</v>
      </c>
    </row>
    <row r="25" spans="1:5">
      <c r="A25" s="66">
        <v>0.3</v>
      </c>
      <c r="B25" s="62" t="s">
        <v>38</v>
      </c>
      <c r="C25" s="67">
        <f>Panier!$H$10*Calcul!$A$25</f>
        <v>0.3</v>
      </c>
    </row>
    <row r="26" spans="1:5">
      <c r="A26" s="66">
        <v>0.3</v>
      </c>
      <c r="B26" s="62" t="s">
        <v>39</v>
      </c>
      <c r="C26" s="67">
        <f>Panier!H11*Calcul!A26</f>
        <v>0</v>
      </c>
    </row>
    <row r="27" spans="1:5">
      <c r="A27" s="66">
        <v>1</v>
      </c>
      <c r="B27" s="62" t="s">
        <v>72</v>
      </c>
      <c r="C27" s="67">
        <f>Panier!$H$12*Calcul!$A$27</f>
        <v>0</v>
      </c>
    </row>
    <row r="28" spans="1:5">
      <c r="A28" s="66">
        <v>0.6</v>
      </c>
      <c r="B28" s="62" t="s">
        <v>74</v>
      </c>
      <c r="C28" s="67">
        <f>Panier!$H$13*Calcul!$A$28</f>
        <v>0</v>
      </c>
    </row>
    <row r="29" spans="1:5">
      <c r="A29" s="66">
        <v>1</v>
      </c>
      <c r="B29" s="62" t="s">
        <v>75</v>
      </c>
      <c r="C29" s="67">
        <f>Panier!$H$14*Calcul!$A$29</f>
        <v>0</v>
      </c>
    </row>
    <row r="30" spans="1:5">
      <c r="A30" s="66">
        <v>0.3</v>
      </c>
      <c r="B30" s="62" t="s">
        <v>73</v>
      </c>
      <c r="C30" s="67">
        <f>Panier!$H$15*Calcul!$A$30</f>
        <v>0</v>
      </c>
    </row>
    <row r="31" spans="1:5">
      <c r="A31" s="66">
        <v>0.35</v>
      </c>
      <c r="B31" s="62" t="s">
        <v>76</v>
      </c>
      <c r="C31" s="67">
        <f>Panier!$H$16*Calcul!$A$31</f>
        <v>0</v>
      </c>
    </row>
    <row r="32" spans="1:5">
      <c r="A32" s="66">
        <v>1</v>
      </c>
      <c r="B32" s="62" t="s">
        <v>77</v>
      </c>
      <c r="C32" s="67">
        <f>Panier!$H$17*Calcul!$A$32</f>
        <v>0</v>
      </c>
    </row>
    <row r="33" spans="1:3" ht="15.75" thickBot="1">
      <c r="A33" s="68">
        <v>1</v>
      </c>
      <c r="B33" s="69" t="s">
        <v>78</v>
      </c>
      <c r="C33" s="70">
        <f>Panier!$H$18*Calcul!$A$33</f>
        <v>0</v>
      </c>
    </row>
    <row r="35" spans="1:3">
      <c r="B35" s="16" t="s">
        <v>40</v>
      </c>
    </row>
    <row r="36" spans="1:3">
      <c r="B36" s="16" t="s">
        <v>41</v>
      </c>
    </row>
    <row r="37" spans="1:3">
      <c r="B37" s="16" t="s">
        <v>3</v>
      </c>
    </row>
    <row r="38" spans="1:3" ht="15.75" thickBot="1">
      <c r="B38" s="18" t="s">
        <v>4</v>
      </c>
    </row>
    <row r="39" spans="1:3">
      <c r="B39" s="16" t="s">
        <v>42</v>
      </c>
    </row>
    <row r="40" spans="1:3">
      <c r="B40" s="16" t="s">
        <v>43</v>
      </c>
    </row>
    <row r="41" spans="1:3">
      <c r="B41" s="16" t="s">
        <v>44</v>
      </c>
    </row>
    <row r="42" spans="1:3">
      <c r="B42" s="16" t="s">
        <v>45</v>
      </c>
    </row>
    <row r="43" spans="1:3">
      <c r="B43" s="16" t="s">
        <v>46</v>
      </c>
    </row>
    <row r="44" spans="1:3">
      <c r="B44" s="16" t="s">
        <v>47</v>
      </c>
    </row>
    <row r="45" spans="1:3">
      <c r="B45" s="16" t="s">
        <v>48</v>
      </c>
    </row>
    <row r="46" spans="1:3">
      <c r="B46" s="16" t="s">
        <v>49</v>
      </c>
    </row>
    <row r="47" spans="1:3">
      <c r="B47" s="16" t="s">
        <v>50</v>
      </c>
    </row>
    <row r="48" spans="1:3">
      <c r="B48" s="16" t="s">
        <v>51</v>
      </c>
    </row>
    <row r="49" spans="2:2">
      <c r="B49" s="16" t="s">
        <v>52</v>
      </c>
    </row>
    <row r="50" spans="2:2">
      <c r="B50" s="16" t="s">
        <v>53</v>
      </c>
    </row>
    <row r="51" spans="2:2">
      <c r="B51" s="16" t="s">
        <v>54</v>
      </c>
    </row>
    <row r="52" spans="2:2" ht="15.75" thickBot="1">
      <c r="B52" s="18" t="s">
        <v>55</v>
      </c>
    </row>
    <row r="53" spans="2:2">
      <c r="B53" s="96" t="s">
        <v>56</v>
      </c>
    </row>
    <row r="54" spans="2:2">
      <c r="B54" s="12" t="s">
        <v>57</v>
      </c>
    </row>
    <row r="55" spans="2:2">
      <c r="B55" s="12" t="s">
        <v>58</v>
      </c>
    </row>
    <row r="56" spans="2:2">
      <c r="B56" s="12" t="s">
        <v>59</v>
      </c>
    </row>
    <row r="57" spans="2:2">
      <c r="B57" s="12" t="s">
        <v>60</v>
      </c>
    </row>
    <row r="58" spans="2:2">
      <c r="B58" s="12" t="s">
        <v>61</v>
      </c>
    </row>
    <row r="59" spans="2:2">
      <c r="B59" s="12" t="s">
        <v>62</v>
      </c>
    </row>
    <row r="60" spans="2:2">
      <c r="B60" s="12" t="s">
        <v>63</v>
      </c>
    </row>
    <row r="61" spans="2:2">
      <c r="B61" s="12" t="s">
        <v>64</v>
      </c>
    </row>
    <row r="62" spans="2:2">
      <c r="B62" s="12" t="s">
        <v>65</v>
      </c>
    </row>
    <row r="63" spans="2:2">
      <c r="B63" s="12" t="s">
        <v>67</v>
      </c>
    </row>
    <row r="64" spans="2:2" ht="15.75" thickBot="1">
      <c r="B64" s="13" t="s">
        <v>66</v>
      </c>
    </row>
    <row r="65" spans="2:2">
      <c r="B65" s="16" t="s">
        <v>68</v>
      </c>
    </row>
    <row r="66" spans="2:2">
      <c r="B66" s="16" t="s">
        <v>69</v>
      </c>
    </row>
    <row r="67" spans="2:2">
      <c r="B67" s="16" t="s">
        <v>70</v>
      </c>
    </row>
    <row r="68" spans="2:2">
      <c r="B68" s="16" t="s">
        <v>71</v>
      </c>
    </row>
    <row r="69" spans="2:2">
      <c r="B69" s="16" t="s">
        <v>38</v>
      </c>
    </row>
    <row r="70" spans="2:2">
      <c r="B70" s="16" t="s">
        <v>39</v>
      </c>
    </row>
    <row r="71" spans="2:2">
      <c r="B71" s="16" t="s">
        <v>72</v>
      </c>
    </row>
    <row r="72" spans="2:2">
      <c r="B72" s="16" t="s">
        <v>109</v>
      </c>
    </row>
    <row r="73" spans="2:2">
      <c r="B73" s="16" t="s">
        <v>110</v>
      </c>
    </row>
    <row r="74" spans="2:2">
      <c r="B74" s="16" t="s">
        <v>73</v>
      </c>
    </row>
    <row r="75" spans="2:2">
      <c r="B75" s="16" t="s">
        <v>76</v>
      </c>
    </row>
    <row r="76" spans="2:2">
      <c r="B76" s="16" t="s">
        <v>77</v>
      </c>
    </row>
    <row r="77" spans="2:2" ht="15.75" thickBot="1">
      <c r="B77" s="18" t="s">
        <v>78</v>
      </c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B12">
      <formula1>$B$12:$B$15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J31"/>
  <sheetViews>
    <sheetView workbookViewId="0">
      <selection activeCell="B7" sqref="B7"/>
    </sheetView>
  </sheetViews>
  <sheetFormatPr defaultColWidth="11.42578125" defaultRowHeight="15"/>
  <cols>
    <col min="1" max="1" width="2.42578125" style="28" customWidth="1"/>
    <col min="2" max="2" width="22.140625" style="27" customWidth="1"/>
    <col min="3" max="3" width="8" style="28" customWidth="1"/>
    <col min="4" max="4" width="9.7109375" style="28" customWidth="1"/>
    <col min="5" max="5" width="19.140625" style="29" customWidth="1"/>
    <col min="6" max="6" width="15.5703125" style="28" customWidth="1"/>
    <col min="7" max="7" width="29.7109375" style="28" customWidth="1"/>
    <col min="8" max="8" width="17" style="28" customWidth="1"/>
    <col min="9" max="9" width="21" style="28" customWidth="1"/>
    <col min="10" max="10" width="20.5703125" style="28" customWidth="1"/>
    <col min="11" max="16384" width="11.42578125" style="28"/>
  </cols>
  <sheetData>
    <row r="1" spans="1:10" ht="48" customHeight="1">
      <c r="A1" s="50"/>
      <c r="B1" s="163" t="s">
        <v>95</v>
      </c>
      <c r="C1" s="164"/>
      <c r="D1" s="164"/>
      <c r="E1" s="114" t="str">
        <f>IF($C$2=Calcul!$B$10,Calcul!$C$10,Calcul!$C$11)</f>
        <v>Nom</v>
      </c>
      <c r="F1" s="115" t="str">
        <f>IF($E$1=Calcul!$C$10,Calcul!$D$10,Calcul!$D$11)</f>
        <v>Prénom</v>
      </c>
      <c r="G1" s="115" t="str">
        <f>IF($F$1=Calcul!$D$10,Calcul!$E$10,Calcul!$E$11)</f>
        <v>Adresse</v>
      </c>
      <c r="H1" s="115" t="str">
        <f>IF($G$1=Calcul!$E$10,Calcul!$F$10,Calcul!$F$11)</f>
        <v>Téléphone</v>
      </c>
      <c r="I1" s="116" t="str">
        <f>IF($G$1=Calcul!$E$10,Calcul!$G$10,Calcul!$G$11)</f>
        <v>Email</v>
      </c>
      <c r="J1" s="30"/>
    </row>
    <row r="2" spans="1:10" s="31" customFormat="1" ht="33.75" customHeight="1" thickBot="1">
      <c r="A2" s="51"/>
      <c r="B2" s="117" t="s">
        <v>103</v>
      </c>
      <c r="C2" s="162" t="str">
        <f>IF(B2=Calcul!B4,Calcul!B10,Calcul!B11)</f>
        <v>Adresse complète</v>
      </c>
      <c r="D2" s="162"/>
      <c r="E2" s="118"/>
      <c r="F2" s="119"/>
      <c r="G2" s="119"/>
      <c r="H2" s="120"/>
      <c r="I2" s="121"/>
      <c r="J2" s="32"/>
    </row>
    <row r="3" spans="1:10" ht="12" customHeight="1">
      <c r="A3" s="50"/>
      <c r="B3" s="52"/>
      <c r="C3" s="50"/>
      <c r="D3" s="50"/>
      <c r="E3" s="53"/>
      <c r="F3" s="50"/>
      <c r="G3" s="50"/>
      <c r="H3" s="50"/>
      <c r="I3" s="50"/>
    </row>
    <row r="4" spans="1:10" ht="18" customHeight="1" thickBot="1">
      <c r="A4" s="50"/>
      <c r="B4" s="52"/>
      <c r="C4" s="54"/>
      <c r="D4" s="54"/>
      <c r="E4" s="55"/>
      <c r="F4" s="56"/>
      <c r="G4" s="50"/>
      <c r="H4" s="54"/>
      <c r="I4" s="55"/>
    </row>
    <row r="5" spans="1:10" s="33" customFormat="1" ht="18" customHeight="1" thickBot="1">
      <c r="A5" s="50"/>
      <c r="B5" s="111" t="s">
        <v>7</v>
      </c>
      <c r="C5" s="76" t="s">
        <v>18</v>
      </c>
      <c r="D5" s="79" t="s">
        <v>19</v>
      </c>
      <c r="E5" s="77" t="s">
        <v>20</v>
      </c>
      <c r="F5" s="75"/>
      <c r="G5" s="113" t="s">
        <v>30</v>
      </c>
      <c r="H5" s="78" t="s">
        <v>94</v>
      </c>
      <c r="I5" s="80" t="s">
        <v>20</v>
      </c>
    </row>
    <row r="6" spans="1:10" ht="18" customHeight="1">
      <c r="A6" s="50"/>
      <c r="B6" s="108" t="s">
        <v>15</v>
      </c>
      <c r="C6" s="88">
        <f>IF(Boutique!D4&gt;=0,Boutique!D4)</f>
        <v>0</v>
      </c>
      <c r="D6" s="88">
        <f>IF(Boutique!D5&gt;=0,Boutique!D5)</f>
        <v>0</v>
      </c>
      <c r="E6" s="84">
        <f>Boutique!$E$4+Boutique!$E$5</f>
        <v>0</v>
      </c>
      <c r="F6" s="50"/>
      <c r="G6" s="108" t="s">
        <v>31</v>
      </c>
      <c r="H6" s="88">
        <f>Boutique!I19</f>
        <v>0</v>
      </c>
      <c r="I6" s="84">
        <f>Boutique!$J$19</f>
        <v>0</v>
      </c>
    </row>
    <row r="7" spans="1:10" ht="18" customHeight="1" thickBot="1">
      <c r="A7" s="50"/>
      <c r="B7" s="109" t="s">
        <v>5</v>
      </c>
      <c r="C7" s="89">
        <f>IF(Boutique!D6&gt;=0,Boutique!D6)</f>
        <v>1</v>
      </c>
      <c r="D7" s="89">
        <f>IF(Boutique!D7&gt;=0,Boutique!D7)</f>
        <v>0</v>
      </c>
      <c r="E7" s="85">
        <f>Boutique!$E$6+Boutique!$E$7</f>
        <v>12</v>
      </c>
      <c r="F7" s="50"/>
      <c r="G7" s="110" t="s">
        <v>32</v>
      </c>
      <c r="H7" s="90">
        <f>Boutique!I20</f>
        <v>0</v>
      </c>
      <c r="I7" s="87">
        <f>Boutique!$J$20</f>
        <v>0</v>
      </c>
    </row>
    <row r="8" spans="1:10" ht="18" customHeight="1" thickBot="1">
      <c r="A8" s="50"/>
      <c r="B8" s="50"/>
      <c r="C8" s="50"/>
      <c r="D8" s="82"/>
      <c r="E8" s="93">
        <f>SUM($E$6:$E$7)</f>
        <v>12</v>
      </c>
      <c r="F8" s="50"/>
      <c r="G8" s="110" t="s">
        <v>33</v>
      </c>
      <c r="H8" s="90">
        <f>Boutique!I21</f>
        <v>0</v>
      </c>
      <c r="I8" s="87">
        <f>Boutique!$J$21</f>
        <v>0</v>
      </c>
    </row>
    <row r="9" spans="1:10" ht="18" customHeight="1" thickBot="1">
      <c r="A9" s="50"/>
      <c r="B9" s="50"/>
      <c r="C9" s="50"/>
      <c r="D9" s="83"/>
      <c r="E9" s="74"/>
      <c r="F9" s="50"/>
      <c r="G9" s="110" t="s">
        <v>34</v>
      </c>
      <c r="H9" s="90">
        <f>Boutique!I22</f>
        <v>0</v>
      </c>
      <c r="I9" s="87">
        <f>Boutique!$J$22</f>
        <v>0</v>
      </c>
    </row>
    <row r="10" spans="1:10" ht="18" customHeight="1" thickBot="1">
      <c r="A10" s="50"/>
      <c r="B10" s="112" t="s">
        <v>6</v>
      </c>
      <c r="C10" s="76" t="s">
        <v>18</v>
      </c>
      <c r="D10" s="76" t="s">
        <v>19</v>
      </c>
      <c r="E10" s="81" t="s">
        <v>20</v>
      </c>
      <c r="F10" s="50"/>
      <c r="G10" s="110" t="s">
        <v>80</v>
      </c>
      <c r="H10" s="90">
        <f>Boutique!I23</f>
        <v>1</v>
      </c>
      <c r="I10" s="87">
        <f>Boutique!$J$23</f>
        <v>6.3</v>
      </c>
    </row>
    <row r="11" spans="1:10" ht="18" customHeight="1">
      <c r="A11" s="50"/>
      <c r="B11" s="108" t="s">
        <v>8</v>
      </c>
      <c r="C11" s="88">
        <f>IF(Boutique!D12&gt;=0,Boutique!D12)</f>
        <v>0</v>
      </c>
      <c r="D11" s="72">
        <f>IF(Boutique!D13&gt;=0,Boutique!D13)</f>
        <v>0</v>
      </c>
      <c r="E11" s="84">
        <f>Boutique!$E$12+Boutique!$E$13</f>
        <v>0</v>
      </c>
      <c r="F11" s="50"/>
      <c r="G11" s="110" t="s">
        <v>35</v>
      </c>
      <c r="H11" s="90">
        <f>Boutique!I24</f>
        <v>0</v>
      </c>
      <c r="I11" s="87">
        <f>Boutique!$J$24</f>
        <v>0</v>
      </c>
    </row>
    <row r="12" spans="1:10" ht="18" customHeight="1">
      <c r="A12" s="50"/>
      <c r="B12" s="110" t="s">
        <v>5</v>
      </c>
      <c r="C12" s="90">
        <f>IF(Boutique!D14&gt;=0,Boutique!D14)</f>
        <v>0</v>
      </c>
      <c r="D12" s="50">
        <f>IF(Boutique!D15&gt;=0,Boutique!D15)</f>
        <v>0</v>
      </c>
      <c r="E12" s="87">
        <f>Boutique!$E$14+Boutique!$E$15</f>
        <v>0</v>
      </c>
      <c r="F12" s="50"/>
      <c r="G12" s="110" t="s">
        <v>118</v>
      </c>
      <c r="H12" s="90">
        <f>Boutique!I25</f>
        <v>0</v>
      </c>
      <c r="I12" s="87">
        <f>Boutique!$J$25</f>
        <v>0</v>
      </c>
    </row>
    <row r="13" spans="1:10" ht="18" customHeight="1">
      <c r="A13" s="50"/>
      <c r="B13" s="110" t="s">
        <v>11</v>
      </c>
      <c r="C13" s="90">
        <f>IF(Boutique!D16&gt;=0,Boutique!D16)</f>
        <v>0</v>
      </c>
      <c r="D13" s="50">
        <f>IF(Boutique!D17&gt;=0,Boutique!D17)</f>
        <v>1</v>
      </c>
      <c r="E13" s="87">
        <f>Boutique!$E$16+Boutique!$E$17</f>
        <v>21.6</v>
      </c>
      <c r="F13" s="50"/>
      <c r="G13" s="110" t="s">
        <v>81</v>
      </c>
      <c r="H13" s="90">
        <f>Boutique!I26</f>
        <v>0</v>
      </c>
      <c r="I13" s="87">
        <f>Boutique!$J$26</f>
        <v>0</v>
      </c>
    </row>
    <row r="14" spans="1:10" ht="18" customHeight="1">
      <c r="A14" s="50"/>
      <c r="B14" s="110" t="s">
        <v>12</v>
      </c>
      <c r="C14" s="90">
        <f>IF(Boutique!D18&gt;=0,Boutique!D18)</f>
        <v>0</v>
      </c>
      <c r="D14" s="50">
        <f>IF(Boutique!D19&gt;=0,Boutique!D19)</f>
        <v>0</v>
      </c>
      <c r="E14" s="87">
        <f>Boutique!$E$18+Boutique!$E$19</f>
        <v>0</v>
      </c>
      <c r="F14" s="50"/>
      <c r="G14" s="110" t="s">
        <v>81</v>
      </c>
      <c r="H14" s="90">
        <f>Boutique!I27</f>
        <v>0</v>
      </c>
      <c r="I14" s="87">
        <f>Boutique!$J$27</f>
        <v>0</v>
      </c>
    </row>
    <row r="15" spans="1:10" ht="18" customHeight="1">
      <c r="A15" s="50"/>
      <c r="B15" s="110" t="s">
        <v>16</v>
      </c>
      <c r="C15" s="90">
        <f>IF(Boutique!D20&gt;=0,Boutique!D20)</f>
        <v>0</v>
      </c>
      <c r="D15" s="50">
        <f>IF(Boutique!D21&gt;=0,Boutique!D21)</f>
        <v>0</v>
      </c>
      <c r="E15" s="87">
        <f>Boutique!$E$20+Boutique!$E$21</f>
        <v>0</v>
      </c>
      <c r="F15" s="50"/>
      <c r="G15" s="110" t="s">
        <v>36</v>
      </c>
      <c r="H15" s="90">
        <f>Boutique!I28</f>
        <v>0</v>
      </c>
      <c r="I15" s="87">
        <f>Boutique!$J$28</f>
        <v>0</v>
      </c>
    </row>
    <row r="16" spans="1:10" ht="18" customHeight="1">
      <c r="A16" s="50"/>
      <c r="B16" s="110" t="s">
        <v>17</v>
      </c>
      <c r="C16" s="90">
        <f>IF(Boutique!D22&gt;=0,Boutique!D22)</f>
        <v>0</v>
      </c>
      <c r="D16" s="50">
        <f>IF(Boutique!D23&gt;=0,Boutique!D23)</f>
        <v>0</v>
      </c>
      <c r="E16" s="87">
        <f>Boutique!$E$22+Boutique!$E$23</f>
        <v>0</v>
      </c>
      <c r="F16" s="50"/>
      <c r="G16" s="110" t="s">
        <v>37</v>
      </c>
      <c r="H16" s="90">
        <f>Boutique!I29</f>
        <v>0</v>
      </c>
      <c r="I16" s="87">
        <f>Boutique!$J$29</f>
        <v>0</v>
      </c>
    </row>
    <row r="17" spans="1:9" ht="18" customHeight="1" thickBot="1">
      <c r="A17" s="50"/>
      <c r="B17" s="109" t="s">
        <v>13</v>
      </c>
      <c r="C17" s="89">
        <f>IF(Boutique!D24&gt;=0,Boutique!D24)</f>
        <v>0</v>
      </c>
      <c r="D17" s="73">
        <f>IF(Boutique!D25&gt;=0,Boutique!D25)</f>
        <v>0</v>
      </c>
      <c r="E17" s="85">
        <f>Boutique!$E$24+Boutique!$E$25</f>
        <v>0</v>
      </c>
      <c r="F17" s="50"/>
      <c r="G17" s="110" t="s">
        <v>82</v>
      </c>
      <c r="H17" s="90">
        <f>Boutique!I30</f>
        <v>0</v>
      </c>
      <c r="I17" s="87">
        <f>Boutique!$J$30</f>
        <v>0</v>
      </c>
    </row>
    <row r="18" spans="1:9" ht="18" customHeight="1" thickBot="1">
      <c r="A18" s="50"/>
      <c r="B18" s="50"/>
      <c r="C18" s="50"/>
      <c r="D18" s="100"/>
      <c r="E18" s="86">
        <f>SUM($E$11:$E$17)</f>
        <v>21.6</v>
      </c>
      <c r="F18" s="50"/>
      <c r="G18" s="109" t="s">
        <v>83</v>
      </c>
      <c r="H18" s="89">
        <f>Boutique!I31</f>
        <v>0</v>
      </c>
      <c r="I18" s="85">
        <f>Boutique!$J$31</f>
        <v>0</v>
      </c>
    </row>
    <row r="19" spans="1:9" s="33" customFormat="1" ht="18" customHeight="1" thickBot="1">
      <c r="A19" s="50"/>
      <c r="B19" s="50"/>
      <c r="C19" s="50"/>
      <c r="D19" s="54"/>
      <c r="E19" s="74"/>
      <c r="F19" s="50"/>
      <c r="G19" s="50"/>
      <c r="H19" s="82"/>
      <c r="I19" s="86">
        <f>SUM($I$6:$I$18)</f>
        <v>6.3</v>
      </c>
    </row>
    <row r="20" spans="1:9" ht="18.75" customHeight="1" thickBot="1">
      <c r="A20" s="50"/>
      <c r="B20" s="112" t="s">
        <v>14</v>
      </c>
      <c r="C20" s="79" t="s">
        <v>18</v>
      </c>
      <c r="D20" s="76" t="s">
        <v>19</v>
      </c>
      <c r="E20" s="81" t="s">
        <v>20</v>
      </c>
      <c r="F20" s="50"/>
      <c r="G20" s="50"/>
      <c r="H20" s="50"/>
      <c r="I20" s="50"/>
    </row>
    <row r="21" spans="1:9" ht="18" customHeight="1">
      <c r="A21" s="50"/>
      <c r="B21" s="108" t="s">
        <v>24</v>
      </c>
      <c r="C21" s="88">
        <f>Boutique!I4</f>
        <v>0</v>
      </c>
      <c r="D21" s="72">
        <f>Boutique!I5</f>
        <v>0</v>
      </c>
      <c r="E21" s="84">
        <f>Boutique!$J$4+Boutique!$J$5</f>
        <v>0</v>
      </c>
      <c r="F21" s="50"/>
      <c r="G21" s="50"/>
      <c r="H21" s="50"/>
      <c r="I21" s="50"/>
    </row>
    <row r="22" spans="1:9" ht="18" customHeight="1" thickBot="1">
      <c r="A22" s="50"/>
      <c r="B22" s="110" t="s">
        <v>25</v>
      </c>
      <c r="C22" s="90">
        <f>Boutique!I6</f>
        <v>0</v>
      </c>
      <c r="D22" s="50">
        <f>Boutique!I7</f>
        <v>0</v>
      </c>
      <c r="E22" s="87">
        <f>Boutique!$J$6+Boutique!$J$7</f>
        <v>0</v>
      </c>
      <c r="F22" s="50"/>
      <c r="G22" s="50"/>
      <c r="H22" s="50"/>
    </row>
    <row r="23" spans="1:9" ht="18" customHeight="1">
      <c r="A23" s="50"/>
      <c r="B23" s="110" t="s">
        <v>26</v>
      </c>
      <c r="C23" s="90">
        <f>Boutique!I8</f>
        <v>0</v>
      </c>
      <c r="D23" s="50">
        <f>Boutique!I9</f>
        <v>0</v>
      </c>
      <c r="E23" s="87">
        <f>Boutique!$J$8+Boutique!$J$9</f>
        <v>0</v>
      </c>
      <c r="F23" s="58"/>
      <c r="G23" s="101" t="s">
        <v>115</v>
      </c>
      <c r="H23" s="102">
        <f>Calcul!$E$18</f>
        <v>3.5000000000000004</v>
      </c>
    </row>
    <row r="24" spans="1:9" ht="18" customHeight="1">
      <c r="A24" s="50"/>
      <c r="B24" s="110" t="s">
        <v>27</v>
      </c>
      <c r="C24" s="90">
        <f>Boutique!I10</f>
        <v>1</v>
      </c>
      <c r="D24" s="50">
        <f>Boutique!I11</f>
        <v>2</v>
      </c>
      <c r="E24" s="87">
        <f>Boutique!$J$10+Boutique!$J$11</f>
        <v>58.000000000000007</v>
      </c>
      <c r="F24" s="58"/>
      <c r="G24" s="103" t="s">
        <v>84</v>
      </c>
      <c r="H24" s="104">
        <f>SUM($C$6:$C$7,$C$11,$C$12,$C$13,$C$14,$C$15,$C$16,$C$17,$C$21,$C$22,$C$23,$C$24,$C$25,$C$26,$D$6,$D$7,$D$11,$D$12,$D$13,$D$14,$D$15,$D$16,$D$17,$D$21,$D$22,$D$23,$D$24,$D$25,$D$26,$H$6,$H$7,$H$8,$H$9,$H$10,$H$11,$H$12,$H$13,$H$14,$H$15,$H$16,$H$18,$H$17)</f>
        <v>6</v>
      </c>
    </row>
    <row r="25" spans="1:9" ht="18" customHeight="1">
      <c r="A25" s="50"/>
      <c r="B25" s="110" t="s">
        <v>28</v>
      </c>
      <c r="C25" s="90">
        <f>Boutique!I12</f>
        <v>0</v>
      </c>
      <c r="D25" s="50">
        <f>Boutique!I13</f>
        <v>0</v>
      </c>
      <c r="E25" s="87">
        <f>Boutique!$J$12+Boutique!$J$13</f>
        <v>0</v>
      </c>
      <c r="F25" s="58"/>
      <c r="G25" s="103" t="str">
        <f>IF(B2=Calcul!B4,Calcul!B7,Calcul!B5)</f>
        <v>Frais de Port</v>
      </c>
      <c r="H25" s="105">
        <f>IF($G$25=Calcul!$B$7,Calcul!$E$3,Calcul!$E$2)</f>
        <v>12</v>
      </c>
    </row>
    <row r="26" spans="1:9" ht="18" customHeight="1" thickBot="1">
      <c r="A26" s="50"/>
      <c r="B26" s="109" t="s">
        <v>29</v>
      </c>
      <c r="C26" s="89">
        <f>Boutique!I14</f>
        <v>0</v>
      </c>
      <c r="D26" s="73">
        <f>Boutique!I15</f>
        <v>0</v>
      </c>
      <c r="E26" s="85">
        <f>Boutique!$J$14+Boutique!$J$15</f>
        <v>0</v>
      </c>
      <c r="F26" s="58"/>
      <c r="G26" s="106" t="s">
        <v>96</v>
      </c>
      <c r="H26" s="107">
        <f>SUM($E$8,$E$18,$E$27,$I$19)</f>
        <v>97.9</v>
      </c>
    </row>
    <row r="27" spans="1:9" ht="18" customHeight="1" thickBot="1">
      <c r="A27" s="50"/>
      <c r="B27" s="52"/>
      <c r="C27" s="50"/>
      <c r="D27" s="82"/>
      <c r="E27" s="86">
        <f>SUM($E$21:$E$26)</f>
        <v>58.000000000000007</v>
      </c>
      <c r="F27" s="74"/>
      <c r="G27" s="91" t="s">
        <v>116</v>
      </c>
      <c r="H27" s="92">
        <f>IF($B$2=Calcul!$B$4,Calcul!G3,$H$26)</f>
        <v>109.9</v>
      </c>
    </row>
    <row r="28" spans="1:9" ht="30" customHeight="1">
      <c r="A28" s="50"/>
      <c r="B28" s="57"/>
      <c r="C28" s="50"/>
      <c r="D28" s="50"/>
      <c r="E28" s="53"/>
      <c r="F28" s="50"/>
      <c r="G28" s="27"/>
    </row>
    <row r="29" spans="1:9" ht="26.25" customHeight="1">
      <c r="A29" s="50"/>
      <c r="B29" s="52"/>
      <c r="C29" s="50"/>
      <c r="D29" s="50"/>
      <c r="E29" s="53"/>
      <c r="F29" s="50"/>
      <c r="I29" s="50"/>
    </row>
    <row r="30" spans="1:9" ht="18" customHeight="1">
      <c r="B30" s="34"/>
      <c r="C30" s="27"/>
      <c r="D30" s="27"/>
      <c r="I30" s="50"/>
    </row>
    <row r="31" spans="1:9" ht="18" customHeight="1">
      <c r="F31" s="27"/>
    </row>
  </sheetData>
  <sheetProtection formatCells="0" formatColumns="0" formatRows="0" insertColumns="0" insertRows="0" insertHyperlinks="0" deleteColumns="0" deleteRows="0" sort="0" autoFilter="0" pivotTables="0"/>
  <dataConsolidate/>
  <mergeCells count="2">
    <mergeCell ref="C2:D2"/>
    <mergeCell ref="B1:D1"/>
  </mergeCells>
  <pageMargins left="0" right="0" top="0.59055118110236227" bottom="0.59055118110236227" header="0.31496062992125984" footer="0.31496062992125984"/>
  <pageSetup paperSize="9" fitToHeight="0" orientation="landscape" r:id="rId1"/>
  <headerFooter>
    <oddHeader>&amp;C&amp;"-,Gras"&amp;12Fiche de commande Lefribourgeois.ch</oddHeader>
    <oddFooter>&amp;C&amp;"-,Gras"
Merci de votre commande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Calcul!$B$4:$B$5</xm:f>
          </x14:formula1>
          <xm:sqref>F5 B30</xm:sqref>
        </x14:dataValidation>
        <x14:dataValidation type="list" errorStyle="information" allowBlank="1" showInputMessage="1" showErrorMessage="1">
          <x14:formula1>
            <xm:f>Calcul!$B$4:$B$5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20"/>
  <sheetViews>
    <sheetView showZeros="0" tabSelected="1" zoomScaleNormal="100" workbookViewId="0">
      <selection activeCell="G8" sqref="G8"/>
    </sheetView>
  </sheetViews>
  <sheetFormatPr defaultColWidth="11.42578125" defaultRowHeight="15"/>
  <cols>
    <col min="1" max="1" width="2.140625" style="123" customWidth="1"/>
    <col min="2" max="2" width="32.5703125" style="123" customWidth="1"/>
    <col min="3" max="3" width="21.85546875" style="38" customWidth="1"/>
    <col min="4" max="4" width="19" style="124" customWidth="1"/>
    <col min="5" max="5" width="18.5703125" style="124" customWidth="1"/>
    <col min="6" max="6" width="22.28515625" style="123" customWidth="1"/>
    <col min="7" max="7" width="21.85546875" style="123" customWidth="1"/>
    <col min="8" max="8" width="22" style="123" customWidth="1"/>
    <col min="9" max="9" width="18.5703125" style="123" customWidth="1"/>
    <col min="10" max="16384" width="11.42578125" style="123"/>
  </cols>
  <sheetData>
    <row r="1" spans="1:9" ht="15.75" thickBot="1"/>
    <row r="2" spans="1:9" ht="47.25" customHeight="1" thickBot="1">
      <c r="B2" s="133" t="s">
        <v>121</v>
      </c>
      <c r="C2" s="132" t="s">
        <v>102</v>
      </c>
      <c r="D2" s="134" t="str">
        <f>IF(C2=Calcul!B5,Calcul!B11,Calcul!B13)</f>
        <v>Donnez la date dans la case en dessous du marché</v>
      </c>
      <c r="E2" s="123"/>
    </row>
    <row r="3" spans="1:9" ht="46.5" customHeight="1">
      <c r="B3" s="126" t="str">
        <f>IF(C2=Calcul!B4,Calcul!C13,Calcul!C14)</f>
        <v>Lausanne,
Place de la Palud (Mercredi)</v>
      </c>
      <c r="C3" s="127" t="str">
        <f>IF(C2=Calcul!B4,Calcul!D13,Calcul!D14)</f>
        <v>Lausanne,
Rue de l'Ale (Samedi)</v>
      </c>
      <c r="D3" s="127" t="str">
        <f>IF(C2=Calcul!B4,Calcul!E13,Calcul!E14)</f>
        <v>Martigny,
Av. de la Gare (Jeudi)</v>
      </c>
      <c r="E3" s="128" t="str">
        <f>IF(C2=Calcul!B4,Calcul!F13,Calcul!F14)</f>
        <v>Montreux,
Aux Quais (Vendredi)</v>
      </c>
    </row>
    <row r="4" spans="1:9" ht="27.75" customHeight="1" thickBot="1">
      <c r="B4" s="129" t="s">
        <v>128</v>
      </c>
      <c r="C4" s="130" t="s">
        <v>128</v>
      </c>
      <c r="D4" s="130">
        <v>0</v>
      </c>
      <c r="E4" s="131" t="s">
        <v>128</v>
      </c>
      <c r="I4" s="123">
        <v>0</v>
      </c>
    </row>
    <row r="5" spans="1:9" ht="21" customHeight="1">
      <c r="A5" s="123" t="s">
        <v>129</v>
      </c>
      <c r="D5" s="38">
        <v>0</v>
      </c>
      <c r="E5" s="38"/>
      <c r="I5" s="123">
        <v>0</v>
      </c>
    </row>
    <row r="6" spans="1:9" ht="21" customHeight="1" thickBot="1">
      <c r="B6" s="135" t="s">
        <v>89</v>
      </c>
      <c r="C6" s="165" t="s">
        <v>128</v>
      </c>
      <c r="D6" s="165"/>
      <c r="E6" s="122"/>
      <c r="I6" s="123">
        <v>0</v>
      </c>
    </row>
    <row r="7" spans="1:9" ht="21" customHeight="1">
      <c r="B7" s="135" t="s">
        <v>90</v>
      </c>
      <c r="C7" s="165" t="s">
        <v>128</v>
      </c>
      <c r="D7" s="165"/>
      <c r="E7" s="123"/>
      <c r="F7" s="136" t="s">
        <v>119</v>
      </c>
      <c r="G7" s="137">
        <f>Calcul!E18</f>
        <v>3.5000000000000004</v>
      </c>
      <c r="I7" s="123">
        <v>0</v>
      </c>
    </row>
    <row r="8" spans="1:9" ht="21" customHeight="1">
      <c r="B8" s="135" t="s">
        <v>124</v>
      </c>
      <c r="C8" s="165" t="s">
        <v>128</v>
      </c>
      <c r="D8" s="165"/>
      <c r="E8" s="123"/>
      <c r="F8" s="138" t="s">
        <v>120</v>
      </c>
      <c r="G8" s="139">
        <f>SUM(C11:C100)</f>
        <v>6</v>
      </c>
      <c r="I8" s="123">
        <v>0</v>
      </c>
    </row>
    <row r="9" spans="1:9" ht="21" customHeight="1">
      <c r="C9" s="123"/>
      <c r="D9" s="123"/>
      <c r="E9" s="123"/>
      <c r="F9" s="138" t="s">
        <v>96</v>
      </c>
      <c r="G9" s="140">
        <f>SUM(Calcul!E21,Calcul!E22,Calcul!E23,Calcul!E24)</f>
        <v>97.9</v>
      </c>
      <c r="I9" s="123">
        <v>0</v>
      </c>
    </row>
    <row r="10" spans="1:9" ht="17.25" customHeight="1" thickBot="1">
      <c r="C10" s="123"/>
      <c r="D10" s="123"/>
      <c r="E10" s="123"/>
      <c r="F10" s="141">
        <f>IF(C2=Calcul!B4,Calcul!B7,Calcul!C7)</f>
        <v>0</v>
      </c>
      <c r="G10" s="142">
        <f>IF(F10=Calcul!B7,Calcul!E3,Calcul!E2)</f>
        <v>0</v>
      </c>
      <c r="I10" s="123">
        <v>0</v>
      </c>
    </row>
    <row r="11" spans="1:9" ht="21" customHeight="1" thickBot="1">
      <c r="F11" s="143" t="s">
        <v>127</v>
      </c>
      <c r="G11" s="144">
        <f>G9+G10</f>
        <v>97.9</v>
      </c>
      <c r="I11" s="123">
        <v>0</v>
      </c>
    </row>
    <row r="12" spans="1:9">
      <c r="B12" s="166" t="s">
        <v>7</v>
      </c>
      <c r="C12" s="167" t="s">
        <v>1</v>
      </c>
      <c r="D12" s="168" t="s">
        <v>2</v>
      </c>
    </row>
    <row r="13" spans="1:9">
      <c r="B13" s="123" t="s">
        <v>3</v>
      </c>
      <c r="C13" s="38">
        <v>1</v>
      </c>
      <c r="D13" s="124">
        <v>12</v>
      </c>
    </row>
    <row r="14" spans="1:9">
      <c r="B14" s="166" t="s">
        <v>6</v>
      </c>
      <c r="C14" s="167" t="s">
        <v>1</v>
      </c>
      <c r="D14" s="168" t="s">
        <v>2</v>
      </c>
    </row>
    <row r="15" spans="1:9">
      <c r="B15" s="123" t="s">
        <v>47</v>
      </c>
      <c r="C15" s="38">
        <v>1</v>
      </c>
      <c r="D15" s="124">
        <v>21.6</v>
      </c>
    </row>
    <row r="16" spans="1:9">
      <c r="B16" s="166" t="s">
        <v>14</v>
      </c>
      <c r="C16" s="167" t="s">
        <v>1</v>
      </c>
      <c r="D16" s="168" t="s">
        <v>2</v>
      </c>
    </row>
    <row r="17" spans="2:4">
      <c r="B17" s="123" t="s">
        <v>62</v>
      </c>
      <c r="C17" s="38">
        <v>1</v>
      </c>
      <c r="D17" s="124">
        <v>11.600000000000001</v>
      </c>
    </row>
    <row r="18" spans="2:4">
      <c r="B18" s="123" t="s">
        <v>63</v>
      </c>
      <c r="C18" s="38">
        <v>2</v>
      </c>
      <c r="D18" s="124">
        <v>46.400000000000006</v>
      </c>
    </row>
    <row r="19" spans="2:4">
      <c r="B19" s="166" t="s">
        <v>30</v>
      </c>
      <c r="C19" s="167" t="s">
        <v>1</v>
      </c>
      <c r="D19" s="168" t="s">
        <v>2</v>
      </c>
    </row>
    <row r="20" spans="2:4">
      <c r="B20" s="123" t="s">
        <v>38</v>
      </c>
      <c r="C20" s="38">
        <v>1</v>
      </c>
      <c r="D20" s="124">
        <v>6.3</v>
      </c>
    </row>
  </sheetData>
  <mergeCells count="3">
    <mergeCell ref="C8:D8"/>
    <mergeCell ref="C6:D6"/>
    <mergeCell ref="C7:D7"/>
  </mergeCells>
  <pageMargins left="0.23622047244094491" right="0" top="0.35433070866141736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Calcul!$B$4:$B$5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Boutique</vt:lpstr>
      <vt:lpstr>Calcul</vt:lpstr>
      <vt:lpstr>Panier</vt:lpstr>
      <vt:lpstr>Panier2</vt:lpstr>
    </vt:vector>
  </TitlesOfParts>
  <Company>Medisupport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Schaller</dc:creator>
  <cp:lastModifiedBy>h2so4</cp:lastModifiedBy>
  <cp:lastPrinted>2017-12-08T19:38:24Z</cp:lastPrinted>
  <dcterms:created xsi:type="dcterms:W3CDTF">2017-12-05T19:57:30Z</dcterms:created>
  <dcterms:modified xsi:type="dcterms:W3CDTF">2017-12-19T15:37:58Z</dcterms:modified>
</cp:coreProperties>
</file>