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1570" windowHeight="8595"/>
  </bookViews>
  <sheets>
    <sheet name="conso réelle planning" sheetId="5" r:id="rId1"/>
    <sheet name="base de donnée conso réelle" sheetId="6" r:id="rId2"/>
  </sheets>
  <externalReferences>
    <externalReference r:id="rId3"/>
  </externalReferences>
  <definedNames>
    <definedName name="ingrédient">'base de donnée conso réelle'!$A$2:$A$83</definedName>
    <definedName name="liste_ingredients">#REF!</definedName>
    <definedName name="liste_produit">#REF!</definedName>
    <definedName name="liste_produits">#REF!</definedName>
    <definedName name="listedesrecettes">#REF!</definedName>
    <definedName name="produits">[1]Recette!$B$1:$Z$1</definedName>
    <definedName name="recette">'base de donnée conso réelle'!$B$1:$AG$1</definedName>
    <definedName name="tableau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5" i="5" l="1"/>
  <c r="E15" i="5"/>
  <c r="F15" i="5"/>
  <c r="G15" i="5"/>
  <c r="H15" i="5"/>
  <c r="I15" i="5"/>
  <c r="J15" i="5"/>
  <c r="D16" i="5"/>
  <c r="E16" i="5"/>
  <c r="F16" i="5"/>
  <c r="G16" i="5"/>
  <c r="H16" i="5"/>
  <c r="I16" i="5"/>
  <c r="J16" i="5"/>
  <c r="D17" i="5"/>
  <c r="E17" i="5"/>
  <c r="F17" i="5"/>
  <c r="G17" i="5"/>
  <c r="H17" i="5"/>
  <c r="I17" i="5"/>
  <c r="J17" i="5"/>
  <c r="D18" i="5"/>
  <c r="E18" i="5"/>
  <c r="F18" i="5"/>
  <c r="G18" i="5"/>
  <c r="H18" i="5"/>
  <c r="I18" i="5"/>
  <c r="J18" i="5"/>
  <c r="D19" i="5"/>
  <c r="E19" i="5"/>
  <c r="F19" i="5"/>
  <c r="G19" i="5"/>
  <c r="H19" i="5"/>
  <c r="I19" i="5"/>
  <c r="J19" i="5"/>
  <c r="D20" i="5"/>
  <c r="E20" i="5"/>
  <c r="F20" i="5"/>
  <c r="G20" i="5"/>
  <c r="H20" i="5"/>
  <c r="I20" i="5"/>
  <c r="J20" i="5"/>
  <c r="D21" i="5"/>
  <c r="E21" i="5"/>
  <c r="F21" i="5"/>
  <c r="G21" i="5"/>
  <c r="H21" i="5"/>
  <c r="I21" i="5"/>
  <c r="J21" i="5"/>
  <c r="D22" i="5"/>
  <c r="E22" i="5"/>
  <c r="F22" i="5"/>
  <c r="G22" i="5"/>
  <c r="H22" i="5"/>
  <c r="I22" i="5"/>
  <c r="J22" i="5"/>
  <c r="D23" i="5"/>
  <c r="E23" i="5"/>
  <c r="F23" i="5"/>
  <c r="G23" i="5"/>
  <c r="H23" i="5"/>
  <c r="I23" i="5"/>
  <c r="J23" i="5"/>
  <c r="D24" i="5"/>
  <c r="E24" i="5"/>
  <c r="F24" i="5"/>
  <c r="G24" i="5"/>
  <c r="H24" i="5"/>
  <c r="I24" i="5"/>
  <c r="J24" i="5"/>
  <c r="D25" i="5"/>
  <c r="E25" i="5"/>
  <c r="F25" i="5"/>
  <c r="G25" i="5"/>
  <c r="H25" i="5"/>
  <c r="I25" i="5"/>
  <c r="J25" i="5"/>
  <c r="D26" i="5"/>
  <c r="E26" i="5"/>
  <c r="F26" i="5"/>
  <c r="G26" i="5"/>
  <c r="H26" i="5"/>
  <c r="I26" i="5"/>
  <c r="J26" i="5"/>
  <c r="D27" i="5"/>
  <c r="E27" i="5"/>
  <c r="F27" i="5"/>
  <c r="G27" i="5"/>
  <c r="H27" i="5"/>
  <c r="I27" i="5"/>
  <c r="J27" i="5"/>
  <c r="D28" i="5"/>
  <c r="E28" i="5"/>
  <c r="F28" i="5"/>
  <c r="G28" i="5"/>
  <c r="H28" i="5"/>
  <c r="I28" i="5"/>
  <c r="J28" i="5"/>
  <c r="D29" i="5"/>
  <c r="E29" i="5"/>
  <c r="F29" i="5"/>
  <c r="G29" i="5"/>
  <c r="H29" i="5"/>
  <c r="I29" i="5"/>
  <c r="J29" i="5"/>
  <c r="D30" i="5"/>
  <c r="E30" i="5"/>
  <c r="F30" i="5"/>
  <c r="G30" i="5"/>
  <c r="H30" i="5"/>
  <c r="I30" i="5"/>
  <c r="J30" i="5"/>
  <c r="D31" i="5"/>
  <c r="E31" i="5"/>
  <c r="F31" i="5"/>
  <c r="G31" i="5"/>
  <c r="H31" i="5"/>
  <c r="I31" i="5"/>
  <c r="J31" i="5"/>
  <c r="D32" i="5"/>
  <c r="E32" i="5"/>
  <c r="F32" i="5"/>
  <c r="G32" i="5"/>
  <c r="H32" i="5"/>
  <c r="I32" i="5"/>
  <c r="J32" i="5"/>
  <c r="D33" i="5"/>
  <c r="E33" i="5"/>
  <c r="F33" i="5"/>
  <c r="G33" i="5"/>
  <c r="H33" i="5"/>
  <c r="I33" i="5"/>
  <c r="J33" i="5"/>
  <c r="D34" i="5"/>
  <c r="E34" i="5"/>
  <c r="F34" i="5"/>
  <c r="G34" i="5"/>
  <c r="H34" i="5"/>
  <c r="I34" i="5"/>
  <c r="J34" i="5"/>
  <c r="D35" i="5"/>
  <c r="E35" i="5"/>
  <c r="F35" i="5"/>
  <c r="G35" i="5"/>
  <c r="H35" i="5"/>
  <c r="I35" i="5"/>
  <c r="J35" i="5"/>
  <c r="D36" i="5"/>
  <c r="E36" i="5"/>
  <c r="F36" i="5"/>
  <c r="G36" i="5"/>
  <c r="H36" i="5"/>
  <c r="I36" i="5"/>
  <c r="J36" i="5"/>
  <c r="D37" i="5"/>
  <c r="E37" i="5"/>
  <c r="F37" i="5"/>
  <c r="G37" i="5"/>
  <c r="H37" i="5"/>
  <c r="I37" i="5"/>
  <c r="J37" i="5"/>
  <c r="D38" i="5"/>
  <c r="E38" i="5"/>
  <c r="F38" i="5"/>
  <c r="G38" i="5"/>
  <c r="H38" i="5"/>
  <c r="I38" i="5"/>
  <c r="J38" i="5"/>
  <c r="D39" i="5"/>
  <c r="E39" i="5"/>
  <c r="F39" i="5"/>
  <c r="G39" i="5"/>
  <c r="H39" i="5"/>
  <c r="I39" i="5"/>
  <c r="J39" i="5"/>
  <c r="D40" i="5"/>
  <c r="E40" i="5"/>
  <c r="F40" i="5"/>
  <c r="G40" i="5"/>
  <c r="H40" i="5"/>
  <c r="I40" i="5"/>
  <c r="J40" i="5"/>
  <c r="D41" i="5"/>
  <c r="E41" i="5"/>
  <c r="F41" i="5"/>
  <c r="G41" i="5"/>
  <c r="H41" i="5"/>
  <c r="I41" i="5"/>
  <c r="J41" i="5"/>
  <c r="D42" i="5"/>
  <c r="E42" i="5"/>
  <c r="F42" i="5"/>
  <c r="G42" i="5"/>
  <c r="H42" i="5"/>
  <c r="I42" i="5"/>
  <c r="J42" i="5"/>
  <c r="D43" i="5"/>
  <c r="E43" i="5"/>
  <c r="F43" i="5"/>
  <c r="G43" i="5"/>
  <c r="H43" i="5"/>
  <c r="I43" i="5"/>
  <c r="J43" i="5"/>
  <c r="D44" i="5"/>
  <c r="E44" i="5"/>
  <c r="F44" i="5"/>
  <c r="G44" i="5"/>
  <c r="H44" i="5"/>
  <c r="I44" i="5"/>
  <c r="J44" i="5"/>
  <c r="D45" i="5"/>
  <c r="E45" i="5"/>
  <c r="F45" i="5"/>
  <c r="G45" i="5"/>
  <c r="H45" i="5"/>
  <c r="I45" i="5"/>
  <c r="J45" i="5"/>
  <c r="D46" i="5"/>
  <c r="E46" i="5"/>
  <c r="F46" i="5"/>
  <c r="G46" i="5"/>
  <c r="H46" i="5"/>
  <c r="I46" i="5"/>
  <c r="J46" i="5"/>
  <c r="D47" i="5"/>
  <c r="E47" i="5"/>
  <c r="F47" i="5"/>
  <c r="G47" i="5"/>
  <c r="H47" i="5"/>
  <c r="I47" i="5"/>
  <c r="J47" i="5"/>
  <c r="D48" i="5"/>
  <c r="E48" i="5"/>
  <c r="F48" i="5"/>
  <c r="G48" i="5"/>
  <c r="H48" i="5"/>
  <c r="I48" i="5"/>
  <c r="J48" i="5"/>
  <c r="D49" i="5"/>
  <c r="E49" i="5"/>
  <c r="F49" i="5"/>
  <c r="G49" i="5"/>
  <c r="H49" i="5"/>
  <c r="I49" i="5"/>
  <c r="J49" i="5"/>
  <c r="D50" i="5"/>
  <c r="E50" i="5"/>
  <c r="F50" i="5"/>
  <c r="G50" i="5"/>
  <c r="H50" i="5"/>
  <c r="I50" i="5"/>
  <c r="J50" i="5"/>
  <c r="D51" i="5"/>
  <c r="E51" i="5"/>
  <c r="F51" i="5"/>
  <c r="G51" i="5"/>
  <c r="H51" i="5"/>
  <c r="I51" i="5"/>
  <c r="J51" i="5"/>
  <c r="D52" i="5"/>
  <c r="E52" i="5"/>
  <c r="F52" i="5"/>
  <c r="G52" i="5"/>
  <c r="H52" i="5"/>
  <c r="I52" i="5"/>
  <c r="J52" i="5"/>
  <c r="D53" i="5"/>
  <c r="E53" i="5"/>
  <c r="F53" i="5"/>
  <c r="G53" i="5"/>
  <c r="H53" i="5"/>
  <c r="I53" i="5"/>
  <c r="J53" i="5"/>
  <c r="D54" i="5"/>
  <c r="E54" i="5"/>
  <c r="F54" i="5"/>
  <c r="G54" i="5"/>
  <c r="H54" i="5"/>
  <c r="I54" i="5"/>
  <c r="J54" i="5"/>
  <c r="D55" i="5"/>
  <c r="E55" i="5"/>
  <c r="F55" i="5"/>
  <c r="G55" i="5"/>
  <c r="H55" i="5"/>
  <c r="I55" i="5"/>
  <c r="J55" i="5"/>
  <c r="D56" i="5"/>
  <c r="E56" i="5"/>
  <c r="F56" i="5"/>
  <c r="G56" i="5"/>
  <c r="H56" i="5"/>
  <c r="I56" i="5"/>
  <c r="J56" i="5"/>
  <c r="D57" i="5"/>
  <c r="E57" i="5"/>
  <c r="F57" i="5"/>
  <c r="G57" i="5"/>
  <c r="H57" i="5"/>
  <c r="I57" i="5"/>
  <c r="J57" i="5"/>
  <c r="D58" i="5"/>
  <c r="E58" i="5"/>
  <c r="F58" i="5"/>
  <c r="G58" i="5"/>
  <c r="H58" i="5"/>
  <c r="I58" i="5"/>
  <c r="J58" i="5"/>
  <c r="D59" i="5"/>
  <c r="E59" i="5"/>
  <c r="F59" i="5"/>
  <c r="G59" i="5"/>
  <c r="H59" i="5"/>
  <c r="I59" i="5"/>
  <c r="J59" i="5"/>
  <c r="D60" i="5"/>
  <c r="E60" i="5"/>
  <c r="F60" i="5"/>
  <c r="G60" i="5"/>
  <c r="H60" i="5"/>
  <c r="I60" i="5"/>
  <c r="J60" i="5"/>
  <c r="D61" i="5"/>
  <c r="E61" i="5"/>
  <c r="F61" i="5"/>
  <c r="G61" i="5"/>
  <c r="H61" i="5"/>
  <c r="I61" i="5"/>
  <c r="J61" i="5"/>
  <c r="D62" i="5"/>
  <c r="E62" i="5"/>
  <c r="F62" i="5"/>
  <c r="G62" i="5"/>
  <c r="H62" i="5"/>
  <c r="I62" i="5"/>
  <c r="J62" i="5"/>
  <c r="D63" i="5"/>
  <c r="E63" i="5"/>
  <c r="F63" i="5"/>
  <c r="G63" i="5"/>
  <c r="H63" i="5"/>
  <c r="I63" i="5"/>
  <c r="J63" i="5"/>
  <c r="D64" i="5"/>
  <c r="E64" i="5"/>
  <c r="F64" i="5"/>
  <c r="G64" i="5"/>
  <c r="H64" i="5"/>
  <c r="I64" i="5"/>
  <c r="J64" i="5"/>
  <c r="D65" i="5"/>
  <c r="E65" i="5"/>
  <c r="F65" i="5"/>
  <c r="G65" i="5"/>
  <c r="H65" i="5"/>
  <c r="I65" i="5"/>
  <c r="J65" i="5"/>
  <c r="D66" i="5"/>
  <c r="E66" i="5"/>
  <c r="F66" i="5"/>
  <c r="G66" i="5"/>
  <c r="H66" i="5"/>
  <c r="I66" i="5"/>
  <c r="J66" i="5"/>
  <c r="D67" i="5"/>
  <c r="E67" i="5"/>
  <c r="F67" i="5"/>
  <c r="G67" i="5"/>
  <c r="H67" i="5"/>
  <c r="I67" i="5"/>
  <c r="J67" i="5"/>
  <c r="D68" i="5"/>
  <c r="E68" i="5"/>
  <c r="F68" i="5"/>
  <c r="G68" i="5"/>
  <c r="H68" i="5"/>
  <c r="I68" i="5"/>
  <c r="J68" i="5"/>
  <c r="D69" i="5"/>
  <c r="E69" i="5"/>
  <c r="F69" i="5"/>
  <c r="G69" i="5"/>
  <c r="H69" i="5"/>
  <c r="I69" i="5"/>
  <c r="J69" i="5"/>
  <c r="D70" i="5"/>
  <c r="E70" i="5"/>
  <c r="F70" i="5"/>
  <c r="G70" i="5"/>
  <c r="H70" i="5"/>
  <c r="I70" i="5"/>
  <c r="J70" i="5"/>
  <c r="D71" i="5"/>
  <c r="E71" i="5"/>
  <c r="F71" i="5"/>
  <c r="G71" i="5"/>
  <c r="H71" i="5"/>
  <c r="I71" i="5"/>
  <c r="J71" i="5"/>
  <c r="D72" i="5"/>
  <c r="E72" i="5"/>
  <c r="F72" i="5"/>
  <c r="G72" i="5"/>
  <c r="H72" i="5"/>
  <c r="I72" i="5"/>
  <c r="J72" i="5"/>
  <c r="D73" i="5"/>
  <c r="E73" i="5"/>
  <c r="F73" i="5"/>
  <c r="G73" i="5"/>
  <c r="H73" i="5"/>
  <c r="I73" i="5"/>
  <c r="J73" i="5"/>
  <c r="D74" i="5"/>
  <c r="E74" i="5"/>
  <c r="F74" i="5"/>
  <c r="G74" i="5"/>
  <c r="H74" i="5"/>
  <c r="I74" i="5"/>
  <c r="J74" i="5"/>
  <c r="D75" i="5"/>
  <c r="E75" i="5"/>
  <c r="F75" i="5"/>
  <c r="G75" i="5"/>
  <c r="H75" i="5"/>
  <c r="I75" i="5"/>
  <c r="J75" i="5"/>
  <c r="D76" i="5"/>
  <c r="E76" i="5"/>
  <c r="F76" i="5"/>
  <c r="G76" i="5"/>
  <c r="H76" i="5"/>
  <c r="I76" i="5"/>
  <c r="J76" i="5"/>
  <c r="D77" i="5"/>
  <c r="E77" i="5"/>
  <c r="F77" i="5"/>
  <c r="G77" i="5"/>
  <c r="H77" i="5"/>
  <c r="I77" i="5"/>
  <c r="J77" i="5"/>
  <c r="D78" i="5"/>
  <c r="E78" i="5"/>
  <c r="F78" i="5"/>
  <c r="G78" i="5"/>
  <c r="H78" i="5"/>
  <c r="I78" i="5"/>
  <c r="J78" i="5"/>
  <c r="D79" i="5"/>
  <c r="E79" i="5"/>
  <c r="F79" i="5"/>
  <c r="G79" i="5"/>
  <c r="H79" i="5"/>
  <c r="I79" i="5"/>
  <c r="J79" i="5"/>
  <c r="D80" i="5"/>
  <c r="E80" i="5"/>
  <c r="F80" i="5"/>
  <c r="G80" i="5"/>
  <c r="H80" i="5"/>
  <c r="I80" i="5"/>
  <c r="J80" i="5"/>
  <c r="D81" i="5"/>
  <c r="E81" i="5"/>
  <c r="F81" i="5"/>
  <c r="G81" i="5"/>
  <c r="H81" i="5"/>
  <c r="I81" i="5"/>
  <c r="J81" i="5"/>
  <c r="D82" i="5"/>
  <c r="E82" i="5"/>
  <c r="F82" i="5"/>
  <c r="G82" i="5"/>
  <c r="H82" i="5"/>
  <c r="I82" i="5"/>
  <c r="J82" i="5"/>
  <c r="D83" i="5"/>
  <c r="E83" i="5"/>
  <c r="F83" i="5"/>
  <c r="G83" i="5"/>
  <c r="H83" i="5"/>
  <c r="I83" i="5"/>
  <c r="J83" i="5"/>
  <c r="D84" i="5"/>
  <c r="E84" i="5"/>
  <c r="F84" i="5"/>
  <c r="G84" i="5"/>
  <c r="H84" i="5"/>
  <c r="I84" i="5"/>
  <c r="J84" i="5"/>
  <c r="D85" i="5"/>
  <c r="E85" i="5"/>
  <c r="F85" i="5"/>
  <c r="G85" i="5"/>
  <c r="H85" i="5"/>
  <c r="I85" i="5"/>
  <c r="J85" i="5"/>
  <c r="D86" i="5"/>
  <c r="E86" i="5"/>
  <c r="F86" i="5"/>
  <c r="G86" i="5"/>
  <c r="H86" i="5"/>
  <c r="I86" i="5"/>
  <c r="J86" i="5"/>
  <c r="D87" i="5"/>
  <c r="E87" i="5"/>
  <c r="F87" i="5"/>
  <c r="G87" i="5"/>
  <c r="H87" i="5"/>
  <c r="I87" i="5"/>
  <c r="J87" i="5"/>
  <c r="D88" i="5"/>
  <c r="E88" i="5"/>
  <c r="F88" i="5"/>
  <c r="G88" i="5"/>
  <c r="H88" i="5"/>
  <c r="I88" i="5"/>
  <c r="J88" i="5"/>
  <c r="D89" i="5"/>
  <c r="E89" i="5"/>
  <c r="F89" i="5"/>
  <c r="G89" i="5"/>
  <c r="H89" i="5"/>
  <c r="I89" i="5"/>
  <c r="J89" i="5"/>
  <c r="D90" i="5"/>
  <c r="E90" i="5"/>
  <c r="F90" i="5"/>
  <c r="G90" i="5"/>
  <c r="H90" i="5"/>
  <c r="I90" i="5"/>
  <c r="J90" i="5"/>
  <c r="D91" i="5"/>
  <c r="E91" i="5"/>
  <c r="F91" i="5"/>
  <c r="G91" i="5"/>
  <c r="H91" i="5"/>
  <c r="I91" i="5"/>
  <c r="J91" i="5"/>
  <c r="D92" i="5"/>
  <c r="E92" i="5"/>
  <c r="F92" i="5"/>
  <c r="G92" i="5"/>
  <c r="H92" i="5"/>
  <c r="I92" i="5"/>
  <c r="J92" i="5"/>
  <c r="D93" i="5"/>
  <c r="E93" i="5"/>
  <c r="F93" i="5"/>
  <c r="G93" i="5"/>
  <c r="H93" i="5"/>
  <c r="I93" i="5"/>
  <c r="J93" i="5"/>
  <c r="D94" i="5"/>
  <c r="E94" i="5"/>
  <c r="F94" i="5"/>
  <c r="G94" i="5"/>
  <c r="H94" i="5"/>
  <c r="I94" i="5"/>
  <c r="J94" i="5"/>
  <c r="D95" i="5"/>
  <c r="E95" i="5"/>
  <c r="F95" i="5"/>
  <c r="G95" i="5"/>
  <c r="H95" i="5"/>
  <c r="I95" i="5"/>
  <c r="J95" i="5"/>
  <c r="D96" i="5"/>
  <c r="E96" i="5"/>
  <c r="F96" i="5"/>
  <c r="G96" i="5"/>
  <c r="H96" i="5"/>
  <c r="I96" i="5"/>
  <c r="J96" i="5"/>
  <c r="B16" i="5"/>
  <c r="B17" i="5"/>
  <c r="B18" i="5"/>
  <c r="B19" i="5"/>
  <c r="B20" i="5"/>
  <c r="B21" i="5"/>
  <c r="B22" i="5"/>
  <c r="B23" i="5"/>
  <c r="B24" i="5"/>
  <c r="B25" i="5"/>
  <c r="B26" i="5"/>
  <c r="B27" i="5"/>
  <c r="B28" i="5"/>
  <c r="B29" i="5"/>
  <c r="B30" i="5"/>
  <c r="B31" i="5"/>
  <c r="B32" i="5"/>
  <c r="B33" i="5"/>
  <c r="B34" i="5"/>
  <c r="B35" i="5"/>
  <c r="B36" i="5"/>
  <c r="B37" i="5"/>
  <c r="B38" i="5"/>
  <c r="B39" i="5"/>
  <c r="B40" i="5"/>
  <c r="B41" i="5"/>
  <c r="B42" i="5"/>
  <c r="B43" i="5"/>
  <c r="B44" i="5"/>
  <c r="B45" i="5"/>
  <c r="B46" i="5"/>
  <c r="B47" i="5"/>
  <c r="B48" i="5"/>
  <c r="B49" i="5"/>
  <c r="B50" i="5"/>
  <c r="B51" i="5"/>
  <c r="B52" i="5"/>
  <c r="B53" i="5"/>
  <c r="B54" i="5"/>
  <c r="B55" i="5"/>
  <c r="B56" i="5"/>
  <c r="B57" i="5"/>
  <c r="B58" i="5"/>
  <c r="B59" i="5"/>
  <c r="B60" i="5"/>
  <c r="B61" i="5"/>
  <c r="B62" i="5"/>
  <c r="B63" i="5"/>
  <c r="B64" i="5"/>
  <c r="B65" i="5"/>
  <c r="B66" i="5"/>
  <c r="B67" i="5"/>
  <c r="B68" i="5"/>
  <c r="B69" i="5"/>
  <c r="B70" i="5"/>
  <c r="B71" i="5"/>
  <c r="B72" i="5"/>
  <c r="B73" i="5"/>
  <c r="B74" i="5"/>
  <c r="B75" i="5"/>
  <c r="B76" i="5"/>
  <c r="B77" i="5"/>
  <c r="B78" i="5"/>
  <c r="B79" i="5"/>
  <c r="B80" i="5"/>
  <c r="B81" i="5"/>
  <c r="B82" i="5"/>
  <c r="B83" i="5"/>
  <c r="B84" i="5"/>
  <c r="B85" i="5"/>
  <c r="B86" i="5"/>
  <c r="B87" i="5"/>
  <c r="B88" i="5"/>
  <c r="B89" i="5"/>
  <c r="B90" i="5"/>
  <c r="B91" i="5"/>
  <c r="B92" i="5"/>
  <c r="B93" i="5"/>
  <c r="B94" i="5"/>
  <c r="B95" i="5"/>
  <c r="B96" i="5"/>
  <c r="B15" i="5"/>
  <c r="M16" i="5" l="1"/>
  <c r="M17" i="5"/>
  <c r="M18" i="5"/>
  <c r="M19" i="5"/>
  <c r="M20" i="5"/>
  <c r="M21" i="5"/>
  <c r="M22" i="5"/>
  <c r="M23" i="5"/>
  <c r="M24" i="5"/>
  <c r="M25" i="5"/>
  <c r="M26" i="5"/>
  <c r="M27" i="5"/>
  <c r="M28" i="5"/>
  <c r="M29" i="5"/>
  <c r="M30" i="5"/>
  <c r="M31" i="5"/>
  <c r="M32" i="5"/>
  <c r="M33" i="5"/>
  <c r="M34" i="5"/>
  <c r="M35" i="5"/>
  <c r="M36" i="5"/>
  <c r="M37" i="5"/>
  <c r="M38" i="5"/>
  <c r="M39" i="5"/>
  <c r="M40" i="5"/>
  <c r="M41" i="5"/>
  <c r="M42" i="5"/>
  <c r="M43" i="5"/>
  <c r="M44" i="5"/>
  <c r="M45" i="5"/>
  <c r="M46" i="5"/>
  <c r="M47" i="5"/>
  <c r="M48" i="5"/>
  <c r="M49" i="5"/>
  <c r="M50" i="5"/>
  <c r="M51" i="5"/>
  <c r="M52" i="5"/>
  <c r="M53" i="5"/>
  <c r="M54" i="5"/>
  <c r="M55" i="5"/>
  <c r="M56" i="5"/>
  <c r="M57" i="5"/>
  <c r="M58" i="5"/>
  <c r="M59" i="5"/>
  <c r="M60" i="5"/>
  <c r="M61" i="5"/>
  <c r="M62" i="5"/>
  <c r="M63" i="5"/>
  <c r="M64" i="5"/>
  <c r="M65" i="5"/>
  <c r="M66" i="5"/>
  <c r="M67" i="5"/>
  <c r="M68" i="5"/>
  <c r="M69" i="5"/>
  <c r="M70" i="5"/>
  <c r="M71" i="5"/>
  <c r="M72" i="5"/>
  <c r="M73" i="5"/>
  <c r="M74" i="5"/>
  <c r="M75" i="5"/>
  <c r="M76" i="5"/>
  <c r="M77" i="5"/>
  <c r="M78" i="5"/>
  <c r="M79" i="5"/>
  <c r="M80" i="5"/>
  <c r="M81" i="5"/>
  <c r="M82" i="5"/>
  <c r="M83" i="5"/>
  <c r="M84" i="5"/>
  <c r="M85" i="5"/>
  <c r="M86" i="5"/>
  <c r="M87" i="5"/>
  <c r="M88" i="5"/>
  <c r="M89" i="5"/>
  <c r="M90" i="5"/>
  <c r="M91" i="5"/>
  <c r="M92" i="5"/>
  <c r="M93" i="5"/>
  <c r="M94" i="5"/>
  <c r="M95" i="5"/>
  <c r="M96" i="5"/>
  <c r="M15" i="5"/>
  <c r="D13" i="5"/>
  <c r="E13" i="5"/>
  <c r="F13" i="5"/>
  <c r="G13" i="5"/>
  <c r="H13" i="5"/>
  <c r="I13" i="5"/>
  <c r="J13" i="5"/>
  <c r="B13" i="5"/>
  <c r="A96" i="5" l="1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75" i="5"/>
  <c r="A76" i="5"/>
  <c r="A77" i="5"/>
  <c r="A78" i="5"/>
  <c r="A79" i="5"/>
  <c r="A80" i="5"/>
  <c r="A81" i="5"/>
  <c r="A82" i="5"/>
  <c r="A83" i="5"/>
  <c r="A84" i="5"/>
  <c r="A85" i="5"/>
  <c r="A86" i="5"/>
  <c r="A87" i="5"/>
  <c r="A88" i="5"/>
  <c r="A89" i="5"/>
  <c r="A90" i="5"/>
  <c r="A91" i="5"/>
  <c r="A92" i="5"/>
  <c r="A93" i="5"/>
  <c r="A94" i="5"/>
  <c r="A95" i="5"/>
  <c r="A15" i="5"/>
  <c r="AG13" i="6" l="1"/>
  <c r="AE13" i="6"/>
  <c r="AC13" i="6"/>
  <c r="AB13" i="6"/>
  <c r="AA13" i="6"/>
  <c r="V13" i="6"/>
  <c r="U13" i="6"/>
  <c r="T13" i="6"/>
  <c r="S13" i="6"/>
  <c r="R13" i="6"/>
  <c r="Q13" i="6"/>
  <c r="L13" i="6"/>
  <c r="K13" i="6"/>
  <c r="J13" i="6"/>
  <c r="I13" i="6"/>
  <c r="H13" i="6"/>
  <c r="G13" i="6"/>
  <c r="F13" i="6"/>
  <c r="E13" i="6"/>
  <c r="D13" i="6"/>
  <c r="C13" i="6"/>
  <c r="B13" i="6"/>
  <c r="AE3" i="6"/>
  <c r="AA3" i="6"/>
  <c r="AG2" i="6"/>
  <c r="AE2" i="6"/>
  <c r="AC2" i="6"/>
  <c r="AB2" i="6"/>
  <c r="AA2" i="6"/>
  <c r="V2" i="6"/>
  <c r="U2" i="6"/>
  <c r="T2" i="6"/>
  <c r="S2" i="6"/>
  <c r="R2" i="6"/>
  <c r="Q2" i="6"/>
  <c r="L2" i="6"/>
  <c r="K2" i="6"/>
  <c r="J2" i="6"/>
  <c r="I2" i="6"/>
  <c r="H2" i="6"/>
  <c r="G2" i="6"/>
  <c r="F2" i="6"/>
  <c r="E2" i="6"/>
  <c r="D2" i="6"/>
  <c r="C2" i="6"/>
  <c r="J14" i="5"/>
  <c r="I14" i="5"/>
  <c r="H14" i="5"/>
  <c r="G14" i="5"/>
  <c r="F14" i="5"/>
  <c r="E14" i="5"/>
  <c r="D14" i="5"/>
  <c r="C14" i="5"/>
  <c r="C13" i="5" s="1"/>
  <c r="B14" i="5"/>
  <c r="C15" i="5" l="1"/>
  <c r="K15" i="5" s="1"/>
  <c r="C16" i="5"/>
  <c r="K16" i="5" s="1"/>
  <c r="C17" i="5"/>
  <c r="K17" i="5" s="1"/>
  <c r="C18" i="5"/>
  <c r="K18" i="5" s="1"/>
  <c r="C19" i="5"/>
  <c r="K19" i="5" s="1"/>
  <c r="C20" i="5"/>
  <c r="K20" i="5" s="1"/>
  <c r="C21" i="5"/>
  <c r="K21" i="5" s="1"/>
  <c r="C22" i="5"/>
  <c r="K22" i="5" s="1"/>
  <c r="C23" i="5"/>
  <c r="K23" i="5" s="1"/>
  <c r="C24" i="5"/>
  <c r="K24" i="5" s="1"/>
  <c r="C25" i="5"/>
  <c r="K25" i="5" s="1"/>
  <c r="C26" i="5"/>
  <c r="K26" i="5" s="1"/>
  <c r="C27" i="5"/>
  <c r="K27" i="5" s="1"/>
  <c r="C28" i="5"/>
  <c r="K28" i="5" s="1"/>
  <c r="C29" i="5"/>
  <c r="K29" i="5" s="1"/>
  <c r="C30" i="5"/>
  <c r="K30" i="5" s="1"/>
  <c r="C31" i="5"/>
  <c r="K31" i="5" s="1"/>
  <c r="C32" i="5"/>
  <c r="K32" i="5" s="1"/>
  <c r="C33" i="5"/>
  <c r="K33" i="5" s="1"/>
  <c r="C34" i="5"/>
  <c r="K34" i="5" s="1"/>
  <c r="C35" i="5"/>
  <c r="K35" i="5" s="1"/>
  <c r="C36" i="5"/>
  <c r="K36" i="5" s="1"/>
  <c r="C37" i="5"/>
  <c r="K37" i="5" s="1"/>
  <c r="C38" i="5"/>
  <c r="K38" i="5" s="1"/>
  <c r="C39" i="5"/>
  <c r="K39" i="5" s="1"/>
  <c r="C40" i="5"/>
  <c r="K40" i="5" s="1"/>
  <c r="C41" i="5"/>
  <c r="K41" i="5" s="1"/>
  <c r="C42" i="5"/>
  <c r="K42" i="5" s="1"/>
  <c r="C43" i="5"/>
  <c r="K43" i="5" s="1"/>
  <c r="C44" i="5"/>
  <c r="K44" i="5" s="1"/>
  <c r="C45" i="5"/>
  <c r="K45" i="5" s="1"/>
  <c r="C46" i="5"/>
  <c r="K46" i="5" s="1"/>
  <c r="C47" i="5"/>
  <c r="K47" i="5" s="1"/>
  <c r="C48" i="5"/>
  <c r="K48" i="5" s="1"/>
  <c r="C49" i="5"/>
  <c r="K49" i="5" s="1"/>
  <c r="C50" i="5"/>
  <c r="K50" i="5" s="1"/>
  <c r="C51" i="5"/>
  <c r="K51" i="5" s="1"/>
  <c r="C52" i="5"/>
  <c r="K52" i="5" s="1"/>
  <c r="C53" i="5"/>
  <c r="K53" i="5" s="1"/>
  <c r="C54" i="5"/>
  <c r="K54" i="5" s="1"/>
  <c r="C55" i="5"/>
  <c r="K55" i="5" s="1"/>
  <c r="C56" i="5"/>
  <c r="K56" i="5" s="1"/>
  <c r="C57" i="5"/>
  <c r="K57" i="5" s="1"/>
  <c r="C58" i="5"/>
  <c r="K58" i="5" s="1"/>
  <c r="C59" i="5"/>
  <c r="K59" i="5" s="1"/>
  <c r="C60" i="5"/>
  <c r="K60" i="5" s="1"/>
  <c r="C61" i="5"/>
  <c r="K61" i="5" s="1"/>
  <c r="C62" i="5"/>
  <c r="K62" i="5" s="1"/>
  <c r="C63" i="5"/>
  <c r="K63" i="5" s="1"/>
  <c r="C64" i="5"/>
  <c r="K64" i="5" s="1"/>
  <c r="C65" i="5"/>
  <c r="K65" i="5" s="1"/>
  <c r="C66" i="5"/>
  <c r="K66" i="5" s="1"/>
  <c r="C67" i="5"/>
  <c r="K67" i="5" s="1"/>
  <c r="C68" i="5"/>
  <c r="K68" i="5" s="1"/>
  <c r="C69" i="5"/>
  <c r="K69" i="5" s="1"/>
  <c r="C70" i="5"/>
  <c r="K70" i="5" s="1"/>
  <c r="C71" i="5"/>
  <c r="K71" i="5" s="1"/>
  <c r="C72" i="5"/>
  <c r="K72" i="5" s="1"/>
  <c r="C73" i="5"/>
  <c r="K73" i="5" s="1"/>
  <c r="C74" i="5"/>
  <c r="K74" i="5" s="1"/>
  <c r="C75" i="5"/>
  <c r="K75" i="5" s="1"/>
  <c r="C76" i="5"/>
  <c r="K76" i="5" s="1"/>
  <c r="C77" i="5"/>
  <c r="K77" i="5" s="1"/>
  <c r="C78" i="5"/>
  <c r="K78" i="5" s="1"/>
  <c r="C79" i="5"/>
  <c r="K79" i="5" s="1"/>
  <c r="C80" i="5"/>
  <c r="K80" i="5" s="1"/>
  <c r="C81" i="5"/>
  <c r="K81" i="5" s="1"/>
  <c r="C82" i="5"/>
  <c r="K82" i="5" s="1"/>
  <c r="C83" i="5"/>
  <c r="K83" i="5" s="1"/>
  <c r="C84" i="5"/>
  <c r="K84" i="5" s="1"/>
  <c r="C85" i="5"/>
  <c r="K85" i="5" s="1"/>
  <c r="C86" i="5"/>
  <c r="K86" i="5" s="1"/>
  <c r="C87" i="5"/>
  <c r="K87" i="5" s="1"/>
  <c r="C88" i="5"/>
  <c r="K88" i="5" s="1"/>
  <c r="C89" i="5"/>
  <c r="K89" i="5" s="1"/>
  <c r="C90" i="5"/>
  <c r="K90" i="5" s="1"/>
  <c r="C91" i="5"/>
  <c r="K91" i="5" s="1"/>
  <c r="C92" i="5"/>
  <c r="K92" i="5" s="1"/>
  <c r="C93" i="5"/>
  <c r="K93" i="5" s="1"/>
  <c r="C94" i="5"/>
  <c r="K94" i="5" s="1"/>
  <c r="C95" i="5"/>
  <c r="K95" i="5" s="1"/>
  <c r="C96" i="5"/>
  <c r="K96" i="5" s="1"/>
</calcChain>
</file>

<file path=xl/sharedStrings.xml><?xml version="1.0" encoding="utf-8"?>
<sst xmlns="http://schemas.openxmlformats.org/spreadsheetml/2006/main" count="178" uniqueCount="117">
  <si>
    <t>produit</t>
  </si>
  <si>
    <t>nombre de pate</t>
  </si>
  <si>
    <t>Quantité totale</t>
  </si>
  <si>
    <t>unité</t>
  </si>
  <si>
    <t>kg</t>
  </si>
  <si>
    <t>Litre</t>
  </si>
  <si>
    <t>mètre</t>
  </si>
  <si>
    <t>paltte de panière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</si>
  <si>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</si>
  <si>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</si>
  <si>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</si>
  <si>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</si>
  <si>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</si>
  <si>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</si>
  <si>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</si>
  <si>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</si>
  <si>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</si>
  <si>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pdt 1</t>
  </si>
  <si>
    <t>pdt2</t>
  </si>
  <si>
    <t>pdt 3</t>
  </si>
  <si>
    <t>pdt 4</t>
  </si>
  <si>
    <t>pdt 5</t>
  </si>
  <si>
    <t>pdt 6</t>
  </si>
  <si>
    <t>pdt 7</t>
  </si>
  <si>
    <t>pdt 8</t>
  </si>
  <si>
    <t>pdt 9</t>
  </si>
  <si>
    <t>pdt 10</t>
  </si>
  <si>
    <t>pdt 11</t>
  </si>
  <si>
    <t>pdt 12</t>
  </si>
  <si>
    <t>pdt 13</t>
  </si>
  <si>
    <t>pdt 14</t>
  </si>
  <si>
    <t>pdt 15</t>
  </si>
  <si>
    <t>pdt 16</t>
  </si>
  <si>
    <t>pdt 17</t>
  </si>
  <si>
    <t>pdt 18</t>
  </si>
  <si>
    <t>pdt 19</t>
  </si>
  <si>
    <t>pdt 20</t>
  </si>
  <si>
    <t>pdt 21</t>
  </si>
  <si>
    <t>pdt 22</t>
  </si>
  <si>
    <t>pdt 23</t>
  </si>
  <si>
    <t>pdt 25</t>
  </si>
  <si>
    <t>pdt 26</t>
  </si>
  <si>
    <t>pdt 28</t>
  </si>
  <si>
    <t>pdt 24</t>
  </si>
  <si>
    <t>pdt 27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</si>
  <si>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</si>
  <si>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</si>
  <si>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</si>
  <si>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</si>
  <si>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</si>
  <si>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</si>
  <si>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</si>
  <si>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</si>
  <si>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</si>
  <si>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</si>
  <si>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</si>
  <si>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</si>
  <si>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</si>
  <si>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</si>
  <si>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</si>
  <si>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</si>
  <si>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aa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</si>
  <si>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</si>
  <si>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</si>
  <si>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</si>
  <si>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</si>
  <si>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</si>
  <si>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</si>
  <si>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</si>
  <si>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</si>
  <si>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</si>
  <si>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</si>
  <si>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al</t>
  </si>
  <si>
    <t>am</t>
  </si>
  <si>
    <t>an</t>
  </si>
  <si>
    <t>ao</t>
  </si>
  <si>
    <t>ap</t>
  </si>
  <si>
    <t>aq</t>
  </si>
  <si>
    <t>ar</t>
  </si>
  <si>
    <t>as</t>
  </si>
  <si>
    <t>at</t>
  </si>
  <si>
    <t>au</t>
  </si>
  <si>
    <t>av</t>
  </si>
  <si>
    <t>aw</t>
  </si>
  <si>
    <t>ax</t>
  </si>
  <si>
    <t>ay</t>
  </si>
  <si>
    <t>az</t>
  </si>
  <si>
    <t>ba</t>
  </si>
  <si>
    <t>bb</t>
  </si>
  <si>
    <t>bc</t>
  </si>
  <si>
    <t>bd</t>
  </si>
  <si>
    <t>be</t>
  </si>
  <si>
    <t>bf</t>
  </si>
  <si>
    <t>bg</t>
  </si>
  <si>
    <t>bh</t>
  </si>
  <si>
    <t>bi</t>
  </si>
  <si>
    <t>bj</t>
  </si>
  <si>
    <t>bk</t>
  </si>
  <si>
    <t>bl</t>
  </si>
  <si>
    <t>bm</t>
  </si>
  <si>
    <t>bn</t>
  </si>
  <si>
    <t>bo</t>
  </si>
  <si>
    <t>bp</t>
  </si>
  <si>
    <t>bq</t>
  </si>
  <si>
    <t>br</t>
  </si>
  <si>
    <t>bs</t>
  </si>
  <si>
    <t>bt</t>
  </si>
  <si>
    <t>bu</t>
  </si>
  <si>
    <t>bv</t>
  </si>
  <si>
    <t>bw</t>
  </si>
  <si>
    <t>bx</t>
  </si>
  <si>
    <t>by</t>
  </si>
  <si>
    <t>bz</t>
  </si>
  <si>
    <t>ca</t>
  </si>
  <si>
    <t>cb</t>
  </si>
  <si>
    <t>cc</t>
  </si>
  <si>
    <t>cd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</si>
</sst>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family val="2"/>
      <scheme val="minor"/>
    </font>
    <font>
      <sz val="11"/>
      <color theme="1"/>
      <name val="Aharoni"/>
      <charset val="177"/>
    </font>
    <font>
      <sz val="16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86">
    <xf numFmtId="0" fontId="0" fillId="0" borderId="0" xfId="0"/>
    <xf numFmtId="0" fontId="0" fillId="0" borderId="1" xfId="0" applyBorder="1"/>
    <xf numFmtId="0" fontId="0" fillId="0" borderId="0" xfId="0" applyAlignment="1">
      <alignment horizontal="center" vertic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12" xfId="0" applyBorder="1"/>
    <xf numFmtId="0" fontId="0" fillId="0" borderId="8" xfId="0" applyBorder="1"/>
    <xf numFmtId="0" fontId="0" fillId="0" borderId="9" xfId="0" applyBorder="1"/>
    <xf numFmtId="0" fontId="0" fillId="0" borderId="0" xfId="0" applyBorder="1"/>
    <xf numFmtId="0" fontId="3" fillId="0" borderId="0" xfId="0" applyFont="1" applyBorder="1"/>
    <xf numFmtId="0" fontId="3" fillId="0" borderId="0" xfId="0" applyNumberFormat="1" applyFont="1" applyFill="1" applyBorder="1"/>
    <xf numFmtId="0" fontId="4" fillId="0" borderId="0" xfId="0" applyNumberFormat="1" applyFont="1" applyFill="1" applyBorder="1" applyAlignment="1">
      <alignment wrapText="1"/>
    </xf>
    <xf numFmtId="0" fontId="5" fillId="0" borderId="0" xfId="0" applyNumberFormat="1" applyFont="1" applyFill="1" applyBorder="1" applyAlignment="1">
      <alignment wrapText="1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3" xfId="0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2" xfId="0" applyBorder="1" applyAlignment="1">
      <alignment horizontal="left"/>
    </xf>
    <xf numFmtId="0" fontId="0" fillId="0" borderId="0" xfId="0" applyProtection="1"/>
    <xf numFmtId="0" fontId="0" fillId="0" borderId="1" xfId="0" applyBorder="1" applyAlignment="1" applyProtection="1">
      <alignment horizontal="center"/>
    </xf>
    <xf numFmtId="0" fontId="0" fillId="0" borderId="0" xfId="0" applyBorder="1" applyAlignment="1">
      <alignment horizontal="center" vertical="center" wrapText="1"/>
    </xf>
    <xf numFmtId="0" fontId="0" fillId="0" borderId="25" xfId="0" applyBorder="1"/>
    <xf numFmtId="0" fontId="0" fillId="0" borderId="26" xfId="0" applyBorder="1"/>
    <xf numFmtId="0" fontId="0" fillId="3" borderId="14" xfId="0" applyFill="1" applyBorder="1"/>
    <xf numFmtId="0" fontId="0" fillId="0" borderId="23" xfId="0" applyBorder="1"/>
    <xf numFmtId="0" fontId="0" fillId="0" borderId="20" xfId="0" applyBorder="1"/>
    <xf numFmtId="0" fontId="0" fillId="3" borderId="15" xfId="0" applyFill="1" applyBorder="1"/>
    <xf numFmtId="0" fontId="3" fillId="0" borderId="23" xfId="0" applyFont="1" applyBorder="1"/>
    <xf numFmtId="0" fontId="0" fillId="2" borderId="3" xfId="0" applyFill="1" applyBorder="1"/>
    <xf numFmtId="0" fontId="0" fillId="0" borderId="3" xfId="0" applyFill="1" applyBorder="1"/>
    <xf numFmtId="0" fontId="0" fillId="2" borderId="1" xfId="0" applyFill="1" applyBorder="1"/>
    <xf numFmtId="0" fontId="0" fillId="2" borderId="9" xfId="0" applyFill="1" applyBorder="1"/>
    <xf numFmtId="0" fontId="0" fillId="0" borderId="29" xfId="0" applyBorder="1"/>
    <xf numFmtId="0" fontId="0" fillId="0" borderId="2" xfId="0" applyBorder="1"/>
    <xf numFmtId="0" fontId="0" fillId="0" borderId="30" xfId="0" applyBorder="1"/>
    <xf numFmtId="0" fontId="0" fillId="0" borderId="22" xfId="0" applyBorder="1"/>
    <xf numFmtId="0" fontId="0" fillId="3" borderId="16" xfId="0" applyFill="1" applyBorder="1"/>
    <xf numFmtId="0" fontId="0" fillId="0" borderId="24" xfId="0" applyBorder="1"/>
    <xf numFmtId="0" fontId="0" fillId="0" borderId="10" xfId="0" applyBorder="1"/>
    <xf numFmtId="0" fontId="0" fillId="0" borderId="1" xfId="0" applyFill="1" applyBorder="1"/>
    <xf numFmtId="0" fontId="0" fillId="0" borderId="32" xfId="0" applyBorder="1"/>
    <xf numFmtId="0" fontId="0" fillId="0" borderId="28" xfId="0" applyBorder="1"/>
    <xf numFmtId="0" fontId="0" fillId="0" borderId="33" xfId="0" applyBorder="1"/>
    <xf numFmtId="0" fontId="0" fillId="3" borderId="34" xfId="0" applyFill="1" applyBorder="1"/>
    <xf numFmtId="0" fontId="0" fillId="0" borderId="35" xfId="0" applyBorder="1"/>
    <xf numFmtId="0" fontId="0" fillId="0" borderId="36" xfId="0" applyBorder="1"/>
    <xf numFmtId="0" fontId="0" fillId="0" borderId="37" xfId="0" applyBorder="1" applyAlignment="1">
      <alignment horizontal="center" vertical="center" wrapText="1"/>
    </xf>
    <xf numFmtId="0" fontId="0" fillId="0" borderId="38" xfId="0" applyBorder="1" applyAlignment="1">
      <alignment horizontal="center" vertical="center" wrapText="1"/>
    </xf>
    <xf numFmtId="0" fontId="0" fillId="3" borderId="39" xfId="0" applyFill="1" applyBorder="1" applyAlignment="1">
      <alignment horizontal="center" vertical="center" wrapText="1"/>
    </xf>
    <xf numFmtId="0" fontId="0" fillId="0" borderId="40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41" xfId="0" applyBorder="1"/>
    <xf numFmtId="0" fontId="0" fillId="0" borderId="42" xfId="0" applyBorder="1"/>
    <xf numFmtId="0" fontId="0" fillId="0" borderId="27" xfId="0" applyBorder="1"/>
    <xf numFmtId="0" fontId="0" fillId="3" borderId="0" xfId="0" applyFill="1" applyBorder="1"/>
    <xf numFmtId="0" fontId="0" fillId="0" borderId="43" xfId="0" applyBorder="1"/>
    <xf numFmtId="0" fontId="0" fillId="0" borderId="44" xfId="0" applyBorder="1"/>
    <xf numFmtId="0" fontId="0" fillId="2" borderId="4" xfId="0" applyFill="1" applyBorder="1"/>
    <xf numFmtId="0" fontId="0" fillId="2" borderId="26" xfId="0" applyFill="1" applyBorder="1"/>
    <xf numFmtId="0" fontId="0" fillId="2" borderId="8" xfId="0" applyFill="1" applyBorder="1"/>
    <xf numFmtId="0" fontId="0" fillId="0" borderId="8" xfId="0" applyFill="1" applyBorder="1"/>
    <xf numFmtId="0" fontId="0" fillId="0" borderId="4" xfId="0" applyFill="1" applyBorder="1"/>
    <xf numFmtId="0" fontId="0" fillId="0" borderId="5" xfId="0" applyFill="1" applyBorder="1"/>
    <xf numFmtId="0" fontId="0" fillId="0" borderId="6" xfId="0" applyFill="1" applyBorder="1"/>
    <xf numFmtId="0" fontId="0" fillId="0" borderId="7" xfId="0" applyFill="1" applyBorder="1"/>
    <xf numFmtId="0" fontId="0" fillId="0" borderId="1" xfId="0" applyBorder="1" applyProtection="1"/>
    <xf numFmtId="0" fontId="0" fillId="2" borderId="1" xfId="0" applyFill="1" applyBorder="1" applyAlignment="1" applyProtection="1">
      <alignment horizontal="center"/>
    </xf>
    <xf numFmtId="0" fontId="0" fillId="0" borderId="20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32" xfId="0" applyFill="1" applyBorder="1" applyAlignment="1">
      <alignment horizontal="center" vertical="center"/>
    </xf>
    <xf numFmtId="0" fontId="0" fillId="0" borderId="35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895350</xdr:colOff>
      <xdr:row>0</xdr:row>
      <xdr:rowOff>66675</xdr:rowOff>
    </xdr:from>
    <xdr:to>
      <xdr:col>7</xdr:col>
      <xdr:colOff>95250</xdr:colOff>
      <xdr:row>11</xdr:row>
      <xdr:rowOff>152400</xdr:rowOff>
    </xdr:to>
    <xdr:sp macro="[1]!valid" textlink="">
      <xdr:nvSpPr>
        <xdr:cNvPr id="2" name="Rectangle 1"/>
        <xdr:cNvSpPr/>
      </xdr:nvSpPr>
      <xdr:spPr>
        <a:xfrm>
          <a:off x="5534025" y="66675"/>
          <a:ext cx="1943100" cy="2771775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 b="1"/>
            <a:t>Validation</a:t>
          </a:r>
        </a:p>
      </xdr:txBody>
    </xdr:sp>
    <xdr:clientData/>
  </xdr:twoCellAnchor>
  <xdr:twoCellAnchor>
    <xdr:from>
      <xdr:col>7</xdr:col>
      <xdr:colOff>415635</xdr:colOff>
      <xdr:row>0</xdr:row>
      <xdr:rowOff>190501</xdr:rowOff>
    </xdr:from>
    <xdr:to>
      <xdr:col>16</xdr:col>
      <xdr:colOff>17317</xdr:colOff>
      <xdr:row>5</xdr:row>
      <xdr:rowOff>51956</xdr:rowOff>
    </xdr:to>
    <xdr:sp macro="" textlink="">
      <xdr:nvSpPr>
        <xdr:cNvPr id="3" name="ZoneTexte 2"/>
        <xdr:cNvSpPr txBox="1"/>
      </xdr:nvSpPr>
      <xdr:spPr>
        <a:xfrm>
          <a:off x="8000999" y="190501"/>
          <a:ext cx="6961909" cy="1143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2400"/>
            <a:t>On rentre le planning de production dans le premier tableau avec</a:t>
          </a:r>
          <a:r>
            <a:rPr lang="fr-FR" sz="2400" baseline="0"/>
            <a:t> le nombre de pate correspondant.</a:t>
          </a:r>
          <a:endParaRPr lang="fr-FR" sz="2400"/>
        </a:p>
      </xdr:txBody>
    </xdr:sp>
    <xdr:clientData/>
  </xdr:twoCellAnchor>
  <xdr:twoCellAnchor>
    <xdr:from>
      <xdr:col>7</xdr:col>
      <xdr:colOff>437029</xdr:colOff>
      <xdr:row>5</xdr:row>
      <xdr:rowOff>156882</xdr:rowOff>
    </xdr:from>
    <xdr:to>
      <xdr:col>16</xdr:col>
      <xdr:colOff>38711</xdr:colOff>
      <xdr:row>11</xdr:row>
      <xdr:rowOff>123265</xdr:rowOff>
    </xdr:to>
    <xdr:sp macro="" textlink="">
      <xdr:nvSpPr>
        <xdr:cNvPr id="4" name="ZoneTexte 3"/>
        <xdr:cNvSpPr txBox="1"/>
      </xdr:nvSpPr>
      <xdr:spPr>
        <a:xfrm>
          <a:off x="8034617" y="1411941"/>
          <a:ext cx="6963947" cy="137832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2400"/>
            <a:t>Ensuite dans l'encart jaune en fonction du produit et de l'ingrédients la valeur s'affiche. Les valeurs sont</a:t>
          </a:r>
          <a:r>
            <a:rPr lang="fr-FR" sz="2400" baseline="0"/>
            <a:t> la base de donnée en feuille 2.</a:t>
          </a:r>
          <a:endParaRPr lang="fr-FR" sz="2400"/>
        </a:p>
      </xdr:txBody>
    </xdr:sp>
    <xdr:clientData/>
  </xdr:twoCellAnchor>
  <xdr:twoCellAnchor>
    <xdr:from>
      <xdr:col>3</xdr:col>
      <xdr:colOff>885265</xdr:colOff>
      <xdr:row>3</xdr:row>
      <xdr:rowOff>44823</xdr:rowOff>
    </xdr:from>
    <xdr:to>
      <xdr:col>7</xdr:col>
      <xdr:colOff>481853</xdr:colOff>
      <xdr:row>3</xdr:row>
      <xdr:rowOff>100853</xdr:rowOff>
    </xdr:to>
    <xdr:cxnSp macro="">
      <xdr:nvCxnSpPr>
        <xdr:cNvPr id="6" name="Connecteur droit avec flèche 5"/>
        <xdr:cNvCxnSpPr/>
      </xdr:nvCxnSpPr>
      <xdr:spPr>
        <a:xfrm flipH="1">
          <a:off x="4807324" y="829235"/>
          <a:ext cx="3272117" cy="56030"/>
        </a:xfrm>
        <a:prstGeom prst="straightConnector1">
          <a:avLst/>
        </a:prstGeom>
        <a:ln w="8890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gestion%20des%20stock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dt individuel"/>
      <sheetName val="planning"/>
      <sheetName val="Recette"/>
      <sheetName val="gestion des stock2"/>
    </sheetNames>
    <definedNames>
      <definedName name="valid"/>
    </definedNames>
    <sheetDataSet>
      <sheetData sheetId="0"/>
      <sheetData sheetId="1"/>
      <sheetData sheetId="2">
        <row r="1">
          <cell r="B1" t="str">
            <v>Regular</v>
          </cell>
          <cell r="C1" t="str">
            <v>Royal</v>
          </cell>
          <cell r="D1" t="str">
            <v>Big Mac</v>
          </cell>
          <cell r="E1" t="str">
            <v>5 Pouces</v>
          </cell>
          <cell r="F1" t="str">
            <v>Big Tasty</v>
          </cell>
          <cell r="G1" t="str">
            <v>CBO</v>
          </cell>
          <cell r="H1" t="str">
            <v>First</v>
          </cell>
          <cell r="I1" t="str">
            <v>Grand Prenium</v>
          </cell>
          <cell r="J1" t="str">
            <v>Grand Chicago</v>
          </cell>
          <cell r="K1" t="str">
            <v>4,5P Shiny</v>
          </cell>
          <cell r="L1" t="str">
            <v>Petit italien</v>
          </cell>
          <cell r="N1" t="str">
            <v>4P BK</v>
          </cell>
          <cell r="O1" t="str">
            <v>4,5P BK (bleue)</v>
          </cell>
          <cell r="P1" t="str">
            <v>5P BK (marron)</v>
          </cell>
          <cell r="Q1" t="str">
            <v>7P BK</v>
          </cell>
          <cell r="R1" t="str">
            <v>4,5P oignon italien BK</v>
          </cell>
          <cell r="S1" t="str">
            <v>4,5P shiny bacon</v>
          </cell>
          <cell r="U1" t="str">
            <v>4PH sesame</v>
          </cell>
          <cell r="V1" t="str">
            <v>4,5P maxi sésame</v>
          </cell>
          <cell r="W1" t="str">
            <v>4PH double sesame</v>
          </cell>
          <cell r="Y1" t="str">
            <v>Prem 4P nature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28"/>
  <sheetViews>
    <sheetView tabSelected="1" zoomScale="85" zoomScaleNormal="85" workbookViewId="0">
      <selection activeCell="A4" sqref="A4:B4"/>
    </sheetView>
  </sheetViews>
  <sheetFormatPr defaultColWidth="11.42578125" defaultRowHeight="15"/>
  <cols>
    <col min="1" max="1" width="31.28515625" customWidth="1"/>
    <col min="2" max="10" width="13.7109375" bestFit="1" customWidth="1"/>
    <col min="11" max="11" width="17" customWidth="1"/>
    <col min="12" max="12" width="6.42578125" bestFit="1" customWidth="1"/>
  </cols>
  <sheetData>
    <row r="1" spans="1:19" ht="15.75" thickBot="1"/>
    <row r="2" spans="1:19" ht="27" customHeight="1" thickBot="1">
      <c r="A2" s="74" t="s">
        <v>0</v>
      </c>
      <c r="B2" s="75"/>
      <c r="C2" s="76" t="s">
        <v>1</v>
      </c>
      <c r="D2" s="75"/>
      <c r="E2" s="16"/>
      <c r="F2" s="16"/>
      <c r="G2" s="16"/>
      <c r="H2" s="16"/>
      <c r="I2" s="16"/>
      <c r="J2" s="16"/>
      <c r="K2" s="16"/>
      <c r="Q2" s="77"/>
      <c r="R2" s="77"/>
      <c r="S2" s="77"/>
    </row>
    <row r="3" spans="1:19" ht="18.75" customHeight="1">
      <c r="A3" s="78" t="s">
        <v>17</v>
      </c>
      <c r="B3" s="79"/>
      <c r="C3" s="80">
        <v>12</v>
      </c>
      <c r="D3" s="81"/>
      <c r="E3" s="17"/>
      <c r="F3" s="17"/>
      <c r="G3" s="17"/>
      <c r="H3" s="17"/>
      <c r="I3" s="17"/>
      <c r="J3" s="17"/>
      <c r="K3" s="17"/>
    </row>
    <row r="4" spans="1:19" ht="18.75" customHeight="1">
      <c r="A4" s="70" t="s">
        <v>18</v>
      </c>
      <c r="B4" s="71"/>
      <c r="C4" s="72">
        <v>2</v>
      </c>
      <c r="D4" s="73"/>
      <c r="E4" s="17"/>
      <c r="F4" s="17"/>
      <c r="G4" s="17"/>
      <c r="H4" s="17"/>
      <c r="I4" s="17"/>
      <c r="J4" s="17"/>
      <c r="K4" s="17"/>
    </row>
    <row r="5" spans="1:19" ht="18.75" customHeight="1">
      <c r="A5" s="70" t="s">
        <v>24</v>
      </c>
      <c r="B5" s="71"/>
      <c r="C5" s="72">
        <v>8</v>
      </c>
      <c r="D5" s="73"/>
      <c r="E5" s="17"/>
      <c r="F5" s="17"/>
      <c r="G5" s="17"/>
      <c r="H5" s="17"/>
      <c r="I5" s="17"/>
      <c r="J5" s="17"/>
      <c r="K5" s="17"/>
    </row>
    <row r="6" spans="1:19" ht="18.75" customHeight="1">
      <c r="A6" s="70" t="s">
        <v>33</v>
      </c>
      <c r="B6" s="71"/>
      <c r="C6" s="72">
        <v>14</v>
      </c>
      <c r="D6" s="73"/>
      <c r="E6" s="17"/>
      <c r="F6" s="17"/>
      <c r="G6" s="17"/>
      <c r="H6" s="17"/>
      <c r="I6" s="17"/>
      <c r="J6" s="17"/>
      <c r="K6" s="17"/>
    </row>
    <row r="7" spans="1:19" ht="18.75" customHeight="1">
      <c r="A7" s="70" t="s">
        <v>42</v>
      </c>
      <c r="B7" s="71"/>
      <c r="C7" s="72">
        <v>3</v>
      </c>
      <c r="D7" s="73"/>
      <c r="E7" s="17"/>
      <c r="F7" s="17"/>
      <c r="G7" s="17"/>
      <c r="H7" s="17"/>
      <c r="I7" s="17"/>
      <c r="J7" s="17"/>
      <c r="K7" s="17"/>
    </row>
    <row r="8" spans="1:19" ht="18.75" customHeight="1">
      <c r="A8" s="70" t="s">
        <v>28</v>
      </c>
      <c r="B8" s="71"/>
      <c r="C8" s="72">
        <v>2</v>
      </c>
      <c r="D8" s="73"/>
      <c r="E8" s="17"/>
      <c r="F8" s="17"/>
      <c r="G8" s="17"/>
      <c r="H8" s="17"/>
      <c r="I8" s="17"/>
      <c r="J8" s="17"/>
      <c r="K8" s="17"/>
    </row>
    <row r="9" spans="1:19" ht="18.75" customHeight="1">
      <c r="A9" s="70" t="s">
        <v>25</v>
      </c>
      <c r="B9" s="71"/>
      <c r="C9" s="72">
        <v>42</v>
      </c>
      <c r="D9" s="73"/>
      <c r="E9" s="17"/>
      <c r="F9" s="17"/>
      <c r="G9" s="17"/>
      <c r="H9" s="17"/>
      <c r="I9" s="17"/>
      <c r="J9" s="17"/>
      <c r="K9" s="17"/>
    </row>
    <row r="10" spans="1:19" ht="18.75" customHeight="1">
      <c r="A10" s="70" t="s">
        <v>30</v>
      </c>
      <c r="B10" s="71"/>
      <c r="C10" s="72">
        <v>10</v>
      </c>
      <c r="D10" s="73"/>
      <c r="E10" s="17"/>
      <c r="F10" s="17"/>
      <c r="G10" s="17"/>
      <c r="H10" s="17"/>
      <c r="I10" s="17"/>
      <c r="J10" s="17"/>
      <c r="K10" s="17"/>
    </row>
    <row r="11" spans="1:19" ht="18.75" customHeight="1" thickBot="1">
      <c r="A11" s="82" t="s">
        <v>36</v>
      </c>
      <c r="B11" s="83"/>
      <c r="C11" s="84">
        <v>5</v>
      </c>
      <c r="D11" s="85"/>
      <c r="E11" s="17"/>
      <c r="F11" s="17"/>
      <c r="G11" s="17"/>
      <c r="H11" s="17"/>
      <c r="I11" s="17"/>
      <c r="J11" s="17"/>
      <c r="K11" s="17"/>
    </row>
    <row r="13" spans="1:19" ht="15.75" thickBot="1">
      <c r="B13">
        <f>MATCH(B14,'base de donnée conso réelle'!$A$1:$AG$1,0)</f>
        <v>2</v>
      </c>
      <c r="C13">
        <f>MATCH(C14,'base de donnée conso réelle'!$A$1:$AG$1,0)</f>
        <v>3</v>
      </c>
      <c r="D13">
        <f>MATCH(D14,'base de donnée conso réelle'!$A$1:$AG$1,0)</f>
        <v>9</v>
      </c>
      <c r="E13">
        <f>MATCH(E14,'base de donnée conso réelle'!$A$1:$AG$1,0)</f>
        <v>19</v>
      </c>
      <c r="F13">
        <f>MATCH(F14,'base de donnée conso réelle'!$A$1:$AG$1,0)</f>
        <v>33</v>
      </c>
      <c r="G13">
        <f>MATCH(G14,'base de donnée conso réelle'!$A$1:$AG$1,0)</f>
        <v>13</v>
      </c>
      <c r="H13">
        <f>MATCH(H14,'base de donnée conso réelle'!$A$1:$AG$1,0)</f>
        <v>10</v>
      </c>
      <c r="I13">
        <f>MATCH(I14,'base de donnée conso réelle'!$A$1:$AG$1,0)</f>
        <v>15</v>
      </c>
      <c r="J13">
        <f>MATCH(J14,'base de donnée conso réelle'!$A$1:$AG$1,0)</f>
        <v>22</v>
      </c>
    </row>
    <row r="14" spans="1:19">
      <c r="A14" s="8"/>
      <c r="B14" s="18" t="str">
        <f>A3</f>
        <v>pdt 1</v>
      </c>
      <c r="C14" s="18" t="str">
        <f>A4</f>
        <v>pdt2</v>
      </c>
      <c r="D14" s="19" t="str">
        <f>A5</f>
        <v>pdt 8</v>
      </c>
      <c r="E14" s="19" t="str">
        <f>A6</f>
        <v>pdt 17</v>
      </c>
      <c r="F14" s="19" t="str">
        <f>A7</f>
        <v>pdt 28</v>
      </c>
      <c r="G14" s="19" t="str">
        <f>A8</f>
        <v>pdt 12</v>
      </c>
      <c r="H14" s="19" t="str">
        <f>A9</f>
        <v>pdt 9</v>
      </c>
      <c r="I14" s="19" t="str">
        <f>A10</f>
        <v>pdt 14</v>
      </c>
      <c r="J14" s="19" t="str">
        <f>A11</f>
        <v>pdt 20</v>
      </c>
      <c r="K14" s="20" t="s">
        <v>2</v>
      </c>
      <c r="L14" t="s">
        <v>3</v>
      </c>
    </row>
    <row r="15" spans="1:19" s="21" customFormat="1">
      <c r="A15" s="68" t="str">
        <f>'base de donnée conso réelle'!A2</f>
        <v>a</v>
      </c>
      <c r="B15" s="69">
        <f ca="1">OFFSET('base de donnée conso réelle'!$A$1,$M15,B$13-1)*VLOOKUP(B$14,$A$3:$D$11,3,FALSE)</f>
        <v>6972</v>
      </c>
      <c r="C15" s="69">
        <f ca="1">OFFSET('base de donnée conso réelle'!$A$1,$M15,C$13-1)*VLOOKUP(C$14,$A$3:$D$11,3,FALSE)</f>
        <v>1234</v>
      </c>
      <c r="D15" s="69">
        <f ca="1">OFFSET('base de donnée conso réelle'!$A$1,$M15,D$13-1)*VLOOKUP(D$14,$A$3:$D$11,3,FALSE)</f>
        <v>4880</v>
      </c>
      <c r="E15" s="69">
        <f ca="1">OFFSET('base de donnée conso réelle'!$A$1,$M15,E$13-1)*VLOOKUP(E$14,$A$3:$D$11,3,FALSE)</f>
        <v>8918</v>
      </c>
      <c r="F15" s="69">
        <f ca="1">OFFSET('base de donnée conso réelle'!$A$1,$M15,F$13-1)*VLOOKUP(F$14,$A$3:$D$11,3,FALSE)</f>
        <v>1572</v>
      </c>
      <c r="G15" s="69">
        <f ca="1">OFFSET('base de donnée conso réelle'!$A$1,$M15,G$13-1)*VLOOKUP(G$14,$A$3:$D$11,3,FALSE)</f>
        <v>0</v>
      </c>
      <c r="H15" s="69">
        <f ca="1">OFFSET('base de donnée conso réelle'!$A$1,$M15,H$13-1)*VLOOKUP(H$14,$A$3:$D$11,3,FALSE)</f>
        <v>25620</v>
      </c>
      <c r="I15" s="69">
        <f ca="1">OFFSET('base de donnée conso réelle'!$A$1,$M15,I$13-1)*VLOOKUP(I$14,$A$3:$D$11,3,FALSE)</f>
        <v>0</v>
      </c>
      <c r="J15" s="69">
        <f ca="1">OFFSET('base de donnée conso réelle'!$A$1,$M15,J$13-1)*VLOOKUP(J$14,$A$3:$D$11,3,FALSE)</f>
        <v>2400</v>
      </c>
      <c r="K15" s="22">
        <f ca="1">SUM(B15:J15)</f>
        <v>51596</v>
      </c>
      <c r="L15" s="21" t="s">
        <v>4</v>
      </c>
      <c r="M15" s="21">
        <f t="shared" ref="M15:M46" si="0">MATCH(A15,ingrédient,0)</f>
        <v>1</v>
      </c>
    </row>
    <row r="16" spans="1:19" s="21" customFormat="1">
      <c r="A16" s="68" t="str">
        <f>'base de donnée conso réelle'!A3</f>
        <v>b</v>
      </c>
      <c r="B16" s="69">
        <f ca="1">OFFSET('base de donnée conso réelle'!$A$1,$M16,B$13-1)*VLOOKUP(B$14,$A$3:$D$11,3,FALSE)</f>
        <v>908.40000000000009</v>
      </c>
      <c r="C16" s="69">
        <f ca="1">OFFSET('base de donnée conso réelle'!$A$1,$M16,C$13-1)*VLOOKUP(C$14,$A$3:$D$11,3,FALSE)</f>
        <v>160.19999999999999</v>
      </c>
      <c r="D16" s="69">
        <f ca="1">OFFSET('base de donnée conso réelle'!$A$1,$M16,D$13-1)*VLOOKUP(D$14,$A$3:$D$11,3,FALSE)</f>
        <v>639.20000000000005</v>
      </c>
      <c r="E16" s="69">
        <f ca="1">OFFSET('base de donnée conso réelle'!$A$1,$M16,E$13-1)*VLOOKUP(E$14,$A$3:$D$11,3,FALSE)</f>
        <v>1071</v>
      </c>
      <c r="F16" s="69">
        <f ca="1">OFFSET('base de donnée conso réelle'!$A$1,$M16,F$13-1)*VLOOKUP(F$14,$A$3:$D$11,3,FALSE)</f>
        <v>79.5</v>
      </c>
      <c r="G16" s="69">
        <f ca="1">OFFSET('base de donnée conso réelle'!$A$1,$M16,G$13-1)*VLOOKUP(G$14,$A$3:$D$11,3,FALSE)</f>
        <v>0</v>
      </c>
      <c r="H16" s="69">
        <f ca="1">OFFSET('base de donnée conso réelle'!$A$1,$M16,H$13-1)*VLOOKUP(H$14,$A$3:$D$11,3,FALSE)</f>
        <v>3355.8</v>
      </c>
      <c r="I16" s="69">
        <f ca="1">OFFSET('base de donnée conso réelle'!$A$1,$M16,I$13-1)*VLOOKUP(I$14,$A$3:$D$11,3,FALSE)</f>
        <v>0</v>
      </c>
      <c r="J16" s="69">
        <f ca="1">OFFSET('base de donnée conso réelle'!$A$1,$M16,J$13-1)*VLOOKUP(J$14,$A$3:$D$11,3,FALSE)</f>
        <v>215.5</v>
      </c>
      <c r="K16" s="22">
        <f t="shared" ref="K16:K79" ca="1" si="1">SUM(B16:J16)</f>
        <v>6429.6</v>
      </c>
      <c r="L16" s="21" t="s">
        <v>4</v>
      </c>
      <c r="M16" s="21">
        <f t="shared" si="0"/>
        <v>2</v>
      </c>
    </row>
    <row r="17" spans="1:13" s="21" customFormat="1">
      <c r="A17" s="68" t="str">
        <f>'base de donnée conso réelle'!A4</f>
        <v>c</v>
      </c>
      <c r="B17" s="69">
        <f ca="1">OFFSET('base de donnée conso réelle'!$A$1,$M17,B$13-1)*VLOOKUP(B$14,$A$3:$D$11,3,FALSE)</f>
        <v>126</v>
      </c>
      <c r="C17" s="69">
        <f ca="1">OFFSET('base de donnée conso réelle'!$A$1,$M17,C$13-1)*VLOOKUP(C$14,$A$3:$D$11,3,FALSE)</f>
        <v>21.8</v>
      </c>
      <c r="D17" s="69">
        <f ca="1">OFFSET('base de donnée conso réelle'!$A$1,$M17,D$13-1)*VLOOKUP(D$14,$A$3:$D$11,3,FALSE)</f>
        <v>88</v>
      </c>
      <c r="E17" s="69">
        <f ca="1">OFFSET('base de donnée conso réelle'!$A$1,$M17,E$13-1)*VLOOKUP(E$14,$A$3:$D$11,3,FALSE)</f>
        <v>179.20000000000002</v>
      </c>
      <c r="F17" s="69">
        <f ca="1">OFFSET('base de donnée conso réelle'!$A$1,$M17,F$13-1)*VLOOKUP(F$14,$A$3:$D$11,3,FALSE)</f>
        <v>28.200000000000003</v>
      </c>
      <c r="G17" s="69">
        <f ca="1">OFFSET('base de donnée conso réelle'!$A$1,$M17,G$13-1)*VLOOKUP(G$14,$A$3:$D$11,3,FALSE)</f>
        <v>0</v>
      </c>
      <c r="H17" s="69">
        <f ca="1">OFFSET('base de donnée conso réelle'!$A$1,$M17,H$13-1)*VLOOKUP(H$14,$A$3:$D$11,3,FALSE)</f>
        <v>420</v>
      </c>
      <c r="I17" s="69">
        <f ca="1">OFFSET('base de donnée conso réelle'!$A$1,$M17,I$13-1)*VLOOKUP(I$14,$A$3:$D$11,3,FALSE)</f>
        <v>0</v>
      </c>
      <c r="J17" s="69">
        <f ca="1">OFFSET('base de donnée conso réelle'!$A$1,$M17,J$13-1)*VLOOKUP(J$14,$A$3:$D$11,3,FALSE)</f>
        <v>47.5</v>
      </c>
      <c r="K17" s="22">
        <f t="shared" ca="1" si="1"/>
        <v>910.7</v>
      </c>
      <c r="L17" s="21" t="s">
        <v>4</v>
      </c>
      <c r="M17" s="21">
        <f t="shared" si="0"/>
        <v>3</v>
      </c>
    </row>
    <row r="18" spans="1:13" s="21" customFormat="1">
      <c r="A18" s="68" t="str">
        <f>'base de donnée conso réelle'!A5</f>
        <v>d</v>
      </c>
      <c r="B18" s="69">
        <f ca="1">OFFSET('base de donnée conso réelle'!$A$1,$M18,B$13-1)*VLOOKUP(B$14,$A$3:$D$11,3,FALSE)</f>
        <v>23.64</v>
      </c>
      <c r="C18" s="69">
        <f ca="1">OFFSET('base de donnée conso réelle'!$A$1,$M18,C$13-1)*VLOOKUP(C$14,$A$3:$D$11,3,FALSE)</f>
        <v>4.5599999999999996</v>
      </c>
      <c r="D18" s="69">
        <f ca="1">OFFSET('base de donnée conso réelle'!$A$1,$M18,D$13-1)*VLOOKUP(D$14,$A$3:$D$11,3,FALSE)</f>
        <v>12.64</v>
      </c>
      <c r="E18" s="69">
        <f ca="1">OFFSET('base de donnée conso réelle'!$A$1,$M18,E$13-1)*VLOOKUP(E$14,$A$3:$D$11,3,FALSE)</f>
        <v>49</v>
      </c>
      <c r="F18" s="69">
        <f ca="1">OFFSET('base de donnée conso réelle'!$A$1,$M18,F$13-1)*VLOOKUP(F$14,$A$3:$D$11,3,FALSE)</f>
        <v>4.8600000000000003</v>
      </c>
      <c r="G18" s="69">
        <f ca="1">OFFSET('base de donnée conso réelle'!$A$1,$M18,G$13-1)*VLOOKUP(G$14,$A$3:$D$11,3,FALSE)</f>
        <v>0</v>
      </c>
      <c r="H18" s="69">
        <f ca="1">OFFSET('base de donnée conso réelle'!$A$1,$M18,H$13-1)*VLOOKUP(H$14,$A$3:$D$11,3,FALSE)</f>
        <v>54.6</v>
      </c>
      <c r="I18" s="69">
        <f ca="1">OFFSET('base de donnée conso réelle'!$A$1,$M18,I$13-1)*VLOOKUP(I$14,$A$3:$D$11,3,FALSE)</f>
        <v>0</v>
      </c>
      <c r="J18" s="69">
        <f ca="1">OFFSET('base de donnée conso réelle'!$A$1,$M18,J$13-1)*VLOOKUP(J$14,$A$3:$D$11,3,FALSE)</f>
        <v>8.5</v>
      </c>
      <c r="K18" s="22">
        <f t="shared" ca="1" si="1"/>
        <v>157.80000000000001</v>
      </c>
      <c r="L18" s="21" t="s">
        <v>4</v>
      </c>
      <c r="M18" s="21">
        <f t="shared" si="0"/>
        <v>4</v>
      </c>
    </row>
    <row r="19" spans="1:13" s="21" customFormat="1">
      <c r="A19" s="68" t="str">
        <f>'base de donnée conso réelle'!A6</f>
        <v>e</v>
      </c>
      <c r="B19" s="69">
        <f ca="1">OFFSET('base de donnée conso réelle'!$A$1,$M19,B$13-1)*VLOOKUP(B$14,$A$3:$D$11,3,FALSE)</f>
        <v>208.79999999999998</v>
      </c>
      <c r="C19" s="69">
        <f ca="1">OFFSET('base de donnée conso réelle'!$A$1,$M19,C$13-1)*VLOOKUP(C$14,$A$3:$D$11,3,FALSE)</f>
        <v>37</v>
      </c>
      <c r="D19" s="69">
        <f ca="1">OFFSET('base de donnée conso réelle'!$A$1,$M19,D$13-1)*VLOOKUP(D$14,$A$3:$D$11,3,FALSE)</f>
        <v>146.4</v>
      </c>
      <c r="E19" s="69">
        <f ca="1">OFFSET('base de donnée conso réelle'!$A$1,$M19,E$13-1)*VLOOKUP(E$14,$A$3:$D$11,3,FALSE)</f>
        <v>383.59999999999997</v>
      </c>
      <c r="F19" s="69">
        <f ca="1">OFFSET('base de donnée conso réelle'!$A$1,$M19,F$13-1)*VLOOKUP(F$14,$A$3:$D$11,3,FALSE)</f>
        <v>51.599999999999994</v>
      </c>
      <c r="G19" s="69">
        <f ca="1">OFFSET('base de donnée conso réelle'!$A$1,$M19,G$13-1)*VLOOKUP(G$14,$A$3:$D$11,3,FALSE)</f>
        <v>0</v>
      </c>
      <c r="H19" s="69">
        <f ca="1">OFFSET('base de donnée conso réelle'!$A$1,$M19,H$13-1)*VLOOKUP(H$14,$A$3:$D$11,3,FALSE)</f>
        <v>768.6</v>
      </c>
      <c r="I19" s="69">
        <f ca="1">OFFSET('base de donnée conso réelle'!$A$1,$M19,I$13-1)*VLOOKUP(I$14,$A$3:$D$11,3,FALSE)</f>
        <v>0</v>
      </c>
      <c r="J19" s="69">
        <f ca="1">OFFSET('base de donnée conso réelle'!$A$1,$M19,J$13-1)*VLOOKUP(J$14,$A$3:$D$11,3,FALSE)</f>
        <v>84</v>
      </c>
      <c r="K19" s="22">
        <f t="shared" ca="1" si="1"/>
        <v>1680</v>
      </c>
      <c r="L19" s="21" t="s">
        <v>5</v>
      </c>
      <c r="M19" s="21">
        <f t="shared" si="0"/>
        <v>5</v>
      </c>
    </row>
    <row r="20" spans="1:13" s="21" customFormat="1">
      <c r="A20" s="68" t="str">
        <f>'base de donnée conso réelle'!A7</f>
        <v>f</v>
      </c>
      <c r="B20" s="69">
        <f ca="1">OFFSET('base de donnée conso réelle'!$A$1,$M20,B$13-1)*VLOOKUP(B$14,$A$3:$D$11,3,FALSE)</f>
        <v>0.84000000000000008</v>
      </c>
      <c r="C20" s="69">
        <f ca="1">OFFSET('base de donnée conso réelle'!$A$1,$M20,C$13-1)*VLOOKUP(C$14,$A$3:$D$11,3,FALSE)</f>
        <v>0.9</v>
      </c>
      <c r="D20" s="69">
        <f ca="1">OFFSET('base de donnée conso réelle'!$A$1,$M20,D$13-1)*VLOOKUP(D$14,$A$3:$D$11,3,FALSE)</f>
        <v>4.8</v>
      </c>
      <c r="E20" s="69">
        <f ca="1">OFFSET('base de donnée conso réelle'!$A$1,$M20,E$13-1)*VLOOKUP(E$14,$A$3:$D$11,3,FALSE)</f>
        <v>8.9600000000000009</v>
      </c>
      <c r="F20" s="69">
        <f ca="1">OFFSET('base de donnée conso réelle'!$A$1,$M20,F$13-1)*VLOOKUP(F$14,$A$3:$D$11,3,FALSE)</f>
        <v>1.23</v>
      </c>
      <c r="G20" s="69">
        <f ca="1">OFFSET('base de donnée conso réelle'!$A$1,$M20,G$13-1)*VLOOKUP(G$14,$A$3:$D$11,3,FALSE)</f>
        <v>0</v>
      </c>
      <c r="H20" s="69">
        <f ca="1">OFFSET('base de donnée conso réelle'!$A$1,$M20,H$13-1)*VLOOKUP(H$14,$A$3:$D$11,3,FALSE)</f>
        <v>25.2</v>
      </c>
      <c r="I20" s="69">
        <f ca="1">OFFSET('base de donnée conso réelle'!$A$1,$M20,I$13-1)*VLOOKUP(I$14,$A$3:$D$11,3,FALSE)</f>
        <v>0</v>
      </c>
      <c r="J20" s="69">
        <f ca="1">OFFSET('base de donnée conso réelle'!$A$1,$M20,J$13-1)*VLOOKUP(J$14,$A$3:$D$11,3,FALSE)</f>
        <v>3.05</v>
      </c>
      <c r="K20" s="22">
        <f t="shared" ca="1" si="1"/>
        <v>44.98</v>
      </c>
      <c r="L20" s="21" t="s">
        <v>4</v>
      </c>
      <c r="M20" s="21">
        <f t="shared" si="0"/>
        <v>6</v>
      </c>
    </row>
    <row r="21" spans="1:13" s="21" customFormat="1">
      <c r="A21" s="68" t="str">
        <f>'base de donnée conso réelle'!A8</f>
        <v>g</v>
      </c>
      <c r="B21" s="69">
        <f ca="1">OFFSET('base de donnée conso réelle'!$A$1,$M21,B$13-1)*VLOOKUP(B$14,$A$3:$D$11,3,FALSE)</f>
        <v>6.48</v>
      </c>
      <c r="C21" s="69">
        <f ca="1">OFFSET('base de donnée conso réelle'!$A$1,$M21,C$13-1)*VLOOKUP(C$14,$A$3:$D$11,3,FALSE)</f>
        <v>1</v>
      </c>
      <c r="D21" s="69">
        <f ca="1">OFFSET('base de donnée conso réelle'!$A$1,$M21,D$13-1)*VLOOKUP(D$14,$A$3:$D$11,3,FALSE)</f>
        <v>0</v>
      </c>
      <c r="E21" s="69">
        <f ca="1">OFFSET('base de donnée conso réelle'!$A$1,$M21,E$13-1)*VLOOKUP(E$14,$A$3:$D$11,3,FALSE)</f>
        <v>0</v>
      </c>
      <c r="F21" s="69">
        <f ca="1">OFFSET('base de donnée conso réelle'!$A$1,$M21,F$13-1)*VLOOKUP(F$14,$A$3:$D$11,3,FALSE)</f>
        <v>0</v>
      </c>
      <c r="G21" s="69">
        <f ca="1">OFFSET('base de donnée conso réelle'!$A$1,$M21,G$13-1)*VLOOKUP(G$14,$A$3:$D$11,3,FALSE)</f>
        <v>0</v>
      </c>
      <c r="H21" s="69">
        <f ca="1">OFFSET('base de donnée conso réelle'!$A$1,$M21,H$13-1)*VLOOKUP(H$14,$A$3:$D$11,3,FALSE)</f>
        <v>12.6</v>
      </c>
      <c r="I21" s="69">
        <f ca="1">OFFSET('base de donnée conso réelle'!$A$1,$M21,I$13-1)*VLOOKUP(I$14,$A$3:$D$11,3,FALSE)</f>
        <v>0</v>
      </c>
      <c r="J21" s="69">
        <f ca="1">OFFSET('base de donnée conso réelle'!$A$1,$M21,J$13-1)*VLOOKUP(J$14,$A$3:$D$11,3,FALSE)</f>
        <v>0</v>
      </c>
      <c r="K21" s="22">
        <f t="shared" ca="1" si="1"/>
        <v>20.079999999999998</v>
      </c>
      <c r="L21" s="21" t="s">
        <v>4</v>
      </c>
      <c r="M21" s="21">
        <f t="shared" si="0"/>
        <v>7</v>
      </c>
    </row>
    <row r="22" spans="1:13" s="21" customFormat="1">
      <c r="A22" s="68" t="str">
        <f>'base de donnée conso réelle'!A9</f>
        <v>h</v>
      </c>
      <c r="B22" s="69">
        <f ca="1">OFFSET('base de donnée conso réelle'!$A$1,$M22,B$13-1)*VLOOKUP(B$14,$A$3:$D$11,3,FALSE)</f>
        <v>0</v>
      </c>
      <c r="C22" s="69">
        <f ca="1">OFFSET('base de donnée conso réelle'!$A$1,$M22,C$13-1)*VLOOKUP(C$14,$A$3:$D$11,3,FALSE)</f>
        <v>0</v>
      </c>
      <c r="D22" s="69">
        <f ca="1">OFFSET('base de donnée conso réelle'!$A$1,$M22,D$13-1)*VLOOKUP(D$14,$A$3:$D$11,3,FALSE)</f>
        <v>0</v>
      </c>
      <c r="E22" s="69">
        <f ca="1">OFFSET('base de donnée conso réelle'!$A$1,$M22,E$13-1)*VLOOKUP(E$14,$A$3:$D$11,3,FALSE)</f>
        <v>0</v>
      </c>
      <c r="F22" s="69">
        <f ca="1">OFFSET('base de donnée conso réelle'!$A$1,$M22,F$13-1)*VLOOKUP(F$14,$A$3:$D$11,3,FALSE)</f>
        <v>32.339999999999996</v>
      </c>
      <c r="G22" s="69">
        <f ca="1">OFFSET('base de donnée conso réelle'!$A$1,$M22,G$13-1)*VLOOKUP(G$14,$A$3:$D$11,3,FALSE)</f>
        <v>0</v>
      </c>
      <c r="H22" s="69">
        <f ca="1">OFFSET('base de donnée conso réelle'!$A$1,$M22,H$13-1)*VLOOKUP(H$14,$A$3:$D$11,3,FALSE)</f>
        <v>0</v>
      </c>
      <c r="I22" s="69">
        <f ca="1">OFFSET('base de donnée conso réelle'!$A$1,$M22,I$13-1)*VLOOKUP(I$14,$A$3:$D$11,3,FALSE)</f>
        <v>0</v>
      </c>
      <c r="J22" s="69">
        <f ca="1">OFFSET('base de donnée conso réelle'!$A$1,$M22,J$13-1)*VLOOKUP(J$14,$A$3:$D$11,3,FALSE)</f>
        <v>0</v>
      </c>
      <c r="K22" s="22">
        <f t="shared" ca="1" si="1"/>
        <v>32.339999999999996</v>
      </c>
      <c r="L22" s="21" t="s">
        <v>4</v>
      </c>
      <c r="M22" s="21">
        <f t="shared" si="0"/>
        <v>8</v>
      </c>
    </row>
    <row r="23" spans="1:13" s="21" customFormat="1">
      <c r="A23" s="68" t="str">
        <f>'base de donnée conso réelle'!A10</f>
        <v>i</v>
      </c>
      <c r="B23" s="69">
        <f ca="1">OFFSET('base de donnée conso réelle'!$A$1,$M23,B$13-1)*VLOOKUP(B$14,$A$3:$D$11,3,FALSE)</f>
        <v>0</v>
      </c>
      <c r="C23" s="69">
        <f ca="1">OFFSET('base de donnée conso réelle'!$A$1,$M23,C$13-1)*VLOOKUP(C$14,$A$3:$D$11,3,FALSE)</f>
        <v>0</v>
      </c>
      <c r="D23" s="69">
        <f ca="1">OFFSET('base de donnée conso réelle'!$A$1,$M23,D$13-1)*VLOOKUP(D$14,$A$3:$D$11,3,FALSE)</f>
        <v>25.6</v>
      </c>
      <c r="E23" s="69">
        <f ca="1">OFFSET('base de donnée conso réelle'!$A$1,$M23,E$13-1)*VLOOKUP(E$14,$A$3:$D$11,3,FALSE)</f>
        <v>53.199999999999996</v>
      </c>
      <c r="F23" s="69">
        <f ca="1">OFFSET('base de donnée conso réelle'!$A$1,$M23,F$13-1)*VLOOKUP(F$14,$A$3:$D$11,3,FALSE)</f>
        <v>3</v>
      </c>
      <c r="G23" s="69">
        <f ca="1">OFFSET('base de donnée conso réelle'!$A$1,$M23,G$13-1)*VLOOKUP(G$14,$A$3:$D$11,3,FALSE)</f>
        <v>0</v>
      </c>
      <c r="H23" s="69">
        <f ca="1">OFFSET('base de donnée conso réelle'!$A$1,$M23,H$13-1)*VLOOKUP(H$14,$A$3:$D$11,3,FALSE)</f>
        <v>134.4</v>
      </c>
      <c r="I23" s="69">
        <f ca="1">OFFSET('base de donnée conso réelle'!$A$1,$M23,I$13-1)*VLOOKUP(I$14,$A$3:$D$11,3,FALSE)</f>
        <v>0</v>
      </c>
      <c r="J23" s="69">
        <f ca="1">OFFSET('base de donnée conso réelle'!$A$1,$M23,J$13-1)*VLOOKUP(J$14,$A$3:$D$11,3,FALSE)</f>
        <v>60.5</v>
      </c>
      <c r="K23" s="22">
        <f t="shared" ca="1" si="1"/>
        <v>276.7</v>
      </c>
      <c r="L23" s="21" t="s">
        <v>4</v>
      </c>
      <c r="M23" s="21">
        <f t="shared" si="0"/>
        <v>9</v>
      </c>
    </row>
    <row r="24" spans="1:13" s="21" customFormat="1" ht="12.75" customHeight="1">
      <c r="A24" s="68" t="str">
        <f>'base de donnée conso réelle'!A11</f>
        <v>j</v>
      </c>
      <c r="B24" s="69">
        <f ca="1">OFFSET('base de donnée conso réelle'!$A$1,$M24,B$13-1)*VLOOKUP(B$14,$A$3:$D$11,3,FALSE)</f>
        <v>0</v>
      </c>
      <c r="C24" s="69">
        <f ca="1">OFFSET('base de donnée conso réelle'!$A$1,$M24,C$13-1)*VLOOKUP(C$14,$A$3:$D$11,3,FALSE)</f>
        <v>0</v>
      </c>
      <c r="D24" s="69">
        <f ca="1">OFFSET('base de donnée conso réelle'!$A$1,$M24,D$13-1)*VLOOKUP(D$14,$A$3:$D$11,3,FALSE)</f>
        <v>0</v>
      </c>
      <c r="E24" s="69">
        <f ca="1">OFFSET('base de donnée conso réelle'!$A$1,$M24,E$13-1)*VLOOKUP(E$14,$A$3:$D$11,3,FALSE)</f>
        <v>0</v>
      </c>
      <c r="F24" s="69">
        <f ca="1">OFFSET('base de donnée conso réelle'!$A$1,$M24,F$13-1)*VLOOKUP(F$14,$A$3:$D$11,3,FALSE)</f>
        <v>0</v>
      </c>
      <c r="G24" s="69">
        <f ca="1">OFFSET('base de donnée conso réelle'!$A$1,$M24,G$13-1)*VLOOKUP(G$14,$A$3:$D$11,3,FALSE)</f>
        <v>0</v>
      </c>
      <c r="H24" s="69">
        <f ca="1">OFFSET('base de donnée conso réelle'!$A$1,$M24,H$13-1)*VLOOKUP(H$14,$A$3:$D$11,3,FALSE)</f>
        <v>0</v>
      </c>
      <c r="I24" s="69">
        <f ca="1">OFFSET('base de donnée conso réelle'!$A$1,$M24,I$13-1)*VLOOKUP(I$14,$A$3:$D$11,3,FALSE)</f>
        <v>0</v>
      </c>
      <c r="J24" s="69">
        <f ca="1">OFFSET('base de donnée conso réelle'!$A$1,$M24,J$13-1)*VLOOKUP(J$14,$A$3:$D$11,3,FALSE)</f>
        <v>0</v>
      </c>
      <c r="K24" s="22">
        <f t="shared" ca="1" si="1"/>
        <v>0</v>
      </c>
      <c r="L24" s="21" t="s">
        <v>4</v>
      </c>
      <c r="M24" s="21">
        <f t="shared" si="0"/>
        <v>10</v>
      </c>
    </row>
    <row r="25" spans="1:13" s="21" customFormat="1">
      <c r="A25" s="68" t="str">
        <f>'base de donnée conso réelle'!A12</f>
        <v>k</v>
      </c>
      <c r="B25" s="69">
        <f ca="1">OFFSET('base de donnée conso réelle'!$A$1,$M25,B$13-1)*VLOOKUP(B$14,$A$3:$D$11,3,FALSE)</f>
        <v>0</v>
      </c>
      <c r="C25" s="69">
        <f ca="1">OFFSET('base de donnée conso réelle'!$A$1,$M25,C$13-1)*VLOOKUP(C$14,$A$3:$D$11,3,FALSE)</f>
        <v>0</v>
      </c>
      <c r="D25" s="69">
        <f ca="1">OFFSET('base de donnée conso réelle'!$A$1,$M25,D$13-1)*VLOOKUP(D$14,$A$3:$D$11,3,FALSE)</f>
        <v>0</v>
      </c>
      <c r="E25" s="69">
        <f ca="1">OFFSET('base de donnée conso réelle'!$A$1,$M25,E$13-1)*VLOOKUP(E$14,$A$3:$D$11,3,FALSE)</f>
        <v>0</v>
      </c>
      <c r="F25" s="69">
        <f ca="1">OFFSET('base de donnée conso réelle'!$A$1,$M25,F$13-1)*VLOOKUP(F$14,$A$3:$D$11,3,FALSE)</f>
        <v>0</v>
      </c>
      <c r="G25" s="69">
        <f ca="1">OFFSET('base de donnée conso réelle'!$A$1,$M25,G$13-1)*VLOOKUP(G$14,$A$3:$D$11,3,FALSE)</f>
        <v>0</v>
      </c>
      <c r="H25" s="69">
        <f ca="1">OFFSET('base de donnée conso réelle'!$A$1,$M25,H$13-1)*VLOOKUP(H$14,$A$3:$D$11,3,FALSE)</f>
        <v>0</v>
      </c>
      <c r="I25" s="69">
        <f ca="1">OFFSET('base de donnée conso réelle'!$A$1,$M25,I$13-1)*VLOOKUP(I$14,$A$3:$D$11,3,FALSE)</f>
        <v>0</v>
      </c>
      <c r="J25" s="69">
        <f ca="1">OFFSET('base de donnée conso réelle'!$A$1,$M25,J$13-1)*VLOOKUP(J$14,$A$3:$D$11,3,FALSE)</f>
        <v>25</v>
      </c>
      <c r="K25" s="22">
        <f t="shared" ca="1" si="1"/>
        <v>25</v>
      </c>
      <c r="L25" s="21" t="s">
        <v>4</v>
      </c>
      <c r="M25" s="21">
        <f t="shared" si="0"/>
        <v>11</v>
      </c>
    </row>
    <row r="26" spans="1:13" s="21" customFormat="1">
      <c r="A26" s="68" t="str">
        <f>'base de donnée conso réelle'!A13</f>
        <v>l</v>
      </c>
      <c r="B26" s="69">
        <f ca="1">OFFSET('base de donnée conso réelle'!$A$1,$M26,B$13-1)*VLOOKUP(B$14,$A$3:$D$11,3,FALSE)</f>
        <v>380.4</v>
      </c>
      <c r="C26" s="69">
        <f ca="1">OFFSET('base de donnée conso réelle'!$A$1,$M26,C$13-1)*VLOOKUP(C$14,$A$3:$D$11,3,FALSE)</f>
        <v>56.8</v>
      </c>
      <c r="D26" s="69">
        <f ca="1">OFFSET('base de donnée conso réelle'!$A$1,$M26,D$13-1)*VLOOKUP(D$14,$A$3:$D$11,3,FALSE)</f>
        <v>206.39999999999998</v>
      </c>
      <c r="E26" s="69">
        <f ca="1">OFFSET('base de donnée conso réelle'!$A$1,$M26,E$13-1)*VLOOKUP(E$14,$A$3:$D$11,3,FALSE)</f>
        <v>506.80000000000007</v>
      </c>
      <c r="F26" s="69">
        <f ca="1">OFFSET('base de donnée conso réelle'!$A$1,$M26,F$13-1)*VLOOKUP(F$14,$A$3:$D$11,3,FALSE)</f>
        <v>82.5</v>
      </c>
      <c r="G26" s="69">
        <f ca="1">OFFSET('base de donnée conso réelle'!$A$1,$M26,G$13-1)*VLOOKUP(G$14,$A$3:$D$11,3,FALSE)</f>
        <v>0</v>
      </c>
      <c r="H26" s="69">
        <f ca="1">OFFSET('base de donnée conso réelle'!$A$1,$M26,H$13-1)*VLOOKUP(H$14,$A$3:$D$11,3,FALSE)</f>
        <v>1071</v>
      </c>
      <c r="I26" s="69">
        <f ca="1">OFFSET('base de donnée conso réelle'!$A$1,$M26,I$13-1)*VLOOKUP(I$14,$A$3:$D$11,3,FALSE)</f>
        <v>0</v>
      </c>
      <c r="J26" s="69">
        <f ca="1">OFFSET('base de donnée conso réelle'!$A$1,$M26,J$13-1)*VLOOKUP(J$14,$A$3:$D$11,3,FALSE)</f>
        <v>129.5</v>
      </c>
      <c r="K26" s="22">
        <f t="shared" ca="1" si="1"/>
        <v>2433.4</v>
      </c>
      <c r="L26" s="21" t="s">
        <v>5</v>
      </c>
      <c r="M26" s="21">
        <f t="shared" si="0"/>
        <v>12</v>
      </c>
    </row>
    <row r="27" spans="1:13" s="21" customFormat="1">
      <c r="A27" s="68" t="str">
        <f>'base de donnée conso réelle'!A14</f>
        <v>m</v>
      </c>
      <c r="B27" s="69">
        <f ca="1">OFFSET('base de donnée conso réelle'!$A$1,$M27,B$13-1)*VLOOKUP(B$14,$A$3:$D$11,3,FALSE)</f>
        <v>0</v>
      </c>
      <c r="C27" s="69">
        <f ca="1">OFFSET('base de donnée conso réelle'!$A$1,$M27,C$13-1)*VLOOKUP(C$14,$A$3:$D$11,3,FALSE)</f>
        <v>0</v>
      </c>
      <c r="D27" s="69">
        <f ca="1">OFFSET('base de donnée conso réelle'!$A$1,$M27,D$13-1)*VLOOKUP(D$14,$A$3:$D$11,3,FALSE)</f>
        <v>0</v>
      </c>
      <c r="E27" s="69">
        <f ca="1">OFFSET('base de donnée conso réelle'!$A$1,$M27,E$13-1)*VLOOKUP(E$14,$A$3:$D$11,3,FALSE)</f>
        <v>126</v>
      </c>
      <c r="F27" s="69">
        <f ca="1">OFFSET('base de donnée conso réelle'!$A$1,$M27,F$13-1)*VLOOKUP(F$14,$A$3:$D$11,3,FALSE)</f>
        <v>0</v>
      </c>
      <c r="G27" s="69">
        <f ca="1">OFFSET('base de donnée conso réelle'!$A$1,$M27,G$13-1)*VLOOKUP(G$14,$A$3:$D$11,3,FALSE)</f>
        <v>0</v>
      </c>
      <c r="H27" s="69">
        <f ca="1">OFFSET('base de donnée conso réelle'!$A$1,$M27,H$13-1)*VLOOKUP(H$14,$A$3:$D$11,3,FALSE)</f>
        <v>134.4</v>
      </c>
      <c r="I27" s="69">
        <f ca="1">OFFSET('base de donnée conso réelle'!$A$1,$M27,I$13-1)*VLOOKUP(I$14,$A$3:$D$11,3,FALSE)</f>
        <v>0</v>
      </c>
      <c r="J27" s="69">
        <f ca="1">OFFSET('base de donnée conso réelle'!$A$1,$M27,J$13-1)*VLOOKUP(J$14,$A$3:$D$11,3,FALSE)</f>
        <v>18</v>
      </c>
      <c r="K27" s="22">
        <f t="shared" ca="1" si="1"/>
        <v>278.39999999999998</v>
      </c>
      <c r="L27" s="21" t="s">
        <v>4</v>
      </c>
      <c r="M27" s="21">
        <f t="shared" si="0"/>
        <v>13</v>
      </c>
    </row>
    <row r="28" spans="1:13" s="21" customFormat="1">
      <c r="A28" s="68" t="str">
        <f>'base de donnée conso réelle'!A15</f>
        <v>n</v>
      </c>
      <c r="B28" s="69">
        <f ca="1">OFFSET('base de donnée conso réelle'!$A$1,$M28,B$13-1)*VLOOKUP(B$14,$A$3:$D$11,3,FALSE)</f>
        <v>0</v>
      </c>
      <c r="C28" s="69">
        <f ca="1">OFFSET('base de donnée conso réelle'!$A$1,$M28,C$13-1)*VLOOKUP(C$14,$A$3:$D$11,3,FALSE)</f>
        <v>0</v>
      </c>
      <c r="D28" s="69">
        <f ca="1">OFFSET('base de donnée conso réelle'!$A$1,$M28,D$13-1)*VLOOKUP(D$14,$A$3:$D$11,3,FALSE)</f>
        <v>0</v>
      </c>
      <c r="E28" s="69">
        <f ca="1">OFFSET('base de donnée conso réelle'!$A$1,$M28,E$13-1)*VLOOKUP(E$14,$A$3:$D$11,3,FALSE)</f>
        <v>0</v>
      </c>
      <c r="F28" s="69">
        <f ca="1">OFFSET('base de donnée conso réelle'!$A$1,$M28,F$13-1)*VLOOKUP(F$14,$A$3:$D$11,3,FALSE)</f>
        <v>0</v>
      </c>
      <c r="G28" s="69">
        <f ca="1">OFFSET('base de donnée conso réelle'!$A$1,$M28,G$13-1)*VLOOKUP(G$14,$A$3:$D$11,3,FALSE)</f>
        <v>0</v>
      </c>
      <c r="H28" s="69">
        <f ca="1">OFFSET('base de donnée conso réelle'!$A$1,$M28,H$13-1)*VLOOKUP(H$14,$A$3:$D$11,3,FALSE)</f>
        <v>0</v>
      </c>
      <c r="I28" s="69">
        <f ca="1">OFFSET('base de donnée conso réelle'!$A$1,$M28,I$13-1)*VLOOKUP(I$14,$A$3:$D$11,3,FALSE)</f>
        <v>0</v>
      </c>
      <c r="J28" s="69">
        <f ca="1">OFFSET('base de donnée conso réelle'!$A$1,$M28,J$13-1)*VLOOKUP(J$14,$A$3:$D$11,3,FALSE)</f>
        <v>24</v>
      </c>
      <c r="K28" s="22">
        <f t="shared" ca="1" si="1"/>
        <v>24</v>
      </c>
      <c r="L28" s="21" t="s">
        <v>4</v>
      </c>
      <c r="M28" s="21">
        <f t="shared" si="0"/>
        <v>14</v>
      </c>
    </row>
    <row r="29" spans="1:13" s="21" customFormat="1">
      <c r="A29" s="68" t="str">
        <f>'base de donnée conso réelle'!A16</f>
        <v>o</v>
      </c>
      <c r="B29" s="69">
        <f ca="1">OFFSET('base de donnée conso réelle'!$A$1,$M29,B$13-1)*VLOOKUP(B$14,$A$3:$D$11,3,FALSE)</f>
        <v>0</v>
      </c>
      <c r="C29" s="69">
        <f ca="1">OFFSET('base de donnée conso réelle'!$A$1,$M29,C$13-1)*VLOOKUP(C$14,$A$3:$D$11,3,FALSE)</f>
        <v>0</v>
      </c>
      <c r="D29" s="69">
        <f ca="1">OFFSET('base de donnée conso réelle'!$A$1,$M29,D$13-1)*VLOOKUP(D$14,$A$3:$D$11,3,FALSE)</f>
        <v>1.04</v>
      </c>
      <c r="E29" s="69">
        <f ca="1">OFFSET('base de donnée conso réelle'!$A$1,$M29,E$13-1)*VLOOKUP(E$14,$A$3:$D$11,3,FALSE)</f>
        <v>0</v>
      </c>
      <c r="F29" s="69">
        <f ca="1">OFFSET('base de donnée conso réelle'!$A$1,$M29,F$13-1)*VLOOKUP(F$14,$A$3:$D$11,3,FALSE)</f>
        <v>0</v>
      </c>
      <c r="G29" s="69">
        <f ca="1">OFFSET('base de donnée conso réelle'!$A$1,$M29,G$13-1)*VLOOKUP(G$14,$A$3:$D$11,3,FALSE)</f>
        <v>0</v>
      </c>
      <c r="H29" s="69">
        <f ca="1">OFFSET('base de donnée conso réelle'!$A$1,$M29,H$13-1)*VLOOKUP(H$14,$A$3:$D$11,3,FALSE)</f>
        <v>0</v>
      </c>
      <c r="I29" s="69">
        <f ca="1">OFFSET('base de donnée conso réelle'!$A$1,$M29,I$13-1)*VLOOKUP(I$14,$A$3:$D$11,3,FALSE)</f>
        <v>0</v>
      </c>
      <c r="J29" s="69">
        <f ca="1">OFFSET('base de donnée conso réelle'!$A$1,$M29,J$13-1)*VLOOKUP(J$14,$A$3:$D$11,3,FALSE)</f>
        <v>0</v>
      </c>
      <c r="K29" s="22">
        <f t="shared" ca="1" si="1"/>
        <v>1.04</v>
      </c>
      <c r="L29" s="21" t="s">
        <v>4</v>
      </c>
      <c r="M29" s="21">
        <f t="shared" si="0"/>
        <v>15</v>
      </c>
    </row>
    <row r="30" spans="1:13" s="21" customFormat="1">
      <c r="A30" s="68" t="str">
        <f>'base de donnée conso réelle'!A17</f>
        <v>p</v>
      </c>
      <c r="B30" s="69">
        <f ca="1">OFFSET('base de donnée conso réelle'!$A$1,$M30,B$13-1)*VLOOKUP(B$14,$A$3:$D$11,3,FALSE)</f>
        <v>0</v>
      </c>
      <c r="C30" s="69">
        <f ca="1">OFFSET('base de donnée conso réelle'!$A$1,$M30,C$13-1)*VLOOKUP(C$14,$A$3:$D$11,3,FALSE)</f>
        <v>0</v>
      </c>
      <c r="D30" s="69">
        <f ca="1">OFFSET('base de donnée conso réelle'!$A$1,$M30,D$13-1)*VLOOKUP(D$14,$A$3:$D$11,3,FALSE)</f>
        <v>480</v>
      </c>
      <c r="E30" s="69">
        <f ca="1">OFFSET('base de donnée conso réelle'!$A$1,$M30,E$13-1)*VLOOKUP(E$14,$A$3:$D$11,3,FALSE)</f>
        <v>0</v>
      </c>
      <c r="F30" s="69">
        <f ca="1">OFFSET('base de donnée conso réelle'!$A$1,$M30,F$13-1)*VLOOKUP(F$14,$A$3:$D$11,3,FALSE)</f>
        <v>0</v>
      </c>
      <c r="G30" s="69">
        <f ca="1">OFFSET('base de donnée conso réelle'!$A$1,$M30,G$13-1)*VLOOKUP(G$14,$A$3:$D$11,3,FALSE)</f>
        <v>0</v>
      </c>
      <c r="H30" s="69">
        <f ca="1">OFFSET('base de donnée conso réelle'!$A$1,$M30,H$13-1)*VLOOKUP(H$14,$A$3:$D$11,3,FALSE)</f>
        <v>0</v>
      </c>
      <c r="I30" s="69">
        <f ca="1">OFFSET('base de donnée conso réelle'!$A$1,$M30,I$13-1)*VLOOKUP(I$14,$A$3:$D$11,3,FALSE)</f>
        <v>0</v>
      </c>
      <c r="J30" s="69">
        <f ca="1">OFFSET('base de donnée conso réelle'!$A$1,$M30,J$13-1)*VLOOKUP(J$14,$A$3:$D$11,3,FALSE)</f>
        <v>0</v>
      </c>
      <c r="K30" s="22">
        <f t="shared" ca="1" si="1"/>
        <v>480</v>
      </c>
      <c r="L30" s="21" t="s">
        <v>4</v>
      </c>
      <c r="M30" s="21">
        <f t="shared" si="0"/>
        <v>16</v>
      </c>
    </row>
    <row r="31" spans="1:13" s="21" customFormat="1">
      <c r="A31" s="68" t="str">
        <f>'base de donnée conso réelle'!A18</f>
        <v>q</v>
      </c>
      <c r="B31" s="69">
        <f ca="1">OFFSET('base de donnée conso réelle'!$A$1,$M31,B$13-1)*VLOOKUP(B$14,$A$3:$D$11,3,FALSE)</f>
        <v>0</v>
      </c>
      <c r="C31" s="69">
        <f ca="1">OFFSET('base de donnée conso réelle'!$A$1,$M31,C$13-1)*VLOOKUP(C$14,$A$3:$D$11,3,FALSE)</f>
        <v>0</v>
      </c>
      <c r="D31" s="69">
        <f ca="1">OFFSET('base de donnée conso réelle'!$A$1,$M31,D$13-1)*VLOOKUP(D$14,$A$3:$D$11,3,FALSE)</f>
        <v>0</v>
      </c>
      <c r="E31" s="69">
        <f ca="1">OFFSET('base de donnée conso réelle'!$A$1,$M31,E$13-1)*VLOOKUP(E$14,$A$3:$D$11,3,FALSE)</f>
        <v>0</v>
      </c>
      <c r="F31" s="69">
        <f ca="1">OFFSET('base de donnée conso réelle'!$A$1,$M31,F$13-1)*VLOOKUP(F$14,$A$3:$D$11,3,FALSE)</f>
        <v>0</v>
      </c>
      <c r="G31" s="69">
        <f ca="1">OFFSET('base de donnée conso réelle'!$A$1,$M31,G$13-1)*VLOOKUP(G$14,$A$3:$D$11,3,FALSE)</f>
        <v>0</v>
      </c>
      <c r="H31" s="69">
        <f ca="1">OFFSET('base de donnée conso réelle'!$A$1,$M31,H$13-1)*VLOOKUP(H$14,$A$3:$D$11,3,FALSE)</f>
        <v>0</v>
      </c>
      <c r="I31" s="69">
        <f ca="1">OFFSET('base de donnée conso réelle'!$A$1,$M31,I$13-1)*VLOOKUP(I$14,$A$3:$D$11,3,FALSE)</f>
        <v>0</v>
      </c>
      <c r="J31" s="69">
        <f ca="1">OFFSET('base de donnée conso réelle'!$A$1,$M31,J$13-1)*VLOOKUP(J$14,$A$3:$D$11,3,FALSE)</f>
        <v>0</v>
      </c>
      <c r="K31" s="22">
        <f t="shared" ca="1" si="1"/>
        <v>0</v>
      </c>
      <c r="L31" s="21" t="s">
        <v>4</v>
      </c>
      <c r="M31" s="21">
        <f t="shared" si="0"/>
        <v>17</v>
      </c>
    </row>
    <row r="32" spans="1:13" s="21" customFormat="1">
      <c r="A32" s="68" t="str">
        <f>'base de donnée conso réelle'!A19</f>
        <v>r</v>
      </c>
      <c r="B32" s="69">
        <f ca="1">OFFSET('base de donnée conso réelle'!$A$1,$M32,B$13-1)*VLOOKUP(B$14,$A$3:$D$11,3,FALSE)</f>
        <v>0</v>
      </c>
      <c r="C32" s="69">
        <f ca="1">OFFSET('base de donnée conso réelle'!$A$1,$M32,C$13-1)*VLOOKUP(C$14,$A$3:$D$11,3,FALSE)</f>
        <v>0</v>
      </c>
      <c r="D32" s="69">
        <f ca="1">OFFSET('base de donnée conso réelle'!$A$1,$M32,D$13-1)*VLOOKUP(D$14,$A$3:$D$11,3,FALSE)</f>
        <v>96</v>
      </c>
      <c r="E32" s="69">
        <f ca="1">OFFSET('base de donnée conso réelle'!$A$1,$M32,E$13-1)*VLOOKUP(E$14,$A$3:$D$11,3,FALSE)</f>
        <v>0</v>
      </c>
      <c r="F32" s="69">
        <f ca="1">OFFSET('base de donnée conso réelle'!$A$1,$M32,F$13-1)*VLOOKUP(F$14,$A$3:$D$11,3,FALSE)</f>
        <v>0</v>
      </c>
      <c r="G32" s="69">
        <f ca="1">OFFSET('base de donnée conso réelle'!$A$1,$M32,G$13-1)*VLOOKUP(G$14,$A$3:$D$11,3,FALSE)</f>
        <v>0</v>
      </c>
      <c r="H32" s="69">
        <f ca="1">OFFSET('base de donnée conso réelle'!$A$1,$M32,H$13-1)*VLOOKUP(H$14,$A$3:$D$11,3,FALSE)</f>
        <v>756</v>
      </c>
      <c r="I32" s="69">
        <f ca="1">OFFSET('base de donnée conso réelle'!$A$1,$M32,I$13-1)*VLOOKUP(I$14,$A$3:$D$11,3,FALSE)</f>
        <v>0</v>
      </c>
      <c r="J32" s="69">
        <f ca="1">OFFSET('base de donnée conso réelle'!$A$1,$M32,J$13-1)*VLOOKUP(J$14,$A$3:$D$11,3,FALSE)</f>
        <v>0</v>
      </c>
      <c r="K32" s="22">
        <f t="shared" ca="1" si="1"/>
        <v>852</v>
      </c>
      <c r="L32" s="21" t="s">
        <v>4</v>
      </c>
      <c r="M32" s="21">
        <f t="shared" si="0"/>
        <v>18</v>
      </c>
    </row>
    <row r="33" spans="1:13" s="21" customFormat="1">
      <c r="A33" s="68" t="str">
        <f>'base de donnée conso réelle'!A20</f>
        <v>s</v>
      </c>
      <c r="B33" s="69">
        <f ca="1">OFFSET('base de donnée conso réelle'!$A$1,$M33,B$13-1)*VLOOKUP(B$14,$A$3:$D$11,3,FALSE)</f>
        <v>0</v>
      </c>
      <c r="C33" s="69">
        <f ca="1">OFFSET('base de donnée conso réelle'!$A$1,$M33,C$13-1)*VLOOKUP(C$14,$A$3:$D$11,3,FALSE)</f>
        <v>0</v>
      </c>
      <c r="D33" s="69">
        <f ca="1">OFFSET('base de donnée conso réelle'!$A$1,$M33,D$13-1)*VLOOKUP(D$14,$A$3:$D$11,3,FALSE)</f>
        <v>0</v>
      </c>
      <c r="E33" s="69">
        <f ca="1">OFFSET('base de donnée conso réelle'!$A$1,$M33,E$13-1)*VLOOKUP(E$14,$A$3:$D$11,3,FALSE)</f>
        <v>0</v>
      </c>
      <c r="F33" s="69">
        <f ca="1">OFFSET('base de donnée conso réelle'!$A$1,$M33,F$13-1)*VLOOKUP(F$14,$A$3:$D$11,3,FALSE)</f>
        <v>0</v>
      </c>
      <c r="G33" s="69">
        <f ca="1">OFFSET('base de donnée conso réelle'!$A$1,$M33,G$13-1)*VLOOKUP(G$14,$A$3:$D$11,3,FALSE)</f>
        <v>0</v>
      </c>
      <c r="H33" s="69">
        <f ca="1">OFFSET('base de donnée conso réelle'!$A$1,$M33,H$13-1)*VLOOKUP(H$14,$A$3:$D$11,3,FALSE)</f>
        <v>0</v>
      </c>
      <c r="I33" s="69">
        <f ca="1">OFFSET('base de donnée conso réelle'!$A$1,$M33,I$13-1)*VLOOKUP(I$14,$A$3:$D$11,3,FALSE)</f>
        <v>0</v>
      </c>
      <c r="J33" s="69">
        <f ca="1">OFFSET('base de donnée conso réelle'!$A$1,$M33,J$13-1)*VLOOKUP(J$14,$A$3:$D$11,3,FALSE)</f>
        <v>0</v>
      </c>
      <c r="K33" s="22">
        <f t="shared" ca="1" si="1"/>
        <v>0</v>
      </c>
      <c r="L33" s="21" t="s">
        <v>4</v>
      </c>
      <c r="M33" s="21">
        <f t="shared" si="0"/>
        <v>19</v>
      </c>
    </row>
    <row r="34" spans="1:13" s="21" customFormat="1">
      <c r="A34" s="68" t="str">
        <f>'base de donnée conso réelle'!A21</f>
        <v>t</v>
      </c>
      <c r="B34" s="69">
        <f ca="1">OFFSET('base de donnée conso réelle'!$A$1,$M34,B$13-1)*VLOOKUP(B$14,$A$3:$D$11,3,FALSE)</f>
        <v>3.84</v>
      </c>
      <c r="C34" s="69">
        <f ca="1">OFFSET('base de donnée conso réelle'!$A$1,$M34,C$13-1)*VLOOKUP(C$14,$A$3:$D$11,3,FALSE)</f>
        <v>0</v>
      </c>
      <c r="D34" s="69">
        <f ca="1">OFFSET('base de donnée conso réelle'!$A$1,$M34,D$13-1)*VLOOKUP(D$14,$A$3:$D$11,3,FALSE)</f>
        <v>15.2</v>
      </c>
      <c r="E34" s="69">
        <f ca="1">OFFSET('base de donnée conso réelle'!$A$1,$M34,E$13-1)*VLOOKUP(E$14,$A$3:$D$11,3,FALSE)</f>
        <v>8.9600000000000009</v>
      </c>
      <c r="F34" s="69">
        <f ca="1">OFFSET('base de donnée conso réelle'!$A$1,$M34,F$13-1)*VLOOKUP(F$14,$A$3:$D$11,3,FALSE)</f>
        <v>0</v>
      </c>
      <c r="G34" s="69">
        <f ca="1">OFFSET('base de donnée conso réelle'!$A$1,$M34,G$13-1)*VLOOKUP(G$14,$A$3:$D$11,3,FALSE)</f>
        <v>0</v>
      </c>
      <c r="H34" s="69">
        <f ca="1">OFFSET('base de donnée conso réelle'!$A$1,$M34,H$13-1)*VLOOKUP(H$14,$A$3:$D$11,3,FALSE)</f>
        <v>0</v>
      </c>
      <c r="I34" s="69">
        <f ca="1">OFFSET('base de donnée conso réelle'!$A$1,$M34,I$13-1)*VLOOKUP(I$14,$A$3:$D$11,3,FALSE)</f>
        <v>0</v>
      </c>
      <c r="J34" s="69">
        <f ca="1">OFFSET('base de donnée conso réelle'!$A$1,$M34,J$13-1)*VLOOKUP(J$14,$A$3:$D$11,3,FALSE)</f>
        <v>4.8499999999999996</v>
      </c>
      <c r="K34" s="22">
        <f t="shared" ca="1" si="1"/>
        <v>32.85</v>
      </c>
      <c r="L34" s="21" t="s">
        <v>4</v>
      </c>
      <c r="M34" s="21">
        <f t="shared" si="0"/>
        <v>20</v>
      </c>
    </row>
    <row r="35" spans="1:13" s="21" customFormat="1">
      <c r="A35" s="68" t="str">
        <f>'base de donnée conso réelle'!A22</f>
        <v>u</v>
      </c>
      <c r="B35" s="69">
        <f ca="1">OFFSET('base de donnée conso réelle'!$A$1,$M35,B$13-1)*VLOOKUP(B$14,$A$3:$D$11,3,FALSE)</f>
        <v>0</v>
      </c>
      <c r="C35" s="69">
        <f ca="1">OFFSET('base de donnée conso réelle'!$A$1,$M35,C$13-1)*VLOOKUP(C$14,$A$3:$D$11,3,FALSE)</f>
        <v>0</v>
      </c>
      <c r="D35" s="69">
        <f ca="1">OFFSET('base de donnée conso réelle'!$A$1,$M35,D$13-1)*VLOOKUP(D$14,$A$3:$D$11,3,FALSE)</f>
        <v>15.2</v>
      </c>
      <c r="E35" s="69">
        <f ca="1">OFFSET('base de donnée conso réelle'!$A$1,$M35,E$13-1)*VLOOKUP(E$14,$A$3:$D$11,3,FALSE)</f>
        <v>0</v>
      </c>
      <c r="F35" s="69">
        <f ca="1">OFFSET('base de donnée conso réelle'!$A$1,$M35,F$13-1)*VLOOKUP(F$14,$A$3:$D$11,3,FALSE)</f>
        <v>0</v>
      </c>
      <c r="G35" s="69">
        <f ca="1">OFFSET('base de donnée conso réelle'!$A$1,$M35,G$13-1)*VLOOKUP(G$14,$A$3:$D$11,3,FALSE)</f>
        <v>0</v>
      </c>
      <c r="H35" s="69">
        <f ca="1">OFFSET('base de donnée conso réelle'!$A$1,$M35,H$13-1)*VLOOKUP(H$14,$A$3:$D$11,3,FALSE)</f>
        <v>0</v>
      </c>
      <c r="I35" s="69">
        <f ca="1">OFFSET('base de donnée conso réelle'!$A$1,$M35,I$13-1)*VLOOKUP(I$14,$A$3:$D$11,3,FALSE)</f>
        <v>0</v>
      </c>
      <c r="J35" s="69">
        <f ca="1">OFFSET('base de donnée conso réelle'!$A$1,$M35,J$13-1)*VLOOKUP(J$14,$A$3:$D$11,3,FALSE)</f>
        <v>0</v>
      </c>
      <c r="K35" s="22">
        <f t="shared" ca="1" si="1"/>
        <v>15.2</v>
      </c>
      <c r="L35" s="21" t="s">
        <v>4</v>
      </c>
      <c r="M35" s="21">
        <f t="shared" si="0"/>
        <v>21</v>
      </c>
    </row>
    <row r="36" spans="1:13" s="21" customFormat="1">
      <c r="A36" s="68" t="str">
        <f>'base de donnée conso réelle'!A23</f>
        <v>v</v>
      </c>
      <c r="B36" s="69">
        <f ca="1">OFFSET('base de donnée conso réelle'!$A$1,$M36,B$13-1)*VLOOKUP(B$14,$A$3:$D$11,3,FALSE)</f>
        <v>0.48</v>
      </c>
      <c r="C36" s="69">
        <f ca="1">OFFSET('base de donnée conso réelle'!$A$1,$M36,C$13-1)*VLOOKUP(C$14,$A$3:$D$11,3,FALSE)</f>
        <v>0.16</v>
      </c>
      <c r="D36" s="69">
        <f ca="1">OFFSET('base de donnée conso réelle'!$A$1,$M36,D$13-1)*VLOOKUP(D$14,$A$3:$D$11,3,FALSE)</f>
        <v>0.48</v>
      </c>
      <c r="E36" s="69">
        <f ca="1">OFFSET('base de donnée conso réelle'!$A$1,$M36,E$13-1)*VLOOKUP(E$14,$A$3:$D$11,3,FALSE)</f>
        <v>1.1200000000000001</v>
      </c>
      <c r="F36" s="69">
        <f ca="1">OFFSET('base de donnée conso réelle'!$A$1,$M36,F$13-1)*VLOOKUP(F$14,$A$3:$D$11,3,FALSE)</f>
        <v>0.06</v>
      </c>
      <c r="G36" s="69">
        <f ca="1">OFFSET('base de donnée conso réelle'!$A$1,$M36,G$13-1)*VLOOKUP(G$14,$A$3:$D$11,3,FALSE)</f>
        <v>0</v>
      </c>
      <c r="H36" s="69">
        <f ca="1">OFFSET('base de donnée conso réelle'!$A$1,$M36,H$13-1)*VLOOKUP(H$14,$A$3:$D$11,3,FALSE)</f>
        <v>2.52</v>
      </c>
      <c r="I36" s="69">
        <f ca="1">OFFSET('base de donnée conso réelle'!$A$1,$M36,I$13-1)*VLOOKUP(I$14,$A$3:$D$11,3,FALSE)</f>
        <v>0</v>
      </c>
      <c r="J36" s="69">
        <f ca="1">OFFSET('base de donnée conso réelle'!$A$1,$M36,J$13-1)*VLOOKUP(J$14,$A$3:$D$11,3,FALSE)</f>
        <v>0.35000000000000003</v>
      </c>
      <c r="K36" s="22">
        <f t="shared" ca="1" si="1"/>
        <v>5.17</v>
      </c>
      <c r="L36" s="21" t="s">
        <v>4</v>
      </c>
      <c r="M36" s="21">
        <f t="shared" si="0"/>
        <v>22</v>
      </c>
    </row>
    <row r="37" spans="1:13" s="21" customFormat="1">
      <c r="A37" s="68" t="str">
        <f>'base de donnée conso réelle'!A24</f>
        <v>w</v>
      </c>
      <c r="B37" s="69">
        <f ca="1">OFFSET('base de donnée conso réelle'!$A$1,$M37,B$13-1)*VLOOKUP(B$14,$A$3:$D$11,3,FALSE)</f>
        <v>0</v>
      </c>
      <c r="C37" s="69">
        <f ca="1">OFFSET('base de donnée conso réelle'!$A$1,$M37,C$13-1)*VLOOKUP(C$14,$A$3:$D$11,3,FALSE)</f>
        <v>0</v>
      </c>
      <c r="D37" s="69">
        <f ca="1">OFFSET('base de donnée conso réelle'!$A$1,$M37,D$13-1)*VLOOKUP(D$14,$A$3:$D$11,3,FALSE)</f>
        <v>25.6</v>
      </c>
      <c r="E37" s="69">
        <f ca="1">OFFSET('base de donnée conso réelle'!$A$1,$M37,E$13-1)*VLOOKUP(E$14,$A$3:$D$11,3,FALSE)</f>
        <v>0</v>
      </c>
      <c r="F37" s="69">
        <f ca="1">OFFSET('base de donnée conso réelle'!$A$1,$M37,F$13-1)*VLOOKUP(F$14,$A$3:$D$11,3,FALSE)</f>
        <v>0</v>
      </c>
      <c r="G37" s="69">
        <f ca="1">OFFSET('base de donnée conso réelle'!$A$1,$M37,G$13-1)*VLOOKUP(G$14,$A$3:$D$11,3,FALSE)</f>
        <v>0</v>
      </c>
      <c r="H37" s="69">
        <f ca="1">OFFSET('base de donnée conso réelle'!$A$1,$M37,H$13-1)*VLOOKUP(H$14,$A$3:$D$11,3,FALSE)</f>
        <v>0</v>
      </c>
      <c r="I37" s="69">
        <f ca="1">OFFSET('base de donnée conso réelle'!$A$1,$M37,I$13-1)*VLOOKUP(I$14,$A$3:$D$11,3,FALSE)</f>
        <v>0</v>
      </c>
      <c r="J37" s="69">
        <f ca="1">OFFSET('base de donnée conso réelle'!$A$1,$M37,J$13-1)*VLOOKUP(J$14,$A$3:$D$11,3,FALSE)</f>
        <v>0</v>
      </c>
      <c r="K37" s="22">
        <f t="shared" ca="1" si="1"/>
        <v>25.6</v>
      </c>
      <c r="L37" s="21" t="s">
        <v>4</v>
      </c>
      <c r="M37" s="21">
        <f t="shared" si="0"/>
        <v>23</v>
      </c>
    </row>
    <row r="38" spans="1:13" s="21" customFormat="1">
      <c r="A38" s="68" t="str">
        <f>'base de donnée conso réelle'!A25</f>
        <v>x</v>
      </c>
      <c r="B38" s="69">
        <f ca="1">OFFSET('base de donnée conso réelle'!$A$1,$M38,B$13-1)*VLOOKUP(B$14,$A$3:$D$11,3,FALSE)</f>
        <v>0</v>
      </c>
      <c r="C38" s="69">
        <f ca="1">OFFSET('base de donnée conso réelle'!$A$1,$M38,C$13-1)*VLOOKUP(C$14,$A$3:$D$11,3,FALSE)</f>
        <v>0</v>
      </c>
      <c r="D38" s="69">
        <f ca="1">OFFSET('base de donnée conso réelle'!$A$1,$M38,D$13-1)*VLOOKUP(D$14,$A$3:$D$11,3,FALSE)</f>
        <v>0</v>
      </c>
      <c r="E38" s="69">
        <f ca="1">OFFSET('base de donnée conso réelle'!$A$1,$M38,E$13-1)*VLOOKUP(E$14,$A$3:$D$11,3,FALSE)</f>
        <v>0</v>
      </c>
      <c r="F38" s="69">
        <f ca="1">OFFSET('base de donnée conso réelle'!$A$1,$M38,F$13-1)*VLOOKUP(F$14,$A$3:$D$11,3,FALSE)</f>
        <v>0</v>
      </c>
      <c r="G38" s="69">
        <f ca="1">OFFSET('base de donnée conso réelle'!$A$1,$M38,G$13-1)*VLOOKUP(G$14,$A$3:$D$11,3,FALSE)</f>
        <v>0</v>
      </c>
      <c r="H38" s="69">
        <f ca="1">OFFSET('base de donnée conso réelle'!$A$1,$M38,H$13-1)*VLOOKUP(H$14,$A$3:$D$11,3,FALSE)</f>
        <v>0</v>
      </c>
      <c r="I38" s="69">
        <f ca="1">OFFSET('base de donnée conso réelle'!$A$1,$M38,I$13-1)*VLOOKUP(I$14,$A$3:$D$11,3,FALSE)</f>
        <v>0</v>
      </c>
      <c r="J38" s="69">
        <f ca="1">OFFSET('base de donnée conso réelle'!$A$1,$M38,J$13-1)*VLOOKUP(J$14,$A$3:$D$11,3,FALSE)</f>
        <v>0</v>
      </c>
      <c r="K38" s="22">
        <f t="shared" ca="1" si="1"/>
        <v>0</v>
      </c>
      <c r="M38" s="21">
        <f t="shared" si="0"/>
        <v>24</v>
      </c>
    </row>
    <row r="39" spans="1:13" s="21" customFormat="1">
      <c r="A39" s="68" t="str">
        <f>'base de donnée conso réelle'!A26</f>
        <v>t</v>
      </c>
      <c r="B39" s="69">
        <f ca="1">OFFSET('base de donnée conso réelle'!$A$1,$M39,B$13-1)*VLOOKUP(B$14,$A$3:$D$11,3,FALSE)</f>
        <v>3.84</v>
      </c>
      <c r="C39" s="69">
        <f ca="1">OFFSET('base de donnée conso réelle'!$A$1,$M39,C$13-1)*VLOOKUP(C$14,$A$3:$D$11,3,FALSE)</f>
        <v>0</v>
      </c>
      <c r="D39" s="69">
        <f ca="1">OFFSET('base de donnée conso réelle'!$A$1,$M39,D$13-1)*VLOOKUP(D$14,$A$3:$D$11,3,FALSE)</f>
        <v>15.2</v>
      </c>
      <c r="E39" s="69">
        <f ca="1">OFFSET('base de donnée conso réelle'!$A$1,$M39,E$13-1)*VLOOKUP(E$14,$A$3:$D$11,3,FALSE)</f>
        <v>8.9600000000000009</v>
      </c>
      <c r="F39" s="69">
        <f ca="1">OFFSET('base de donnée conso réelle'!$A$1,$M39,F$13-1)*VLOOKUP(F$14,$A$3:$D$11,3,FALSE)</f>
        <v>0</v>
      </c>
      <c r="G39" s="69">
        <f ca="1">OFFSET('base de donnée conso réelle'!$A$1,$M39,G$13-1)*VLOOKUP(G$14,$A$3:$D$11,3,FALSE)</f>
        <v>0</v>
      </c>
      <c r="H39" s="69">
        <f ca="1">OFFSET('base de donnée conso réelle'!$A$1,$M39,H$13-1)*VLOOKUP(H$14,$A$3:$D$11,3,FALSE)</f>
        <v>0</v>
      </c>
      <c r="I39" s="69">
        <f ca="1">OFFSET('base de donnée conso réelle'!$A$1,$M39,I$13-1)*VLOOKUP(I$14,$A$3:$D$11,3,FALSE)</f>
        <v>0</v>
      </c>
      <c r="J39" s="69">
        <f ca="1">OFFSET('base de donnée conso réelle'!$A$1,$M39,J$13-1)*VLOOKUP(J$14,$A$3:$D$11,3,FALSE)</f>
        <v>4.8499999999999996</v>
      </c>
      <c r="K39" s="22">
        <f t="shared" ca="1" si="1"/>
        <v>32.85</v>
      </c>
      <c r="M39" s="21">
        <f t="shared" si="0"/>
        <v>20</v>
      </c>
    </row>
    <row r="40" spans="1:13" s="21" customFormat="1">
      <c r="A40" s="68" t="str">
        <f>'base de donnée conso réelle'!A27</f>
        <v>y</v>
      </c>
      <c r="B40" s="69">
        <f ca="1">OFFSET('base de donnée conso réelle'!$A$1,$M40,B$13-1)*VLOOKUP(B$14,$A$3:$D$11,3,FALSE)</f>
        <v>0</v>
      </c>
      <c r="C40" s="69">
        <f ca="1">OFFSET('base de donnée conso réelle'!$A$1,$M40,C$13-1)*VLOOKUP(C$14,$A$3:$D$11,3,FALSE)</f>
        <v>0</v>
      </c>
      <c r="D40" s="69">
        <f ca="1">OFFSET('base de donnée conso réelle'!$A$1,$M40,D$13-1)*VLOOKUP(D$14,$A$3:$D$11,3,FALSE)</f>
        <v>0</v>
      </c>
      <c r="E40" s="69">
        <f ca="1">OFFSET('base de donnée conso réelle'!$A$1,$M40,E$13-1)*VLOOKUP(E$14,$A$3:$D$11,3,FALSE)</f>
        <v>0</v>
      </c>
      <c r="F40" s="69">
        <f ca="1">OFFSET('base de donnée conso réelle'!$A$1,$M40,F$13-1)*VLOOKUP(F$14,$A$3:$D$11,3,FALSE)</f>
        <v>0</v>
      </c>
      <c r="G40" s="69">
        <f ca="1">OFFSET('base de donnée conso réelle'!$A$1,$M40,G$13-1)*VLOOKUP(G$14,$A$3:$D$11,3,FALSE)</f>
        <v>0</v>
      </c>
      <c r="H40" s="69">
        <f ca="1">OFFSET('base de donnée conso réelle'!$A$1,$M40,H$13-1)*VLOOKUP(H$14,$A$3:$D$11,3,FALSE)</f>
        <v>0</v>
      </c>
      <c r="I40" s="69">
        <f ca="1">OFFSET('base de donnée conso réelle'!$A$1,$M40,I$13-1)*VLOOKUP(I$14,$A$3:$D$11,3,FALSE)</f>
        <v>0</v>
      </c>
      <c r="J40" s="69">
        <f ca="1">OFFSET('base de donnée conso réelle'!$A$1,$M40,J$13-1)*VLOOKUP(J$14,$A$3:$D$11,3,FALSE)</f>
        <v>0</v>
      </c>
      <c r="K40" s="22">
        <f t="shared" ca="1" si="1"/>
        <v>0</v>
      </c>
      <c r="M40" s="21">
        <f t="shared" si="0"/>
        <v>26</v>
      </c>
    </row>
    <row r="41" spans="1:13" s="21" customFormat="1">
      <c r="A41" s="68" t="str">
        <f>'base de donnée conso réelle'!A28</f>
        <v>aa</v>
      </c>
      <c r="B41" s="69">
        <f ca="1">OFFSET('base de donnée conso réelle'!$A$1,$M41,B$13-1)*VLOOKUP(B$14,$A$3:$D$11,3,FALSE)</f>
        <v>0</v>
      </c>
      <c r="C41" s="69">
        <f ca="1">OFFSET('base de donnée conso réelle'!$A$1,$M41,C$13-1)*VLOOKUP(C$14,$A$3:$D$11,3,FALSE)</f>
        <v>0</v>
      </c>
      <c r="D41" s="69">
        <f ca="1">OFFSET('base de donnée conso réelle'!$A$1,$M41,D$13-1)*VLOOKUP(D$14,$A$3:$D$11,3,FALSE)</f>
        <v>0</v>
      </c>
      <c r="E41" s="69">
        <f ca="1">OFFSET('base de donnée conso réelle'!$A$1,$M41,E$13-1)*VLOOKUP(E$14,$A$3:$D$11,3,FALSE)</f>
        <v>0</v>
      </c>
      <c r="F41" s="69">
        <f ca="1">OFFSET('base de donnée conso réelle'!$A$1,$M41,F$13-1)*VLOOKUP(F$14,$A$3:$D$11,3,FALSE)</f>
        <v>0</v>
      </c>
      <c r="G41" s="69">
        <f ca="1">OFFSET('base de donnée conso réelle'!$A$1,$M41,G$13-1)*VLOOKUP(G$14,$A$3:$D$11,3,FALSE)</f>
        <v>0</v>
      </c>
      <c r="H41" s="69">
        <f ca="1">OFFSET('base de donnée conso réelle'!$A$1,$M41,H$13-1)*VLOOKUP(H$14,$A$3:$D$11,3,FALSE)</f>
        <v>0</v>
      </c>
      <c r="I41" s="69">
        <f ca="1">OFFSET('base de donnée conso réelle'!$A$1,$M41,I$13-1)*VLOOKUP(I$14,$A$3:$D$11,3,FALSE)</f>
        <v>0</v>
      </c>
      <c r="J41" s="69">
        <f ca="1">OFFSET('base de donnée conso réelle'!$A$1,$M41,J$13-1)*VLOOKUP(J$14,$A$3:$D$11,3,FALSE)</f>
        <v>0</v>
      </c>
      <c r="K41" s="22">
        <f t="shared" ca="1" si="1"/>
        <v>0</v>
      </c>
      <c r="M41" s="21">
        <f t="shared" si="0"/>
        <v>27</v>
      </c>
    </row>
    <row r="42" spans="1:13" s="21" customFormat="1">
      <c r="A42" s="68" t="str">
        <f>'base de donnée conso réelle'!A29</f>
        <v>ab</v>
      </c>
      <c r="B42" s="69">
        <f ca="1">OFFSET('base de donnée conso réelle'!$A$1,$M42,B$13-1)*VLOOKUP(B$14,$A$3:$D$11,3,FALSE)</f>
        <v>0</v>
      </c>
      <c r="C42" s="69">
        <f ca="1">OFFSET('base de donnée conso réelle'!$A$1,$M42,C$13-1)*VLOOKUP(C$14,$A$3:$D$11,3,FALSE)</f>
        <v>0</v>
      </c>
      <c r="D42" s="69">
        <f ca="1">OFFSET('base de donnée conso réelle'!$A$1,$M42,D$13-1)*VLOOKUP(D$14,$A$3:$D$11,3,FALSE)</f>
        <v>0</v>
      </c>
      <c r="E42" s="69">
        <f ca="1">OFFSET('base de donnée conso réelle'!$A$1,$M42,E$13-1)*VLOOKUP(E$14,$A$3:$D$11,3,FALSE)</f>
        <v>0</v>
      </c>
      <c r="F42" s="69">
        <f ca="1">OFFSET('base de donnée conso réelle'!$A$1,$M42,F$13-1)*VLOOKUP(F$14,$A$3:$D$11,3,FALSE)</f>
        <v>0</v>
      </c>
      <c r="G42" s="69">
        <f ca="1">OFFSET('base de donnée conso réelle'!$A$1,$M42,G$13-1)*VLOOKUP(G$14,$A$3:$D$11,3,FALSE)</f>
        <v>0</v>
      </c>
      <c r="H42" s="69">
        <f ca="1">OFFSET('base de donnée conso réelle'!$A$1,$M42,H$13-1)*VLOOKUP(H$14,$A$3:$D$11,3,FALSE)</f>
        <v>0</v>
      </c>
      <c r="I42" s="69">
        <f ca="1">OFFSET('base de donnée conso réelle'!$A$1,$M42,I$13-1)*VLOOKUP(I$14,$A$3:$D$11,3,FALSE)</f>
        <v>0</v>
      </c>
      <c r="J42" s="69">
        <f ca="1">OFFSET('base de donnée conso réelle'!$A$1,$M42,J$13-1)*VLOOKUP(J$14,$A$3:$D$11,3,FALSE)</f>
        <v>0</v>
      </c>
      <c r="K42" s="22">
        <f t="shared" ca="1" si="1"/>
        <v>0</v>
      </c>
      <c r="L42" s="21" t="s">
        <v>4</v>
      </c>
      <c r="M42" s="21">
        <f t="shared" si="0"/>
        <v>28</v>
      </c>
    </row>
    <row r="43" spans="1:13" s="21" customFormat="1">
      <c r="A43" s="68" t="str">
        <f>'base de donnée conso réelle'!A30</f>
        <v>ac</v>
      </c>
      <c r="B43" s="69">
        <f ca="1">OFFSET('base de donnée conso réelle'!$A$1,$M43,B$13-1)*VLOOKUP(B$14,$A$3:$D$11,3,FALSE)</f>
        <v>0</v>
      </c>
      <c r="C43" s="69">
        <f ca="1">OFFSET('base de donnée conso réelle'!$A$1,$M43,C$13-1)*VLOOKUP(C$14,$A$3:$D$11,3,FALSE)</f>
        <v>0</v>
      </c>
      <c r="D43" s="69">
        <f ca="1">OFFSET('base de donnée conso réelle'!$A$1,$M43,D$13-1)*VLOOKUP(D$14,$A$3:$D$11,3,FALSE)</f>
        <v>0</v>
      </c>
      <c r="E43" s="69">
        <f ca="1">OFFSET('base de donnée conso réelle'!$A$1,$M43,E$13-1)*VLOOKUP(E$14,$A$3:$D$11,3,FALSE)</f>
        <v>0</v>
      </c>
      <c r="F43" s="69">
        <f ca="1">OFFSET('base de donnée conso réelle'!$A$1,$M43,F$13-1)*VLOOKUP(F$14,$A$3:$D$11,3,FALSE)</f>
        <v>0</v>
      </c>
      <c r="G43" s="69">
        <f ca="1">OFFSET('base de donnée conso réelle'!$A$1,$M43,G$13-1)*VLOOKUP(G$14,$A$3:$D$11,3,FALSE)</f>
        <v>0</v>
      </c>
      <c r="H43" s="69">
        <f ca="1">OFFSET('base de donnée conso réelle'!$A$1,$M43,H$13-1)*VLOOKUP(H$14,$A$3:$D$11,3,FALSE)</f>
        <v>0</v>
      </c>
      <c r="I43" s="69">
        <f ca="1">OFFSET('base de donnée conso réelle'!$A$1,$M43,I$13-1)*VLOOKUP(I$14,$A$3:$D$11,3,FALSE)</f>
        <v>0</v>
      </c>
      <c r="J43" s="69">
        <f ca="1">OFFSET('base de donnée conso réelle'!$A$1,$M43,J$13-1)*VLOOKUP(J$14,$A$3:$D$11,3,FALSE)</f>
        <v>0</v>
      </c>
      <c r="K43" s="22">
        <f t="shared" ca="1" si="1"/>
        <v>0</v>
      </c>
      <c r="L43" s="21" t="s">
        <v>4</v>
      </c>
      <c r="M43" s="21">
        <f t="shared" si="0"/>
        <v>29</v>
      </c>
    </row>
    <row r="44" spans="1:13" s="21" customFormat="1">
      <c r="A44" s="68" t="str">
        <f>'base de donnée conso réelle'!A31</f>
        <v>ad</v>
      </c>
      <c r="B44" s="69">
        <f ca="1">OFFSET('base de donnée conso réelle'!$A$1,$M44,B$13-1)*VLOOKUP(B$14,$A$3:$D$11,3,FALSE)</f>
        <v>0</v>
      </c>
      <c r="C44" s="69">
        <f ca="1">OFFSET('base de donnée conso réelle'!$A$1,$M44,C$13-1)*VLOOKUP(C$14,$A$3:$D$11,3,FALSE)</f>
        <v>0</v>
      </c>
      <c r="D44" s="69">
        <f ca="1">OFFSET('base de donnée conso réelle'!$A$1,$M44,D$13-1)*VLOOKUP(D$14,$A$3:$D$11,3,FALSE)</f>
        <v>0</v>
      </c>
      <c r="E44" s="69">
        <f ca="1">OFFSET('base de donnée conso réelle'!$A$1,$M44,E$13-1)*VLOOKUP(E$14,$A$3:$D$11,3,FALSE)</f>
        <v>0</v>
      </c>
      <c r="F44" s="69">
        <f ca="1">OFFSET('base de donnée conso réelle'!$A$1,$M44,F$13-1)*VLOOKUP(F$14,$A$3:$D$11,3,FALSE)</f>
        <v>0</v>
      </c>
      <c r="G44" s="69">
        <f ca="1">OFFSET('base de donnée conso réelle'!$A$1,$M44,G$13-1)*VLOOKUP(G$14,$A$3:$D$11,3,FALSE)</f>
        <v>0</v>
      </c>
      <c r="H44" s="69">
        <f ca="1">OFFSET('base de donnée conso réelle'!$A$1,$M44,H$13-1)*VLOOKUP(H$14,$A$3:$D$11,3,FALSE)</f>
        <v>0</v>
      </c>
      <c r="I44" s="69">
        <f ca="1">OFFSET('base de donnée conso réelle'!$A$1,$M44,I$13-1)*VLOOKUP(I$14,$A$3:$D$11,3,FALSE)</f>
        <v>0</v>
      </c>
      <c r="J44" s="69">
        <f ca="1">OFFSET('base de donnée conso réelle'!$A$1,$M44,J$13-1)*VLOOKUP(J$14,$A$3:$D$11,3,FALSE)</f>
        <v>0</v>
      </c>
      <c r="K44" s="22">
        <f t="shared" ca="1" si="1"/>
        <v>0</v>
      </c>
      <c r="L44" s="21" t="s">
        <v>4</v>
      </c>
      <c r="M44" s="21">
        <f t="shared" si="0"/>
        <v>30</v>
      </c>
    </row>
    <row r="45" spans="1:13" s="21" customFormat="1">
      <c r="A45" s="68" t="str">
        <f>'base de donnée conso réelle'!A32</f>
        <v>ae</v>
      </c>
      <c r="B45" s="69">
        <f ca="1">OFFSET('base de donnée conso réelle'!$A$1,$M45,B$13-1)*VLOOKUP(B$14,$A$3:$D$11,3,FALSE)</f>
        <v>0</v>
      </c>
      <c r="C45" s="69">
        <f ca="1">OFFSET('base de donnée conso réelle'!$A$1,$M45,C$13-1)*VLOOKUP(C$14,$A$3:$D$11,3,FALSE)</f>
        <v>0</v>
      </c>
      <c r="D45" s="69">
        <f ca="1">OFFSET('base de donnée conso réelle'!$A$1,$M45,D$13-1)*VLOOKUP(D$14,$A$3:$D$11,3,FALSE)</f>
        <v>0</v>
      </c>
      <c r="E45" s="69">
        <f ca="1">OFFSET('base de donnée conso réelle'!$A$1,$M45,E$13-1)*VLOOKUP(E$14,$A$3:$D$11,3,FALSE)</f>
        <v>0</v>
      </c>
      <c r="F45" s="69">
        <f ca="1">OFFSET('base de donnée conso réelle'!$A$1,$M45,F$13-1)*VLOOKUP(F$14,$A$3:$D$11,3,FALSE)</f>
        <v>0</v>
      </c>
      <c r="G45" s="69">
        <f ca="1">OFFSET('base de donnée conso réelle'!$A$1,$M45,G$13-1)*VLOOKUP(G$14,$A$3:$D$11,3,FALSE)</f>
        <v>0</v>
      </c>
      <c r="H45" s="69">
        <f ca="1">OFFSET('base de donnée conso réelle'!$A$1,$M45,H$13-1)*VLOOKUP(H$14,$A$3:$D$11,3,FALSE)</f>
        <v>0</v>
      </c>
      <c r="I45" s="69">
        <f ca="1">OFFSET('base de donnée conso réelle'!$A$1,$M45,I$13-1)*VLOOKUP(I$14,$A$3:$D$11,3,FALSE)</f>
        <v>0</v>
      </c>
      <c r="J45" s="69">
        <f ca="1">OFFSET('base de donnée conso réelle'!$A$1,$M45,J$13-1)*VLOOKUP(J$14,$A$3:$D$11,3,FALSE)</f>
        <v>0</v>
      </c>
      <c r="K45" s="22">
        <f t="shared" ca="1" si="1"/>
        <v>0</v>
      </c>
      <c r="L45" s="21" t="s">
        <v>4</v>
      </c>
      <c r="M45" s="21">
        <f t="shared" si="0"/>
        <v>31</v>
      </c>
    </row>
    <row r="46" spans="1:13" s="21" customFormat="1">
      <c r="A46" s="68" t="str">
        <f>'base de donnée conso réelle'!A33</f>
        <v>af</v>
      </c>
      <c r="B46" s="69">
        <f ca="1">OFFSET('base de donnée conso réelle'!$A$1,$M46,B$13-1)*VLOOKUP(B$14,$A$3:$D$11,3,FALSE)</f>
        <v>0</v>
      </c>
      <c r="C46" s="69">
        <f ca="1">OFFSET('base de donnée conso réelle'!$A$1,$M46,C$13-1)*VLOOKUP(C$14,$A$3:$D$11,3,FALSE)</f>
        <v>0</v>
      </c>
      <c r="D46" s="69">
        <f ca="1">OFFSET('base de donnée conso réelle'!$A$1,$M46,D$13-1)*VLOOKUP(D$14,$A$3:$D$11,3,FALSE)</f>
        <v>0</v>
      </c>
      <c r="E46" s="69">
        <f ca="1">OFFSET('base de donnée conso réelle'!$A$1,$M46,E$13-1)*VLOOKUP(E$14,$A$3:$D$11,3,FALSE)</f>
        <v>0</v>
      </c>
      <c r="F46" s="69">
        <f ca="1">OFFSET('base de donnée conso réelle'!$A$1,$M46,F$13-1)*VLOOKUP(F$14,$A$3:$D$11,3,FALSE)</f>
        <v>0</v>
      </c>
      <c r="G46" s="69">
        <f ca="1">OFFSET('base de donnée conso réelle'!$A$1,$M46,G$13-1)*VLOOKUP(G$14,$A$3:$D$11,3,FALSE)</f>
        <v>0</v>
      </c>
      <c r="H46" s="69">
        <f ca="1">OFFSET('base de donnée conso réelle'!$A$1,$M46,H$13-1)*VLOOKUP(H$14,$A$3:$D$11,3,FALSE)</f>
        <v>0</v>
      </c>
      <c r="I46" s="69">
        <f ca="1">OFFSET('base de donnée conso réelle'!$A$1,$M46,I$13-1)*VLOOKUP(I$14,$A$3:$D$11,3,FALSE)</f>
        <v>0</v>
      </c>
      <c r="J46" s="69">
        <f ca="1">OFFSET('base de donnée conso réelle'!$A$1,$M46,J$13-1)*VLOOKUP(J$14,$A$3:$D$11,3,FALSE)</f>
        <v>0</v>
      </c>
      <c r="K46" s="22">
        <f t="shared" ca="1" si="1"/>
        <v>0</v>
      </c>
      <c r="L46" s="21" t="s">
        <v>4</v>
      </c>
      <c r="M46" s="21">
        <f t="shared" si="0"/>
        <v>32</v>
      </c>
    </row>
    <row r="47" spans="1:13" s="21" customFormat="1">
      <c r="A47" s="68" t="str">
        <f>'base de donnée conso réelle'!A34</f>
        <v>ag</v>
      </c>
      <c r="B47" s="69">
        <f ca="1">OFFSET('base de donnée conso réelle'!$A$1,$M47,B$13-1)*VLOOKUP(B$14,$A$3:$D$11,3,FALSE)</f>
        <v>0</v>
      </c>
      <c r="C47" s="69">
        <f ca="1">OFFSET('base de donnée conso réelle'!$A$1,$M47,C$13-1)*VLOOKUP(C$14,$A$3:$D$11,3,FALSE)</f>
        <v>0</v>
      </c>
      <c r="D47" s="69">
        <f ca="1">OFFSET('base de donnée conso réelle'!$A$1,$M47,D$13-1)*VLOOKUP(D$14,$A$3:$D$11,3,FALSE)</f>
        <v>0</v>
      </c>
      <c r="E47" s="69">
        <f ca="1">OFFSET('base de donnée conso réelle'!$A$1,$M47,E$13-1)*VLOOKUP(E$14,$A$3:$D$11,3,FALSE)</f>
        <v>0</v>
      </c>
      <c r="F47" s="69">
        <f ca="1">OFFSET('base de donnée conso réelle'!$A$1,$M47,F$13-1)*VLOOKUP(F$14,$A$3:$D$11,3,FALSE)</f>
        <v>0</v>
      </c>
      <c r="G47" s="69">
        <f ca="1">OFFSET('base de donnée conso réelle'!$A$1,$M47,G$13-1)*VLOOKUP(G$14,$A$3:$D$11,3,FALSE)</f>
        <v>0</v>
      </c>
      <c r="H47" s="69">
        <f ca="1">OFFSET('base de donnée conso réelle'!$A$1,$M47,H$13-1)*VLOOKUP(H$14,$A$3:$D$11,3,FALSE)</f>
        <v>0</v>
      </c>
      <c r="I47" s="69">
        <f ca="1">OFFSET('base de donnée conso réelle'!$A$1,$M47,I$13-1)*VLOOKUP(I$14,$A$3:$D$11,3,FALSE)</f>
        <v>0</v>
      </c>
      <c r="J47" s="69">
        <f ca="1">OFFSET('base de donnée conso réelle'!$A$1,$M47,J$13-1)*VLOOKUP(J$14,$A$3:$D$11,3,FALSE)</f>
        <v>0</v>
      </c>
      <c r="K47" s="22">
        <f t="shared" ca="1" si="1"/>
        <v>0</v>
      </c>
      <c r="L47" s="21" t="s">
        <v>4</v>
      </c>
      <c r="M47" s="21">
        <f t="shared" ref="M47:M78" si="2">MATCH(A47,ingrédient,0)</f>
        <v>33</v>
      </c>
    </row>
    <row r="48" spans="1:13" s="21" customFormat="1">
      <c r="A48" s="68" t="str">
        <f>'base de donnée conso réelle'!A35</f>
        <v>ah</v>
      </c>
      <c r="B48" s="69">
        <f ca="1">OFFSET('base de donnée conso réelle'!$A$1,$M48,B$13-1)*VLOOKUP(B$14,$A$3:$D$11,3,FALSE)</f>
        <v>0</v>
      </c>
      <c r="C48" s="69">
        <f ca="1">OFFSET('base de donnée conso réelle'!$A$1,$M48,C$13-1)*VLOOKUP(C$14,$A$3:$D$11,3,FALSE)</f>
        <v>51.48</v>
      </c>
      <c r="D48" s="69">
        <f ca="1">OFFSET('base de donnée conso réelle'!$A$1,$M48,D$13-1)*VLOOKUP(D$14,$A$3:$D$11,3,FALSE)</f>
        <v>162.16</v>
      </c>
      <c r="E48" s="69">
        <f ca="1">OFFSET('base de donnée conso réelle'!$A$1,$M48,E$13-1)*VLOOKUP(E$14,$A$3:$D$11,3,FALSE)</f>
        <v>280</v>
      </c>
      <c r="F48" s="69">
        <f ca="1">OFFSET('base de donnée conso réelle'!$A$1,$M48,F$13-1)*VLOOKUP(F$14,$A$3:$D$11,3,FALSE)</f>
        <v>66</v>
      </c>
      <c r="G48" s="69">
        <f ca="1">OFFSET('base de donnée conso réelle'!$A$1,$M48,G$13-1)*VLOOKUP(G$14,$A$3:$D$11,3,FALSE)</f>
        <v>0</v>
      </c>
      <c r="H48" s="69">
        <f ca="1">OFFSET('base de donnée conso réelle'!$A$1,$M48,H$13-1)*VLOOKUP(H$14,$A$3:$D$11,3,FALSE)</f>
        <v>840</v>
      </c>
      <c r="I48" s="69">
        <f ca="1">OFFSET('base de donnée conso réelle'!$A$1,$M48,I$13-1)*VLOOKUP(I$14,$A$3:$D$11,3,FALSE)</f>
        <v>0</v>
      </c>
      <c r="J48" s="69">
        <f ca="1">OFFSET('base de donnée conso réelle'!$A$1,$M48,J$13-1)*VLOOKUP(J$14,$A$3:$D$11,3,FALSE)</f>
        <v>0</v>
      </c>
      <c r="K48" s="22">
        <f t="shared" ca="1" si="1"/>
        <v>1399.6399999999999</v>
      </c>
      <c r="L48" s="21" t="s">
        <v>4</v>
      </c>
      <c r="M48" s="21">
        <f t="shared" si="2"/>
        <v>34</v>
      </c>
    </row>
    <row r="49" spans="1:13" s="21" customFormat="1">
      <c r="A49" s="68" t="str">
        <f>'base de donnée conso réelle'!A36</f>
        <v>ai</v>
      </c>
      <c r="B49" s="69">
        <f ca="1">OFFSET('base de donnée conso réelle'!$A$1,$M49,B$13-1)*VLOOKUP(B$14,$A$3:$D$11,3,FALSE)</f>
        <v>0</v>
      </c>
      <c r="C49" s="69">
        <f ca="1">OFFSET('base de donnée conso réelle'!$A$1,$M49,C$13-1)*VLOOKUP(C$14,$A$3:$D$11,3,FALSE)</f>
        <v>0</v>
      </c>
      <c r="D49" s="69">
        <f ca="1">OFFSET('base de donnée conso réelle'!$A$1,$M49,D$13-1)*VLOOKUP(D$14,$A$3:$D$11,3,FALSE)</f>
        <v>0</v>
      </c>
      <c r="E49" s="69">
        <f ca="1">OFFSET('base de donnée conso réelle'!$A$1,$M49,E$13-1)*VLOOKUP(E$14,$A$3:$D$11,3,FALSE)</f>
        <v>0</v>
      </c>
      <c r="F49" s="69">
        <f ca="1">OFFSET('base de donnée conso réelle'!$A$1,$M49,F$13-1)*VLOOKUP(F$14,$A$3:$D$11,3,FALSE)</f>
        <v>0</v>
      </c>
      <c r="G49" s="69">
        <f ca="1">OFFSET('base de donnée conso réelle'!$A$1,$M49,G$13-1)*VLOOKUP(G$14,$A$3:$D$11,3,FALSE)</f>
        <v>0</v>
      </c>
      <c r="H49" s="69">
        <f ca="1">OFFSET('base de donnée conso réelle'!$A$1,$M49,H$13-1)*VLOOKUP(H$14,$A$3:$D$11,3,FALSE)</f>
        <v>0</v>
      </c>
      <c r="I49" s="69">
        <f ca="1">OFFSET('base de donnée conso réelle'!$A$1,$M49,I$13-1)*VLOOKUP(I$14,$A$3:$D$11,3,FALSE)</f>
        <v>0</v>
      </c>
      <c r="J49" s="69">
        <f ca="1">OFFSET('base de donnée conso réelle'!$A$1,$M49,J$13-1)*VLOOKUP(J$14,$A$3:$D$11,3,FALSE)</f>
        <v>0</v>
      </c>
      <c r="K49" s="22">
        <f t="shared" ca="1" si="1"/>
        <v>0</v>
      </c>
      <c r="L49" s="21" t="s">
        <v>4</v>
      </c>
      <c r="M49" s="21">
        <f t="shared" si="2"/>
        <v>35</v>
      </c>
    </row>
    <row r="50" spans="1:13" s="21" customFormat="1">
      <c r="A50" s="68" t="str">
        <f>'base de donnée conso réelle'!A37</f>
        <v>aj</v>
      </c>
      <c r="B50" s="69">
        <f ca="1">OFFSET('base de donnée conso réelle'!$A$1,$M50,B$13-1)*VLOOKUP(B$14,$A$3:$D$11,3,FALSE)</f>
        <v>0</v>
      </c>
      <c r="C50" s="69">
        <f ca="1">OFFSET('base de donnée conso réelle'!$A$1,$M50,C$13-1)*VLOOKUP(C$14,$A$3:$D$11,3,FALSE)</f>
        <v>0</v>
      </c>
      <c r="D50" s="69">
        <f ca="1">OFFSET('base de donnée conso réelle'!$A$1,$M50,D$13-1)*VLOOKUP(D$14,$A$3:$D$11,3,FALSE)</f>
        <v>0</v>
      </c>
      <c r="E50" s="69">
        <f ca="1">OFFSET('base de donnée conso réelle'!$A$1,$M50,E$13-1)*VLOOKUP(E$14,$A$3:$D$11,3,FALSE)</f>
        <v>0</v>
      </c>
      <c r="F50" s="69">
        <f ca="1">OFFSET('base de donnée conso réelle'!$A$1,$M50,F$13-1)*VLOOKUP(F$14,$A$3:$D$11,3,FALSE)</f>
        <v>0</v>
      </c>
      <c r="G50" s="69">
        <f ca="1">OFFSET('base de donnée conso réelle'!$A$1,$M50,G$13-1)*VLOOKUP(G$14,$A$3:$D$11,3,FALSE)</f>
        <v>0</v>
      </c>
      <c r="H50" s="69">
        <f ca="1">OFFSET('base de donnée conso réelle'!$A$1,$M50,H$13-1)*VLOOKUP(H$14,$A$3:$D$11,3,FALSE)</f>
        <v>0</v>
      </c>
      <c r="I50" s="69">
        <f ca="1">OFFSET('base de donnée conso réelle'!$A$1,$M50,I$13-1)*VLOOKUP(I$14,$A$3:$D$11,3,FALSE)</f>
        <v>0</v>
      </c>
      <c r="J50" s="69">
        <f ca="1">OFFSET('base de donnée conso réelle'!$A$1,$M50,J$13-1)*VLOOKUP(J$14,$A$3:$D$11,3,FALSE)</f>
        <v>0</v>
      </c>
      <c r="K50" s="22">
        <f t="shared" ca="1" si="1"/>
        <v>0</v>
      </c>
      <c r="L50" s="21" t="s">
        <v>4</v>
      </c>
      <c r="M50" s="21">
        <f t="shared" si="2"/>
        <v>36</v>
      </c>
    </row>
    <row r="51" spans="1:13" s="21" customFormat="1">
      <c r="A51" s="68" t="str">
        <f>'base de donnée conso réelle'!A38</f>
        <v>ak</v>
      </c>
      <c r="B51" s="69">
        <f ca="1">OFFSET('base de donnée conso réelle'!$A$1,$M51,B$13-1)*VLOOKUP(B$14,$A$3:$D$11,3,FALSE)</f>
        <v>0</v>
      </c>
      <c r="C51" s="69">
        <f ca="1">OFFSET('base de donnée conso réelle'!$A$1,$M51,C$13-1)*VLOOKUP(C$14,$A$3:$D$11,3,FALSE)</f>
        <v>0</v>
      </c>
      <c r="D51" s="69">
        <f ca="1">OFFSET('base de donnée conso réelle'!$A$1,$M51,D$13-1)*VLOOKUP(D$14,$A$3:$D$11,3,FALSE)</f>
        <v>120</v>
      </c>
      <c r="E51" s="69">
        <f ca="1">OFFSET('base de donnée conso réelle'!$A$1,$M51,E$13-1)*VLOOKUP(E$14,$A$3:$D$11,3,FALSE)</f>
        <v>0</v>
      </c>
      <c r="F51" s="69">
        <f ca="1">OFFSET('base de donnée conso réelle'!$A$1,$M51,F$13-1)*VLOOKUP(F$14,$A$3:$D$11,3,FALSE)</f>
        <v>0</v>
      </c>
      <c r="G51" s="69">
        <f ca="1">OFFSET('base de donnée conso réelle'!$A$1,$M51,G$13-1)*VLOOKUP(G$14,$A$3:$D$11,3,FALSE)</f>
        <v>0</v>
      </c>
      <c r="H51" s="69">
        <f ca="1">OFFSET('base de donnée conso réelle'!$A$1,$M51,H$13-1)*VLOOKUP(H$14,$A$3:$D$11,3,FALSE)</f>
        <v>0</v>
      </c>
      <c r="I51" s="69">
        <f ca="1">OFFSET('base de donnée conso réelle'!$A$1,$M51,I$13-1)*VLOOKUP(I$14,$A$3:$D$11,3,FALSE)</f>
        <v>0</v>
      </c>
      <c r="J51" s="69">
        <f ca="1">OFFSET('base de donnée conso réelle'!$A$1,$M51,J$13-1)*VLOOKUP(J$14,$A$3:$D$11,3,FALSE)</f>
        <v>85</v>
      </c>
      <c r="K51" s="22">
        <f t="shared" ca="1" si="1"/>
        <v>205</v>
      </c>
      <c r="L51" s="21" t="s">
        <v>4</v>
      </c>
      <c r="M51" s="21">
        <f t="shared" si="2"/>
        <v>37</v>
      </c>
    </row>
    <row r="52" spans="1:13" s="21" customFormat="1">
      <c r="A52" s="68" t="str">
        <f>'base de donnée conso réelle'!A39</f>
        <v>al</v>
      </c>
      <c r="B52" s="69">
        <f ca="1">OFFSET('base de donnée conso réelle'!$A$1,$M52,B$13-1)*VLOOKUP(B$14,$A$3:$D$11,3,FALSE)</f>
        <v>0</v>
      </c>
      <c r="C52" s="69">
        <f ca="1">OFFSET('base de donnée conso réelle'!$A$1,$M52,C$13-1)*VLOOKUP(C$14,$A$3:$D$11,3,FALSE)</f>
        <v>0</v>
      </c>
      <c r="D52" s="69">
        <f ca="1">OFFSET('base de donnée conso réelle'!$A$1,$M52,D$13-1)*VLOOKUP(D$14,$A$3:$D$11,3,FALSE)</f>
        <v>0</v>
      </c>
      <c r="E52" s="69">
        <f ca="1">OFFSET('base de donnée conso réelle'!$A$1,$M52,E$13-1)*VLOOKUP(E$14,$A$3:$D$11,3,FALSE)</f>
        <v>0</v>
      </c>
      <c r="F52" s="69">
        <f ca="1">OFFSET('base de donnée conso réelle'!$A$1,$M52,F$13-1)*VLOOKUP(F$14,$A$3:$D$11,3,FALSE)</f>
        <v>0</v>
      </c>
      <c r="G52" s="69">
        <f ca="1">OFFSET('base de donnée conso réelle'!$A$1,$M52,G$13-1)*VLOOKUP(G$14,$A$3:$D$11,3,FALSE)</f>
        <v>0</v>
      </c>
      <c r="H52" s="69">
        <f ca="1">OFFSET('base de donnée conso réelle'!$A$1,$M52,H$13-1)*VLOOKUP(H$14,$A$3:$D$11,3,FALSE)</f>
        <v>0</v>
      </c>
      <c r="I52" s="69">
        <f ca="1">OFFSET('base de donnée conso réelle'!$A$1,$M52,I$13-1)*VLOOKUP(I$14,$A$3:$D$11,3,FALSE)</f>
        <v>0</v>
      </c>
      <c r="J52" s="69">
        <f ca="1">OFFSET('base de donnée conso réelle'!$A$1,$M52,J$13-1)*VLOOKUP(J$14,$A$3:$D$11,3,FALSE)</f>
        <v>0</v>
      </c>
      <c r="K52" s="22">
        <f t="shared" ca="1" si="1"/>
        <v>0</v>
      </c>
      <c r="L52" s="21" t="s">
        <v>6</v>
      </c>
      <c r="M52" s="21">
        <f t="shared" si="2"/>
        <v>38</v>
      </c>
    </row>
    <row r="53" spans="1:13" s="21" customFormat="1">
      <c r="A53" s="68" t="str">
        <f>'base de donnée conso réelle'!A40</f>
        <v>am</v>
      </c>
      <c r="B53" s="69">
        <f ca="1">OFFSET('base de donnée conso réelle'!$A$1,$M53,B$13-1)*VLOOKUP(B$14,$A$3:$D$11,3,FALSE)</f>
        <v>0</v>
      </c>
      <c r="C53" s="69">
        <f ca="1">OFFSET('base de donnée conso réelle'!$A$1,$M53,C$13-1)*VLOOKUP(C$14,$A$3:$D$11,3,FALSE)</f>
        <v>0</v>
      </c>
      <c r="D53" s="69">
        <f ca="1">OFFSET('base de donnée conso réelle'!$A$1,$M53,D$13-1)*VLOOKUP(D$14,$A$3:$D$11,3,FALSE)</f>
        <v>0</v>
      </c>
      <c r="E53" s="69">
        <f ca="1">OFFSET('base de donnée conso réelle'!$A$1,$M53,E$13-1)*VLOOKUP(E$14,$A$3:$D$11,3,FALSE)</f>
        <v>0</v>
      </c>
      <c r="F53" s="69">
        <f ca="1">OFFSET('base de donnée conso réelle'!$A$1,$M53,F$13-1)*VLOOKUP(F$14,$A$3:$D$11,3,FALSE)</f>
        <v>0</v>
      </c>
      <c r="G53" s="69">
        <f ca="1">OFFSET('base de donnée conso réelle'!$A$1,$M53,G$13-1)*VLOOKUP(G$14,$A$3:$D$11,3,FALSE)</f>
        <v>0</v>
      </c>
      <c r="H53" s="69">
        <f ca="1">OFFSET('base de donnée conso réelle'!$A$1,$M53,H$13-1)*VLOOKUP(H$14,$A$3:$D$11,3,FALSE)</f>
        <v>0</v>
      </c>
      <c r="I53" s="69">
        <f ca="1">OFFSET('base de donnée conso réelle'!$A$1,$M53,I$13-1)*VLOOKUP(I$14,$A$3:$D$11,3,FALSE)</f>
        <v>0</v>
      </c>
      <c r="J53" s="69">
        <f ca="1">OFFSET('base de donnée conso réelle'!$A$1,$M53,J$13-1)*VLOOKUP(J$14,$A$3:$D$11,3,FALSE)</f>
        <v>0</v>
      </c>
      <c r="K53" s="22">
        <f t="shared" ca="1" si="1"/>
        <v>0</v>
      </c>
      <c r="L53" s="21" t="s">
        <v>6</v>
      </c>
      <c r="M53" s="21">
        <f t="shared" si="2"/>
        <v>39</v>
      </c>
    </row>
    <row r="54" spans="1:13" s="21" customFormat="1">
      <c r="A54" s="68" t="str">
        <f>'base de donnée conso réelle'!A41</f>
        <v>an</v>
      </c>
      <c r="B54" s="69">
        <f ca="1">OFFSET('base de donnée conso réelle'!$A$1,$M54,B$13-1)*VLOOKUP(B$14,$A$3:$D$11,3,FALSE)</f>
        <v>0</v>
      </c>
      <c r="C54" s="69">
        <f ca="1">OFFSET('base de donnée conso réelle'!$A$1,$M54,C$13-1)*VLOOKUP(C$14,$A$3:$D$11,3,FALSE)</f>
        <v>0</v>
      </c>
      <c r="D54" s="69">
        <f ca="1">OFFSET('base de donnée conso réelle'!$A$1,$M54,D$13-1)*VLOOKUP(D$14,$A$3:$D$11,3,FALSE)</f>
        <v>0</v>
      </c>
      <c r="E54" s="69">
        <f ca="1">OFFSET('base de donnée conso réelle'!$A$1,$M54,E$13-1)*VLOOKUP(E$14,$A$3:$D$11,3,FALSE)</f>
        <v>0</v>
      </c>
      <c r="F54" s="69">
        <f ca="1">OFFSET('base de donnée conso réelle'!$A$1,$M54,F$13-1)*VLOOKUP(F$14,$A$3:$D$11,3,FALSE)</f>
        <v>0</v>
      </c>
      <c r="G54" s="69">
        <f ca="1">OFFSET('base de donnée conso réelle'!$A$1,$M54,G$13-1)*VLOOKUP(G$14,$A$3:$D$11,3,FALSE)</f>
        <v>0</v>
      </c>
      <c r="H54" s="69">
        <f ca="1">OFFSET('base de donnée conso réelle'!$A$1,$M54,H$13-1)*VLOOKUP(H$14,$A$3:$D$11,3,FALSE)</f>
        <v>0</v>
      </c>
      <c r="I54" s="69">
        <f ca="1">OFFSET('base de donnée conso réelle'!$A$1,$M54,I$13-1)*VLOOKUP(I$14,$A$3:$D$11,3,FALSE)</f>
        <v>0</v>
      </c>
      <c r="J54" s="69">
        <f ca="1">OFFSET('base de donnée conso réelle'!$A$1,$M54,J$13-1)*VLOOKUP(J$14,$A$3:$D$11,3,FALSE)</f>
        <v>0</v>
      </c>
      <c r="K54" s="22">
        <f t="shared" ca="1" si="1"/>
        <v>0</v>
      </c>
      <c r="L54" s="21" t="s">
        <v>6</v>
      </c>
      <c r="M54" s="21">
        <f t="shared" si="2"/>
        <v>40</v>
      </c>
    </row>
    <row r="55" spans="1:13" s="21" customFormat="1">
      <c r="A55" s="68" t="str">
        <f>'base de donnée conso réelle'!A42</f>
        <v>ao</v>
      </c>
      <c r="B55" s="69">
        <f ca="1">OFFSET('base de donnée conso réelle'!$A$1,$M55,B$13-1)*VLOOKUP(B$14,$A$3:$D$11,3,FALSE)</f>
        <v>0</v>
      </c>
      <c r="C55" s="69">
        <f ca="1">OFFSET('base de donnée conso réelle'!$A$1,$M55,C$13-1)*VLOOKUP(C$14,$A$3:$D$11,3,FALSE)</f>
        <v>0</v>
      </c>
      <c r="D55" s="69">
        <f ca="1">OFFSET('base de donnée conso réelle'!$A$1,$M55,D$13-1)*VLOOKUP(D$14,$A$3:$D$11,3,FALSE)</f>
        <v>0</v>
      </c>
      <c r="E55" s="69">
        <f ca="1">OFFSET('base de donnée conso réelle'!$A$1,$M55,E$13-1)*VLOOKUP(E$14,$A$3:$D$11,3,FALSE)</f>
        <v>0</v>
      </c>
      <c r="F55" s="69">
        <f ca="1">OFFSET('base de donnée conso réelle'!$A$1,$M55,F$13-1)*VLOOKUP(F$14,$A$3:$D$11,3,FALSE)</f>
        <v>0</v>
      </c>
      <c r="G55" s="69">
        <f ca="1">OFFSET('base de donnée conso réelle'!$A$1,$M55,G$13-1)*VLOOKUP(G$14,$A$3:$D$11,3,FALSE)</f>
        <v>0</v>
      </c>
      <c r="H55" s="69">
        <f ca="1">OFFSET('base de donnée conso réelle'!$A$1,$M55,H$13-1)*VLOOKUP(H$14,$A$3:$D$11,3,FALSE)</f>
        <v>0</v>
      </c>
      <c r="I55" s="69">
        <f ca="1">OFFSET('base de donnée conso réelle'!$A$1,$M55,I$13-1)*VLOOKUP(I$14,$A$3:$D$11,3,FALSE)</f>
        <v>0</v>
      </c>
      <c r="J55" s="69">
        <f ca="1">OFFSET('base de donnée conso réelle'!$A$1,$M55,J$13-1)*VLOOKUP(J$14,$A$3:$D$11,3,FALSE)</f>
        <v>285</v>
      </c>
      <c r="K55" s="22">
        <f t="shared" ca="1" si="1"/>
        <v>285</v>
      </c>
      <c r="L55" s="21" t="s">
        <v>6</v>
      </c>
      <c r="M55" s="21">
        <f t="shared" si="2"/>
        <v>41</v>
      </c>
    </row>
    <row r="56" spans="1:13" s="21" customFormat="1">
      <c r="A56" s="68" t="str">
        <f>'base de donnée conso réelle'!A43</f>
        <v>ap</v>
      </c>
      <c r="B56" s="69">
        <f ca="1">OFFSET('base de donnée conso réelle'!$A$1,$M56,B$13-1)*VLOOKUP(B$14,$A$3:$D$11,3,FALSE)</f>
        <v>0</v>
      </c>
      <c r="C56" s="69">
        <f ca="1">OFFSET('base de donnée conso réelle'!$A$1,$M56,C$13-1)*VLOOKUP(C$14,$A$3:$D$11,3,FALSE)</f>
        <v>0</v>
      </c>
      <c r="D56" s="69">
        <f ca="1">OFFSET('base de donnée conso réelle'!$A$1,$M56,D$13-1)*VLOOKUP(D$14,$A$3:$D$11,3,FALSE)</f>
        <v>0</v>
      </c>
      <c r="E56" s="69">
        <f ca="1">OFFSET('base de donnée conso réelle'!$A$1,$M56,E$13-1)*VLOOKUP(E$14,$A$3:$D$11,3,FALSE)</f>
        <v>0</v>
      </c>
      <c r="F56" s="69">
        <f ca="1">OFFSET('base de donnée conso réelle'!$A$1,$M56,F$13-1)*VLOOKUP(F$14,$A$3:$D$11,3,FALSE)</f>
        <v>0</v>
      </c>
      <c r="G56" s="69">
        <f ca="1">OFFSET('base de donnée conso réelle'!$A$1,$M56,G$13-1)*VLOOKUP(G$14,$A$3:$D$11,3,FALSE)</f>
        <v>0</v>
      </c>
      <c r="H56" s="69">
        <f ca="1">OFFSET('base de donnée conso réelle'!$A$1,$M56,H$13-1)*VLOOKUP(H$14,$A$3:$D$11,3,FALSE)</f>
        <v>0</v>
      </c>
      <c r="I56" s="69">
        <f ca="1">OFFSET('base de donnée conso réelle'!$A$1,$M56,I$13-1)*VLOOKUP(I$14,$A$3:$D$11,3,FALSE)</f>
        <v>0</v>
      </c>
      <c r="J56" s="69">
        <f ca="1">OFFSET('base de donnée conso réelle'!$A$1,$M56,J$13-1)*VLOOKUP(J$14,$A$3:$D$11,3,FALSE)</f>
        <v>0</v>
      </c>
      <c r="K56" s="22">
        <f t="shared" ca="1" si="1"/>
        <v>0</v>
      </c>
      <c r="L56" s="21" t="s">
        <v>6</v>
      </c>
      <c r="M56" s="21">
        <f t="shared" si="2"/>
        <v>42</v>
      </c>
    </row>
    <row r="57" spans="1:13" s="21" customFormat="1">
      <c r="A57" s="68" t="str">
        <f>'base de donnée conso réelle'!A44</f>
        <v>aq</v>
      </c>
      <c r="B57" s="69">
        <f ca="1">OFFSET('base de donnée conso réelle'!$A$1,$M57,B$13-1)*VLOOKUP(B$14,$A$3:$D$11,3,FALSE)</f>
        <v>0</v>
      </c>
      <c r="C57" s="69">
        <f ca="1">OFFSET('base de donnée conso réelle'!$A$1,$M57,C$13-1)*VLOOKUP(C$14,$A$3:$D$11,3,FALSE)</f>
        <v>0</v>
      </c>
      <c r="D57" s="69">
        <f ca="1">OFFSET('base de donnée conso réelle'!$A$1,$M57,D$13-1)*VLOOKUP(D$14,$A$3:$D$11,3,FALSE)</f>
        <v>0</v>
      </c>
      <c r="E57" s="69">
        <f ca="1">OFFSET('base de donnée conso réelle'!$A$1,$M57,E$13-1)*VLOOKUP(E$14,$A$3:$D$11,3,FALSE)</f>
        <v>0</v>
      </c>
      <c r="F57" s="69">
        <f ca="1">OFFSET('base de donnée conso réelle'!$A$1,$M57,F$13-1)*VLOOKUP(F$14,$A$3:$D$11,3,FALSE)</f>
        <v>0</v>
      </c>
      <c r="G57" s="69">
        <f ca="1">OFFSET('base de donnée conso réelle'!$A$1,$M57,G$13-1)*VLOOKUP(G$14,$A$3:$D$11,3,FALSE)</f>
        <v>0</v>
      </c>
      <c r="H57" s="69">
        <f ca="1">OFFSET('base de donnée conso réelle'!$A$1,$M57,H$13-1)*VLOOKUP(H$14,$A$3:$D$11,3,FALSE)</f>
        <v>0</v>
      </c>
      <c r="I57" s="69">
        <f ca="1">OFFSET('base de donnée conso réelle'!$A$1,$M57,I$13-1)*VLOOKUP(I$14,$A$3:$D$11,3,FALSE)</f>
        <v>0</v>
      </c>
      <c r="J57" s="69">
        <f ca="1">OFFSET('base de donnée conso réelle'!$A$1,$M57,J$13-1)*VLOOKUP(J$14,$A$3:$D$11,3,FALSE)</f>
        <v>0</v>
      </c>
      <c r="K57" s="22">
        <f t="shared" ca="1" si="1"/>
        <v>0</v>
      </c>
      <c r="L57" s="21" t="s">
        <v>6</v>
      </c>
      <c r="M57" s="21">
        <f t="shared" si="2"/>
        <v>43</v>
      </c>
    </row>
    <row r="58" spans="1:13" s="21" customFormat="1">
      <c r="A58" s="68" t="str">
        <f>'base de donnée conso réelle'!A45</f>
        <v>ar</v>
      </c>
      <c r="B58" s="69">
        <f ca="1">OFFSET('base de donnée conso réelle'!$A$1,$M58,B$13-1)*VLOOKUP(B$14,$A$3:$D$11,3,FALSE)</f>
        <v>0</v>
      </c>
      <c r="C58" s="69">
        <f ca="1">OFFSET('base de donnée conso réelle'!$A$1,$M58,C$13-1)*VLOOKUP(C$14,$A$3:$D$11,3,FALSE)</f>
        <v>0</v>
      </c>
      <c r="D58" s="69">
        <f ca="1">OFFSET('base de donnée conso réelle'!$A$1,$M58,D$13-1)*VLOOKUP(D$14,$A$3:$D$11,3,FALSE)</f>
        <v>0</v>
      </c>
      <c r="E58" s="69">
        <f ca="1">OFFSET('base de donnée conso réelle'!$A$1,$M58,E$13-1)*VLOOKUP(E$14,$A$3:$D$11,3,FALSE)</f>
        <v>0</v>
      </c>
      <c r="F58" s="69">
        <f ca="1">OFFSET('base de donnée conso réelle'!$A$1,$M58,F$13-1)*VLOOKUP(F$14,$A$3:$D$11,3,FALSE)</f>
        <v>0</v>
      </c>
      <c r="G58" s="69">
        <f ca="1">OFFSET('base de donnée conso réelle'!$A$1,$M58,G$13-1)*VLOOKUP(G$14,$A$3:$D$11,3,FALSE)</f>
        <v>0</v>
      </c>
      <c r="H58" s="69">
        <f ca="1">OFFSET('base de donnée conso réelle'!$A$1,$M58,H$13-1)*VLOOKUP(H$14,$A$3:$D$11,3,FALSE)</f>
        <v>0</v>
      </c>
      <c r="I58" s="69">
        <f ca="1">OFFSET('base de donnée conso réelle'!$A$1,$M58,I$13-1)*VLOOKUP(I$14,$A$3:$D$11,3,FALSE)</f>
        <v>0</v>
      </c>
      <c r="J58" s="69">
        <f ca="1">OFFSET('base de donnée conso réelle'!$A$1,$M58,J$13-1)*VLOOKUP(J$14,$A$3:$D$11,3,FALSE)</f>
        <v>0</v>
      </c>
      <c r="K58" s="22">
        <f t="shared" ca="1" si="1"/>
        <v>0</v>
      </c>
      <c r="L58" s="21" t="s">
        <v>6</v>
      </c>
      <c r="M58" s="21">
        <f t="shared" si="2"/>
        <v>44</v>
      </c>
    </row>
    <row r="59" spans="1:13" s="21" customFormat="1">
      <c r="A59" s="68" t="str">
        <f>'base de donnée conso réelle'!A46</f>
        <v>as</v>
      </c>
      <c r="B59" s="69">
        <f ca="1">OFFSET('base de donnée conso réelle'!$A$1,$M59,B$13-1)*VLOOKUP(B$14,$A$3:$D$11,3,FALSE)</f>
        <v>0</v>
      </c>
      <c r="C59" s="69">
        <f ca="1">OFFSET('base de donnée conso réelle'!$A$1,$M59,C$13-1)*VLOOKUP(C$14,$A$3:$D$11,3,FALSE)</f>
        <v>0</v>
      </c>
      <c r="D59" s="69">
        <f ca="1">OFFSET('base de donnée conso réelle'!$A$1,$M59,D$13-1)*VLOOKUP(D$14,$A$3:$D$11,3,FALSE)</f>
        <v>0</v>
      </c>
      <c r="E59" s="69">
        <f ca="1">OFFSET('base de donnée conso réelle'!$A$1,$M59,E$13-1)*VLOOKUP(E$14,$A$3:$D$11,3,FALSE)</f>
        <v>0</v>
      </c>
      <c r="F59" s="69">
        <f ca="1">OFFSET('base de donnée conso réelle'!$A$1,$M59,F$13-1)*VLOOKUP(F$14,$A$3:$D$11,3,FALSE)</f>
        <v>0</v>
      </c>
      <c r="G59" s="69">
        <f ca="1">OFFSET('base de donnée conso réelle'!$A$1,$M59,G$13-1)*VLOOKUP(G$14,$A$3:$D$11,3,FALSE)</f>
        <v>0</v>
      </c>
      <c r="H59" s="69">
        <f ca="1">OFFSET('base de donnée conso réelle'!$A$1,$M59,H$13-1)*VLOOKUP(H$14,$A$3:$D$11,3,FALSE)</f>
        <v>0</v>
      </c>
      <c r="I59" s="69">
        <f ca="1">OFFSET('base de donnée conso réelle'!$A$1,$M59,I$13-1)*VLOOKUP(I$14,$A$3:$D$11,3,FALSE)</f>
        <v>0</v>
      </c>
      <c r="J59" s="69">
        <f ca="1">OFFSET('base de donnée conso réelle'!$A$1,$M59,J$13-1)*VLOOKUP(J$14,$A$3:$D$11,3,FALSE)</f>
        <v>0</v>
      </c>
      <c r="K59" s="22">
        <f t="shared" ca="1" si="1"/>
        <v>0</v>
      </c>
      <c r="L59" s="21" t="s">
        <v>6</v>
      </c>
      <c r="M59" s="21">
        <f t="shared" si="2"/>
        <v>45</v>
      </c>
    </row>
    <row r="60" spans="1:13" s="21" customFormat="1">
      <c r="A60" s="68" t="str">
        <f>'base de donnée conso réelle'!A47</f>
        <v>at</v>
      </c>
      <c r="B60" s="69">
        <f ca="1">OFFSET('base de donnée conso réelle'!$A$1,$M60,B$13-1)*VLOOKUP(B$14,$A$3:$D$11,3,FALSE)</f>
        <v>0</v>
      </c>
      <c r="C60" s="69">
        <f ca="1">OFFSET('base de donnée conso réelle'!$A$1,$M60,C$13-1)*VLOOKUP(C$14,$A$3:$D$11,3,FALSE)</f>
        <v>0</v>
      </c>
      <c r="D60" s="69">
        <f ca="1">OFFSET('base de donnée conso réelle'!$A$1,$M60,D$13-1)*VLOOKUP(D$14,$A$3:$D$11,3,FALSE)</f>
        <v>0</v>
      </c>
      <c r="E60" s="69">
        <f ca="1">OFFSET('base de donnée conso réelle'!$A$1,$M60,E$13-1)*VLOOKUP(E$14,$A$3:$D$11,3,FALSE)</f>
        <v>0</v>
      </c>
      <c r="F60" s="69">
        <f ca="1">OFFSET('base de donnée conso réelle'!$A$1,$M60,F$13-1)*VLOOKUP(F$14,$A$3:$D$11,3,FALSE)</f>
        <v>0</v>
      </c>
      <c r="G60" s="69">
        <f ca="1">OFFSET('base de donnée conso réelle'!$A$1,$M60,G$13-1)*VLOOKUP(G$14,$A$3:$D$11,3,FALSE)</f>
        <v>0</v>
      </c>
      <c r="H60" s="69">
        <f ca="1">OFFSET('base de donnée conso réelle'!$A$1,$M60,H$13-1)*VLOOKUP(H$14,$A$3:$D$11,3,FALSE)</f>
        <v>0</v>
      </c>
      <c r="I60" s="69">
        <f ca="1">OFFSET('base de donnée conso réelle'!$A$1,$M60,I$13-1)*VLOOKUP(I$14,$A$3:$D$11,3,FALSE)</f>
        <v>0</v>
      </c>
      <c r="J60" s="69">
        <f ca="1">OFFSET('base de donnée conso réelle'!$A$1,$M60,J$13-1)*VLOOKUP(J$14,$A$3:$D$11,3,FALSE)</f>
        <v>0</v>
      </c>
      <c r="K60" s="22">
        <f t="shared" ca="1" si="1"/>
        <v>0</v>
      </c>
      <c r="L60" s="21" t="s">
        <v>6</v>
      </c>
      <c r="M60" s="21">
        <f t="shared" si="2"/>
        <v>46</v>
      </c>
    </row>
    <row r="61" spans="1:13" s="21" customFormat="1">
      <c r="A61" s="68" t="str">
        <f>'base de donnée conso réelle'!A48</f>
        <v>au</v>
      </c>
      <c r="B61" s="69">
        <f ca="1">OFFSET('base de donnée conso réelle'!$A$1,$M61,B$13-1)*VLOOKUP(B$14,$A$3:$D$11,3,FALSE)</f>
        <v>0</v>
      </c>
      <c r="C61" s="69">
        <f ca="1">OFFSET('base de donnée conso réelle'!$A$1,$M61,C$13-1)*VLOOKUP(C$14,$A$3:$D$11,3,FALSE)</f>
        <v>0</v>
      </c>
      <c r="D61" s="69">
        <f ca="1">OFFSET('base de donnée conso réelle'!$A$1,$M61,D$13-1)*VLOOKUP(D$14,$A$3:$D$11,3,FALSE)</f>
        <v>0</v>
      </c>
      <c r="E61" s="69">
        <f ca="1">OFFSET('base de donnée conso réelle'!$A$1,$M61,E$13-1)*VLOOKUP(E$14,$A$3:$D$11,3,FALSE)</f>
        <v>0</v>
      </c>
      <c r="F61" s="69">
        <f ca="1">OFFSET('base de donnée conso réelle'!$A$1,$M61,F$13-1)*VLOOKUP(F$14,$A$3:$D$11,3,FALSE)</f>
        <v>0</v>
      </c>
      <c r="G61" s="69">
        <f ca="1">OFFSET('base de donnée conso réelle'!$A$1,$M61,G$13-1)*VLOOKUP(G$14,$A$3:$D$11,3,FALSE)</f>
        <v>0</v>
      </c>
      <c r="H61" s="69">
        <f ca="1">OFFSET('base de donnée conso réelle'!$A$1,$M61,H$13-1)*VLOOKUP(H$14,$A$3:$D$11,3,FALSE)</f>
        <v>0</v>
      </c>
      <c r="I61" s="69">
        <f ca="1">OFFSET('base de donnée conso réelle'!$A$1,$M61,I$13-1)*VLOOKUP(I$14,$A$3:$D$11,3,FALSE)</f>
        <v>0</v>
      </c>
      <c r="J61" s="69">
        <f ca="1">OFFSET('base de donnée conso réelle'!$A$1,$M61,J$13-1)*VLOOKUP(J$14,$A$3:$D$11,3,FALSE)</f>
        <v>0</v>
      </c>
      <c r="K61" s="22">
        <f t="shared" ca="1" si="1"/>
        <v>0</v>
      </c>
      <c r="L61" s="21" t="s">
        <v>6</v>
      </c>
      <c r="M61" s="21">
        <f t="shared" si="2"/>
        <v>47</v>
      </c>
    </row>
    <row r="62" spans="1:13" s="21" customFormat="1">
      <c r="A62" s="68" t="str">
        <f>'base de donnée conso réelle'!A49</f>
        <v>av</v>
      </c>
      <c r="B62" s="69">
        <f ca="1">OFFSET('base de donnée conso réelle'!$A$1,$M62,B$13-1)*VLOOKUP(B$14,$A$3:$D$11,3,FALSE)</f>
        <v>0</v>
      </c>
      <c r="C62" s="69">
        <f ca="1">OFFSET('base de donnée conso réelle'!$A$1,$M62,C$13-1)*VLOOKUP(C$14,$A$3:$D$11,3,FALSE)</f>
        <v>0</v>
      </c>
      <c r="D62" s="69">
        <f ca="1">OFFSET('base de donnée conso réelle'!$A$1,$M62,D$13-1)*VLOOKUP(D$14,$A$3:$D$11,3,FALSE)</f>
        <v>0</v>
      </c>
      <c r="E62" s="69">
        <f ca="1">OFFSET('base de donnée conso réelle'!$A$1,$M62,E$13-1)*VLOOKUP(E$14,$A$3:$D$11,3,FALSE)</f>
        <v>0</v>
      </c>
      <c r="F62" s="69">
        <f ca="1">OFFSET('base de donnée conso réelle'!$A$1,$M62,F$13-1)*VLOOKUP(F$14,$A$3:$D$11,3,FALSE)</f>
        <v>0</v>
      </c>
      <c r="G62" s="69">
        <f ca="1">OFFSET('base de donnée conso réelle'!$A$1,$M62,G$13-1)*VLOOKUP(G$14,$A$3:$D$11,3,FALSE)</f>
        <v>0</v>
      </c>
      <c r="H62" s="69">
        <f ca="1">OFFSET('base de donnée conso réelle'!$A$1,$M62,H$13-1)*VLOOKUP(H$14,$A$3:$D$11,3,FALSE)</f>
        <v>0</v>
      </c>
      <c r="I62" s="69">
        <f ca="1">OFFSET('base de donnée conso réelle'!$A$1,$M62,I$13-1)*VLOOKUP(I$14,$A$3:$D$11,3,FALSE)</f>
        <v>0</v>
      </c>
      <c r="J62" s="69">
        <f ca="1">OFFSET('base de donnée conso réelle'!$A$1,$M62,J$13-1)*VLOOKUP(J$14,$A$3:$D$11,3,FALSE)</f>
        <v>0</v>
      </c>
      <c r="K62" s="22">
        <f t="shared" ca="1" si="1"/>
        <v>0</v>
      </c>
      <c r="M62" s="21">
        <f t="shared" si="2"/>
        <v>48</v>
      </c>
    </row>
    <row r="63" spans="1:13" s="21" customFormat="1">
      <c r="A63" s="68" t="str">
        <f>'base de donnée conso réelle'!A50</f>
        <v>aw</v>
      </c>
      <c r="B63" s="69">
        <f ca="1">OFFSET('base de donnée conso réelle'!$A$1,$M63,B$13-1)*VLOOKUP(B$14,$A$3:$D$11,3,FALSE)</f>
        <v>0</v>
      </c>
      <c r="C63" s="69">
        <f ca="1">OFFSET('base de donnée conso réelle'!$A$1,$M63,C$13-1)*VLOOKUP(C$14,$A$3:$D$11,3,FALSE)</f>
        <v>0</v>
      </c>
      <c r="D63" s="69">
        <f ca="1">OFFSET('base de donnée conso réelle'!$A$1,$M63,D$13-1)*VLOOKUP(D$14,$A$3:$D$11,3,FALSE)</f>
        <v>0</v>
      </c>
      <c r="E63" s="69">
        <f ca="1">OFFSET('base de donnée conso réelle'!$A$1,$M63,E$13-1)*VLOOKUP(E$14,$A$3:$D$11,3,FALSE)</f>
        <v>0</v>
      </c>
      <c r="F63" s="69">
        <f ca="1">OFFSET('base de donnée conso réelle'!$A$1,$M63,F$13-1)*VLOOKUP(F$14,$A$3:$D$11,3,FALSE)</f>
        <v>0</v>
      </c>
      <c r="G63" s="69">
        <f ca="1">OFFSET('base de donnée conso réelle'!$A$1,$M63,G$13-1)*VLOOKUP(G$14,$A$3:$D$11,3,FALSE)</f>
        <v>0</v>
      </c>
      <c r="H63" s="69">
        <f ca="1">OFFSET('base de donnée conso réelle'!$A$1,$M63,H$13-1)*VLOOKUP(H$14,$A$3:$D$11,3,FALSE)</f>
        <v>0</v>
      </c>
      <c r="I63" s="69">
        <f ca="1">OFFSET('base de donnée conso réelle'!$A$1,$M63,I$13-1)*VLOOKUP(I$14,$A$3:$D$11,3,FALSE)</f>
        <v>0</v>
      </c>
      <c r="J63" s="69">
        <f ca="1">OFFSET('base de donnée conso réelle'!$A$1,$M63,J$13-1)*VLOOKUP(J$14,$A$3:$D$11,3,FALSE)</f>
        <v>0</v>
      </c>
      <c r="K63" s="22">
        <f t="shared" ca="1" si="1"/>
        <v>0</v>
      </c>
      <c r="M63" s="21">
        <f t="shared" si="2"/>
        <v>49</v>
      </c>
    </row>
    <row r="64" spans="1:13" s="21" customFormat="1">
      <c r="A64" s="68" t="str">
        <f>'base de donnée conso réelle'!A51</f>
        <v>ax</v>
      </c>
      <c r="B64" s="69">
        <f ca="1">OFFSET('base de donnée conso réelle'!$A$1,$M64,B$13-1)*VLOOKUP(B$14,$A$3:$D$11,3,FALSE)</f>
        <v>0</v>
      </c>
      <c r="C64" s="69">
        <f ca="1">OFFSET('base de donnée conso réelle'!$A$1,$M64,C$13-1)*VLOOKUP(C$14,$A$3:$D$11,3,FALSE)</f>
        <v>0</v>
      </c>
      <c r="D64" s="69">
        <f ca="1">OFFSET('base de donnée conso réelle'!$A$1,$M64,D$13-1)*VLOOKUP(D$14,$A$3:$D$11,3,FALSE)</f>
        <v>0</v>
      </c>
      <c r="E64" s="69">
        <f ca="1">OFFSET('base de donnée conso réelle'!$A$1,$M64,E$13-1)*VLOOKUP(E$14,$A$3:$D$11,3,FALSE)</f>
        <v>0</v>
      </c>
      <c r="F64" s="69">
        <f ca="1">OFFSET('base de donnée conso réelle'!$A$1,$M64,F$13-1)*VLOOKUP(F$14,$A$3:$D$11,3,FALSE)</f>
        <v>0</v>
      </c>
      <c r="G64" s="69">
        <f ca="1">OFFSET('base de donnée conso réelle'!$A$1,$M64,G$13-1)*VLOOKUP(G$14,$A$3:$D$11,3,FALSE)</f>
        <v>0</v>
      </c>
      <c r="H64" s="69">
        <f ca="1">OFFSET('base de donnée conso réelle'!$A$1,$M64,H$13-1)*VLOOKUP(H$14,$A$3:$D$11,3,FALSE)</f>
        <v>0</v>
      </c>
      <c r="I64" s="69">
        <f ca="1">OFFSET('base de donnée conso réelle'!$A$1,$M64,I$13-1)*VLOOKUP(I$14,$A$3:$D$11,3,FALSE)</f>
        <v>0</v>
      </c>
      <c r="J64" s="69">
        <f ca="1">OFFSET('base de donnée conso réelle'!$A$1,$M64,J$13-1)*VLOOKUP(J$14,$A$3:$D$11,3,FALSE)</f>
        <v>0</v>
      </c>
      <c r="K64" s="22">
        <f t="shared" ca="1" si="1"/>
        <v>0</v>
      </c>
      <c r="M64" s="21">
        <f t="shared" si="2"/>
        <v>50</v>
      </c>
    </row>
    <row r="65" spans="1:13" s="21" customFormat="1">
      <c r="A65" s="68" t="str">
        <f>'base de donnée conso réelle'!A52</f>
        <v>ay</v>
      </c>
      <c r="B65" s="69">
        <f ca="1">OFFSET('base de donnée conso réelle'!$A$1,$M65,B$13-1)*VLOOKUP(B$14,$A$3:$D$11,3,FALSE)</f>
        <v>0</v>
      </c>
      <c r="C65" s="69">
        <f ca="1">OFFSET('base de donnée conso réelle'!$A$1,$M65,C$13-1)*VLOOKUP(C$14,$A$3:$D$11,3,FALSE)</f>
        <v>0</v>
      </c>
      <c r="D65" s="69">
        <f ca="1">OFFSET('base de donnée conso réelle'!$A$1,$M65,D$13-1)*VLOOKUP(D$14,$A$3:$D$11,3,FALSE)</f>
        <v>0</v>
      </c>
      <c r="E65" s="69">
        <f ca="1">OFFSET('base de donnée conso réelle'!$A$1,$M65,E$13-1)*VLOOKUP(E$14,$A$3:$D$11,3,FALSE)</f>
        <v>0</v>
      </c>
      <c r="F65" s="69">
        <f ca="1">OFFSET('base de donnée conso réelle'!$A$1,$M65,F$13-1)*VLOOKUP(F$14,$A$3:$D$11,3,FALSE)</f>
        <v>0</v>
      </c>
      <c r="G65" s="69">
        <f ca="1">OFFSET('base de donnée conso réelle'!$A$1,$M65,G$13-1)*VLOOKUP(G$14,$A$3:$D$11,3,FALSE)</f>
        <v>0</v>
      </c>
      <c r="H65" s="69">
        <f ca="1">OFFSET('base de donnée conso réelle'!$A$1,$M65,H$13-1)*VLOOKUP(H$14,$A$3:$D$11,3,FALSE)</f>
        <v>0</v>
      </c>
      <c r="I65" s="69">
        <f ca="1">OFFSET('base de donnée conso réelle'!$A$1,$M65,I$13-1)*VLOOKUP(I$14,$A$3:$D$11,3,FALSE)</f>
        <v>0</v>
      </c>
      <c r="J65" s="69">
        <f ca="1">OFFSET('base de donnée conso réelle'!$A$1,$M65,J$13-1)*VLOOKUP(J$14,$A$3:$D$11,3,FALSE)</f>
        <v>0</v>
      </c>
      <c r="K65" s="22">
        <f t="shared" ca="1" si="1"/>
        <v>0</v>
      </c>
      <c r="M65" s="21">
        <f t="shared" si="2"/>
        <v>51</v>
      </c>
    </row>
    <row r="66" spans="1:13" s="21" customFormat="1">
      <c r="A66" s="68" t="str">
        <f>'base de donnée conso réelle'!A53</f>
        <v>az</v>
      </c>
      <c r="B66" s="69">
        <f ca="1">OFFSET('base de donnée conso réelle'!$A$1,$M66,B$13-1)*VLOOKUP(B$14,$A$3:$D$11,3,FALSE)</f>
        <v>0</v>
      </c>
      <c r="C66" s="69">
        <f ca="1">OFFSET('base de donnée conso réelle'!$A$1,$M66,C$13-1)*VLOOKUP(C$14,$A$3:$D$11,3,FALSE)</f>
        <v>0</v>
      </c>
      <c r="D66" s="69">
        <f ca="1">OFFSET('base de donnée conso réelle'!$A$1,$M66,D$13-1)*VLOOKUP(D$14,$A$3:$D$11,3,FALSE)</f>
        <v>0</v>
      </c>
      <c r="E66" s="69">
        <f ca="1">OFFSET('base de donnée conso réelle'!$A$1,$M66,E$13-1)*VLOOKUP(E$14,$A$3:$D$11,3,FALSE)</f>
        <v>0</v>
      </c>
      <c r="F66" s="69">
        <f ca="1">OFFSET('base de donnée conso réelle'!$A$1,$M66,F$13-1)*VLOOKUP(F$14,$A$3:$D$11,3,FALSE)</f>
        <v>0</v>
      </c>
      <c r="G66" s="69">
        <f ca="1">OFFSET('base de donnée conso réelle'!$A$1,$M66,G$13-1)*VLOOKUP(G$14,$A$3:$D$11,3,FALSE)</f>
        <v>0</v>
      </c>
      <c r="H66" s="69">
        <f ca="1">OFFSET('base de donnée conso réelle'!$A$1,$M66,H$13-1)*VLOOKUP(H$14,$A$3:$D$11,3,FALSE)</f>
        <v>0</v>
      </c>
      <c r="I66" s="69">
        <f ca="1">OFFSET('base de donnée conso réelle'!$A$1,$M66,I$13-1)*VLOOKUP(I$14,$A$3:$D$11,3,FALSE)</f>
        <v>0</v>
      </c>
      <c r="J66" s="69">
        <f ca="1">OFFSET('base de donnée conso réelle'!$A$1,$M66,J$13-1)*VLOOKUP(J$14,$A$3:$D$11,3,FALSE)</f>
        <v>0</v>
      </c>
      <c r="K66" s="22">
        <f t="shared" ca="1" si="1"/>
        <v>0</v>
      </c>
      <c r="M66" s="21">
        <f t="shared" si="2"/>
        <v>52</v>
      </c>
    </row>
    <row r="67" spans="1:13" s="21" customFormat="1">
      <c r="A67" s="68" t="str">
        <f>'base de donnée conso réelle'!A54</f>
        <v>ba</v>
      </c>
      <c r="B67" s="69">
        <f ca="1">OFFSET('base de donnée conso réelle'!$A$1,$M67,B$13-1)*VLOOKUP(B$14,$A$3:$D$11,3,FALSE)</f>
        <v>0</v>
      </c>
      <c r="C67" s="69">
        <f ca="1">OFFSET('base de donnée conso réelle'!$A$1,$M67,C$13-1)*VLOOKUP(C$14,$A$3:$D$11,3,FALSE)</f>
        <v>0</v>
      </c>
      <c r="D67" s="69">
        <f ca="1">OFFSET('base de donnée conso réelle'!$A$1,$M67,D$13-1)*VLOOKUP(D$14,$A$3:$D$11,3,FALSE)</f>
        <v>0</v>
      </c>
      <c r="E67" s="69">
        <f ca="1">OFFSET('base de donnée conso réelle'!$A$1,$M67,E$13-1)*VLOOKUP(E$14,$A$3:$D$11,3,FALSE)</f>
        <v>0</v>
      </c>
      <c r="F67" s="69">
        <f ca="1">OFFSET('base de donnée conso réelle'!$A$1,$M67,F$13-1)*VLOOKUP(F$14,$A$3:$D$11,3,FALSE)</f>
        <v>0</v>
      </c>
      <c r="G67" s="69">
        <f ca="1">OFFSET('base de donnée conso réelle'!$A$1,$M67,G$13-1)*VLOOKUP(G$14,$A$3:$D$11,3,FALSE)</f>
        <v>0</v>
      </c>
      <c r="H67" s="69">
        <f ca="1">OFFSET('base de donnée conso réelle'!$A$1,$M67,H$13-1)*VLOOKUP(H$14,$A$3:$D$11,3,FALSE)</f>
        <v>0</v>
      </c>
      <c r="I67" s="69">
        <f ca="1">OFFSET('base de donnée conso réelle'!$A$1,$M67,I$13-1)*VLOOKUP(I$14,$A$3:$D$11,3,FALSE)</f>
        <v>0</v>
      </c>
      <c r="J67" s="69">
        <f ca="1">OFFSET('base de donnée conso réelle'!$A$1,$M67,J$13-1)*VLOOKUP(J$14,$A$3:$D$11,3,FALSE)</f>
        <v>0</v>
      </c>
      <c r="K67" s="22">
        <f t="shared" ca="1" si="1"/>
        <v>0</v>
      </c>
      <c r="M67" s="21">
        <f t="shared" si="2"/>
        <v>53</v>
      </c>
    </row>
    <row r="68" spans="1:13" s="21" customFormat="1">
      <c r="A68" s="68" t="str">
        <f>'base de donnée conso réelle'!A55</f>
        <v>bb</v>
      </c>
      <c r="B68" s="69">
        <f ca="1">OFFSET('base de donnée conso réelle'!$A$1,$M68,B$13-1)*VLOOKUP(B$14,$A$3:$D$11,3,FALSE)</f>
        <v>0</v>
      </c>
      <c r="C68" s="69">
        <f ca="1">OFFSET('base de donnée conso réelle'!$A$1,$M68,C$13-1)*VLOOKUP(C$14,$A$3:$D$11,3,FALSE)</f>
        <v>0</v>
      </c>
      <c r="D68" s="69">
        <f ca="1">OFFSET('base de donnée conso réelle'!$A$1,$M68,D$13-1)*VLOOKUP(D$14,$A$3:$D$11,3,FALSE)</f>
        <v>0</v>
      </c>
      <c r="E68" s="69">
        <f ca="1">OFFSET('base de donnée conso réelle'!$A$1,$M68,E$13-1)*VLOOKUP(E$14,$A$3:$D$11,3,FALSE)</f>
        <v>0</v>
      </c>
      <c r="F68" s="69">
        <f ca="1">OFFSET('base de donnée conso réelle'!$A$1,$M68,F$13-1)*VLOOKUP(F$14,$A$3:$D$11,3,FALSE)</f>
        <v>0</v>
      </c>
      <c r="G68" s="69">
        <f ca="1">OFFSET('base de donnée conso réelle'!$A$1,$M68,G$13-1)*VLOOKUP(G$14,$A$3:$D$11,3,FALSE)</f>
        <v>0</v>
      </c>
      <c r="H68" s="69">
        <f ca="1">OFFSET('base de donnée conso réelle'!$A$1,$M68,H$13-1)*VLOOKUP(H$14,$A$3:$D$11,3,FALSE)</f>
        <v>0</v>
      </c>
      <c r="I68" s="69">
        <f ca="1">OFFSET('base de donnée conso réelle'!$A$1,$M68,I$13-1)*VLOOKUP(I$14,$A$3:$D$11,3,FALSE)</f>
        <v>0</v>
      </c>
      <c r="J68" s="69">
        <f ca="1">OFFSET('base de donnée conso réelle'!$A$1,$M68,J$13-1)*VLOOKUP(J$14,$A$3:$D$11,3,FALSE)</f>
        <v>0</v>
      </c>
      <c r="K68" s="22">
        <f t="shared" ca="1" si="1"/>
        <v>0</v>
      </c>
      <c r="L68" s="21" t="s">
        <v>3</v>
      </c>
      <c r="M68" s="21">
        <f t="shared" si="2"/>
        <v>54</v>
      </c>
    </row>
    <row r="69" spans="1:13" s="21" customFormat="1">
      <c r="A69" s="68" t="str">
        <f>'base de donnée conso réelle'!A56</f>
        <v>bc</v>
      </c>
      <c r="B69" s="69">
        <f ca="1">OFFSET('base de donnée conso réelle'!$A$1,$M69,B$13-1)*VLOOKUP(B$14,$A$3:$D$11,3,FALSE)</f>
        <v>0</v>
      </c>
      <c r="C69" s="69">
        <f ca="1">OFFSET('base de donnée conso réelle'!$A$1,$M69,C$13-1)*VLOOKUP(C$14,$A$3:$D$11,3,FALSE)</f>
        <v>0</v>
      </c>
      <c r="D69" s="69">
        <f ca="1">OFFSET('base de donnée conso réelle'!$A$1,$M69,D$13-1)*VLOOKUP(D$14,$A$3:$D$11,3,FALSE)</f>
        <v>0</v>
      </c>
      <c r="E69" s="69">
        <f ca="1">OFFSET('base de donnée conso réelle'!$A$1,$M69,E$13-1)*VLOOKUP(E$14,$A$3:$D$11,3,FALSE)</f>
        <v>0</v>
      </c>
      <c r="F69" s="69">
        <f ca="1">OFFSET('base de donnée conso réelle'!$A$1,$M69,F$13-1)*VLOOKUP(F$14,$A$3:$D$11,3,FALSE)</f>
        <v>0</v>
      </c>
      <c r="G69" s="69">
        <f ca="1">OFFSET('base de donnée conso réelle'!$A$1,$M69,G$13-1)*VLOOKUP(G$14,$A$3:$D$11,3,FALSE)</f>
        <v>0</v>
      </c>
      <c r="H69" s="69">
        <f ca="1">OFFSET('base de donnée conso réelle'!$A$1,$M69,H$13-1)*VLOOKUP(H$14,$A$3:$D$11,3,FALSE)</f>
        <v>0</v>
      </c>
      <c r="I69" s="69">
        <f ca="1">OFFSET('base de donnée conso réelle'!$A$1,$M69,I$13-1)*VLOOKUP(I$14,$A$3:$D$11,3,FALSE)</f>
        <v>0</v>
      </c>
      <c r="J69" s="69">
        <f ca="1">OFFSET('base de donnée conso réelle'!$A$1,$M69,J$13-1)*VLOOKUP(J$14,$A$3:$D$11,3,FALSE)</f>
        <v>0</v>
      </c>
      <c r="K69" s="22">
        <f t="shared" ca="1" si="1"/>
        <v>0</v>
      </c>
      <c r="L69" s="21" t="s">
        <v>6</v>
      </c>
      <c r="M69" s="21">
        <f t="shared" si="2"/>
        <v>55</v>
      </c>
    </row>
    <row r="70" spans="1:13" s="21" customFormat="1">
      <c r="A70" s="68" t="str">
        <f>'base de donnée conso réelle'!A57</f>
        <v>bd</v>
      </c>
      <c r="B70" s="69">
        <f ca="1">OFFSET('base de donnée conso réelle'!$A$1,$M70,B$13-1)*VLOOKUP(B$14,$A$3:$D$11,3,FALSE)</f>
        <v>0</v>
      </c>
      <c r="C70" s="69">
        <f ca="1">OFFSET('base de donnée conso réelle'!$A$1,$M70,C$13-1)*VLOOKUP(C$14,$A$3:$D$11,3,FALSE)</f>
        <v>0</v>
      </c>
      <c r="D70" s="69">
        <f ca="1">OFFSET('base de donnée conso réelle'!$A$1,$M70,D$13-1)*VLOOKUP(D$14,$A$3:$D$11,3,FALSE)</f>
        <v>0</v>
      </c>
      <c r="E70" s="69">
        <f ca="1">OFFSET('base de donnée conso réelle'!$A$1,$M70,E$13-1)*VLOOKUP(E$14,$A$3:$D$11,3,FALSE)</f>
        <v>0</v>
      </c>
      <c r="F70" s="69">
        <f ca="1">OFFSET('base de donnée conso réelle'!$A$1,$M70,F$13-1)*VLOOKUP(F$14,$A$3:$D$11,3,FALSE)</f>
        <v>0</v>
      </c>
      <c r="G70" s="69">
        <f ca="1">OFFSET('base de donnée conso réelle'!$A$1,$M70,G$13-1)*VLOOKUP(G$14,$A$3:$D$11,3,FALSE)</f>
        <v>0</v>
      </c>
      <c r="H70" s="69">
        <f ca="1">OFFSET('base de donnée conso réelle'!$A$1,$M70,H$13-1)*VLOOKUP(H$14,$A$3:$D$11,3,FALSE)</f>
        <v>0</v>
      </c>
      <c r="I70" s="69">
        <f ca="1">OFFSET('base de donnée conso réelle'!$A$1,$M70,I$13-1)*VLOOKUP(I$14,$A$3:$D$11,3,FALSE)</f>
        <v>0</v>
      </c>
      <c r="J70" s="69">
        <f ca="1">OFFSET('base de donnée conso réelle'!$A$1,$M70,J$13-1)*VLOOKUP(J$14,$A$3:$D$11,3,FALSE)</f>
        <v>0</v>
      </c>
      <c r="K70" s="22">
        <f t="shared" ca="1" si="1"/>
        <v>0</v>
      </c>
      <c r="L70" s="21" t="s">
        <v>6</v>
      </c>
      <c r="M70" s="21">
        <f t="shared" si="2"/>
        <v>56</v>
      </c>
    </row>
    <row r="71" spans="1:13" s="21" customFormat="1">
      <c r="A71" s="68" t="str">
        <f>'base de donnée conso réelle'!A58</f>
        <v>be</v>
      </c>
      <c r="B71" s="69">
        <f ca="1">OFFSET('base de donnée conso réelle'!$A$1,$M71,B$13-1)*VLOOKUP(B$14,$A$3:$D$11,3,FALSE)</f>
        <v>0</v>
      </c>
      <c r="C71" s="69">
        <f ca="1">OFFSET('base de donnée conso réelle'!$A$1,$M71,C$13-1)*VLOOKUP(C$14,$A$3:$D$11,3,FALSE)</f>
        <v>0</v>
      </c>
      <c r="D71" s="69">
        <f ca="1">OFFSET('base de donnée conso réelle'!$A$1,$M71,D$13-1)*VLOOKUP(D$14,$A$3:$D$11,3,FALSE)</f>
        <v>0</v>
      </c>
      <c r="E71" s="69">
        <f ca="1">OFFSET('base de donnée conso réelle'!$A$1,$M71,E$13-1)*VLOOKUP(E$14,$A$3:$D$11,3,FALSE)</f>
        <v>0</v>
      </c>
      <c r="F71" s="69">
        <f ca="1">OFFSET('base de donnée conso réelle'!$A$1,$M71,F$13-1)*VLOOKUP(F$14,$A$3:$D$11,3,FALSE)</f>
        <v>0</v>
      </c>
      <c r="G71" s="69">
        <f ca="1">OFFSET('base de donnée conso réelle'!$A$1,$M71,G$13-1)*VLOOKUP(G$14,$A$3:$D$11,3,FALSE)</f>
        <v>0</v>
      </c>
      <c r="H71" s="69">
        <f ca="1">OFFSET('base de donnée conso réelle'!$A$1,$M71,H$13-1)*VLOOKUP(H$14,$A$3:$D$11,3,FALSE)</f>
        <v>0</v>
      </c>
      <c r="I71" s="69">
        <f ca="1">OFFSET('base de donnée conso réelle'!$A$1,$M71,I$13-1)*VLOOKUP(I$14,$A$3:$D$11,3,FALSE)</f>
        <v>0</v>
      </c>
      <c r="J71" s="69">
        <f ca="1">OFFSET('base de donnée conso réelle'!$A$1,$M71,J$13-1)*VLOOKUP(J$14,$A$3:$D$11,3,FALSE)</f>
        <v>0</v>
      </c>
      <c r="K71" s="22">
        <f t="shared" ca="1" si="1"/>
        <v>0</v>
      </c>
      <c r="L71" s="21" t="s">
        <v>6</v>
      </c>
      <c r="M71" s="21">
        <f t="shared" si="2"/>
        <v>57</v>
      </c>
    </row>
    <row r="72" spans="1:13" s="21" customFormat="1">
      <c r="A72" s="68" t="str">
        <f>'base de donnée conso réelle'!A59</f>
        <v>bf</v>
      </c>
      <c r="B72" s="69">
        <f ca="1">OFFSET('base de donnée conso réelle'!$A$1,$M72,B$13-1)*VLOOKUP(B$14,$A$3:$D$11,3,FALSE)</f>
        <v>0</v>
      </c>
      <c r="C72" s="69">
        <f ca="1">OFFSET('base de donnée conso réelle'!$A$1,$M72,C$13-1)*VLOOKUP(C$14,$A$3:$D$11,3,FALSE)</f>
        <v>0</v>
      </c>
      <c r="D72" s="69">
        <f ca="1">OFFSET('base de donnée conso réelle'!$A$1,$M72,D$13-1)*VLOOKUP(D$14,$A$3:$D$11,3,FALSE)</f>
        <v>0</v>
      </c>
      <c r="E72" s="69">
        <f ca="1">OFFSET('base de donnée conso réelle'!$A$1,$M72,E$13-1)*VLOOKUP(E$14,$A$3:$D$11,3,FALSE)</f>
        <v>0</v>
      </c>
      <c r="F72" s="69">
        <f ca="1">OFFSET('base de donnée conso réelle'!$A$1,$M72,F$13-1)*VLOOKUP(F$14,$A$3:$D$11,3,FALSE)</f>
        <v>0</v>
      </c>
      <c r="G72" s="69">
        <f ca="1">OFFSET('base de donnée conso réelle'!$A$1,$M72,G$13-1)*VLOOKUP(G$14,$A$3:$D$11,3,FALSE)</f>
        <v>0</v>
      </c>
      <c r="H72" s="69">
        <f ca="1">OFFSET('base de donnée conso réelle'!$A$1,$M72,H$13-1)*VLOOKUP(H$14,$A$3:$D$11,3,FALSE)</f>
        <v>0</v>
      </c>
      <c r="I72" s="69">
        <f ca="1">OFFSET('base de donnée conso réelle'!$A$1,$M72,I$13-1)*VLOOKUP(I$14,$A$3:$D$11,3,FALSE)</f>
        <v>0</v>
      </c>
      <c r="J72" s="69">
        <f ca="1">OFFSET('base de donnée conso réelle'!$A$1,$M72,J$13-1)*VLOOKUP(J$14,$A$3:$D$11,3,FALSE)</f>
        <v>0</v>
      </c>
      <c r="K72" s="22">
        <f t="shared" ca="1" si="1"/>
        <v>0</v>
      </c>
      <c r="L72" s="21" t="s">
        <v>6</v>
      </c>
      <c r="M72" s="21">
        <f t="shared" si="2"/>
        <v>58</v>
      </c>
    </row>
    <row r="73" spans="1:13" s="21" customFormat="1">
      <c r="A73" s="68" t="str">
        <f>'base de donnée conso réelle'!A60</f>
        <v>bg</v>
      </c>
      <c r="B73" s="69">
        <f ca="1">OFFSET('base de donnée conso réelle'!$A$1,$M73,B$13-1)*VLOOKUP(B$14,$A$3:$D$11,3,FALSE)</f>
        <v>0</v>
      </c>
      <c r="C73" s="69">
        <f ca="1">OFFSET('base de donnée conso réelle'!$A$1,$M73,C$13-1)*VLOOKUP(C$14,$A$3:$D$11,3,FALSE)</f>
        <v>0</v>
      </c>
      <c r="D73" s="69">
        <f ca="1">OFFSET('base de donnée conso réelle'!$A$1,$M73,D$13-1)*VLOOKUP(D$14,$A$3:$D$11,3,FALSE)</f>
        <v>0</v>
      </c>
      <c r="E73" s="69">
        <f ca="1">OFFSET('base de donnée conso réelle'!$A$1,$M73,E$13-1)*VLOOKUP(E$14,$A$3:$D$11,3,FALSE)</f>
        <v>0</v>
      </c>
      <c r="F73" s="69">
        <f ca="1">OFFSET('base de donnée conso réelle'!$A$1,$M73,F$13-1)*VLOOKUP(F$14,$A$3:$D$11,3,FALSE)</f>
        <v>0</v>
      </c>
      <c r="G73" s="69">
        <f ca="1">OFFSET('base de donnée conso réelle'!$A$1,$M73,G$13-1)*VLOOKUP(G$14,$A$3:$D$11,3,FALSE)</f>
        <v>0</v>
      </c>
      <c r="H73" s="69">
        <f ca="1">OFFSET('base de donnée conso réelle'!$A$1,$M73,H$13-1)*VLOOKUP(H$14,$A$3:$D$11,3,FALSE)</f>
        <v>0</v>
      </c>
      <c r="I73" s="69">
        <f ca="1">OFFSET('base de donnée conso réelle'!$A$1,$M73,I$13-1)*VLOOKUP(I$14,$A$3:$D$11,3,FALSE)</f>
        <v>0</v>
      </c>
      <c r="J73" s="69">
        <f ca="1">OFFSET('base de donnée conso réelle'!$A$1,$M73,J$13-1)*VLOOKUP(J$14,$A$3:$D$11,3,FALSE)</f>
        <v>0</v>
      </c>
      <c r="K73" s="22">
        <f t="shared" ca="1" si="1"/>
        <v>0</v>
      </c>
      <c r="M73" s="21">
        <f t="shared" si="2"/>
        <v>59</v>
      </c>
    </row>
    <row r="74" spans="1:13" s="21" customFormat="1">
      <c r="A74" s="68" t="str">
        <f>'base de donnée conso réelle'!A61</f>
        <v>bh</v>
      </c>
      <c r="B74" s="69">
        <f ca="1">OFFSET('base de donnée conso réelle'!$A$1,$M74,B$13-1)*VLOOKUP(B$14,$A$3:$D$11,3,FALSE)</f>
        <v>0</v>
      </c>
      <c r="C74" s="69">
        <f ca="1">OFFSET('base de donnée conso réelle'!$A$1,$M74,C$13-1)*VLOOKUP(C$14,$A$3:$D$11,3,FALSE)</f>
        <v>0</v>
      </c>
      <c r="D74" s="69">
        <f ca="1">OFFSET('base de donnée conso réelle'!$A$1,$M74,D$13-1)*VLOOKUP(D$14,$A$3:$D$11,3,FALSE)</f>
        <v>0</v>
      </c>
      <c r="E74" s="69">
        <f ca="1">OFFSET('base de donnée conso réelle'!$A$1,$M74,E$13-1)*VLOOKUP(E$14,$A$3:$D$11,3,FALSE)</f>
        <v>0</v>
      </c>
      <c r="F74" s="69">
        <f ca="1">OFFSET('base de donnée conso réelle'!$A$1,$M74,F$13-1)*VLOOKUP(F$14,$A$3:$D$11,3,FALSE)</f>
        <v>0</v>
      </c>
      <c r="G74" s="69">
        <f ca="1">OFFSET('base de donnée conso réelle'!$A$1,$M74,G$13-1)*VLOOKUP(G$14,$A$3:$D$11,3,FALSE)</f>
        <v>0</v>
      </c>
      <c r="H74" s="69">
        <f ca="1">OFFSET('base de donnée conso réelle'!$A$1,$M74,H$13-1)*VLOOKUP(H$14,$A$3:$D$11,3,FALSE)</f>
        <v>0</v>
      </c>
      <c r="I74" s="69">
        <f ca="1">OFFSET('base de donnée conso réelle'!$A$1,$M74,I$13-1)*VLOOKUP(I$14,$A$3:$D$11,3,FALSE)</f>
        <v>0</v>
      </c>
      <c r="J74" s="69">
        <f ca="1">OFFSET('base de donnée conso réelle'!$A$1,$M74,J$13-1)*VLOOKUP(J$14,$A$3:$D$11,3,FALSE)</f>
        <v>0</v>
      </c>
      <c r="K74" s="22">
        <f t="shared" ca="1" si="1"/>
        <v>0</v>
      </c>
      <c r="M74" s="21">
        <f t="shared" si="2"/>
        <v>60</v>
      </c>
    </row>
    <row r="75" spans="1:13" s="21" customFormat="1">
      <c r="A75" s="68" t="str">
        <f>'base de donnée conso réelle'!A62</f>
        <v>bi</v>
      </c>
      <c r="B75" s="69">
        <f ca="1">OFFSET('base de donnée conso réelle'!$A$1,$M75,B$13-1)*VLOOKUP(B$14,$A$3:$D$11,3,FALSE)</f>
        <v>0</v>
      </c>
      <c r="C75" s="69">
        <f ca="1">OFFSET('base de donnée conso réelle'!$A$1,$M75,C$13-1)*VLOOKUP(C$14,$A$3:$D$11,3,FALSE)</f>
        <v>0</v>
      </c>
      <c r="D75" s="69">
        <f ca="1">OFFSET('base de donnée conso réelle'!$A$1,$M75,D$13-1)*VLOOKUP(D$14,$A$3:$D$11,3,FALSE)</f>
        <v>0</v>
      </c>
      <c r="E75" s="69">
        <f ca="1">OFFSET('base de donnée conso réelle'!$A$1,$M75,E$13-1)*VLOOKUP(E$14,$A$3:$D$11,3,FALSE)</f>
        <v>0</v>
      </c>
      <c r="F75" s="69">
        <f ca="1">OFFSET('base de donnée conso réelle'!$A$1,$M75,F$13-1)*VLOOKUP(F$14,$A$3:$D$11,3,FALSE)</f>
        <v>0</v>
      </c>
      <c r="G75" s="69">
        <f ca="1">OFFSET('base de donnée conso réelle'!$A$1,$M75,G$13-1)*VLOOKUP(G$14,$A$3:$D$11,3,FALSE)</f>
        <v>0</v>
      </c>
      <c r="H75" s="69">
        <f ca="1">OFFSET('base de donnée conso réelle'!$A$1,$M75,H$13-1)*VLOOKUP(H$14,$A$3:$D$11,3,FALSE)</f>
        <v>0</v>
      </c>
      <c r="I75" s="69">
        <f ca="1">OFFSET('base de donnée conso réelle'!$A$1,$M75,I$13-1)*VLOOKUP(I$14,$A$3:$D$11,3,FALSE)</f>
        <v>0</v>
      </c>
      <c r="J75" s="69">
        <f ca="1">OFFSET('base de donnée conso réelle'!$A$1,$M75,J$13-1)*VLOOKUP(J$14,$A$3:$D$11,3,FALSE)</f>
        <v>0</v>
      </c>
      <c r="K75" s="22">
        <f t="shared" ca="1" si="1"/>
        <v>0</v>
      </c>
      <c r="L75" s="21" t="s">
        <v>6</v>
      </c>
      <c r="M75" s="21">
        <f t="shared" si="2"/>
        <v>61</v>
      </c>
    </row>
    <row r="76" spans="1:13" s="21" customFormat="1">
      <c r="A76" s="68" t="str">
        <f>'base de donnée conso réelle'!A63</f>
        <v>bj</v>
      </c>
      <c r="B76" s="69">
        <f ca="1">OFFSET('base de donnée conso réelle'!$A$1,$M76,B$13-1)*VLOOKUP(B$14,$A$3:$D$11,3,FALSE)</f>
        <v>0</v>
      </c>
      <c r="C76" s="69">
        <f ca="1">OFFSET('base de donnée conso réelle'!$A$1,$M76,C$13-1)*VLOOKUP(C$14,$A$3:$D$11,3,FALSE)</f>
        <v>0</v>
      </c>
      <c r="D76" s="69">
        <f ca="1">OFFSET('base de donnée conso réelle'!$A$1,$M76,D$13-1)*VLOOKUP(D$14,$A$3:$D$11,3,FALSE)</f>
        <v>0</v>
      </c>
      <c r="E76" s="69">
        <f ca="1">OFFSET('base de donnée conso réelle'!$A$1,$M76,E$13-1)*VLOOKUP(E$14,$A$3:$D$11,3,FALSE)</f>
        <v>0</v>
      </c>
      <c r="F76" s="69">
        <f ca="1">OFFSET('base de donnée conso réelle'!$A$1,$M76,F$13-1)*VLOOKUP(F$14,$A$3:$D$11,3,FALSE)</f>
        <v>0</v>
      </c>
      <c r="G76" s="69">
        <f ca="1">OFFSET('base de donnée conso réelle'!$A$1,$M76,G$13-1)*VLOOKUP(G$14,$A$3:$D$11,3,FALSE)</f>
        <v>0</v>
      </c>
      <c r="H76" s="69">
        <f ca="1">OFFSET('base de donnée conso réelle'!$A$1,$M76,H$13-1)*VLOOKUP(H$14,$A$3:$D$11,3,FALSE)</f>
        <v>0</v>
      </c>
      <c r="I76" s="69">
        <f ca="1">OFFSET('base de donnée conso réelle'!$A$1,$M76,I$13-1)*VLOOKUP(I$14,$A$3:$D$11,3,FALSE)</f>
        <v>0</v>
      </c>
      <c r="J76" s="69">
        <f ca="1">OFFSET('base de donnée conso réelle'!$A$1,$M76,J$13-1)*VLOOKUP(J$14,$A$3:$D$11,3,FALSE)</f>
        <v>0</v>
      </c>
      <c r="K76" s="22">
        <f t="shared" ca="1" si="1"/>
        <v>0</v>
      </c>
      <c r="M76" s="21">
        <f t="shared" si="2"/>
        <v>62</v>
      </c>
    </row>
    <row r="77" spans="1:13" s="21" customFormat="1">
      <c r="A77" s="68" t="str">
        <f>'base de donnée conso réelle'!A64</f>
        <v>bk</v>
      </c>
      <c r="B77" s="69">
        <f ca="1">OFFSET('base de donnée conso réelle'!$A$1,$M77,B$13-1)*VLOOKUP(B$14,$A$3:$D$11,3,FALSE)</f>
        <v>0</v>
      </c>
      <c r="C77" s="69">
        <f ca="1">OFFSET('base de donnée conso réelle'!$A$1,$M77,C$13-1)*VLOOKUP(C$14,$A$3:$D$11,3,FALSE)</f>
        <v>0</v>
      </c>
      <c r="D77" s="69">
        <f ca="1">OFFSET('base de donnée conso réelle'!$A$1,$M77,D$13-1)*VLOOKUP(D$14,$A$3:$D$11,3,FALSE)</f>
        <v>0</v>
      </c>
      <c r="E77" s="69">
        <f ca="1">OFFSET('base de donnée conso réelle'!$A$1,$M77,E$13-1)*VLOOKUP(E$14,$A$3:$D$11,3,FALSE)</f>
        <v>0</v>
      </c>
      <c r="F77" s="69">
        <f ca="1">OFFSET('base de donnée conso réelle'!$A$1,$M77,F$13-1)*VLOOKUP(F$14,$A$3:$D$11,3,FALSE)</f>
        <v>0</v>
      </c>
      <c r="G77" s="69">
        <f ca="1">OFFSET('base de donnée conso réelle'!$A$1,$M77,G$13-1)*VLOOKUP(G$14,$A$3:$D$11,3,FALSE)</f>
        <v>0</v>
      </c>
      <c r="H77" s="69">
        <f ca="1">OFFSET('base de donnée conso réelle'!$A$1,$M77,H$13-1)*VLOOKUP(H$14,$A$3:$D$11,3,FALSE)</f>
        <v>0</v>
      </c>
      <c r="I77" s="69">
        <f ca="1">OFFSET('base de donnée conso réelle'!$A$1,$M77,I$13-1)*VLOOKUP(I$14,$A$3:$D$11,3,FALSE)</f>
        <v>0</v>
      </c>
      <c r="J77" s="69">
        <f ca="1">OFFSET('base de donnée conso réelle'!$A$1,$M77,J$13-1)*VLOOKUP(J$14,$A$3:$D$11,3,FALSE)</f>
        <v>0</v>
      </c>
      <c r="K77" s="22">
        <f t="shared" ca="1" si="1"/>
        <v>0</v>
      </c>
      <c r="M77" s="21">
        <f t="shared" si="2"/>
        <v>63</v>
      </c>
    </row>
    <row r="78" spans="1:13" s="21" customFormat="1">
      <c r="A78" s="68" t="str">
        <f>'base de donnée conso réelle'!A65</f>
        <v>bl</v>
      </c>
      <c r="B78" s="69">
        <f ca="1">OFFSET('base de donnée conso réelle'!$A$1,$M78,B$13-1)*VLOOKUP(B$14,$A$3:$D$11,3,FALSE)</f>
        <v>0</v>
      </c>
      <c r="C78" s="69">
        <f ca="1">OFFSET('base de donnée conso réelle'!$A$1,$M78,C$13-1)*VLOOKUP(C$14,$A$3:$D$11,3,FALSE)</f>
        <v>0</v>
      </c>
      <c r="D78" s="69">
        <f ca="1">OFFSET('base de donnée conso réelle'!$A$1,$M78,D$13-1)*VLOOKUP(D$14,$A$3:$D$11,3,FALSE)</f>
        <v>0</v>
      </c>
      <c r="E78" s="69">
        <f ca="1">OFFSET('base de donnée conso réelle'!$A$1,$M78,E$13-1)*VLOOKUP(E$14,$A$3:$D$11,3,FALSE)</f>
        <v>0</v>
      </c>
      <c r="F78" s="69">
        <f ca="1">OFFSET('base de donnée conso réelle'!$A$1,$M78,F$13-1)*VLOOKUP(F$14,$A$3:$D$11,3,FALSE)</f>
        <v>0</v>
      </c>
      <c r="G78" s="69">
        <f ca="1">OFFSET('base de donnée conso réelle'!$A$1,$M78,G$13-1)*VLOOKUP(G$14,$A$3:$D$11,3,FALSE)</f>
        <v>0</v>
      </c>
      <c r="H78" s="69">
        <f ca="1">OFFSET('base de donnée conso réelle'!$A$1,$M78,H$13-1)*VLOOKUP(H$14,$A$3:$D$11,3,FALSE)</f>
        <v>0</v>
      </c>
      <c r="I78" s="69">
        <f ca="1">OFFSET('base de donnée conso réelle'!$A$1,$M78,I$13-1)*VLOOKUP(I$14,$A$3:$D$11,3,FALSE)</f>
        <v>0</v>
      </c>
      <c r="J78" s="69">
        <f ca="1">OFFSET('base de donnée conso réelle'!$A$1,$M78,J$13-1)*VLOOKUP(J$14,$A$3:$D$11,3,FALSE)</f>
        <v>0</v>
      </c>
      <c r="K78" s="22">
        <f t="shared" ca="1" si="1"/>
        <v>0</v>
      </c>
      <c r="L78" s="21" t="s">
        <v>6</v>
      </c>
      <c r="M78" s="21">
        <f t="shared" si="2"/>
        <v>64</v>
      </c>
    </row>
    <row r="79" spans="1:13" s="21" customFormat="1">
      <c r="A79" s="68" t="str">
        <f>'base de donnée conso réelle'!A66</f>
        <v>bm</v>
      </c>
      <c r="B79" s="69">
        <f ca="1">OFFSET('base de donnée conso réelle'!$A$1,$M79,B$13-1)*VLOOKUP(B$14,$A$3:$D$11,3,FALSE)</f>
        <v>0</v>
      </c>
      <c r="C79" s="69">
        <f ca="1">OFFSET('base de donnée conso réelle'!$A$1,$M79,C$13-1)*VLOOKUP(C$14,$A$3:$D$11,3,FALSE)</f>
        <v>0</v>
      </c>
      <c r="D79" s="69">
        <f ca="1">OFFSET('base de donnée conso réelle'!$A$1,$M79,D$13-1)*VLOOKUP(D$14,$A$3:$D$11,3,FALSE)</f>
        <v>0</v>
      </c>
      <c r="E79" s="69">
        <f ca="1">OFFSET('base de donnée conso réelle'!$A$1,$M79,E$13-1)*VLOOKUP(E$14,$A$3:$D$11,3,FALSE)</f>
        <v>0</v>
      </c>
      <c r="F79" s="69">
        <f ca="1">OFFSET('base de donnée conso réelle'!$A$1,$M79,F$13-1)*VLOOKUP(F$14,$A$3:$D$11,3,FALSE)</f>
        <v>0</v>
      </c>
      <c r="G79" s="69">
        <f ca="1">OFFSET('base de donnée conso réelle'!$A$1,$M79,G$13-1)*VLOOKUP(G$14,$A$3:$D$11,3,FALSE)</f>
        <v>0</v>
      </c>
      <c r="H79" s="69">
        <f ca="1">OFFSET('base de donnée conso réelle'!$A$1,$M79,H$13-1)*VLOOKUP(H$14,$A$3:$D$11,3,FALSE)</f>
        <v>0</v>
      </c>
      <c r="I79" s="69">
        <f ca="1">OFFSET('base de donnée conso réelle'!$A$1,$M79,I$13-1)*VLOOKUP(I$14,$A$3:$D$11,3,FALSE)</f>
        <v>0</v>
      </c>
      <c r="J79" s="69">
        <f ca="1">OFFSET('base de donnée conso réelle'!$A$1,$M79,J$13-1)*VLOOKUP(J$14,$A$3:$D$11,3,FALSE)</f>
        <v>0</v>
      </c>
      <c r="K79" s="22">
        <f t="shared" ca="1" si="1"/>
        <v>0</v>
      </c>
      <c r="L79" s="21" t="s">
        <v>6</v>
      </c>
      <c r="M79" s="21">
        <f t="shared" ref="M79:M96" si="3">MATCH(A79,ingrédient,0)</f>
        <v>65</v>
      </c>
    </row>
    <row r="80" spans="1:13" s="21" customFormat="1" ht="17.25" customHeight="1">
      <c r="A80" s="68" t="str">
        <f>'base de donnée conso réelle'!A67</f>
        <v>bn</v>
      </c>
      <c r="B80" s="69">
        <f ca="1">OFFSET('base de donnée conso réelle'!$A$1,$M80,B$13-1)*VLOOKUP(B$14,$A$3:$D$11,3,FALSE)</f>
        <v>0</v>
      </c>
      <c r="C80" s="69">
        <f ca="1">OFFSET('base de donnée conso réelle'!$A$1,$M80,C$13-1)*VLOOKUP(C$14,$A$3:$D$11,3,FALSE)</f>
        <v>0</v>
      </c>
      <c r="D80" s="69">
        <f ca="1">OFFSET('base de donnée conso réelle'!$A$1,$M80,D$13-1)*VLOOKUP(D$14,$A$3:$D$11,3,FALSE)</f>
        <v>0</v>
      </c>
      <c r="E80" s="69">
        <f ca="1">OFFSET('base de donnée conso réelle'!$A$1,$M80,E$13-1)*VLOOKUP(E$14,$A$3:$D$11,3,FALSE)</f>
        <v>0</v>
      </c>
      <c r="F80" s="69">
        <f ca="1">OFFSET('base de donnée conso réelle'!$A$1,$M80,F$13-1)*VLOOKUP(F$14,$A$3:$D$11,3,FALSE)</f>
        <v>0</v>
      </c>
      <c r="G80" s="69">
        <f ca="1">OFFSET('base de donnée conso réelle'!$A$1,$M80,G$13-1)*VLOOKUP(G$14,$A$3:$D$11,3,FALSE)</f>
        <v>0</v>
      </c>
      <c r="H80" s="69">
        <f ca="1">OFFSET('base de donnée conso réelle'!$A$1,$M80,H$13-1)*VLOOKUP(H$14,$A$3:$D$11,3,FALSE)</f>
        <v>0</v>
      </c>
      <c r="I80" s="69">
        <f ca="1">OFFSET('base de donnée conso réelle'!$A$1,$M80,I$13-1)*VLOOKUP(I$14,$A$3:$D$11,3,FALSE)</f>
        <v>0</v>
      </c>
      <c r="J80" s="69">
        <f ca="1">OFFSET('base de donnée conso réelle'!$A$1,$M80,J$13-1)*VLOOKUP(J$14,$A$3:$D$11,3,FALSE)</f>
        <v>0</v>
      </c>
      <c r="K80" s="22">
        <f t="shared" ref="K80:K96" ca="1" si="4">SUM(B80:J80)</f>
        <v>0</v>
      </c>
      <c r="L80" s="21" t="s">
        <v>6</v>
      </c>
      <c r="M80" s="21">
        <f t="shared" si="3"/>
        <v>66</v>
      </c>
    </row>
    <row r="81" spans="1:13" s="21" customFormat="1">
      <c r="A81" s="68" t="str">
        <f>'base de donnée conso réelle'!A68</f>
        <v>bo</v>
      </c>
      <c r="B81" s="69">
        <f ca="1">OFFSET('base de donnée conso réelle'!$A$1,$M81,B$13-1)*VLOOKUP(B$14,$A$3:$D$11,3,FALSE)</f>
        <v>0</v>
      </c>
      <c r="C81" s="69">
        <f ca="1">OFFSET('base de donnée conso réelle'!$A$1,$M81,C$13-1)*VLOOKUP(C$14,$A$3:$D$11,3,FALSE)</f>
        <v>0</v>
      </c>
      <c r="D81" s="69">
        <f ca="1">OFFSET('base de donnée conso réelle'!$A$1,$M81,D$13-1)*VLOOKUP(D$14,$A$3:$D$11,3,FALSE)</f>
        <v>0</v>
      </c>
      <c r="E81" s="69">
        <f ca="1">OFFSET('base de donnée conso réelle'!$A$1,$M81,E$13-1)*VLOOKUP(E$14,$A$3:$D$11,3,FALSE)</f>
        <v>0</v>
      </c>
      <c r="F81" s="69">
        <f ca="1">OFFSET('base de donnée conso réelle'!$A$1,$M81,F$13-1)*VLOOKUP(F$14,$A$3:$D$11,3,FALSE)</f>
        <v>0</v>
      </c>
      <c r="G81" s="69">
        <f ca="1">OFFSET('base de donnée conso réelle'!$A$1,$M81,G$13-1)*VLOOKUP(G$14,$A$3:$D$11,3,FALSE)</f>
        <v>0</v>
      </c>
      <c r="H81" s="69">
        <f ca="1">OFFSET('base de donnée conso réelle'!$A$1,$M81,H$13-1)*VLOOKUP(H$14,$A$3:$D$11,3,FALSE)</f>
        <v>0</v>
      </c>
      <c r="I81" s="69">
        <f ca="1">OFFSET('base de donnée conso réelle'!$A$1,$M81,I$13-1)*VLOOKUP(I$14,$A$3:$D$11,3,FALSE)</f>
        <v>0</v>
      </c>
      <c r="J81" s="69">
        <f ca="1">OFFSET('base de donnée conso réelle'!$A$1,$M81,J$13-1)*VLOOKUP(J$14,$A$3:$D$11,3,FALSE)</f>
        <v>0</v>
      </c>
      <c r="K81" s="22">
        <f t="shared" ca="1" si="4"/>
        <v>0</v>
      </c>
      <c r="L81" s="21" t="s">
        <v>7</v>
      </c>
      <c r="M81" s="21">
        <f t="shared" si="3"/>
        <v>67</v>
      </c>
    </row>
    <row r="82" spans="1:13" s="21" customFormat="1">
      <c r="A82" s="68" t="str">
        <f>'base de donnée conso réelle'!A69</f>
        <v>bp</v>
      </c>
      <c r="B82" s="69">
        <f ca="1">OFFSET('base de donnée conso réelle'!$A$1,$M82,B$13-1)*VLOOKUP(B$14,$A$3:$D$11,3,FALSE)</f>
        <v>0</v>
      </c>
      <c r="C82" s="69">
        <f ca="1">OFFSET('base de donnée conso réelle'!$A$1,$M82,C$13-1)*VLOOKUP(C$14,$A$3:$D$11,3,FALSE)</f>
        <v>0</v>
      </c>
      <c r="D82" s="69">
        <f ca="1">OFFSET('base de donnée conso réelle'!$A$1,$M82,D$13-1)*VLOOKUP(D$14,$A$3:$D$11,3,FALSE)</f>
        <v>0</v>
      </c>
      <c r="E82" s="69">
        <f ca="1">OFFSET('base de donnée conso réelle'!$A$1,$M82,E$13-1)*VLOOKUP(E$14,$A$3:$D$11,3,FALSE)</f>
        <v>0</v>
      </c>
      <c r="F82" s="69">
        <f ca="1">OFFSET('base de donnée conso réelle'!$A$1,$M82,F$13-1)*VLOOKUP(F$14,$A$3:$D$11,3,FALSE)</f>
        <v>0</v>
      </c>
      <c r="G82" s="69">
        <f ca="1">OFFSET('base de donnée conso réelle'!$A$1,$M82,G$13-1)*VLOOKUP(G$14,$A$3:$D$11,3,FALSE)</f>
        <v>0</v>
      </c>
      <c r="H82" s="69">
        <f ca="1">OFFSET('base de donnée conso réelle'!$A$1,$M82,H$13-1)*VLOOKUP(H$14,$A$3:$D$11,3,FALSE)</f>
        <v>0</v>
      </c>
      <c r="I82" s="69">
        <f ca="1">OFFSET('base de donnée conso réelle'!$A$1,$M82,I$13-1)*VLOOKUP(I$14,$A$3:$D$11,3,FALSE)</f>
        <v>0</v>
      </c>
      <c r="J82" s="69">
        <f ca="1">OFFSET('base de donnée conso réelle'!$A$1,$M82,J$13-1)*VLOOKUP(J$14,$A$3:$D$11,3,FALSE)</f>
        <v>0</v>
      </c>
      <c r="K82" s="22">
        <f t="shared" ca="1" si="4"/>
        <v>0</v>
      </c>
      <c r="L82" s="21" t="s">
        <v>7</v>
      </c>
      <c r="M82" s="21">
        <f t="shared" si="3"/>
        <v>68</v>
      </c>
    </row>
    <row r="83" spans="1:13" s="21" customFormat="1">
      <c r="A83" s="68" t="str">
        <f>'base de donnée conso réelle'!A70</f>
        <v>bq</v>
      </c>
      <c r="B83" s="69">
        <f ca="1">OFFSET('base de donnée conso réelle'!$A$1,$M83,B$13-1)*VLOOKUP(B$14,$A$3:$D$11,3,FALSE)</f>
        <v>0</v>
      </c>
      <c r="C83" s="69">
        <f ca="1">OFFSET('base de donnée conso réelle'!$A$1,$M83,C$13-1)*VLOOKUP(C$14,$A$3:$D$11,3,FALSE)</f>
        <v>0</v>
      </c>
      <c r="D83" s="69">
        <f ca="1">OFFSET('base de donnée conso réelle'!$A$1,$M83,D$13-1)*VLOOKUP(D$14,$A$3:$D$11,3,FALSE)</f>
        <v>0</v>
      </c>
      <c r="E83" s="69">
        <f ca="1">OFFSET('base de donnée conso réelle'!$A$1,$M83,E$13-1)*VLOOKUP(E$14,$A$3:$D$11,3,FALSE)</f>
        <v>0</v>
      </c>
      <c r="F83" s="69">
        <f ca="1">OFFSET('base de donnée conso réelle'!$A$1,$M83,F$13-1)*VLOOKUP(F$14,$A$3:$D$11,3,FALSE)</f>
        <v>0</v>
      </c>
      <c r="G83" s="69">
        <f ca="1">OFFSET('base de donnée conso réelle'!$A$1,$M83,G$13-1)*VLOOKUP(G$14,$A$3:$D$11,3,FALSE)</f>
        <v>0</v>
      </c>
      <c r="H83" s="69">
        <f ca="1">OFFSET('base de donnée conso réelle'!$A$1,$M83,H$13-1)*VLOOKUP(H$14,$A$3:$D$11,3,FALSE)</f>
        <v>0</v>
      </c>
      <c r="I83" s="69">
        <f ca="1">OFFSET('base de donnée conso réelle'!$A$1,$M83,I$13-1)*VLOOKUP(I$14,$A$3:$D$11,3,FALSE)</f>
        <v>0</v>
      </c>
      <c r="J83" s="69">
        <f ca="1">OFFSET('base de donnée conso réelle'!$A$1,$M83,J$13-1)*VLOOKUP(J$14,$A$3:$D$11,3,FALSE)</f>
        <v>0</v>
      </c>
      <c r="K83" s="22">
        <f t="shared" ca="1" si="4"/>
        <v>0</v>
      </c>
      <c r="L83" s="21" t="s">
        <v>7</v>
      </c>
      <c r="M83" s="21">
        <f t="shared" si="3"/>
        <v>69</v>
      </c>
    </row>
    <row r="84" spans="1:13" s="21" customFormat="1">
      <c r="A84" s="68" t="str">
        <f>'base de donnée conso réelle'!A71</f>
        <v>br</v>
      </c>
      <c r="B84" s="69">
        <f ca="1">OFFSET('base de donnée conso réelle'!$A$1,$M84,B$13-1)*VLOOKUP(B$14,$A$3:$D$11,3,FALSE)</f>
        <v>0</v>
      </c>
      <c r="C84" s="69">
        <f ca="1">OFFSET('base de donnée conso réelle'!$A$1,$M84,C$13-1)*VLOOKUP(C$14,$A$3:$D$11,3,FALSE)</f>
        <v>0</v>
      </c>
      <c r="D84" s="69">
        <f ca="1">OFFSET('base de donnée conso réelle'!$A$1,$M84,D$13-1)*VLOOKUP(D$14,$A$3:$D$11,3,FALSE)</f>
        <v>0</v>
      </c>
      <c r="E84" s="69">
        <f ca="1">OFFSET('base de donnée conso réelle'!$A$1,$M84,E$13-1)*VLOOKUP(E$14,$A$3:$D$11,3,FALSE)</f>
        <v>0</v>
      </c>
      <c r="F84" s="69">
        <f ca="1">OFFSET('base de donnée conso réelle'!$A$1,$M84,F$13-1)*VLOOKUP(F$14,$A$3:$D$11,3,FALSE)</f>
        <v>0</v>
      </c>
      <c r="G84" s="69">
        <f ca="1">OFFSET('base de donnée conso réelle'!$A$1,$M84,G$13-1)*VLOOKUP(G$14,$A$3:$D$11,3,FALSE)</f>
        <v>0</v>
      </c>
      <c r="H84" s="69">
        <f ca="1">OFFSET('base de donnée conso réelle'!$A$1,$M84,H$13-1)*VLOOKUP(H$14,$A$3:$D$11,3,FALSE)</f>
        <v>0</v>
      </c>
      <c r="I84" s="69">
        <f ca="1">OFFSET('base de donnée conso réelle'!$A$1,$M84,I$13-1)*VLOOKUP(I$14,$A$3:$D$11,3,FALSE)</f>
        <v>0</v>
      </c>
      <c r="J84" s="69">
        <f ca="1">OFFSET('base de donnée conso réelle'!$A$1,$M84,J$13-1)*VLOOKUP(J$14,$A$3:$D$11,3,FALSE)</f>
        <v>0</v>
      </c>
      <c r="K84" s="22">
        <f t="shared" ca="1" si="4"/>
        <v>0</v>
      </c>
      <c r="M84" s="21">
        <f t="shared" si="3"/>
        <v>70</v>
      </c>
    </row>
    <row r="85" spans="1:13" s="21" customFormat="1">
      <c r="A85" s="68" t="str">
        <f>'base de donnée conso réelle'!A72</f>
        <v>bs</v>
      </c>
      <c r="B85" s="69">
        <f ca="1">OFFSET('base de donnée conso réelle'!$A$1,$M85,B$13-1)*VLOOKUP(B$14,$A$3:$D$11,3,FALSE)</f>
        <v>0</v>
      </c>
      <c r="C85" s="69">
        <f ca="1">OFFSET('base de donnée conso réelle'!$A$1,$M85,C$13-1)*VLOOKUP(C$14,$A$3:$D$11,3,FALSE)</f>
        <v>0</v>
      </c>
      <c r="D85" s="69">
        <f ca="1">OFFSET('base de donnée conso réelle'!$A$1,$M85,D$13-1)*VLOOKUP(D$14,$A$3:$D$11,3,FALSE)</f>
        <v>0</v>
      </c>
      <c r="E85" s="69">
        <f ca="1">OFFSET('base de donnée conso réelle'!$A$1,$M85,E$13-1)*VLOOKUP(E$14,$A$3:$D$11,3,FALSE)</f>
        <v>0</v>
      </c>
      <c r="F85" s="69">
        <f ca="1">OFFSET('base de donnée conso réelle'!$A$1,$M85,F$13-1)*VLOOKUP(F$14,$A$3:$D$11,3,FALSE)</f>
        <v>0</v>
      </c>
      <c r="G85" s="69">
        <f ca="1">OFFSET('base de donnée conso réelle'!$A$1,$M85,G$13-1)*VLOOKUP(G$14,$A$3:$D$11,3,FALSE)</f>
        <v>0</v>
      </c>
      <c r="H85" s="69">
        <f ca="1">OFFSET('base de donnée conso réelle'!$A$1,$M85,H$13-1)*VLOOKUP(H$14,$A$3:$D$11,3,FALSE)</f>
        <v>0</v>
      </c>
      <c r="I85" s="69">
        <f ca="1">OFFSET('base de donnée conso réelle'!$A$1,$M85,I$13-1)*VLOOKUP(I$14,$A$3:$D$11,3,FALSE)</f>
        <v>0</v>
      </c>
      <c r="J85" s="69">
        <f ca="1">OFFSET('base de donnée conso réelle'!$A$1,$M85,J$13-1)*VLOOKUP(J$14,$A$3:$D$11,3,FALSE)</f>
        <v>0</v>
      </c>
      <c r="K85" s="22">
        <f t="shared" ca="1" si="4"/>
        <v>0</v>
      </c>
      <c r="M85" s="21">
        <f t="shared" si="3"/>
        <v>71</v>
      </c>
    </row>
    <row r="86" spans="1:13" s="21" customFormat="1">
      <c r="A86" s="68" t="str">
        <f>'base de donnée conso réelle'!A73</f>
        <v>bt</v>
      </c>
      <c r="B86" s="69">
        <f ca="1">OFFSET('base de donnée conso réelle'!$A$1,$M86,B$13-1)*VLOOKUP(B$14,$A$3:$D$11,3,FALSE)</f>
        <v>0</v>
      </c>
      <c r="C86" s="69">
        <f ca="1">OFFSET('base de donnée conso réelle'!$A$1,$M86,C$13-1)*VLOOKUP(C$14,$A$3:$D$11,3,FALSE)</f>
        <v>0</v>
      </c>
      <c r="D86" s="69">
        <f ca="1">OFFSET('base de donnée conso réelle'!$A$1,$M86,D$13-1)*VLOOKUP(D$14,$A$3:$D$11,3,FALSE)</f>
        <v>0</v>
      </c>
      <c r="E86" s="69">
        <f ca="1">OFFSET('base de donnée conso réelle'!$A$1,$M86,E$13-1)*VLOOKUP(E$14,$A$3:$D$11,3,FALSE)</f>
        <v>0</v>
      </c>
      <c r="F86" s="69">
        <f ca="1">OFFSET('base de donnée conso réelle'!$A$1,$M86,F$13-1)*VLOOKUP(F$14,$A$3:$D$11,3,FALSE)</f>
        <v>0</v>
      </c>
      <c r="G86" s="69">
        <f ca="1">OFFSET('base de donnée conso réelle'!$A$1,$M86,G$13-1)*VLOOKUP(G$14,$A$3:$D$11,3,FALSE)</f>
        <v>0</v>
      </c>
      <c r="H86" s="69">
        <f ca="1">OFFSET('base de donnée conso réelle'!$A$1,$M86,H$13-1)*VLOOKUP(H$14,$A$3:$D$11,3,FALSE)</f>
        <v>0</v>
      </c>
      <c r="I86" s="69">
        <f ca="1">OFFSET('base de donnée conso réelle'!$A$1,$M86,I$13-1)*VLOOKUP(I$14,$A$3:$D$11,3,FALSE)</f>
        <v>0</v>
      </c>
      <c r="J86" s="69">
        <f ca="1">OFFSET('base de donnée conso réelle'!$A$1,$M86,J$13-1)*VLOOKUP(J$14,$A$3:$D$11,3,FALSE)</f>
        <v>0</v>
      </c>
      <c r="K86" s="22">
        <f t="shared" ca="1" si="4"/>
        <v>0</v>
      </c>
      <c r="M86" s="21">
        <f t="shared" si="3"/>
        <v>72</v>
      </c>
    </row>
    <row r="87" spans="1:13" s="21" customFormat="1">
      <c r="A87" s="68" t="str">
        <f>'base de donnée conso réelle'!A74</f>
        <v>bu</v>
      </c>
      <c r="B87" s="69">
        <f ca="1">OFFSET('base de donnée conso réelle'!$A$1,$M87,B$13-1)*VLOOKUP(B$14,$A$3:$D$11,3,FALSE)</f>
        <v>0</v>
      </c>
      <c r="C87" s="69">
        <f ca="1">OFFSET('base de donnée conso réelle'!$A$1,$M87,C$13-1)*VLOOKUP(C$14,$A$3:$D$11,3,FALSE)</f>
        <v>0</v>
      </c>
      <c r="D87" s="69">
        <f ca="1">OFFSET('base de donnée conso réelle'!$A$1,$M87,D$13-1)*VLOOKUP(D$14,$A$3:$D$11,3,FALSE)</f>
        <v>0</v>
      </c>
      <c r="E87" s="69">
        <f ca="1">OFFSET('base de donnée conso réelle'!$A$1,$M87,E$13-1)*VLOOKUP(E$14,$A$3:$D$11,3,FALSE)</f>
        <v>0</v>
      </c>
      <c r="F87" s="69">
        <f ca="1">OFFSET('base de donnée conso réelle'!$A$1,$M87,F$13-1)*VLOOKUP(F$14,$A$3:$D$11,3,FALSE)</f>
        <v>0</v>
      </c>
      <c r="G87" s="69">
        <f ca="1">OFFSET('base de donnée conso réelle'!$A$1,$M87,G$13-1)*VLOOKUP(G$14,$A$3:$D$11,3,FALSE)</f>
        <v>0</v>
      </c>
      <c r="H87" s="69">
        <f ca="1">OFFSET('base de donnée conso réelle'!$A$1,$M87,H$13-1)*VLOOKUP(H$14,$A$3:$D$11,3,FALSE)</f>
        <v>0</v>
      </c>
      <c r="I87" s="69">
        <f ca="1">OFFSET('base de donnée conso réelle'!$A$1,$M87,I$13-1)*VLOOKUP(I$14,$A$3:$D$11,3,FALSE)</f>
        <v>0</v>
      </c>
      <c r="J87" s="69">
        <f ca="1">OFFSET('base de donnée conso réelle'!$A$1,$M87,J$13-1)*VLOOKUP(J$14,$A$3:$D$11,3,FALSE)</f>
        <v>0</v>
      </c>
      <c r="K87" s="22">
        <f t="shared" ca="1" si="4"/>
        <v>0</v>
      </c>
      <c r="M87" s="21">
        <f t="shared" si="3"/>
        <v>73</v>
      </c>
    </row>
    <row r="88" spans="1:13" s="21" customFormat="1">
      <c r="A88" s="68" t="str">
        <f>'base de donnée conso réelle'!A75</f>
        <v>bv</v>
      </c>
      <c r="B88" s="69">
        <f ca="1">OFFSET('base de donnée conso réelle'!$A$1,$M88,B$13-1)*VLOOKUP(B$14,$A$3:$D$11,3,FALSE)</f>
        <v>0</v>
      </c>
      <c r="C88" s="69">
        <f ca="1">OFFSET('base de donnée conso réelle'!$A$1,$M88,C$13-1)*VLOOKUP(C$14,$A$3:$D$11,3,FALSE)</f>
        <v>0</v>
      </c>
      <c r="D88" s="69">
        <f ca="1">OFFSET('base de donnée conso réelle'!$A$1,$M88,D$13-1)*VLOOKUP(D$14,$A$3:$D$11,3,FALSE)</f>
        <v>0</v>
      </c>
      <c r="E88" s="69">
        <f ca="1">OFFSET('base de donnée conso réelle'!$A$1,$M88,E$13-1)*VLOOKUP(E$14,$A$3:$D$11,3,FALSE)</f>
        <v>0</v>
      </c>
      <c r="F88" s="69">
        <f ca="1">OFFSET('base de donnée conso réelle'!$A$1,$M88,F$13-1)*VLOOKUP(F$14,$A$3:$D$11,3,FALSE)</f>
        <v>0</v>
      </c>
      <c r="G88" s="69">
        <f ca="1">OFFSET('base de donnée conso réelle'!$A$1,$M88,G$13-1)*VLOOKUP(G$14,$A$3:$D$11,3,FALSE)</f>
        <v>0</v>
      </c>
      <c r="H88" s="69">
        <f ca="1">OFFSET('base de donnée conso réelle'!$A$1,$M88,H$13-1)*VLOOKUP(H$14,$A$3:$D$11,3,FALSE)</f>
        <v>0</v>
      </c>
      <c r="I88" s="69">
        <f ca="1">OFFSET('base de donnée conso réelle'!$A$1,$M88,I$13-1)*VLOOKUP(I$14,$A$3:$D$11,3,FALSE)</f>
        <v>0</v>
      </c>
      <c r="J88" s="69">
        <f ca="1">OFFSET('base de donnée conso réelle'!$A$1,$M88,J$13-1)*VLOOKUP(J$14,$A$3:$D$11,3,FALSE)</f>
        <v>0</v>
      </c>
      <c r="K88" s="22">
        <f t="shared" ca="1" si="4"/>
        <v>0</v>
      </c>
      <c r="M88" s="21">
        <f t="shared" si="3"/>
        <v>74</v>
      </c>
    </row>
    <row r="89" spans="1:13" s="21" customFormat="1">
      <c r="A89" s="68" t="str">
        <f>'base de donnée conso réelle'!A76</f>
        <v>bw</v>
      </c>
      <c r="B89" s="69">
        <f ca="1">OFFSET('base de donnée conso réelle'!$A$1,$M89,B$13-1)*VLOOKUP(B$14,$A$3:$D$11,3,FALSE)</f>
        <v>0</v>
      </c>
      <c r="C89" s="69">
        <f ca="1">OFFSET('base de donnée conso réelle'!$A$1,$M89,C$13-1)*VLOOKUP(C$14,$A$3:$D$11,3,FALSE)</f>
        <v>0</v>
      </c>
      <c r="D89" s="69">
        <f ca="1">OFFSET('base de donnée conso réelle'!$A$1,$M89,D$13-1)*VLOOKUP(D$14,$A$3:$D$11,3,FALSE)</f>
        <v>0</v>
      </c>
      <c r="E89" s="69">
        <f ca="1">OFFSET('base de donnée conso réelle'!$A$1,$M89,E$13-1)*VLOOKUP(E$14,$A$3:$D$11,3,FALSE)</f>
        <v>0</v>
      </c>
      <c r="F89" s="69">
        <f ca="1">OFFSET('base de donnée conso réelle'!$A$1,$M89,F$13-1)*VLOOKUP(F$14,$A$3:$D$11,3,FALSE)</f>
        <v>0</v>
      </c>
      <c r="G89" s="69">
        <f ca="1">OFFSET('base de donnée conso réelle'!$A$1,$M89,G$13-1)*VLOOKUP(G$14,$A$3:$D$11,3,FALSE)</f>
        <v>0</v>
      </c>
      <c r="H89" s="69">
        <f ca="1">OFFSET('base de donnée conso réelle'!$A$1,$M89,H$13-1)*VLOOKUP(H$14,$A$3:$D$11,3,FALSE)</f>
        <v>0</v>
      </c>
      <c r="I89" s="69">
        <f ca="1">OFFSET('base de donnée conso réelle'!$A$1,$M89,I$13-1)*VLOOKUP(I$14,$A$3:$D$11,3,FALSE)</f>
        <v>0</v>
      </c>
      <c r="J89" s="69">
        <f ca="1">OFFSET('base de donnée conso réelle'!$A$1,$M89,J$13-1)*VLOOKUP(J$14,$A$3:$D$11,3,FALSE)</f>
        <v>0</v>
      </c>
      <c r="K89" s="22">
        <f t="shared" ca="1" si="4"/>
        <v>0</v>
      </c>
      <c r="M89" s="21">
        <f t="shared" si="3"/>
        <v>75</v>
      </c>
    </row>
    <row r="90" spans="1:13" s="21" customFormat="1">
      <c r="A90" s="68" t="str">
        <f>'base de donnée conso réelle'!A77</f>
        <v>bx</v>
      </c>
      <c r="B90" s="69">
        <f ca="1">OFFSET('base de donnée conso réelle'!$A$1,$M90,B$13-1)*VLOOKUP(B$14,$A$3:$D$11,3,FALSE)</f>
        <v>0</v>
      </c>
      <c r="C90" s="69">
        <f ca="1">OFFSET('base de donnée conso réelle'!$A$1,$M90,C$13-1)*VLOOKUP(C$14,$A$3:$D$11,3,FALSE)</f>
        <v>0</v>
      </c>
      <c r="D90" s="69">
        <f ca="1">OFFSET('base de donnée conso réelle'!$A$1,$M90,D$13-1)*VLOOKUP(D$14,$A$3:$D$11,3,FALSE)</f>
        <v>0</v>
      </c>
      <c r="E90" s="69">
        <f ca="1">OFFSET('base de donnée conso réelle'!$A$1,$M90,E$13-1)*VLOOKUP(E$14,$A$3:$D$11,3,FALSE)</f>
        <v>0</v>
      </c>
      <c r="F90" s="69">
        <f ca="1">OFFSET('base de donnée conso réelle'!$A$1,$M90,F$13-1)*VLOOKUP(F$14,$A$3:$D$11,3,FALSE)</f>
        <v>0</v>
      </c>
      <c r="G90" s="69">
        <f ca="1">OFFSET('base de donnée conso réelle'!$A$1,$M90,G$13-1)*VLOOKUP(G$14,$A$3:$D$11,3,FALSE)</f>
        <v>0</v>
      </c>
      <c r="H90" s="69">
        <f ca="1">OFFSET('base de donnée conso réelle'!$A$1,$M90,H$13-1)*VLOOKUP(H$14,$A$3:$D$11,3,FALSE)</f>
        <v>0</v>
      </c>
      <c r="I90" s="69">
        <f ca="1">OFFSET('base de donnée conso réelle'!$A$1,$M90,I$13-1)*VLOOKUP(I$14,$A$3:$D$11,3,FALSE)</f>
        <v>0</v>
      </c>
      <c r="J90" s="69">
        <f ca="1">OFFSET('base de donnée conso réelle'!$A$1,$M90,J$13-1)*VLOOKUP(J$14,$A$3:$D$11,3,FALSE)</f>
        <v>0</v>
      </c>
      <c r="K90" s="22">
        <f t="shared" ca="1" si="4"/>
        <v>0</v>
      </c>
      <c r="M90" s="21">
        <f t="shared" si="3"/>
        <v>76</v>
      </c>
    </row>
    <row r="91" spans="1:13" s="21" customFormat="1">
      <c r="A91" s="68" t="str">
        <f>'base de donnée conso réelle'!A78</f>
        <v>by</v>
      </c>
      <c r="B91" s="69">
        <f ca="1">OFFSET('base de donnée conso réelle'!$A$1,$M91,B$13-1)*VLOOKUP(B$14,$A$3:$D$11,3,FALSE)</f>
        <v>0</v>
      </c>
      <c r="C91" s="69">
        <f ca="1">OFFSET('base de donnée conso réelle'!$A$1,$M91,C$13-1)*VLOOKUP(C$14,$A$3:$D$11,3,FALSE)</f>
        <v>0</v>
      </c>
      <c r="D91" s="69">
        <f ca="1">OFFSET('base de donnée conso réelle'!$A$1,$M91,D$13-1)*VLOOKUP(D$14,$A$3:$D$11,3,FALSE)</f>
        <v>0</v>
      </c>
      <c r="E91" s="69">
        <f ca="1">OFFSET('base de donnée conso réelle'!$A$1,$M91,E$13-1)*VLOOKUP(E$14,$A$3:$D$11,3,FALSE)</f>
        <v>0</v>
      </c>
      <c r="F91" s="69">
        <f ca="1">OFFSET('base de donnée conso réelle'!$A$1,$M91,F$13-1)*VLOOKUP(F$14,$A$3:$D$11,3,FALSE)</f>
        <v>0</v>
      </c>
      <c r="G91" s="69">
        <f ca="1">OFFSET('base de donnée conso réelle'!$A$1,$M91,G$13-1)*VLOOKUP(G$14,$A$3:$D$11,3,FALSE)</f>
        <v>0</v>
      </c>
      <c r="H91" s="69">
        <f ca="1">OFFSET('base de donnée conso réelle'!$A$1,$M91,H$13-1)*VLOOKUP(H$14,$A$3:$D$11,3,FALSE)</f>
        <v>0</v>
      </c>
      <c r="I91" s="69">
        <f ca="1">OFFSET('base de donnée conso réelle'!$A$1,$M91,I$13-1)*VLOOKUP(I$14,$A$3:$D$11,3,FALSE)</f>
        <v>0</v>
      </c>
      <c r="J91" s="69">
        <f ca="1">OFFSET('base de donnée conso réelle'!$A$1,$M91,J$13-1)*VLOOKUP(J$14,$A$3:$D$11,3,FALSE)</f>
        <v>0</v>
      </c>
      <c r="K91" s="22">
        <f t="shared" ca="1" si="4"/>
        <v>0</v>
      </c>
      <c r="M91" s="21">
        <f t="shared" si="3"/>
        <v>77</v>
      </c>
    </row>
    <row r="92" spans="1:13" s="21" customFormat="1">
      <c r="A92" s="68" t="str">
        <f>'base de donnée conso réelle'!A79</f>
        <v>bz</v>
      </c>
      <c r="B92" s="69">
        <f ca="1">OFFSET('base de donnée conso réelle'!$A$1,$M92,B$13-1)*VLOOKUP(B$14,$A$3:$D$11,3,FALSE)</f>
        <v>0</v>
      </c>
      <c r="C92" s="69">
        <f ca="1">OFFSET('base de donnée conso réelle'!$A$1,$M92,C$13-1)*VLOOKUP(C$14,$A$3:$D$11,3,FALSE)</f>
        <v>0</v>
      </c>
      <c r="D92" s="69">
        <f ca="1">OFFSET('base de donnée conso réelle'!$A$1,$M92,D$13-1)*VLOOKUP(D$14,$A$3:$D$11,3,FALSE)</f>
        <v>0</v>
      </c>
      <c r="E92" s="69">
        <f ca="1">OFFSET('base de donnée conso réelle'!$A$1,$M92,E$13-1)*VLOOKUP(E$14,$A$3:$D$11,3,FALSE)</f>
        <v>0</v>
      </c>
      <c r="F92" s="69">
        <f ca="1">OFFSET('base de donnée conso réelle'!$A$1,$M92,F$13-1)*VLOOKUP(F$14,$A$3:$D$11,3,FALSE)</f>
        <v>0</v>
      </c>
      <c r="G92" s="69">
        <f ca="1">OFFSET('base de donnée conso réelle'!$A$1,$M92,G$13-1)*VLOOKUP(G$14,$A$3:$D$11,3,FALSE)</f>
        <v>0</v>
      </c>
      <c r="H92" s="69">
        <f ca="1">OFFSET('base de donnée conso réelle'!$A$1,$M92,H$13-1)*VLOOKUP(H$14,$A$3:$D$11,3,FALSE)</f>
        <v>0</v>
      </c>
      <c r="I92" s="69">
        <f ca="1">OFFSET('base de donnée conso réelle'!$A$1,$M92,I$13-1)*VLOOKUP(I$14,$A$3:$D$11,3,FALSE)</f>
        <v>0</v>
      </c>
      <c r="J92" s="69">
        <f ca="1">OFFSET('base de donnée conso réelle'!$A$1,$M92,J$13-1)*VLOOKUP(J$14,$A$3:$D$11,3,FALSE)</f>
        <v>0</v>
      </c>
      <c r="K92" s="22">
        <f t="shared" ca="1" si="4"/>
        <v>0</v>
      </c>
      <c r="M92" s="21">
        <f t="shared" si="3"/>
        <v>78</v>
      </c>
    </row>
    <row r="93" spans="1:13" s="21" customFormat="1">
      <c r="A93" s="68" t="str">
        <f>'base de donnée conso réelle'!A80</f>
        <v>ca</v>
      </c>
      <c r="B93" s="69">
        <f ca="1">OFFSET('base de donnée conso réelle'!$A$1,$M93,B$13-1)*VLOOKUP(B$14,$A$3:$D$11,3,FALSE)</f>
        <v>0</v>
      </c>
      <c r="C93" s="69">
        <f ca="1">OFFSET('base de donnée conso réelle'!$A$1,$M93,C$13-1)*VLOOKUP(C$14,$A$3:$D$11,3,FALSE)</f>
        <v>0</v>
      </c>
      <c r="D93" s="69">
        <f ca="1">OFFSET('base de donnée conso réelle'!$A$1,$M93,D$13-1)*VLOOKUP(D$14,$A$3:$D$11,3,FALSE)</f>
        <v>0</v>
      </c>
      <c r="E93" s="69">
        <f ca="1">OFFSET('base de donnée conso réelle'!$A$1,$M93,E$13-1)*VLOOKUP(E$14,$A$3:$D$11,3,FALSE)</f>
        <v>0</v>
      </c>
      <c r="F93" s="69">
        <f ca="1">OFFSET('base de donnée conso réelle'!$A$1,$M93,F$13-1)*VLOOKUP(F$14,$A$3:$D$11,3,FALSE)</f>
        <v>0</v>
      </c>
      <c r="G93" s="69">
        <f ca="1">OFFSET('base de donnée conso réelle'!$A$1,$M93,G$13-1)*VLOOKUP(G$14,$A$3:$D$11,3,FALSE)</f>
        <v>0</v>
      </c>
      <c r="H93" s="69">
        <f ca="1">OFFSET('base de donnée conso réelle'!$A$1,$M93,H$13-1)*VLOOKUP(H$14,$A$3:$D$11,3,FALSE)</f>
        <v>0</v>
      </c>
      <c r="I93" s="69">
        <f ca="1">OFFSET('base de donnée conso réelle'!$A$1,$M93,I$13-1)*VLOOKUP(I$14,$A$3:$D$11,3,FALSE)</f>
        <v>0</v>
      </c>
      <c r="J93" s="69">
        <f ca="1">OFFSET('base de donnée conso réelle'!$A$1,$M93,J$13-1)*VLOOKUP(J$14,$A$3:$D$11,3,FALSE)</f>
        <v>0</v>
      </c>
      <c r="K93" s="22">
        <f t="shared" ca="1" si="4"/>
        <v>0</v>
      </c>
      <c r="M93" s="21">
        <f t="shared" si="3"/>
        <v>79</v>
      </c>
    </row>
    <row r="94" spans="1:13" s="21" customFormat="1">
      <c r="A94" s="68" t="str">
        <f>'base de donnée conso réelle'!A81</f>
        <v>cb</v>
      </c>
      <c r="B94" s="69">
        <f ca="1">OFFSET('base de donnée conso réelle'!$A$1,$M94,B$13-1)*VLOOKUP(B$14,$A$3:$D$11,3,FALSE)</f>
        <v>3300</v>
      </c>
      <c r="C94" s="69">
        <f ca="1">OFFSET('base de donnée conso réelle'!$A$1,$M94,C$13-1)*VLOOKUP(C$14,$A$3:$D$11,3,FALSE)</f>
        <v>510</v>
      </c>
      <c r="D94" s="69">
        <f ca="1">OFFSET('base de donnée conso réelle'!$A$1,$M94,D$13-1)*VLOOKUP(D$14,$A$3:$D$11,3,FALSE)</f>
        <v>2160</v>
      </c>
      <c r="E94" s="69">
        <f ca="1">OFFSET('base de donnée conso réelle'!$A$1,$M94,E$13-1)*VLOOKUP(E$14,$A$3:$D$11,3,FALSE)</f>
        <v>3780</v>
      </c>
      <c r="F94" s="69">
        <f ca="1">OFFSET('base de donnée conso réelle'!$A$1,$M94,F$13-1)*VLOOKUP(F$14,$A$3:$D$11,3,FALSE)</f>
        <v>645</v>
      </c>
      <c r="G94" s="69">
        <f ca="1">OFFSET('base de donnée conso réelle'!$A$1,$M94,G$13-1)*VLOOKUP(G$14,$A$3:$D$11,3,FALSE)</f>
        <v>0</v>
      </c>
      <c r="H94" s="69">
        <f ca="1">OFFSET('base de donnée conso réelle'!$A$1,$M94,H$13-1)*VLOOKUP(H$14,$A$3:$D$11,3,FALSE)</f>
        <v>11340</v>
      </c>
      <c r="I94" s="69">
        <f ca="1">OFFSET('base de donnée conso réelle'!$A$1,$M94,I$13-1)*VLOOKUP(I$14,$A$3:$D$11,3,FALSE)</f>
        <v>0</v>
      </c>
      <c r="J94" s="69">
        <f ca="1">OFFSET('base de donnée conso réelle'!$A$1,$M94,J$13-1)*VLOOKUP(J$14,$A$3:$D$11,3,FALSE)</f>
        <v>0</v>
      </c>
      <c r="K94" s="22">
        <f t="shared" ca="1" si="4"/>
        <v>21735</v>
      </c>
      <c r="M94" s="21">
        <f t="shared" si="3"/>
        <v>80</v>
      </c>
    </row>
    <row r="95" spans="1:13" s="21" customFormat="1">
      <c r="A95" s="68" t="str">
        <f>'base de donnée conso réelle'!A82</f>
        <v>cc</v>
      </c>
      <c r="B95" s="69">
        <f ca="1">OFFSET('base de donnée conso réelle'!$A$1,$M95,B$13-1)*VLOOKUP(B$14,$A$3:$D$11,3,FALSE)</f>
        <v>0</v>
      </c>
      <c r="C95" s="69">
        <f ca="1">OFFSET('base de donnée conso réelle'!$A$1,$M95,C$13-1)*VLOOKUP(C$14,$A$3:$D$11,3,FALSE)</f>
        <v>0</v>
      </c>
      <c r="D95" s="69">
        <f ca="1">OFFSET('base de donnée conso réelle'!$A$1,$M95,D$13-1)*VLOOKUP(D$14,$A$3:$D$11,3,FALSE)</f>
        <v>0</v>
      </c>
      <c r="E95" s="69">
        <f ca="1">OFFSET('base de donnée conso réelle'!$A$1,$M95,E$13-1)*VLOOKUP(E$14,$A$3:$D$11,3,FALSE)</f>
        <v>0</v>
      </c>
      <c r="F95" s="69">
        <f ca="1">OFFSET('base de donnée conso réelle'!$A$1,$M95,F$13-1)*VLOOKUP(F$14,$A$3:$D$11,3,FALSE)</f>
        <v>0</v>
      </c>
      <c r="G95" s="69">
        <f ca="1">OFFSET('base de donnée conso réelle'!$A$1,$M95,G$13-1)*VLOOKUP(G$14,$A$3:$D$11,3,FALSE)</f>
        <v>0</v>
      </c>
      <c r="H95" s="69">
        <f ca="1">OFFSET('base de donnée conso réelle'!$A$1,$M95,H$13-1)*VLOOKUP(H$14,$A$3:$D$11,3,FALSE)</f>
        <v>0</v>
      </c>
      <c r="I95" s="69">
        <f ca="1">OFFSET('base de donnée conso réelle'!$A$1,$M95,I$13-1)*VLOOKUP(I$14,$A$3:$D$11,3,FALSE)</f>
        <v>0</v>
      </c>
      <c r="J95" s="69">
        <f ca="1">OFFSET('base de donnée conso réelle'!$A$1,$M95,J$13-1)*VLOOKUP(J$14,$A$3:$D$11,3,FALSE)</f>
        <v>0</v>
      </c>
      <c r="K95" s="22">
        <f t="shared" ca="1" si="4"/>
        <v>0</v>
      </c>
      <c r="M95" s="21">
        <f t="shared" si="3"/>
        <v>81</v>
      </c>
    </row>
    <row r="96" spans="1:13" s="21" customFormat="1">
      <c r="A96" s="68" t="str">
        <f>'base de donnée conso réelle'!A83</f>
        <v>cd</v>
      </c>
      <c r="B96" s="69">
        <f ca="1">OFFSET('base de donnée conso réelle'!$A$1,$M96,B$13-1)*VLOOKUP(B$14,$A$3:$D$11,3,FALSE)</f>
        <v>0</v>
      </c>
      <c r="C96" s="69">
        <f ca="1">OFFSET('base de donnée conso réelle'!$A$1,$M96,C$13-1)*VLOOKUP(C$14,$A$3:$D$11,3,FALSE)</f>
        <v>0</v>
      </c>
      <c r="D96" s="69">
        <f ca="1">OFFSET('base de donnée conso réelle'!$A$1,$M96,D$13-1)*VLOOKUP(D$14,$A$3:$D$11,3,FALSE)</f>
        <v>0</v>
      </c>
      <c r="E96" s="69">
        <f ca="1">OFFSET('base de donnée conso réelle'!$A$1,$M96,E$13-1)*VLOOKUP(E$14,$A$3:$D$11,3,FALSE)</f>
        <v>0</v>
      </c>
      <c r="F96" s="69">
        <f ca="1">OFFSET('base de donnée conso réelle'!$A$1,$M96,F$13-1)*VLOOKUP(F$14,$A$3:$D$11,3,FALSE)</f>
        <v>0</v>
      </c>
      <c r="G96" s="69">
        <f ca="1">OFFSET('base de donnée conso réelle'!$A$1,$M96,G$13-1)*VLOOKUP(G$14,$A$3:$D$11,3,FALSE)</f>
        <v>0</v>
      </c>
      <c r="H96" s="69">
        <f ca="1">OFFSET('base de donnée conso réelle'!$A$1,$M96,H$13-1)*VLOOKUP(H$14,$A$3:$D$11,3,FALSE)</f>
        <v>0</v>
      </c>
      <c r="I96" s="69">
        <f ca="1">OFFSET('base de donnée conso réelle'!$A$1,$M96,I$13-1)*VLOOKUP(I$14,$A$3:$D$11,3,FALSE)</f>
        <v>0</v>
      </c>
      <c r="J96" s="69">
        <f ca="1">OFFSET('base de donnée conso réelle'!$A$1,$M96,J$13-1)*VLOOKUP(J$14,$A$3:$D$11,3,FALSE)</f>
        <v>1050</v>
      </c>
      <c r="K96" s="22">
        <f t="shared" ca="1" si="4"/>
        <v>1050</v>
      </c>
      <c r="M96" s="21">
        <f t="shared" si="3"/>
        <v>82</v>
      </c>
    </row>
    <row r="97" s="21" customFormat="1"/>
    <row r="98" s="21" customFormat="1"/>
    <row r="99" s="21" customFormat="1"/>
    <row r="100" s="21" customFormat="1"/>
    <row r="101" s="21" customFormat="1"/>
    <row r="102" s="21" customFormat="1"/>
    <row r="103" s="21" customFormat="1"/>
    <row r="104" s="21" customFormat="1"/>
    <row r="105" s="21" customFormat="1"/>
    <row r="106" s="21" customFormat="1"/>
    <row r="107" s="21" customFormat="1"/>
    <row r="108" s="21" customFormat="1"/>
    <row r="109" s="21" customFormat="1"/>
    <row r="110" s="21" customFormat="1"/>
    <row r="111" s="21" customFormat="1"/>
    <row r="112" s="21" customFormat="1"/>
    <row r="113" s="21" customFormat="1"/>
    <row r="114" s="21" customFormat="1"/>
    <row r="115" s="21" customFormat="1"/>
    <row r="116" s="21" customFormat="1"/>
    <row r="117" s="21" customFormat="1"/>
    <row r="118" s="21" customFormat="1"/>
    <row r="119" s="21" customFormat="1"/>
    <row r="120" s="21" customFormat="1"/>
    <row r="121" s="21" customFormat="1"/>
    <row r="122" s="21" customFormat="1"/>
    <row r="123" s="21" customFormat="1"/>
    <row r="124" s="21" customFormat="1"/>
    <row r="125" s="21" customFormat="1"/>
    <row r="126" s="21" customFormat="1"/>
    <row r="127" s="21" customFormat="1"/>
    <row r="128" s="21" customFormat="1"/>
  </sheetData>
  <mergeCells count="21">
    <mergeCell ref="A11:B11"/>
    <mergeCell ref="C11:D11"/>
    <mergeCell ref="A8:B8"/>
    <mergeCell ref="C8:D8"/>
    <mergeCell ref="A9:B9"/>
    <mergeCell ref="C9:D9"/>
    <mergeCell ref="A10:B10"/>
    <mergeCell ref="C10:D10"/>
    <mergeCell ref="A5:B5"/>
    <mergeCell ref="C5:D5"/>
    <mergeCell ref="A6:B6"/>
    <mergeCell ref="C6:D6"/>
    <mergeCell ref="A7:B7"/>
    <mergeCell ref="C7:D7"/>
    <mergeCell ref="A4:B4"/>
    <mergeCell ref="C4:D4"/>
    <mergeCell ref="A2:B2"/>
    <mergeCell ref="C2:D2"/>
    <mergeCell ref="Q2:S2"/>
    <mergeCell ref="A3:B3"/>
    <mergeCell ref="C3:D3"/>
  </mergeCells>
  <dataValidations count="1">
    <dataValidation type="list" allowBlank="1" showInputMessage="1" showErrorMessage="1" sqref="A3:B11">
      <formula1>recette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3"/>
  <sheetViews>
    <sheetView zoomScaleNormal="100" workbookViewId="0">
      <selection activeCell="A84" sqref="A84"/>
    </sheetView>
  </sheetViews>
  <sheetFormatPr defaultColWidth="11.42578125" defaultRowHeight="15"/>
  <cols>
    <col min="1" max="1" width="33.140625" customWidth="1"/>
    <col min="7" max="7" width="10" customWidth="1"/>
    <col min="8" max="8" width="9.7109375" customWidth="1"/>
    <col min="9" max="9" width="10.5703125" customWidth="1"/>
    <col min="11" max="11" width="9.42578125" customWidth="1"/>
    <col min="12" max="15" width="10" customWidth="1"/>
    <col min="16" max="16" width="7.140625" customWidth="1"/>
    <col min="26" max="26" width="5.140625" customWidth="1"/>
    <col min="27" max="27" width="9" customWidth="1"/>
    <col min="30" max="30" width="4.140625" customWidth="1"/>
    <col min="32" max="32" width="4.85546875" customWidth="1"/>
    <col min="34" max="34" width="33.28515625" bestFit="1" customWidth="1"/>
  </cols>
  <sheetData>
    <row r="1" spans="1:34" s="2" customFormat="1" ht="51" customHeight="1" thickBot="1">
      <c r="B1" s="49" t="s">
        <v>17</v>
      </c>
      <c r="C1" s="50" t="s">
        <v>18</v>
      </c>
      <c r="D1" s="49" t="s">
        <v>19</v>
      </c>
      <c r="E1" s="50" t="s">
        <v>20</v>
      </c>
      <c r="F1" s="49" t="s">
        <v>21</v>
      </c>
      <c r="G1" s="50" t="s">
        <v>22</v>
      </c>
      <c r="H1" s="49" t="s">
        <v>23</v>
      </c>
      <c r="I1" s="50" t="s">
        <v>24</v>
      </c>
      <c r="J1" s="49" t="s">
        <v>25</v>
      </c>
      <c r="K1" s="50" t="s">
        <v>26</v>
      </c>
      <c r="L1" s="49" t="s">
        <v>27</v>
      </c>
      <c r="M1" s="50" t="s">
        <v>28</v>
      </c>
      <c r="N1" s="49" t="s">
        <v>29</v>
      </c>
      <c r="O1" s="50" t="s">
        <v>30</v>
      </c>
      <c r="P1" s="51"/>
      <c r="Q1" s="50" t="s">
        <v>31</v>
      </c>
      <c r="R1" s="50" t="s">
        <v>32</v>
      </c>
      <c r="S1" s="50" t="s">
        <v>33</v>
      </c>
      <c r="T1" s="50" t="s">
        <v>34</v>
      </c>
      <c r="U1" s="50" t="s">
        <v>35</v>
      </c>
      <c r="V1" s="50" t="s">
        <v>36</v>
      </c>
      <c r="W1" s="50" t="s">
        <v>37</v>
      </c>
      <c r="X1" s="50" t="s">
        <v>38</v>
      </c>
      <c r="Y1" s="50" t="s">
        <v>39</v>
      </c>
      <c r="Z1" s="51"/>
      <c r="AA1" s="49" t="s">
        <v>43</v>
      </c>
      <c r="AB1" s="50" t="s">
        <v>40</v>
      </c>
      <c r="AC1" s="52" t="s">
        <v>41</v>
      </c>
      <c r="AD1" s="51"/>
      <c r="AE1" s="53" t="s">
        <v>44</v>
      </c>
      <c r="AF1" s="51"/>
      <c r="AG1" s="53" t="s">
        <v>42</v>
      </c>
      <c r="AH1" s="23"/>
    </row>
    <row r="2" spans="1:34" ht="15" customHeight="1">
      <c r="A2" s="24" t="s">
        <v>8</v>
      </c>
      <c r="B2" s="25">
        <v>581</v>
      </c>
      <c r="C2" s="3">
        <f>370+247</f>
        <v>617</v>
      </c>
      <c r="D2" s="3">
        <f>360+238</f>
        <v>598</v>
      </c>
      <c r="E2" s="3">
        <f>374+252</f>
        <v>626</v>
      </c>
      <c r="F2" s="3">
        <f>369+247</f>
        <v>616</v>
      </c>
      <c r="G2" s="3">
        <f>265+177</f>
        <v>442</v>
      </c>
      <c r="H2" s="3">
        <f>376+251</f>
        <v>627</v>
      </c>
      <c r="I2" s="3">
        <f>305*2</f>
        <v>610</v>
      </c>
      <c r="J2" s="3">
        <f>305*2</f>
        <v>610</v>
      </c>
      <c r="K2" s="3">
        <f>282+188</f>
        <v>470</v>
      </c>
      <c r="L2" s="24">
        <f>291*2</f>
        <v>582</v>
      </c>
      <c r="M2" s="3"/>
      <c r="N2" s="3"/>
      <c r="O2" s="4"/>
      <c r="P2" s="46"/>
      <c r="Q2" s="25">
        <f>363+243</f>
        <v>606</v>
      </c>
      <c r="R2" s="3">
        <f>250+167</f>
        <v>417</v>
      </c>
      <c r="S2" s="3">
        <f>382+255</f>
        <v>637</v>
      </c>
      <c r="T2" s="3">
        <f>209+140</f>
        <v>349</v>
      </c>
      <c r="U2" s="3">
        <f>338+225</f>
        <v>563</v>
      </c>
      <c r="V2" s="3">
        <f>288+192</f>
        <v>480</v>
      </c>
      <c r="W2" s="3"/>
      <c r="X2" s="3"/>
      <c r="Y2" s="4"/>
      <c r="Z2" s="46"/>
      <c r="AA2" s="43">
        <f>325+209</f>
        <v>534</v>
      </c>
      <c r="AB2" s="44">
        <f>392+252</f>
        <v>644</v>
      </c>
      <c r="AC2" s="47">
        <f>383+247</f>
        <v>630</v>
      </c>
      <c r="AD2" s="46"/>
      <c r="AE2" s="48">
        <f>238+158</f>
        <v>396</v>
      </c>
      <c r="AF2" s="46"/>
      <c r="AG2" s="9">
        <f>319+205</f>
        <v>524</v>
      </c>
      <c r="AH2" s="11"/>
    </row>
    <row r="3" spans="1:34">
      <c r="A3" s="27" t="s">
        <v>9</v>
      </c>
      <c r="B3" s="28">
        <v>75.7</v>
      </c>
      <c r="C3" s="1">
        <v>80.099999999999994</v>
      </c>
      <c r="D3" s="1">
        <v>77.8</v>
      </c>
      <c r="E3" s="1">
        <v>63.2</v>
      </c>
      <c r="F3" s="1">
        <v>79.900000000000006</v>
      </c>
      <c r="G3" s="1">
        <v>35.299999999999997</v>
      </c>
      <c r="H3" s="1">
        <v>63.1</v>
      </c>
      <c r="I3" s="1">
        <v>79.900000000000006</v>
      </c>
      <c r="J3" s="1">
        <v>79.900000000000006</v>
      </c>
      <c r="K3" s="1">
        <v>61.5</v>
      </c>
      <c r="L3" s="27">
        <v>58.9</v>
      </c>
      <c r="M3" s="1"/>
      <c r="N3" s="1"/>
      <c r="O3" s="5"/>
      <c r="P3" s="29"/>
      <c r="Q3" s="28">
        <v>66.7</v>
      </c>
      <c r="R3" s="1">
        <v>37.5</v>
      </c>
      <c r="S3" s="1">
        <v>76.5</v>
      </c>
      <c r="T3" s="1">
        <v>26.2</v>
      </c>
      <c r="U3" s="1">
        <v>16.600000000000001</v>
      </c>
      <c r="V3" s="1">
        <v>43.1</v>
      </c>
      <c r="W3" s="1"/>
      <c r="X3" s="1"/>
      <c r="Y3" s="5"/>
      <c r="Z3" s="29"/>
      <c r="AA3" s="28">
        <f>27</f>
        <v>27</v>
      </c>
      <c r="AB3" s="1">
        <v>32.6</v>
      </c>
      <c r="AC3" s="5">
        <v>31.7</v>
      </c>
      <c r="AD3" s="29"/>
      <c r="AE3" s="10">
        <f>27.5</f>
        <v>27.5</v>
      </c>
      <c r="AF3" s="29"/>
      <c r="AG3" s="10">
        <v>26.5</v>
      </c>
      <c r="AH3" s="11"/>
    </row>
    <row r="4" spans="1:34">
      <c r="A4" s="27" t="s">
        <v>10</v>
      </c>
      <c r="B4" s="28">
        <v>10.5</v>
      </c>
      <c r="C4" s="1">
        <v>10.9</v>
      </c>
      <c r="D4" s="1">
        <v>10.4</v>
      </c>
      <c r="E4" s="1">
        <v>8.4</v>
      </c>
      <c r="F4" s="1">
        <v>9.6999999999999993</v>
      </c>
      <c r="G4" s="1">
        <v>6.6</v>
      </c>
      <c r="H4" s="1">
        <v>8.4</v>
      </c>
      <c r="I4" s="1">
        <v>11</v>
      </c>
      <c r="J4" s="1">
        <v>10</v>
      </c>
      <c r="K4" s="1">
        <v>8.5</v>
      </c>
      <c r="L4" s="27">
        <v>8</v>
      </c>
      <c r="M4" s="1"/>
      <c r="N4" s="1"/>
      <c r="O4" s="5"/>
      <c r="P4" s="29"/>
      <c r="Q4" s="28">
        <v>12.1</v>
      </c>
      <c r="R4" s="1">
        <v>8.3000000000000007</v>
      </c>
      <c r="S4" s="1">
        <v>12.8</v>
      </c>
      <c r="T4" s="1">
        <v>6.6</v>
      </c>
      <c r="U4" s="1">
        <v>10.3</v>
      </c>
      <c r="V4" s="1">
        <v>9.5</v>
      </c>
      <c r="W4" s="1"/>
      <c r="X4" s="1"/>
      <c r="Y4" s="5"/>
      <c r="Z4" s="29"/>
      <c r="AA4" s="28">
        <v>9.6</v>
      </c>
      <c r="AB4" s="1">
        <v>11.5</v>
      </c>
      <c r="AC4" s="5">
        <v>11.3</v>
      </c>
      <c r="AD4" s="29"/>
      <c r="AE4" s="10">
        <v>7.1</v>
      </c>
      <c r="AF4" s="29"/>
      <c r="AG4" s="10">
        <v>9.4</v>
      </c>
      <c r="AH4" s="11"/>
    </row>
    <row r="5" spans="1:34">
      <c r="A5" s="30" t="s">
        <v>11</v>
      </c>
      <c r="B5" s="28">
        <v>1.97</v>
      </c>
      <c r="C5" s="1">
        <v>2.2799999999999998</v>
      </c>
      <c r="D5" s="1">
        <v>2.5</v>
      </c>
      <c r="E5" s="1">
        <v>1.4</v>
      </c>
      <c r="F5" s="1">
        <v>1.8</v>
      </c>
      <c r="G5" s="1">
        <v>1.9</v>
      </c>
      <c r="H5" s="1">
        <v>1.64</v>
      </c>
      <c r="I5" s="1">
        <v>1.58</v>
      </c>
      <c r="J5" s="1">
        <v>1.3</v>
      </c>
      <c r="K5" s="1">
        <v>1.08</v>
      </c>
      <c r="L5" s="27">
        <v>1.63</v>
      </c>
      <c r="M5" s="1"/>
      <c r="N5" s="1"/>
      <c r="O5" s="5"/>
      <c r="P5" s="29"/>
      <c r="Q5" s="28">
        <v>2.73</v>
      </c>
      <c r="R5" s="1">
        <v>1.88</v>
      </c>
      <c r="S5" s="1">
        <v>3.5</v>
      </c>
      <c r="T5" s="1">
        <v>1.56</v>
      </c>
      <c r="U5" s="1">
        <v>2.54</v>
      </c>
      <c r="V5" s="1">
        <v>1.7</v>
      </c>
      <c r="W5" s="1"/>
      <c r="X5" s="1"/>
      <c r="Y5" s="5"/>
      <c r="Z5" s="29"/>
      <c r="AA5" s="28">
        <v>1.65</v>
      </c>
      <c r="AB5" s="1">
        <v>1.33</v>
      </c>
      <c r="AC5" s="5">
        <v>2.69</v>
      </c>
      <c r="AD5" s="29"/>
      <c r="AE5" s="10">
        <v>1.1299999999999999</v>
      </c>
      <c r="AF5" s="29"/>
      <c r="AG5" s="10">
        <v>1.62</v>
      </c>
      <c r="AH5" s="12"/>
    </row>
    <row r="6" spans="1:34">
      <c r="A6" s="27" t="s">
        <v>12</v>
      </c>
      <c r="B6" s="28">
        <v>17.399999999999999</v>
      </c>
      <c r="C6" s="1">
        <v>18.5</v>
      </c>
      <c r="D6" s="1">
        <v>17.899999999999999</v>
      </c>
      <c r="E6" s="1">
        <v>18.7</v>
      </c>
      <c r="F6" s="1">
        <v>18.3</v>
      </c>
      <c r="G6" s="1">
        <v>13.4</v>
      </c>
      <c r="H6" s="1">
        <v>18.899999999999999</v>
      </c>
      <c r="I6" s="1">
        <v>18.3</v>
      </c>
      <c r="J6" s="1">
        <v>18.3</v>
      </c>
      <c r="K6" s="1">
        <v>14.1</v>
      </c>
      <c r="L6" s="27">
        <v>16.399999999999999</v>
      </c>
      <c r="M6" s="1"/>
      <c r="N6" s="1"/>
      <c r="O6" s="5"/>
      <c r="P6" s="29"/>
      <c r="Q6" s="28">
        <v>30.3</v>
      </c>
      <c r="R6" s="1">
        <v>14.6</v>
      </c>
      <c r="S6" s="1">
        <v>27.4</v>
      </c>
      <c r="T6" s="1">
        <v>10.5</v>
      </c>
      <c r="U6" s="1"/>
      <c r="V6" s="1">
        <v>16.8</v>
      </c>
      <c r="W6" s="1"/>
      <c r="X6" s="1"/>
      <c r="Y6" s="5"/>
      <c r="Z6" s="29"/>
      <c r="AA6" s="28">
        <v>17.600000000000001</v>
      </c>
      <c r="AB6" s="1">
        <v>21.3</v>
      </c>
      <c r="AC6" s="5">
        <v>20.7</v>
      </c>
      <c r="AD6" s="29"/>
      <c r="AE6" s="10">
        <v>11.8</v>
      </c>
      <c r="AF6" s="29"/>
      <c r="AG6" s="10">
        <v>17.2</v>
      </c>
      <c r="AH6" s="11"/>
    </row>
    <row r="7" spans="1:34">
      <c r="A7" s="27" t="s">
        <v>13</v>
      </c>
      <c r="B7" s="28">
        <v>7.0000000000000007E-2</v>
      </c>
      <c r="C7" s="1">
        <v>0.45</v>
      </c>
      <c r="D7" s="1">
        <v>0.3</v>
      </c>
      <c r="E7" s="1">
        <v>0.7</v>
      </c>
      <c r="F7" s="1">
        <v>1.1000000000000001</v>
      </c>
      <c r="G7" s="1">
        <v>0.57999999999999996</v>
      </c>
      <c r="H7" s="1"/>
      <c r="I7" s="1">
        <v>0.6</v>
      </c>
      <c r="J7" s="1">
        <v>0.6</v>
      </c>
      <c r="K7" s="1"/>
      <c r="L7" s="27">
        <v>0.2</v>
      </c>
      <c r="M7" s="1"/>
      <c r="N7" s="1"/>
      <c r="O7" s="5"/>
      <c r="P7" s="29"/>
      <c r="Q7" s="28">
        <v>0.3</v>
      </c>
      <c r="R7" s="1">
        <v>0.7</v>
      </c>
      <c r="S7" s="1">
        <v>0.64</v>
      </c>
      <c r="T7" s="1">
        <v>0.82</v>
      </c>
      <c r="U7" s="1"/>
      <c r="V7" s="1">
        <v>0.61</v>
      </c>
      <c r="W7" s="1"/>
      <c r="X7" s="1"/>
      <c r="Y7" s="5"/>
      <c r="Z7" s="29"/>
      <c r="AA7" s="28">
        <v>0.32</v>
      </c>
      <c r="AB7" s="1">
        <v>0.6</v>
      </c>
      <c r="AC7" s="5">
        <v>0.2</v>
      </c>
      <c r="AD7" s="29"/>
      <c r="AE7" s="10">
        <v>0.2</v>
      </c>
      <c r="AF7" s="29"/>
      <c r="AG7" s="10">
        <v>0.41</v>
      </c>
      <c r="AH7" s="11"/>
    </row>
    <row r="8" spans="1:34">
      <c r="A8" s="27" t="s">
        <v>14</v>
      </c>
      <c r="B8" s="28">
        <v>0.54</v>
      </c>
      <c r="C8" s="1">
        <v>0.5</v>
      </c>
      <c r="D8" s="1">
        <v>0.55000000000000004</v>
      </c>
      <c r="E8" s="1"/>
      <c r="F8" s="1"/>
      <c r="G8" s="1">
        <v>0.2</v>
      </c>
      <c r="H8" s="1"/>
      <c r="I8" s="1"/>
      <c r="J8" s="1">
        <v>0.3</v>
      </c>
      <c r="K8" s="1"/>
      <c r="L8" s="27"/>
      <c r="M8" s="1"/>
      <c r="N8" s="1"/>
      <c r="O8" s="5"/>
      <c r="P8" s="29"/>
      <c r="Q8" s="28"/>
      <c r="R8" s="1"/>
      <c r="S8" s="1"/>
      <c r="T8" s="1"/>
      <c r="U8" s="1"/>
      <c r="V8" s="1"/>
      <c r="W8" s="1"/>
      <c r="X8" s="1"/>
      <c r="Y8" s="5"/>
      <c r="Z8" s="29"/>
      <c r="AA8" s="28">
        <v>1.4</v>
      </c>
      <c r="AB8" s="1">
        <v>1.8</v>
      </c>
      <c r="AC8" s="5">
        <v>1.6</v>
      </c>
      <c r="AD8" s="29"/>
      <c r="AE8" s="10"/>
      <c r="AF8" s="29"/>
      <c r="AG8" s="10"/>
      <c r="AH8" s="11"/>
    </row>
    <row r="9" spans="1:34">
      <c r="A9" s="27" t="s">
        <v>15</v>
      </c>
      <c r="B9" s="28"/>
      <c r="C9" s="1"/>
      <c r="D9" s="1"/>
      <c r="E9" s="1"/>
      <c r="F9" s="1"/>
      <c r="G9" s="1"/>
      <c r="H9" s="1"/>
      <c r="I9" s="1"/>
      <c r="J9" s="1"/>
      <c r="K9" s="1"/>
      <c r="L9" s="27"/>
      <c r="M9" s="1"/>
      <c r="N9" s="1"/>
      <c r="O9" s="5"/>
      <c r="P9" s="29"/>
      <c r="Q9" s="28"/>
      <c r="R9" s="1"/>
      <c r="S9" s="1"/>
      <c r="T9" s="1"/>
      <c r="U9" s="1"/>
      <c r="V9" s="1"/>
      <c r="W9" s="1"/>
      <c r="X9" s="1"/>
      <c r="Y9" s="5"/>
      <c r="Z9" s="29"/>
      <c r="AA9" s="28">
        <v>11</v>
      </c>
      <c r="AB9" s="1">
        <v>13.3</v>
      </c>
      <c r="AC9" s="5">
        <v>13</v>
      </c>
      <c r="AD9" s="29"/>
      <c r="AE9" s="10">
        <v>16.7</v>
      </c>
      <c r="AF9" s="29"/>
      <c r="AG9" s="10">
        <v>10.78</v>
      </c>
      <c r="AH9" s="11"/>
    </row>
    <row r="10" spans="1:34">
      <c r="A10" s="27" t="s">
        <v>16</v>
      </c>
      <c r="B10" s="28"/>
      <c r="C10" s="1"/>
      <c r="D10" s="1">
        <v>11</v>
      </c>
      <c r="E10" s="1">
        <v>5.0999999999999996</v>
      </c>
      <c r="F10" s="1">
        <v>3</v>
      </c>
      <c r="G10" s="1">
        <v>4.2</v>
      </c>
      <c r="H10" s="1">
        <v>2.6</v>
      </c>
      <c r="I10" s="1">
        <v>3.2</v>
      </c>
      <c r="J10" s="1">
        <v>3.2</v>
      </c>
      <c r="K10" s="1">
        <v>2.5</v>
      </c>
      <c r="L10" s="27">
        <v>3.2</v>
      </c>
      <c r="M10" s="1"/>
      <c r="N10" s="1"/>
      <c r="O10" s="5"/>
      <c r="P10" s="29"/>
      <c r="Q10" s="28">
        <v>2.8</v>
      </c>
      <c r="R10" s="1">
        <v>10.5</v>
      </c>
      <c r="S10" s="1">
        <v>3.8</v>
      </c>
      <c r="T10" s="1">
        <v>5.2</v>
      </c>
      <c r="U10" s="1">
        <v>2.8</v>
      </c>
      <c r="V10" s="1">
        <v>12.1</v>
      </c>
      <c r="W10" s="1"/>
      <c r="X10" s="1"/>
      <c r="Y10" s="5"/>
      <c r="Z10" s="29"/>
      <c r="AA10" s="28">
        <v>1</v>
      </c>
      <c r="AB10" s="1"/>
      <c r="AC10" s="5">
        <v>1.2</v>
      </c>
      <c r="AD10" s="29"/>
      <c r="AE10" s="10">
        <v>5.7</v>
      </c>
      <c r="AF10" s="29"/>
      <c r="AG10" s="10">
        <v>1</v>
      </c>
      <c r="AH10" s="11"/>
    </row>
    <row r="11" spans="1:34">
      <c r="A11" s="27" t="s">
        <v>45</v>
      </c>
      <c r="B11" s="28"/>
      <c r="C11" s="1"/>
      <c r="D11" s="1"/>
      <c r="E11" s="1">
        <v>2.25</v>
      </c>
      <c r="F11" s="1"/>
      <c r="G11" s="1">
        <v>1.1000000000000001</v>
      </c>
      <c r="H11" s="1">
        <v>2</v>
      </c>
      <c r="I11" s="1"/>
      <c r="J11" s="1"/>
      <c r="K11" s="1"/>
      <c r="L11" s="27">
        <v>1.34</v>
      </c>
      <c r="M11" s="1"/>
      <c r="N11" s="1"/>
      <c r="O11" s="5"/>
      <c r="P11" s="29"/>
      <c r="Q11" s="28"/>
      <c r="R11" s="1"/>
      <c r="S11" s="1"/>
      <c r="T11" s="1"/>
      <c r="U11" s="1"/>
      <c r="V11" s="1"/>
      <c r="W11" s="1"/>
      <c r="X11" s="1"/>
      <c r="Y11" s="5"/>
      <c r="Z11" s="29"/>
      <c r="AA11" s="28"/>
      <c r="AB11" s="1"/>
      <c r="AC11" s="5"/>
      <c r="AD11" s="29"/>
      <c r="AE11" s="10"/>
      <c r="AF11" s="29"/>
      <c r="AG11" s="10"/>
      <c r="AH11" s="12"/>
    </row>
    <row r="12" spans="1:34">
      <c r="A12" s="27" t="s">
        <v>46</v>
      </c>
      <c r="B12" s="28"/>
      <c r="C12" s="1"/>
      <c r="D12" s="1">
        <v>0.6</v>
      </c>
      <c r="E12" s="1"/>
      <c r="F12" s="1"/>
      <c r="G12" s="1"/>
      <c r="H12" s="1"/>
      <c r="I12" s="1"/>
      <c r="J12" s="1"/>
      <c r="K12" s="1"/>
      <c r="L12" s="27"/>
      <c r="M12" s="1"/>
      <c r="N12" s="1"/>
      <c r="O12" s="5"/>
      <c r="P12" s="29"/>
      <c r="Q12" s="28"/>
      <c r="R12" s="1"/>
      <c r="S12" s="1"/>
      <c r="T12" s="1">
        <v>1.5</v>
      </c>
      <c r="U12" s="1"/>
      <c r="V12" s="1">
        <v>5</v>
      </c>
      <c r="W12" s="1"/>
      <c r="X12" s="1"/>
      <c r="Y12" s="5"/>
      <c r="Z12" s="29"/>
      <c r="AA12" s="28"/>
      <c r="AB12" s="1"/>
      <c r="AC12" s="5"/>
      <c r="AD12" s="29"/>
      <c r="AE12" s="10"/>
      <c r="AF12" s="29"/>
      <c r="AG12" s="10"/>
      <c r="AH12" s="11"/>
    </row>
    <row r="13" spans="1:34">
      <c r="A13" s="27" t="s">
        <v>47</v>
      </c>
      <c r="B13" s="28">
        <f>21.2+10.5</f>
        <v>31.7</v>
      </c>
      <c r="C13" s="1">
        <f>18.7+9.7</f>
        <v>28.4</v>
      </c>
      <c r="D13" s="1">
        <f>18.8+18</f>
        <v>36.799999999999997</v>
      </c>
      <c r="E13" s="1">
        <f>19+6</f>
        <v>25</v>
      </c>
      <c r="F13" s="1">
        <f>18.9+12</f>
        <v>30.9</v>
      </c>
      <c r="G13" s="1">
        <f>11.6+6.6</f>
        <v>18.2</v>
      </c>
      <c r="H13" s="1">
        <f>14.4+7</f>
        <v>21.4</v>
      </c>
      <c r="I13" s="1">
        <f>18.9+6.9</f>
        <v>25.799999999999997</v>
      </c>
      <c r="J13" s="1">
        <f>19+6.5</f>
        <v>25.5</v>
      </c>
      <c r="K13" s="1">
        <f>16.9+2.5</f>
        <v>19.399999999999999</v>
      </c>
      <c r="L13" s="27">
        <f>10+5.6</f>
        <v>15.6</v>
      </c>
      <c r="M13" s="1"/>
      <c r="N13" s="1"/>
      <c r="O13" s="5"/>
      <c r="P13" s="29"/>
      <c r="Q13" s="28">
        <f>18.4+12</f>
        <v>30.4</v>
      </c>
      <c r="R13" s="1">
        <f>13.8+6.5</f>
        <v>20.3</v>
      </c>
      <c r="S13" s="1">
        <f>19.4+16.8</f>
        <v>36.200000000000003</v>
      </c>
      <c r="T13" s="1">
        <f>10.1+0.6</f>
        <v>10.7</v>
      </c>
      <c r="U13" s="1">
        <f>18.7+13.6</f>
        <v>32.299999999999997</v>
      </c>
      <c r="V13" s="1">
        <f>15.9+10</f>
        <v>25.9</v>
      </c>
      <c r="W13" s="1"/>
      <c r="X13" s="1"/>
      <c r="Y13" s="5"/>
      <c r="Z13" s="29"/>
      <c r="AA13" s="28">
        <f>19.4+16.4</f>
        <v>35.799999999999997</v>
      </c>
      <c r="AB13" s="1">
        <f>23.9+5.7</f>
        <v>29.599999999999998</v>
      </c>
      <c r="AC13" s="5">
        <f>23.9+16.7</f>
        <v>40.599999999999994</v>
      </c>
      <c r="AD13" s="29"/>
      <c r="AE13" s="10">
        <f>15+1.9</f>
        <v>16.899999999999999</v>
      </c>
      <c r="AF13" s="29"/>
      <c r="AG13" s="10">
        <f>19+8.5</f>
        <v>27.5</v>
      </c>
      <c r="AH13" s="11"/>
    </row>
    <row r="14" spans="1:34">
      <c r="A14" s="27" t="s">
        <v>48</v>
      </c>
      <c r="B14" s="28"/>
      <c r="C14" s="1"/>
      <c r="D14" s="1">
        <v>6</v>
      </c>
      <c r="E14" s="1"/>
      <c r="F14" s="1">
        <v>2.2999999999999998</v>
      </c>
      <c r="G14" s="1">
        <v>1.1000000000000001</v>
      </c>
      <c r="H14" s="1"/>
      <c r="I14" s="1"/>
      <c r="J14" s="1">
        <v>3.2</v>
      </c>
      <c r="K14" s="1"/>
      <c r="L14" s="27"/>
      <c r="M14" s="1"/>
      <c r="N14" s="1"/>
      <c r="O14" s="5"/>
      <c r="P14" s="29"/>
      <c r="Q14" s="28">
        <v>6.1</v>
      </c>
      <c r="R14" s="1">
        <v>3.1</v>
      </c>
      <c r="S14" s="1">
        <v>9</v>
      </c>
      <c r="T14" s="1">
        <v>5.2</v>
      </c>
      <c r="U14" s="1">
        <v>5.6</v>
      </c>
      <c r="V14" s="1">
        <v>3.6</v>
      </c>
      <c r="W14" s="1"/>
      <c r="X14" s="1"/>
      <c r="Y14" s="5"/>
      <c r="Z14" s="29"/>
      <c r="AA14" s="28">
        <v>1</v>
      </c>
      <c r="AB14" s="1"/>
      <c r="AC14" s="5">
        <v>1.2</v>
      </c>
      <c r="AD14" s="29"/>
      <c r="AE14" s="10"/>
      <c r="AF14" s="29"/>
      <c r="AG14" s="10"/>
      <c r="AH14" s="12"/>
    </row>
    <row r="15" spans="1:34">
      <c r="A15" s="27" t="s">
        <v>49</v>
      </c>
      <c r="B15" s="28"/>
      <c r="C15" s="1"/>
      <c r="D15" s="1"/>
      <c r="E15" s="1"/>
      <c r="F15" s="1"/>
      <c r="G15" s="1"/>
      <c r="H15" s="1"/>
      <c r="I15" s="1"/>
      <c r="J15" s="1"/>
      <c r="K15" s="1"/>
      <c r="L15" s="27"/>
      <c r="M15" s="1"/>
      <c r="N15" s="1"/>
      <c r="O15" s="5"/>
      <c r="P15" s="29"/>
      <c r="Q15" s="28"/>
      <c r="R15" s="1"/>
      <c r="S15" s="1"/>
      <c r="T15" s="1"/>
      <c r="U15" s="1">
        <v>5.8</v>
      </c>
      <c r="V15" s="1">
        <v>4.8</v>
      </c>
      <c r="W15" s="1"/>
      <c r="X15" s="1"/>
      <c r="Y15" s="5"/>
      <c r="Z15" s="29"/>
      <c r="AA15" s="28"/>
      <c r="AB15" s="1"/>
      <c r="AC15" s="5"/>
      <c r="AD15" s="29"/>
      <c r="AE15" s="10"/>
      <c r="AF15" s="29"/>
      <c r="AG15" s="10"/>
      <c r="AH15" s="12"/>
    </row>
    <row r="16" spans="1:34">
      <c r="A16" s="27" t="s">
        <v>50</v>
      </c>
      <c r="B16" s="28"/>
      <c r="C16" s="1"/>
      <c r="D16" s="1"/>
      <c r="E16" s="1"/>
      <c r="F16" s="1"/>
      <c r="G16" s="1"/>
      <c r="H16" s="1"/>
      <c r="I16" s="1">
        <v>0.13</v>
      </c>
      <c r="J16" s="1"/>
      <c r="K16" s="1">
        <v>0.08</v>
      </c>
      <c r="L16" s="27"/>
      <c r="M16" s="1"/>
      <c r="N16" s="1"/>
      <c r="O16" s="5"/>
      <c r="P16" s="29"/>
      <c r="Q16" s="28"/>
      <c r="R16" s="1"/>
      <c r="S16" s="1"/>
      <c r="T16" s="1"/>
      <c r="U16" s="1"/>
      <c r="V16" s="1"/>
      <c r="W16" s="1"/>
      <c r="X16" s="1"/>
      <c r="Y16" s="5"/>
      <c r="Z16" s="29"/>
      <c r="AA16" s="28"/>
      <c r="AB16" s="1"/>
      <c r="AC16" s="5"/>
      <c r="AD16" s="29"/>
      <c r="AE16" s="10"/>
      <c r="AF16" s="29"/>
      <c r="AG16" s="10"/>
      <c r="AH16" s="12"/>
    </row>
    <row r="17" spans="1:34">
      <c r="A17" s="27" t="s">
        <v>51</v>
      </c>
      <c r="B17" s="28"/>
      <c r="C17" s="1"/>
      <c r="D17" s="1"/>
      <c r="E17" s="1"/>
      <c r="F17" s="1"/>
      <c r="G17" s="1"/>
      <c r="H17" s="1"/>
      <c r="I17" s="1">
        <v>60</v>
      </c>
      <c r="J17" s="1"/>
      <c r="K17" s="1">
        <v>46</v>
      </c>
      <c r="L17" s="27"/>
      <c r="M17" s="1"/>
      <c r="N17" s="1"/>
      <c r="O17" s="5"/>
      <c r="P17" s="29"/>
      <c r="Q17" s="28"/>
      <c r="R17" s="1"/>
      <c r="S17" s="1"/>
      <c r="T17" s="1"/>
      <c r="U17" s="1"/>
      <c r="V17" s="1"/>
      <c r="W17" s="1"/>
      <c r="X17" s="1"/>
      <c r="Y17" s="5"/>
      <c r="Z17" s="29"/>
      <c r="AA17" s="28"/>
      <c r="AB17" s="1"/>
      <c r="AC17" s="5"/>
      <c r="AD17" s="29"/>
      <c r="AE17" s="10">
        <v>37</v>
      </c>
      <c r="AF17" s="29"/>
      <c r="AG17" s="10"/>
      <c r="AH17" s="12"/>
    </row>
    <row r="18" spans="1:34">
      <c r="A18" s="27" t="s">
        <v>52</v>
      </c>
      <c r="B18" s="28"/>
      <c r="C18" s="1"/>
      <c r="D18" s="1"/>
      <c r="E18" s="1"/>
      <c r="F18" s="1"/>
      <c r="G18" s="1"/>
      <c r="H18" s="1"/>
      <c r="I18" s="1"/>
      <c r="J18" s="1"/>
      <c r="K18" s="1"/>
      <c r="L18" s="27"/>
      <c r="M18" s="1"/>
      <c r="N18" s="1"/>
      <c r="O18" s="5"/>
      <c r="P18" s="29"/>
      <c r="Q18" s="28"/>
      <c r="R18" s="1"/>
      <c r="S18" s="1"/>
      <c r="T18" s="1"/>
      <c r="U18" s="1"/>
      <c r="V18" s="1"/>
      <c r="W18" s="1"/>
      <c r="X18" s="1"/>
      <c r="Y18" s="5"/>
      <c r="Z18" s="29"/>
      <c r="AA18" s="28"/>
      <c r="AB18" s="1"/>
      <c r="AC18" s="5"/>
      <c r="AD18" s="29"/>
      <c r="AE18" s="10"/>
      <c r="AF18" s="29"/>
      <c r="AG18" s="10"/>
      <c r="AH18" s="12"/>
    </row>
    <row r="19" spans="1:34">
      <c r="A19" s="27" t="s">
        <v>53</v>
      </c>
      <c r="B19" s="28"/>
      <c r="C19" s="1"/>
      <c r="D19" s="1"/>
      <c r="E19" s="1"/>
      <c r="F19" s="1"/>
      <c r="G19" s="1"/>
      <c r="H19" s="1"/>
      <c r="I19" s="1">
        <v>12</v>
      </c>
      <c r="J19" s="1">
        <v>18</v>
      </c>
      <c r="K19" s="1"/>
      <c r="L19" s="27">
        <v>17.100000000000001</v>
      </c>
      <c r="M19" s="1"/>
      <c r="N19" s="1"/>
      <c r="O19" s="5"/>
      <c r="P19" s="29"/>
      <c r="Q19" s="28"/>
      <c r="R19" s="1"/>
      <c r="S19" s="1"/>
      <c r="T19" s="1"/>
      <c r="U19" s="1"/>
      <c r="V19" s="1"/>
      <c r="W19" s="1"/>
      <c r="X19" s="1"/>
      <c r="Y19" s="5"/>
      <c r="Z19" s="29"/>
      <c r="AA19" s="28"/>
      <c r="AB19" s="1"/>
      <c r="AC19" s="5"/>
      <c r="AD19" s="29"/>
      <c r="AE19" s="10"/>
      <c r="AF19" s="29"/>
      <c r="AG19" s="10"/>
      <c r="AH19" s="12"/>
    </row>
    <row r="20" spans="1:34">
      <c r="A20" s="27" t="s">
        <v>54</v>
      </c>
      <c r="B20" s="28"/>
      <c r="C20" s="1"/>
      <c r="D20" s="1"/>
      <c r="E20" s="1"/>
      <c r="F20" s="1"/>
      <c r="G20" s="1"/>
      <c r="H20" s="1"/>
      <c r="I20" s="1"/>
      <c r="J20" s="1"/>
      <c r="K20" s="1"/>
      <c r="L20" s="27">
        <v>5</v>
      </c>
      <c r="M20" s="1"/>
      <c r="N20" s="1"/>
      <c r="O20" s="5"/>
      <c r="P20" s="29"/>
      <c r="Q20" s="28"/>
      <c r="R20" s="1"/>
      <c r="S20" s="1"/>
      <c r="T20" s="1"/>
      <c r="U20" s="1"/>
      <c r="V20" s="1"/>
      <c r="W20" s="1"/>
      <c r="X20" s="1"/>
      <c r="Y20" s="5"/>
      <c r="Z20" s="29"/>
      <c r="AA20" s="28"/>
      <c r="AB20" s="1"/>
      <c r="AC20" s="5"/>
      <c r="AD20" s="29"/>
      <c r="AE20" s="10"/>
      <c r="AF20" s="29"/>
      <c r="AG20" s="10"/>
      <c r="AH20" s="13"/>
    </row>
    <row r="21" spans="1:34">
      <c r="A21" s="27" t="s">
        <v>55</v>
      </c>
      <c r="B21" s="28">
        <v>0.32</v>
      </c>
      <c r="C21" s="1"/>
      <c r="D21" s="1"/>
      <c r="E21" s="1"/>
      <c r="F21" s="1"/>
      <c r="G21" s="1"/>
      <c r="H21" s="1"/>
      <c r="I21" s="1">
        <v>1.9</v>
      </c>
      <c r="J21" s="1"/>
      <c r="K21" s="1">
        <v>1.5</v>
      </c>
      <c r="L21" s="27"/>
      <c r="M21" s="1"/>
      <c r="N21" s="1"/>
      <c r="O21" s="5"/>
      <c r="P21" s="29"/>
      <c r="Q21" s="28">
        <v>0.61</v>
      </c>
      <c r="R21" s="1">
        <v>0.84</v>
      </c>
      <c r="S21" s="1">
        <v>0.64</v>
      </c>
      <c r="T21" s="1"/>
      <c r="U21" s="1">
        <v>0.6</v>
      </c>
      <c r="V21" s="1">
        <v>0.97</v>
      </c>
      <c r="W21" s="1"/>
      <c r="X21" s="1"/>
      <c r="Y21" s="5"/>
      <c r="Z21" s="29"/>
      <c r="AA21" s="28"/>
      <c r="AB21" s="1"/>
      <c r="AC21" s="5"/>
      <c r="AD21" s="29"/>
      <c r="AE21" s="10"/>
      <c r="AF21" s="29"/>
      <c r="AG21" s="10"/>
      <c r="AH21" s="12"/>
    </row>
    <row r="22" spans="1:34">
      <c r="A22" s="27" t="s">
        <v>56</v>
      </c>
      <c r="B22" s="28"/>
      <c r="C22" s="1"/>
      <c r="D22" s="1"/>
      <c r="E22" s="1"/>
      <c r="F22" s="1"/>
      <c r="G22" s="1"/>
      <c r="H22" s="1"/>
      <c r="I22" s="1">
        <v>1.9</v>
      </c>
      <c r="J22" s="1"/>
      <c r="K22" s="1">
        <v>1.5</v>
      </c>
      <c r="L22" s="27"/>
      <c r="M22" s="1"/>
      <c r="N22" s="1"/>
      <c r="O22" s="5"/>
      <c r="P22" s="29"/>
      <c r="Q22" s="28"/>
      <c r="R22" s="1"/>
      <c r="S22" s="1"/>
      <c r="T22" s="1"/>
      <c r="U22" s="1"/>
      <c r="V22" s="1"/>
      <c r="W22" s="1"/>
      <c r="X22" s="1"/>
      <c r="Y22" s="5"/>
      <c r="Z22" s="29"/>
      <c r="AA22" s="28"/>
      <c r="AB22" s="1"/>
      <c r="AC22" s="5"/>
      <c r="AD22" s="29"/>
      <c r="AE22" s="10"/>
      <c r="AF22" s="29"/>
      <c r="AG22" s="10"/>
      <c r="AH22" s="12"/>
    </row>
    <row r="23" spans="1:34">
      <c r="A23" s="27" t="s">
        <v>57</v>
      </c>
      <c r="B23" s="28">
        <v>0.04</v>
      </c>
      <c r="C23" s="1">
        <v>0.08</v>
      </c>
      <c r="D23" s="1">
        <v>0.13</v>
      </c>
      <c r="E23" s="1">
        <v>7.0000000000000007E-2</v>
      </c>
      <c r="F23" s="1">
        <v>0.03</v>
      </c>
      <c r="G23" s="1">
        <v>7.0000000000000007E-2</v>
      </c>
      <c r="H23" s="1">
        <v>0.04</v>
      </c>
      <c r="I23" s="1">
        <v>0.06</v>
      </c>
      <c r="J23" s="1">
        <v>0.06</v>
      </c>
      <c r="K23" s="1">
        <v>0.09</v>
      </c>
      <c r="L23" s="27">
        <v>0.03</v>
      </c>
      <c r="M23" s="1"/>
      <c r="N23" s="1"/>
      <c r="O23" s="5"/>
      <c r="P23" s="29"/>
      <c r="Q23" s="28">
        <v>0.06</v>
      </c>
      <c r="R23" s="1">
        <v>0.06</v>
      </c>
      <c r="S23" s="1">
        <v>0.08</v>
      </c>
      <c r="T23" s="1">
        <v>0.03</v>
      </c>
      <c r="U23" s="1">
        <v>0.06</v>
      </c>
      <c r="V23" s="1">
        <v>7.0000000000000007E-2</v>
      </c>
      <c r="W23" s="1"/>
      <c r="X23" s="1"/>
      <c r="Y23" s="5"/>
      <c r="Z23" s="29"/>
      <c r="AA23" s="28">
        <v>0.04</v>
      </c>
      <c r="AB23" s="1">
        <v>0.04</v>
      </c>
      <c r="AC23" s="5">
        <v>0.1</v>
      </c>
      <c r="AD23" s="29"/>
      <c r="AE23" s="10">
        <v>7.0000000000000007E-2</v>
      </c>
      <c r="AF23" s="29"/>
      <c r="AG23" s="10">
        <v>0.02</v>
      </c>
      <c r="AH23" s="12"/>
    </row>
    <row r="24" spans="1:34">
      <c r="A24" s="27" t="s">
        <v>58</v>
      </c>
      <c r="B24" s="28"/>
      <c r="C24" s="1"/>
      <c r="D24" s="1"/>
      <c r="E24" s="1"/>
      <c r="F24" s="1"/>
      <c r="G24" s="1"/>
      <c r="H24" s="1"/>
      <c r="I24" s="1">
        <v>3.2</v>
      </c>
      <c r="J24" s="1"/>
      <c r="K24" s="1"/>
      <c r="L24" s="27">
        <v>4.8</v>
      </c>
      <c r="M24" s="1"/>
      <c r="N24" s="1"/>
      <c r="O24" s="5"/>
      <c r="P24" s="29"/>
      <c r="Q24" s="28"/>
      <c r="R24" s="1"/>
      <c r="S24" s="1"/>
      <c r="T24" s="1"/>
      <c r="U24" s="1"/>
      <c r="V24" s="1"/>
      <c r="W24" s="1"/>
      <c r="X24" s="1"/>
      <c r="Y24" s="5"/>
      <c r="Z24" s="29"/>
      <c r="AA24" s="28"/>
      <c r="AB24" s="1"/>
      <c r="AC24" s="5"/>
      <c r="AD24" s="29"/>
      <c r="AE24" s="10"/>
      <c r="AF24" s="29"/>
      <c r="AG24" s="10"/>
      <c r="AH24" s="12"/>
    </row>
    <row r="25" spans="1:34">
      <c r="A25" s="27" t="s">
        <v>59</v>
      </c>
      <c r="B25" s="28"/>
      <c r="C25" s="1"/>
      <c r="D25" s="1"/>
      <c r="E25" s="1"/>
      <c r="F25" s="1"/>
      <c r="G25" s="1"/>
      <c r="H25" s="1"/>
      <c r="I25" s="1"/>
      <c r="J25" s="1"/>
      <c r="K25" s="1"/>
      <c r="L25" s="27"/>
      <c r="M25" s="1"/>
      <c r="N25" s="1"/>
      <c r="O25" s="5"/>
      <c r="P25" s="29"/>
      <c r="Q25" s="28"/>
      <c r="R25" s="1"/>
      <c r="S25" s="1"/>
      <c r="T25" s="1"/>
      <c r="U25" s="1">
        <v>27</v>
      </c>
      <c r="V25" s="1"/>
      <c r="W25" s="1"/>
      <c r="X25" s="1"/>
      <c r="Y25" s="5"/>
      <c r="Z25" s="29"/>
      <c r="AA25" s="28"/>
      <c r="AB25" s="1"/>
      <c r="AC25" s="5"/>
      <c r="AD25" s="29"/>
      <c r="AE25" s="10"/>
      <c r="AF25" s="29"/>
      <c r="AG25" s="10"/>
      <c r="AH25" s="12"/>
    </row>
    <row r="26" spans="1:34">
      <c r="A26" s="27" t="s">
        <v>55</v>
      </c>
      <c r="B26" s="28"/>
      <c r="C26" s="1"/>
      <c r="D26" s="1"/>
      <c r="E26" s="1"/>
      <c r="F26" s="1"/>
      <c r="G26" s="1"/>
      <c r="H26" s="1"/>
      <c r="I26" s="1"/>
      <c r="J26" s="1"/>
      <c r="K26" s="1"/>
      <c r="L26" s="27"/>
      <c r="M26" s="1"/>
      <c r="N26" s="1"/>
      <c r="O26" s="5"/>
      <c r="P26" s="29"/>
      <c r="Q26" s="28"/>
      <c r="R26" s="1"/>
      <c r="S26" s="1"/>
      <c r="T26" s="1"/>
      <c r="U26" s="1">
        <v>28.08</v>
      </c>
      <c r="V26" s="1"/>
      <c r="W26" s="1"/>
      <c r="X26" s="1"/>
      <c r="Y26" s="5"/>
      <c r="Z26" s="29"/>
      <c r="AA26" s="28"/>
      <c r="AB26" s="1"/>
      <c r="AC26" s="5"/>
      <c r="AD26" s="29"/>
      <c r="AE26" s="10"/>
      <c r="AF26" s="29"/>
      <c r="AG26" s="10"/>
      <c r="AH26" s="12"/>
    </row>
    <row r="27" spans="1:34">
      <c r="A27" s="27" t="s">
        <v>60</v>
      </c>
      <c r="B27" s="28"/>
      <c r="C27" s="1"/>
      <c r="D27" s="1"/>
      <c r="E27" s="1"/>
      <c r="F27" s="1"/>
      <c r="G27" s="1"/>
      <c r="H27" s="1"/>
      <c r="I27" s="1"/>
      <c r="J27" s="1"/>
      <c r="K27" s="1"/>
      <c r="L27" s="27"/>
      <c r="M27" s="1"/>
      <c r="N27" s="1"/>
      <c r="O27" s="5"/>
      <c r="P27" s="29"/>
      <c r="Q27" s="28"/>
      <c r="R27" s="1"/>
      <c r="S27" s="1"/>
      <c r="T27" s="1"/>
      <c r="U27" s="1">
        <v>22.68</v>
      </c>
      <c r="V27" s="1"/>
      <c r="W27" s="1"/>
      <c r="X27" s="1"/>
      <c r="Y27" s="5"/>
      <c r="Z27" s="29"/>
      <c r="AA27" s="28"/>
      <c r="AB27" s="1"/>
      <c r="AC27" s="5"/>
      <c r="AD27" s="29"/>
      <c r="AE27" s="10"/>
      <c r="AF27" s="29"/>
      <c r="AG27" s="10"/>
      <c r="AH27" s="12"/>
    </row>
    <row r="28" spans="1:34">
      <c r="A28" s="27" t="s">
        <v>61</v>
      </c>
      <c r="B28" s="28"/>
      <c r="C28" s="1"/>
      <c r="D28" s="1"/>
      <c r="E28" s="1"/>
      <c r="F28" s="1"/>
      <c r="G28" s="1"/>
      <c r="H28" s="1"/>
      <c r="I28" s="1"/>
      <c r="J28" s="1"/>
      <c r="K28" s="1"/>
      <c r="L28" s="27"/>
      <c r="M28" s="1"/>
      <c r="N28" s="1"/>
      <c r="O28" s="5"/>
      <c r="P28" s="29"/>
      <c r="Q28" s="28"/>
      <c r="R28" s="1"/>
      <c r="S28" s="1"/>
      <c r="T28" s="1"/>
      <c r="U28" s="1">
        <v>50</v>
      </c>
      <c r="V28" s="1"/>
      <c r="W28" s="1"/>
      <c r="X28" s="1"/>
      <c r="Y28" s="5"/>
      <c r="Z28" s="29"/>
      <c r="AA28" s="28"/>
      <c r="AB28" s="1"/>
      <c r="AC28" s="5"/>
      <c r="AD28" s="29"/>
      <c r="AE28" s="10"/>
      <c r="AF28" s="29"/>
      <c r="AG28" s="10"/>
      <c r="AH28" s="12"/>
    </row>
    <row r="29" spans="1:34">
      <c r="A29" s="27" t="s">
        <v>62</v>
      </c>
      <c r="B29" s="28"/>
      <c r="C29" s="1"/>
      <c r="D29" s="1"/>
      <c r="E29" s="1"/>
      <c r="F29" s="1"/>
      <c r="G29" s="1"/>
      <c r="H29" s="1"/>
      <c r="I29" s="1"/>
      <c r="J29" s="1"/>
      <c r="K29" s="1"/>
      <c r="L29" s="27"/>
      <c r="M29" s="1"/>
      <c r="N29" s="1"/>
      <c r="O29" s="5"/>
      <c r="P29" s="29"/>
      <c r="Q29" s="28"/>
      <c r="R29" s="1"/>
      <c r="S29" s="1"/>
      <c r="T29" s="1"/>
      <c r="U29" s="1"/>
      <c r="V29" s="1"/>
      <c r="W29" s="1"/>
      <c r="X29" s="1"/>
      <c r="Y29" s="5"/>
      <c r="Z29" s="29"/>
      <c r="AA29" s="28"/>
      <c r="AB29" s="1"/>
      <c r="AC29" s="5"/>
      <c r="AD29" s="29"/>
      <c r="AE29" s="10">
        <v>2.8</v>
      </c>
      <c r="AF29" s="29"/>
      <c r="AG29" s="10"/>
      <c r="AH29" s="11"/>
    </row>
    <row r="30" spans="1:34">
      <c r="A30" s="27" t="s">
        <v>63</v>
      </c>
      <c r="B30" s="28"/>
      <c r="C30" s="1"/>
      <c r="D30" s="1"/>
      <c r="E30" s="1"/>
      <c r="F30" s="1"/>
      <c r="G30" s="1"/>
      <c r="H30" s="1"/>
      <c r="I30" s="1"/>
      <c r="J30" s="1"/>
      <c r="K30" s="1"/>
      <c r="L30" s="27"/>
      <c r="M30" s="1"/>
      <c r="N30" s="1"/>
      <c r="O30" s="5"/>
      <c r="P30" s="29"/>
      <c r="Q30" s="28"/>
      <c r="R30" s="1"/>
      <c r="S30" s="1"/>
      <c r="T30" s="1"/>
      <c r="U30" s="1"/>
      <c r="V30" s="1"/>
      <c r="W30" s="1"/>
      <c r="X30" s="1"/>
      <c r="Y30" s="5"/>
      <c r="Z30" s="29"/>
      <c r="AA30" s="28"/>
      <c r="AB30" s="1"/>
      <c r="AC30" s="5"/>
      <c r="AD30" s="29"/>
      <c r="AE30" s="10"/>
      <c r="AF30" s="29"/>
      <c r="AG30" s="10"/>
      <c r="AH30" s="12"/>
    </row>
    <row r="31" spans="1:34">
      <c r="A31" s="27" t="s">
        <v>64</v>
      </c>
      <c r="B31" s="43"/>
      <c r="C31" s="44"/>
      <c r="D31" s="44"/>
      <c r="E31" s="44"/>
      <c r="F31" s="44"/>
      <c r="G31" s="44"/>
      <c r="H31" s="44"/>
      <c r="I31" s="44"/>
      <c r="J31" s="44"/>
      <c r="K31" s="44"/>
      <c r="L31" s="45"/>
      <c r="M31" s="1"/>
      <c r="N31" s="1"/>
      <c r="O31" s="5"/>
      <c r="P31" s="46"/>
      <c r="Q31" s="28"/>
      <c r="R31" s="1"/>
      <c r="S31" s="1"/>
      <c r="T31" s="1"/>
      <c r="U31" s="1"/>
      <c r="V31" s="1"/>
      <c r="W31" s="1"/>
      <c r="X31" s="1"/>
      <c r="Y31" s="5"/>
      <c r="Z31" s="46"/>
      <c r="AA31" s="43"/>
      <c r="AB31" s="44"/>
      <c r="AC31" s="47"/>
      <c r="AD31" s="46"/>
      <c r="AE31" s="48"/>
      <c r="AF31" s="46"/>
      <c r="AG31" s="48"/>
      <c r="AH31" s="12"/>
    </row>
    <row r="32" spans="1:34">
      <c r="A32" s="27" t="s">
        <v>65</v>
      </c>
      <c r="B32" s="43"/>
      <c r="C32" s="44"/>
      <c r="D32" s="44"/>
      <c r="E32" s="44"/>
      <c r="F32" s="44"/>
      <c r="G32" s="44"/>
      <c r="H32" s="44"/>
      <c r="I32" s="44"/>
      <c r="J32" s="44"/>
      <c r="K32" s="44"/>
      <c r="L32" s="45"/>
      <c r="M32" s="1"/>
      <c r="N32" s="1"/>
      <c r="O32" s="5"/>
      <c r="P32" s="46"/>
      <c r="Q32" s="28"/>
      <c r="R32" s="1"/>
      <c r="S32" s="1"/>
      <c r="T32" s="1"/>
      <c r="U32" s="1"/>
      <c r="V32" s="1"/>
      <c r="W32" s="1"/>
      <c r="X32" s="1"/>
      <c r="Y32" s="5"/>
      <c r="Z32" s="46"/>
      <c r="AA32" s="43"/>
      <c r="AB32" s="44"/>
      <c r="AC32" s="47"/>
      <c r="AD32" s="46"/>
      <c r="AE32" s="48"/>
      <c r="AF32" s="46"/>
      <c r="AG32" s="48"/>
      <c r="AH32" s="12"/>
    </row>
    <row r="33" spans="1:34">
      <c r="A33" s="27" t="s">
        <v>66</v>
      </c>
      <c r="B33" s="43"/>
      <c r="C33" s="44"/>
      <c r="D33" s="44"/>
      <c r="E33" s="44"/>
      <c r="F33" s="44"/>
      <c r="G33" s="44"/>
      <c r="H33" s="44"/>
      <c r="I33" s="44"/>
      <c r="J33" s="44"/>
      <c r="K33" s="44"/>
      <c r="L33" s="45"/>
      <c r="M33" s="1"/>
      <c r="N33" s="1"/>
      <c r="O33" s="5"/>
      <c r="P33" s="46"/>
      <c r="Q33" s="28"/>
      <c r="R33" s="1"/>
      <c r="S33" s="1"/>
      <c r="T33" s="1"/>
      <c r="U33" s="1"/>
      <c r="V33" s="1"/>
      <c r="W33" s="1"/>
      <c r="X33" s="1"/>
      <c r="Y33" s="5"/>
      <c r="Z33" s="46"/>
      <c r="AA33" s="43"/>
      <c r="AB33" s="44"/>
      <c r="AC33" s="47"/>
      <c r="AD33" s="46"/>
      <c r="AE33" s="48"/>
      <c r="AF33" s="46"/>
      <c r="AG33" s="48"/>
      <c r="AH33" s="12"/>
    </row>
    <row r="34" spans="1:34" ht="15.75" thickBot="1">
      <c r="A34" s="27" t="s">
        <v>67</v>
      </c>
      <c r="B34" s="54"/>
      <c r="C34" s="55"/>
      <c r="D34" s="55"/>
      <c r="E34" s="55"/>
      <c r="F34" s="55"/>
      <c r="G34" s="55"/>
      <c r="H34" s="55"/>
      <c r="I34" s="55"/>
      <c r="J34" s="55"/>
      <c r="K34" s="55"/>
      <c r="L34" s="56"/>
      <c r="M34" s="36"/>
      <c r="N34" s="36"/>
      <c r="O34" s="37"/>
      <c r="P34" s="57"/>
      <c r="Q34" s="35"/>
      <c r="R34" s="36"/>
      <c r="S34" s="36"/>
      <c r="T34" s="36"/>
      <c r="U34" s="36"/>
      <c r="V34" s="36"/>
      <c r="W34" s="36"/>
      <c r="X34" s="36"/>
      <c r="Y34" s="37"/>
      <c r="Z34" s="57"/>
      <c r="AA34" s="54"/>
      <c r="AB34" s="55"/>
      <c r="AC34" s="58"/>
      <c r="AD34" s="57"/>
      <c r="AE34" s="59"/>
      <c r="AF34" s="57"/>
      <c r="AG34" s="59"/>
      <c r="AH34" s="12"/>
    </row>
    <row r="35" spans="1:34" ht="15" customHeight="1">
      <c r="A35" s="27" t="s">
        <v>68</v>
      </c>
      <c r="B35" s="25"/>
      <c r="C35" s="31">
        <v>25.74</v>
      </c>
      <c r="D35" s="31">
        <v>20.9</v>
      </c>
      <c r="E35" s="3"/>
      <c r="F35" s="31">
        <v>28.14</v>
      </c>
      <c r="G35" s="31">
        <v>15</v>
      </c>
      <c r="H35" s="31">
        <v>20</v>
      </c>
      <c r="I35" s="31">
        <v>20.27</v>
      </c>
      <c r="J35" s="31">
        <v>20</v>
      </c>
      <c r="K35" s="3"/>
      <c r="L35" s="3"/>
      <c r="M35" s="3"/>
      <c r="N35" s="3"/>
      <c r="O35" s="4"/>
      <c r="P35" s="26"/>
      <c r="Q35" s="61">
        <v>22.3</v>
      </c>
      <c r="R35" s="3"/>
      <c r="S35" s="31">
        <v>20</v>
      </c>
      <c r="T35" s="31">
        <v>12</v>
      </c>
      <c r="U35" s="31"/>
      <c r="V35" s="32"/>
      <c r="W35" s="32"/>
      <c r="X35" s="32"/>
      <c r="Y35" s="64"/>
      <c r="Z35" s="26"/>
      <c r="AA35" s="61">
        <v>22</v>
      </c>
      <c r="AB35" s="31">
        <v>20.11</v>
      </c>
      <c r="AC35" s="60">
        <v>19</v>
      </c>
      <c r="AD35" s="26"/>
      <c r="AE35" s="9"/>
      <c r="AF35" s="26"/>
      <c r="AG35" s="62">
        <v>22</v>
      </c>
      <c r="AH35" s="11"/>
    </row>
    <row r="36" spans="1:34">
      <c r="A36" s="27" t="s">
        <v>69</v>
      </c>
      <c r="B36" s="28"/>
      <c r="C36" s="1"/>
      <c r="D36" s="1"/>
      <c r="E36" s="1"/>
      <c r="F36" s="1"/>
      <c r="G36" s="33">
        <v>30</v>
      </c>
      <c r="H36" s="1"/>
      <c r="I36" s="1"/>
      <c r="J36" s="1"/>
      <c r="K36" s="1"/>
      <c r="L36" s="1"/>
      <c r="M36" s="1"/>
      <c r="N36" s="1"/>
      <c r="O36" s="5"/>
      <c r="P36" s="29"/>
      <c r="Q36" s="28"/>
      <c r="R36" s="1"/>
      <c r="S36" s="1"/>
      <c r="T36" s="1"/>
      <c r="U36" s="1"/>
      <c r="V36" s="1"/>
      <c r="W36" s="1"/>
      <c r="X36" s="1"/>
      <c r="Y36" s="5"/>
      <c r="Z36" s="29"/>
      <c r="AA36" s="28"/>
      <c r="AB36" s="1"/>
      <c r="AC36" s="5"/>
      <c r="AD36" s="29"/>
      <c r="AE36" s="10"/>
      <c r="AF36" s="29"/>
      <c r="AG36" s="10"/>
      <c r="AH36" s="11"/>
    </row>
    <row r="37" spans="1:34">
      <c r="A37" s="27" t="s">
        <v>70</v>
      </c>
      <c r="B37" s="28"/>
      <c r="C37" s="1"/>
      <c r="D37" s="1"/>
      <c r="E37" s="1"/>
      <c r="F37" s="1"/>
      <c r="G37" s="1"/>
      <c r="H37" s="33">
        <v>10</v>
      </c>
      <c r="I37" s="1"/>
      <c r="J37" s="1"/>
      <c r="K37" s="1"/>
      <c r="L37" s="1"/>
      <c r="M37" s="1"/>
      <c r="N37" s="1"/>
      <c r="O37" s="5"/>
      <c r="P37" s="29"/>
      <c r="Q37" s="28"/>
      <c r="R37" s="1"/>
      <c r="S37" s="1"/>
      <c r="T37" s="1"/>
      <c r="U37" s="1"/>
      <c r="V37" s="1"/>
      <c r="W37" s="42"/>
      <c r="X37" s="42"/>
      <c r="Y37" s="65"/>
      <c r="Z37" s="29"/>
      <c r="AA37" s="28"/>
      <c r="AB37" s="1"/>
      <c r="AC37" s="5"/>
      <c r="AD37" s="29"/>
      <c r="AE37" s="10"/>
      <c r="AF37" s="29"/>
      <c r="AG37" s="10"/>
      <c r="AH37" s="11"/>
    </row>
    <row r="38" spans="1:34">
      <c r="A38" s="27" t="s">
        <v>71</v>
      </c>
      <c r="B38" s="28"/>
      <c r="C38" s="1"/>
      <c r="D38" s="1"/>
      <c r="E38" s="1"/>
      <c r="F38" s="1"/>
      <c r="G38" s="1"/>
      <c r="H38" s="33">
        <v>30</v>
      </c>
      <c r="I38" s="33">
        <v>15</v>
      </c>
      <c r="J38" s="1"/>
      <c r="K38" s="33">
        <v>16</v>
      </c>
      <c r="L38" s="1"/>
      <c r="M38" s="42"/>
      <c r="N38" s="42"/>
      <c r="O38" s="65"/>
      <c r="P38" s="29"/>
      <c r="Q38" s="28"/>
      <c r="R38" s="1"/>
      <c r="S38" s="1"/>
      <c r="T38" s="1"/>
      <c r="U38" s="1"/>
      <c r="V38" s="33">
        <v>17</v>
      </c>
      <c r="W38" s="42"/>
      <c r="X38" s="42"/>
      <c r="Y38" s="65"/>
      <c r="Z38" s="29"/>
      <c r="AA38" s="28"/>
      <c r="AB38" s="1"/>
      <c r="AC38" s="5"/>
      <c r="AD38" s="29"/>
      <c r="AE38" s="34">
        <v>15</v>
      </c>
      <c r="AF38" s="29"/>
      <c r="AG38" s="10"/>
      <c r="AH38" s="11"/>
    </row>
    <row r="39" spans="1:34">
      <c r="A39" s="27" t="s">
        <v>72</v>
      </c>
      <c r="B39" s="28"/>
      <c r="C39" s="1"/>
      <c r="D39" s="1"/>
      <c r="E39" s="1"/>
      <c r="F39" s="1"/>
      <c r="G39" s="1"/>
      <c r="H39" s="1"/>
      <c r="I39" s="1"/>
      <c r="J39" s="1"/>
      <c r="K39" s="1"/>
      <c r="L39" s="33">
        <v>10</v>
      </c>
      <c r="M39" s="42"/>
      <c r="N39" s="42"/>
      <c r="O39" s="65"/>
      <c r="P39" s="29"/>
      <c r="Q39" s="28"/>
      <c r="R39" s="1"/>
      <c r="S39" s="1"/>
      <c r="T39" s="1"/>
      <c r="U39" s="1"/>
      <c r="V39" s="1"/>
      <c r="W39" s="42"/>
      <c r="X39" s="42"/>
      <c r="Y39" s="65"/>
      <c r="Z39" s="29"/>
      <c r="AA39" s="28"/>
      <c r="AB39" s="1"/>
      <c r="AC39" s="5"/>
      <c r="AD39" s="29"/>
      <c r="AE39" s="10"/>
      <c r="AF39" s="29"/>
      <c r="AG39" s="10"/>
      <c r="AH39" s="11"/>
    </row>
    <row r="40" spans="1:34">
      <c r="A40" s="27" t="s">
        <v>73</v>
      </c>
      <c r="B40" s="28"/>
      <c r="C40" s="1"/>
      <c r="D40" s="1"/>
      <c r="E40" s="1"/>
      <c r="F40" s="1"/>
      <c r="G40" s="1"/>
      <c r="H40" s="1"/>
      <c r="I40" s="1"/>
      <c r="J40" s="1"/>
      <c r="K40" s="1"/>
      <c r="L40" s="1"/>
      <c r="M40" s="42"/>
      <c r="N40" s="42"/>
      <c r="O40" s="65"/>
      <c r="P40" s="29"/>
      <c r="Q40" s="28"/>
      <c r="R40" s="33">
        <v>18</v>
      </c>
      <c r="S40" s="1"/>
      <c r="T40" s="1"/>
      <c r="U40" s="1"/>
      <c r="V40" s="1"/>
      <c r="W40" s="42"/>
      <c r="X40" s="42"/>
      <c r="Y40" s="65"/>
      <c r="Z40" s="29"/>
      <c r="AA40" s="28"/>
      <c r="AB40" s="1"/>
      <c r="AC40" s="5"/>
      <c r="AD40" s="29"/>
      <c r="AE40" s="10"/>
      <c r="AF40" s="29"/>
      <c r="AG40" s="10"/>
      <c r="AH40" s="12"/>
    </row>
    <row r="41" spans="1:34">
      <c r="A41" s="27" t="s">
        <v>74</v>
      </c>
      <c r="B41" s="28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5"/>
      <c r="P41" s="29"/>
      <c r="Q41" s="28"/>
      <c r="R41" s="1"/>
      <c r="S41" s="1"/>
      <c r="T41" s="1"/>
      <c r="U41" s="1"/>
      <c r="V41" s="1"/>
      <c r="W41" s="42"/>
      <c r="X41" s="42"/>
      <c r="Y41" s="65"/>
      <c r="Z41" s="29"/>
      <c r="AA41" s="28"/>
      <c r="AB41" s="1"/>
      <c r="AC41" s="5"/>
      <c r="AD41" s="29"/>
      <c r="AE41" s="10"/>
      <c r="AF41" s="29"/>
      <c r="AG41" s="10"/>
      <c r="AH41" s="12"/>
    </row>
    <row r="42" spans="1:34">
      <c r="A42" s="27" t="s">
        <v>75</v>
      </c>
      <c r="B42" s="28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5"/>
      <c r="P42" s="29"/>
      <c r="Q42" s="28"/>
      <c r="R42" s="1"/>
      <c r="S42" s="1"/>
      <c r="T42" s="1"/>
      <c r="U42" s="1"/>
      <c r="V42" s="33">
        <v>57</v>
      </c>
      <c r="W42" s="42"/>
      <c r="X42" s="42"/>
      <c r="Y42" s="65"/>
      <c r="Z42" s="29"/>
      <c r="AA42" s="28"/>
      <c r="AB42" s="1"/>
      <c r="AC42" s="5"/>
      <c r="AD42" s="29"/>
      <c r="AE42" s="10"/>
      <c r="AF42" s="29"/>
      <c r="AG42" s="10"/>
      <c r="AH42" s="12"/>
    </row>
    <row r="43" spans="1:34">
      <c r="A43" s="27" t="s">
        <v>76</v>
      </c>
      <c r="B43" s="28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5"/>
      <c r="P43" s="29"/>
      <c r="Q43" s="28"/>
      <c r="R43" s="1"/>
      <c r="S43" s="1"/>
      <c r="T43" s="1"/>
      <c r="U43" s="33">
        <v>22</v>
      </c>
      <c r="V43" s="42"/>
      <c r="W43" s="42"/>
      <c r="X43" s="42"/>
      <c r="Y43" s="65"/>
      <c r="Z43" s="29"/>
      <c r="AA43" s="28"/>
      <c r="AB43" s="1"/>
      <c r="AC43" s="5"/>
      <c r="AD43" s="29"/>
      <c r="AE43" s="10"/>
      <c r="AF43" s="29"/>
      <c r="AG43" s="10"/>
      <c r="AH43" s="12"/>
    </row>
    <row r="44" spans="1:34">
      <c r="A44" s="27" t="s">
        <v>77</v>
      </c>
      <c r="B44" s="28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5"/>
      <c r="P44" s="29"/>
      <c r="Q44" s="28"/>
      <c r="R44" s="1"/>
      <c r="S44" s="1"/>
      <c r="T44" s="1"/>
      <c r="U44" s="1"/>
      <c r="V44" s="42"/>
      <c r="W44" s="42"/>
      <c r="X44" s="42"/>
      <c r="Y44" s="65"/>
      <c r="Z44" s="29"/>
      <c r="AA44" s="28"/>
      <c r="AB44" s="1"/>
      <c r="AC44" s="5"/>
      <c r="AD44" s="29"/>
      <c r="AE44" s="10"/>
      <c r="AF44" s="29"/>
      <c r="AG44" s="10"/>
      <c r="AH44" s="12"/>
    </row>
    <row r="45" spans="1:34">
      <c r="A45" s="27" t="s">
        <v>78</v>
      </c>
      <c r="B45" s="28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5"/>
      <c r="P45" s="29"/>
      <c r="Q45" s="28"/>
      <c r="R45" s="1"/>
      <c r="S45" s="1"/>
      <c r="T45" s="1"/>
      <c r="U45" s="1"/>
      <c r="V45" s="42"/>
      <c r="W45" s="42"/>
      <c r="X45" s="42"/>
      <c r="Y45" s="65"/>
      <c r="Z45" s="29"/>
      <c r="AA45" s="28"/>
      <c r="AB45" s="1"/>
      <c r="AC45" s="5"/>
      <c r="AD45" s="29"/>
      <c r="AE45" s="10"/>
      <c r="AF45" s="29"/>
      <c r="AG45" s="10"/>
      <c r="AH45" s="12"/>
    </row>
    <row r="46" spans="1:34">
      <c r="A46" s="27" t="s">
        <v>79</v>
      </c>
      <c r="B46" s="28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5"/>
      <c r="P46" s="29"/>
      <c r="Q46" s="28"/>
      <c r="R46" s="1"/>
      <c r="S46" s="1"/>
      <c r="T46" s="1"/>
      <c r="U46" s="1"/>
      <c r="V46" s="42"/>
      <c r="W46" s="42"/>
      <c r="X46" s="42"/>
      <c r="Y46" s="65"/>
      <c r="Z46" s="29"/>
      <c r="AA46" s="28"/>
      <c r="AB46" s="1"/>
      <c r="AC46" s="5"/>
      <c r="AD46" s="29"/>
      <c r="AE46" s="10"/>
      <c r="AF46" s="29"/>
      <c r="AG46" s="10"/>
      <c r="AH46" s="12"/>
    </row>
    <row r="47" spans="1:34" ht="15.75" thickBot="1">
      <c r="A47" s="27" t="s">
        <v>80</v>
      </c>
      <c r="B47" s="38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7"/>
      <c r="P47" s="39"/>
      <c r="Q47" s="38"/>
      <c r="R47" s="6"/>
      <c r="S47" s="6"/>
      <c r="T47" s="6"/>
      <c r="U47" s="6"/>
      <c r="V47" s="66"/>
      <c r="W47" s="66"/>
      <c r="X47" s="66"/>
      <c r="Y47" s="67"/>
      <c r="Z47" s="39"/>
      <c r="AA47" s="38"/>
      <c r="AB47" s="6"/>
      <c r="AC47" s="7"/>
      <c r="AD47" s="39"/>
      <c r="AE47" s="41"/>
      <c r="AF47" s="39"/>
      <c r="AG47" s="41"/>
      <c r="AH47" s="12"/>
    </row>
    <row r="48" spans="1:34" ht="15" customHeight="1">
      <c r="A48" s="27" t="s">
        <v>81</v>
      </c>
      <c r="B48" s="43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47"/>
      <c r="P48" s="46"/>
      <c r="Q48" s="43"/>
      <c r="R48" s="44"/>
      <c r="S48" s="44"/>
      <c r="T48" s="44"/>
      <c r="U48" s="44"/>
      <c r="V48" s="44"/>
      <c r="W48" s="44"/>
      <c r="X48" s="44"/>
      <c r="Y48" s="47"/>
      <c r="Z48" s="46"/>
      <c r="AA48" s="43"/>
      <c r="AB48" s="44"/>
      <c r="AC48" s="47"/>
      <c r="AD48" s="46"/>
      <c r="AE48" s="48"/>
      <c r="AF48" s="46"/>
      <c r="AG48" s="48"/>
      <c r="AH48" s="14"/>
    </row>
    <row r="49" spans="1:34">
      <c r="A49" s="27" t="s">
        <v>82</v>
      </c>
      <c r="B49" s="28"/>
      <c r="C49" s="1"/>
      <c r="D49" s="1"/>
      <c r="E49" s="1"/>
      <c r="F49" s="1"/>
      <c r="G49" s="1"/>
      <c r="H49" s="1"/>
      <c r="I49" s="1"/>
      <c r="J49" s="1"/>
      <c r="K49" s="1"/>
      <c r="L49" s="27"/>
      <c r="M49" s="1"/>
      <c r="N49" s="1"/>
      <c r="O49" s="5"/>
      <c r="P49" s="29"/>
      <c r="Q49" s="28"/>
      <c r="R49" s="1"/>
      <c r="S49" s="1"/>
      <c r="T49" s="1"/>
      <c r="U49" s="1"/>
      <c r="V49" s="1"/>
      <c r="W49" s="1"/>
      <c r="X49" s="1"/>
      <c r="Y49" s="5"/>
      <c r="Z49" s="29"/>
      <c r="AA49" s="28"/>
      <c r="AB49" s="1"/>
      <c r="AC49" s="5"/>
      <c r="AD49" s="29"/>
      <c r="AE49" s="10"/>
      <c r="AF49" s="29"/>
      <c r="AG49" s="10"/>
      <c r="AH49" s="14"/>
    </row>
    <row r="50" spans="1:34">
      <c r="A50" s="27" t="s">
        <v>83</v>
      </c>
      <c r="B50" s="28"/>
      <c r="C50" s="1"/>
      <c r="D50" s="1"/>
      <c r="E50" s="1"/>
      <c r="F50" s="1"/>
      <c r="G50" s="1"/>
      <c r="H50" s="1"/>
      <c r="I50" s="1"/>
      <c r="J50" s="1"/>
      <c r="K50" s="1"/>
      <c r="L50" s="27"/>
      <c r="M50" s="1"/>
      <c r="N50" s="1"/>
      <c r="O50" s="5"/>
      <c r="P50" s="29"/>
      <c r="Q50" s="28"/>
      <c r="R50" s="1"/>
      <c r="S50" s="1"/>
      <c r="T50" s="1"/>
      <c r="U50" s="1"/>
      <c r="V50" s="1"/>
      <c r="W50" s="1"/>
      <c r="X50" s="1"/>
      <c r="Y50" s="5"/>
      <c r="Z50" s="29"/>
      <c r="AA50" s="28"/>
      <c r="AB50" s="1"/>
      <c r="AC50" s="5"/>
      <c r="AD50" s="29"/>
      <c r="AE50" s="10"/>
      <c r="AF50" s="29"/>
      <c r="AG50" s="10"/>
      <c r="AH50" s="14"/>
    </row>
    <row r="51" spans="1:34">
      <c r="A51" s="27" t="s">
        <v>84</v>
      </c>
      <c r="B51" s="28"/>
      <c r="C51" s="1"/>
      <c r="D51" s="1"/>
      <c r="E51" s="1"/>
      <c r="F51" s="1"/>
      <c r="G51" s="1"/>
      <c r="H51" s="1"/>
      <c r="I51" s="1"/>
      <c r="J51" s="1"/>
      <c r="K51" s="1"/>
      <c r="L51" s="27"/>
      <c r="M51" s="1"/>
      <c r="N51" s="1"/>
      <c r="O51" s="5"/>
      <c r="P51" s="29"/>
      <c r="Q51" s="28"/>
      <c r="R51" s="1"/>
      <c r="S51" s="1"/>
      <c r="T51" s="1"/>
      <c r="U51" s="1"/>
      <c r="V51" s="1"/>
      <c r="W51" s="1"/>
      <c r="X51" s="1"/>
      <c r="Y51" s="5"/>
      <c r="Z51" s="29"/>
      <c r="AA51" s="28"/>
      <c r="AB51" s="1"/>
      <c r="AC51" s="5"/>
      <c r="AD51" s="29"/>
      <c r="AE51" s="10"/>
      <c r="AF51" s="29"/>
      <c r="AG51" s="10"/>
      <c r="AH51" s="14"/>
    </row>
    <row r="52" spans="1:34">
      <c r="A52" s="27" t="s">
        <v>85</v>
      </c>
      <c r="B52" s="28"/>
      <c r="C52" s="1"/>
      <c r="D52" s="1"/>
      <c r="E52" s="1"/>
      <c r="F52" s="1"/>
      <c r="G52" s="1"/>
      <c r="H52" s="1"/>
      <c r="I52" s="1"/>
      <c r="J52" s="1"/>
      <c r="K52" s="1"/>
      <c r="L52" s="27"/>
      <c r="M52" s="1"/>
      <c r="N52" s="1"/>
      <c r="O52" s="5"/>
      <c r="P52" s="29"/>
      <c r="Q52" s="28"/>
      <c r="R52" s="1"/>
      <c r="S52" s="1"/>
      <c r="T52" s="1"/>
      <c r="U52" s="1"/>
      <c r="V52" s="1"/>
      <c r="W52" s="1"/>
      <c r="X52" s="1"/>
      <c r="Y52" s="5"/>
      <c r="Z52" s="29"/>
      <c r="AA52" s="28"/>
      <c r="AB52" s="1"/>
      <c r="AC52" s="5"/>
      <c r="AD52" s="29"/>
      <c r="AE52" s="10"/>
      <c r="AF52" s="29"/>
      <c r="AG52" s="10"/>
      <c r="AH52" s="14"/>
    </row>
    <row r="53" spans="1:34">
      <c r="A53" s="27" t="s">
        <v>86</v>
      </c>
      <c r="B53" s="28"/>
      <c r="C53" s="1"/>
      <c r="D53" s="1"/>
      <c r="E53" s="1"/>
      <c r="F53" s="1"/>
      <c r="G53" s="1"/>
      <c r="H53" s="1"/>
      <c r="I53" s="1"/>
      <c r="J53" s="1"/>
      <c r="K53" s="1"/>
      <c r="L53" s="27"/>
      <c r="M53" s="1"/>
      <c r="N53" s="1"/>
      <c r="O53" s="5"/>
      <c r="P53" s="29"/>
      <c r="Q53" s="28"/>
      <c r="R53" s="1"/>
      <c r="S53" s="1"/>
      <c r="T53" s="1"/>
      <c r="U53" s="1"/>
      <c r="V53" s="1"/>
      <c r="W53" s="1"/>
      <c r="X53" s="1"/>
      <c r="Y53" s="5"/>
      <c r="Z53" s="29"/>
      <c r="AA53" s="28"/>
      <c r="AB53" s="1"/>
      <c r="AC53" s="5"/>
      <c r="AD53" s="29"/>
      <c r="AE53" s="10"/>
      <c r="AF53" s="29"/>
      <c r="AG53" s="10"/>
      <c r="AH53" s="14"/>
    </row>
    <row r="54" spans="1:34">
      <c r="A54" s="27" t="s">
        <v>87</v>
      </c>
      <c r="B54" s="28"/>
      <c r="C54" s="1"/>
      <c r="D54" s="1"/>
      <c r="E54" s="1"/>
      <c r="F54" s="1"/>
      <c r="G54" s="1"/>
      <c r="H54" s="1"/>
      <c r="I54" s="1"/>
      <c r="J54" s="1"/>
      <c r="K54" s="1"/>
      <c r="L54" s="27"/>
      <c r="M54" s="1"/>
      <c r="N54" s="1"/>
      <c r="O54" s="5"/>
      <c r="P54" s="29"/>
      <c r="Q54" s="28"/>
      <c r="R54" s="1"/>
      <c r="S54" s="1"/>
      <c r="T54" s="1"/>
      <c r="U54" s="1"/>
      <c r="V54" s="1"/>
      <c r="W54" s="1"/>
      <c r="X54" s="1"/>
      <c r="Y54" s="5"/>
      <c r="Z54" s="29"/>
      <c r="AA54" s="28"/>
      <c r="AB54" s="1"/>
      <c r="AC54" s="5"/>
      <c r="AD54" s="29"/>
      <c r="AE54" s="10"/>
      <c r="AF54" s="29"/>
      <c r="AG54" s="10"/>
      <c r="AH54" s="14"/>
    </row>
    <row r="55" spans="1:34">
      <c r="A55" s="27" t="s">
        <v>88</v>
      </c>
      <c r="B55" s="28"/>
      <c r="C55" s="1"/>
      <c r="D55" s="1"/>
      <c r="E55" s="1"/>
      <c r="F55" s="1"/>
      <c r="G55" s="1"/>
      <c r="H55" s="1"/>
      <c r="I55" s="1"/>
      <c r="J55" s="1"/>
      <c r="K55" s="1"/>
      <c r="L55" s="27"/>
      <c r="M55" s="1"/>
      <c r="N55" s="1"/>
      <c r="O55" s="5"/>
      <c r="P55" s="29"/>
      <c r="Q55" s="28"/>
      <c r="R55" s="1"/>
      <c r="S55" s="1"/>
      <c r="T55" s="1"/>
      <c r="U55" s="1"/>
      <c r="V55" s="1"/>
      <c r="W55" s="1"/>
      <c r="X55" s="1"/>
      <c r="Y55" s="5"/>
      <c r="Z55" s="29"/>
      <c r="AA55" s="28"/>
      <c r="AB55" s="1"/>
      <c r="AC55" s="5"/>
      <c r="AD55" s="29"/>
      <c r="AE55" s="10"/>
      <c r="AF55" s="29"/>
      <c r="AG55" s="10"/>
      <c r="AH55" s="14"/>
    </row>
    <row r="56" spans="1:34">
      <c r="A56" s="27" t="s">
        <v>89</v>
      </c>
      <c r="B56" s="28"/>
      <c r="C56" s="1"/>
      <c r="D56" s="1"/>
      <c r="E56" s="1"/>
      <c r="F56" s="1"/>
      <c r="G56" s="1"/>
      <c r="H56" s="1"/>
      <c r="I56" s="1"/>
      <c r="J56" s="1"/>
      <c r="K56" s="1"/>
      <c r="L56" s="27"/>
      <c r="M56" s="1"/>
      <c r="N56" s="1"/>
      <c r="O56" s="5"/>
      <c r="P56" s="29"/>
      <c r="Q56" s="28"/>
      <c r="R56" s="1"/>
      <c r="S56" s="1"/>
      <c r="T56" s="1"/>
      <c r="U56" s="1"/>
      <c r="V56" s="1"/>
      <c r="W56" s="1"/>
      <c r="X56" s="1"/>
      <c r="Y56" s="5"/>
      <c r="Z56" s="29"/>
      <c r="AA56" s="28"/>
      <c r="AB56" s="1"/>
      <c r="AC56" s="5"/>
      <c r="AD56" s="29"/>
      <c r="AE56" s="10"/>
      <c r="AF56" s="29"/>
      <c r="AG56" s="10"/>
      <c r="AH56" s="14"/>
    </row>
    <row r="57" spans="1:34">
      <c r="A57" s="27" t="s">
        <v>90</v>
      </c>
      <c r="B57" s="28"/>
      <c r="C57" s="1"/>
      <c r="D57" s="1"/>
      <c r="E57" s="1"/>
      <c r="F57" s="1"/>
      <c r="G57" s="1"/>
      <c r="H57" s="1"/>
      <c r="I57" s="1"/>
      <c r="J57" s="1"/>
      <c r="K57" s="1"/>
      <c r="L57" s="27"/>
      <c r="M57" s="1"/>
      <c r="N57" s="1"/>
      <c r="O57" s="5"/>
      <c r="P57" s="29"/>
      <c r="Q57" s="28"/>
      <c r="R57" s="1"/>
      <c r="S57" s="1"/>
      <c r="T57" s="1"/>
      <c r="U57" s="1"/>
      <c r="V57" s="1"/>
      <c r="W57" s="1"/>
      <c r="X57" s="1"/>
      <c r="Y57" s="5"/>
      <c r="Z57" s="29"/>
      <c r="AA57" s="28"/>
      <c r="AB57" s="1"/>
      <c r="AC57" s="5"/>
      <c r="AD57" s="29"/>
      <c r="AE57" s="10"/>
      <c r="AF57" s="29"/>
      <c r="AG57" s="10"/>
      <c r="AH57" s="14"/>
    </row>
    <row r="58" spans="1:34">
      <c r="A58" s="27" t="s">
        <v>91</v>
      </c>
      <c r="B58" s="28"/>
      <c r="C58" s="1"/>
      <c r="D58" s="1"/>
      <c r="E58" s="1"/>
      <c r="F58" s="1"/>
      <c r="G58" s="1"/>
      <c r="H58" s="1"/>
      <c r="I58" s="1"/>
      <c r="J58" s="1"/>
      <c r="K58" s="1"/>
      <c r="L58" s="27"/>
      <c r="M58" s="1"/>
      <c r="N58" s="1"/>
      <c r="O58" s="5"/>
      <c r="P58" s="29"/>
      <c r="Q58" s="28"/>
      <c r="R58" s="1"/>
      <c r="S58" s="1"/>
      <c r="T58" s="1"/>
      <c r="U58" s="1"/>
      <c r="V58" s="1"/>
      <c r="W58" s="1"/>
      <c r="X58" s="1"/>
      <c r="Y58" s="5"/>
      <c r="Z58" s="29"/>
      <c r="AA58" s="28"/>
      <c r="AB58" s="1"/>
      <c r="AC58" s="5"/>
      <c r="AD58" s="29"/>
      <c r="AE58" s="10"/>
      <c r="AF58" s="29"/>
      <c r="AG58" s="10"/>
      <c r="AH58" s="14"/>
    </row>
    <row r="59" spans="1:34">
      <c r="A59" s="27" t="s">
        <v>92</v>
      </c>
      <c r="B59" s="28"/>
      <c r="C59" s="1"/>
      <c r="D59" s="1"/>
      <c r="E59" s="1"/>
      <c r="F59" s="1"/>
      <c r="G59" s="1"/>
      <c r="H59" s="1"/>
      <c r="I59" s="1"/>
      <c r="J59" s="1"/>
      <c r="K59" s="1"/>
      <c r="L59" s="27"/>
      <c r="M59" s="1"/>
      <c r="N59" s="1"/>
      <c r="O59" s="5"/>
      <c r="P59" s="29"/>
      <c r="Q59" s="28"/>
      <c r="R59" s="1"/>
      <c r="S59" s="1"/>
      <c r="T59" s="1"/>
      <c r="U59" s="1"/>
      <c r="V59" s="1"/>
      <c r="W59" s="1"/>
      <c r="X59" s="1"/>
      <c r="Y59" s="5"/>
      <c r="Z59" s="29"/>
      <c r="AA59" s="28"/>
      <c r="AB59" s="1"/>
      <c r="AC59" s="5"/>
      <c r="AD59" s="29"/>
      <c r="AE59" s="10"/>
      <c r="AF59" s="29"/>
      <c r="AG59" s="10"/>
      <c r="AH59" s="14"/>
    </row>
    <row r="60" spans="1:34">
      <c r="A60" s="27" t="s">
        <v>93</v>
      </c>
      <c r="B60" s="28"/>
      <c r="C60" s="1"/>
      <c r="D60" s="1"/>
      <c r="E60" s="1"/>
      <c r="F60" s="1"/>
      <c r="G60" s="1"/>
      <c r="H60" s="1"/>
      <c r="I60" s="1"/>
      <c r="J60" s="1"/>
      <c r="K60" s="1"/>
      <c r="L60" s="27"/>
      <c r="M60" s="1"/>
      <c r="N60" s="1"/>
      <c r="O60" s="5"/>
      <c r="P60" s="29"/>
      <c r="Q60" s="28"/>
      <c r="R60" s="1"/>
      <c r="S60" s="1"/>
      <c r="T60" s="1"/>
      <c r="U60" s="1"/>
      <c r="V60" s="1"/>
      <c r="W60" s="1"/>
      <c r="X60" s="1"/>
      <c r="Y60" s="5"/>
      <c r="Z60" s="29"/>
      <c r="AA60" s="28"/>
      <c r="AB60" s="1"/>
      <c r="AC60" s="5"/>
      <c r="AD60" s="29"/>
      <c r="AE60" s="10"/>
      <c r="AF60" s="29"/>
      <c r="AG60" s="10"/>
      <c r="AH60" s="14"/>
    </row>
    <row r="61" spans="1:34">
      <c r="A61" s="27" t="s">
        <v>94</v>
      </c>
      <c r="B61" s="28"/>
      <c r="C61" s="1"/>
      <c r="D61" s="1"/>
      <c r="E61" s="1"/>
      <c r="F61" s="1"/>
      <c r="G61" s="1"/>
      <c r="H61" s="1"/>
      <c r="I61" s="1"/>
      <c r="J61" s="1"/>
      <c r="K61" s="1"/>
      <c r="L61" s="27"/>
      <c r="M61" s="1"/>
      <c r="N61" s="1"/>
      <c r="O61" s="5"/>
      <c r="P61" s="29"/>
      <c r="Q61" s="28"/>
      <c r="R61" s="1"/>
      <c r="S61" s="1"/>
      <c r="T61" s="1"/>
      <c r="U61" s="1"/>
      <c r="V61" s="1"/>
      <c r="W61" s="1"/>
      <c r="X61" s="1"/>
      <c r="Y61" s="5"/>
      <c r="Z61" s="29"/>
      <c r="AA61" s="28"/>
      <c r="AB61" s="1"/>
      <c r="AC61" s="5"/>
      <c r="AD61" s="29"/>
      <c r="AE61" s="10"/>
      <c r="AF61" s="29"/>
      <c r="AG61" s="10"/>
      <c r="AH61" s="14"/>
    </row>
    <row r="62" spans="1:34">
      <c r="A62" s="27" t="s">
        <v>95</v>
      </c>
      <c r="B62" s="28"/>
      <c r="C62" s="1"/>
      <c r="D62" s="1"/>
      <c r="E62" s="1"/>
      <c r="F62" s="1"/>
      <c r="G62" s="1"/>
      <c r="H62" s="1"/>
      <c r="I62" s="1"/>
      <c r="J62" s="1"/>
      <c r="K62" s="1"/>
      <c r="L62" s="27"/>
      <c r="M62" s="1"/>
      <c r="N62" s="1"/>
      <c r="O62" s="5"/>
      <c r="P62" s="29"/>
      <c r="Q62" s="28"/>
      <c r="R62" s="1"/>
      <c r="S62" s="1"/>
      <c r="T62" s="1"/>
      <c r="U62" s="1"/>
      <c r="V62" s="1"/>
      <c r="W62" s="1"/>
      <c r="X62" s="1"/>
      <c r="Y62" s="5"/>
      <c r="Z62" s="29"/>
      <c r="AA62" s="28"/>
      <c r="AB62" s="1"/>
      <c r="AC62" s="5"/>
      <c r="AD62" s="29"/>
      <c r="AE62" s="10"/>
      <c r="AF62" s="29"/>
      <c r="AG62" s="10"/>
      <c r="AH62" s="14"/>
    </row>
    <row r="63" spans="1:34">
      <c r="A63" s="27" t="s">
        <v>96</v>
      </c>
      <c r="B63" s="28"/>
      <c r="C63" s="1"/>
      <c r="D63" s="1"/>
      <c r="E63" s="1"/>
      <c r="F63" s="1"/>
      <c r="G63" s="1"/>
      <c r="H63" s="1"/>
      <c r="I63" s="1"/>
      <c r="J63" s="1"/>
      <c r="K63" s="1"/>
      <c r="L63" s="27"/>
      <c r="M63" s="1"/>
      <c r="N63" s="1"/>
      <c r="O63" s="5"/>
      <c r="P63" s="29"/>
      <c r="Q63" s="28"/>
      <c r="R63" s="1"/>
      <c r="S63" s="1"/>
      <c r="T63" s="1"/>
      <c r="U63" s="1"/>
      <c r="V63" s="1"/>
      <c r="W63" s="1"/>
      <c r="X63" s="1"/>
      <c r="Y63" s="5"/>
      <c r="Z63" s="29"/>
      <c r="AA63" s="28"/>
      <c r="AB63" s="1"/>
      <c r="AC63" s="5"/>
      <c r="AD63" s="29"/>
      <c r="AE63" s="10"/>
      <c r="AF63" s="29"/>
      <c r="AG63" s="10"/>
      <c r="AH63" s="14"/>
    </row>
    <row r="64" spans="1:34">
      <c r="A64" s="27" t="s">
        <v>97</v>
      </c>
      <c r="B64" s="28"/>
      <c r="C64" s="1"/>
      <c r="D64" s="1"/>
      <c r="E64" s="1"/>
      <c r="F64" s="1"/>
      <c r="G64" s="1"/>
      <c r="H64" s="1"/>
      <c r="I64" s="1"/>
      <c r="J64" s="1"/>
      <c r="K64" s="1"/>
      <c r="L64" s="27"/>
      <c r="M64" s="1"/>
      <c r="N64" s="1"/>
      <c r="O64" s="5"/>
      <c r="P64" s="29"/>
      <c r="Q64" s="28"/>
      <c r="R64" s="1"/>
      <c r="S64" s="1"/>
      <c r="T64" s="1"/>
      <c r="U64" s="1"/>
      <c r="V64" s="1"/>
      <c r="W64" s="1"/>
      <c r="X64" s="1"/>
      <c r="Y64" s="5"/>
      <c r="Z64" s="29"/>
      <c r="AA64" s="28"/>
      <c r="AB64" s="1"/>
      <c r="AC64" s="5"/>
      <c r="AD64" s="29"/>
      <c r="AE64" s="10"/>
      <c r="AF64" s="29"/>
      <c r="AG64" s="10"/>
      <c r="AH64" s="15"/>
    </row>
    <row r="65" spans="1:34">
      <c r="A65" s="27" t="s">
        <v>98</v>
      </c>
      <c r="B65" s="28"/>
      <c r="C65" s="1"/>
      <c r="D65" s="1"/>
      <c r="E65" s="1"/>
      <c r="F65" s="1"/>
      <c r="G65" s="1"/>
      <c r="H65" s="1"/>
      <c r="I65" s="1"/>
      <c r="J65" s="1"/>
      <c r="K65" s="1"/>
      <c r="L65" s="27"/>
      <c r="M65" s="1"/>
      <c r="N65" s="1"/>
      <c r="O65" s="5"/>
      <c r="P65" s="29"/>
      <c r="Q65" s="28"/>
      <c r="R65" s="1"/>
      <c r="S65" s="1"/>
      <c r="T65" s="1"/>
      <c r="U65" s="1"/>
      <c r="V65" s="1"/>
      <c r="W65" s="1"/>
      <c r="X65" s="1"/>
      <c r="Y65" s="5"/>
      <c r="Z65" s="29"/>
      <c r="AA65" s="28"/>
      <c r="AB65" s="1"/>
      <c r="AC65" s="5"/>
      <c r="AD65" s="29"/>
      <c r="AE65" s="10"/>
      <c r="AF65" s="29"/>
      <c r="AG65" s="10"/>
      <c r="AH65" s="14"/>
    </row>
    <row r="66" spans="1:34">
      <c r="A66" s="27" t="s">
        <v>99</v>
      </c>
      <c r="B66" s="28"/>
      <c r="C66" s="1"/>
      <c r="D66" s="1"/>
      <c r="E66" s="1"/>
      <c r="F66" s="1"/>
      <c r="G66" s="1"/>
      <c r="H66" s="1"/>
      <c r="I66" s="1"/>
      <c r="J66" s="1"/>
      <c r="K66" s="1"/>
      <c r="L66" s="27"/>
      <c r="M66" s="1"/>
      <c r="N66" s="1"/>
      <c r="O66" s="5"/>
      <c r="P66" s="29"/>
      <c r="Q66" s="28"/>
      <c r="R66" s="1"/>
      <c r="S66" s="1"/>
      <c r="T66" s="1"/>
      <c r="U66" s="1"/>
      <c r="V66" s="1"/>
      <c r="W66" s="1"/>
      <c r="X66" s="1"/>
      <c r="Y66" s="5"/>
      <c r="Z66" s="29"/>
      <c r="AA66" s="28"/>
      <c r="AB66" s="1"/>
      <c r="AC66" s="5"/>
      <c r="AD66" s="29"/>
      <c r="AE66" s="10"/>
      <c r="AF66" s="29"/>
      <c r="AG66" s="10"/>
      <c r="AH66" s="14"/>
    </row>
    <row r="67" spans="1:34">
      <c r="A67" s="27" t="s">
        <v>100</v>
      </c>
      <c r="B67" s="28"/>
      <c r="C67" s="1"/>
      <c r="D67" s="1"/>
      <c r="E67" s="1"/>
      <c r="F67" s="1"/>
      <c r="G67" s="1"/>
      <c r="H67" s="1"/>
      <c r="I67" s="1"/>
      <c r="J67" s="1"/>
      <c r="K67" s="1"/>
      <c r="L67" s="27"/>
      <c r="M67" s="1"/>
      <c r="N67" s="1"/>
      <c r="O67" s="5"/>
      <c r="P67" s="29"/>
      <c r="Q67" s="28"/>
      <c r="R67" s="1"/>
      <c r="S67" s="1"/>
      <c r="T67" s="1"/>
      <c r="U67" s="1"/>
      <c r="V67" s="1"/>
      <c r="W67" s="1"/>
      <c r="X67" s="1"/>
      <c r="Y67" s="5"/>
      <c r="Z67" s="29"/>
      <c r="AA67" s="28"/>
      <c r="AB67" s="1"/>
      <c r="AC67" s="5"/>
      <c r="AD67" s="29"/>
      <c r="AE67" s="10"/>
      <c r="AF67" s="29"/>
      <c r="AG67" s="10"/>
      <c r="AH67" s="14"/>
    </row>
    <row r="68" spans="1:34">
      <c r="A68" s="27" t="s">
        <v>101</v>
      </c>
      <c r="B68" s="28"/>
      <c r="C68" s="1"/>
      <c r="D68" s="1"/>
      <c r="E68" s="1"/>
      <c r="F68" s="1"/>
      <c r="G68" s="1"/>
      <c r="H68" s="1"/>
      <c r="I68" s="1"/>
      <c r="J68" s="1"/>
      <c r="K68" s="1"/>
      <c r="L68" s="27"/>
      <c r="M68" s="1"/>
      <c r="N68" s="1"/>
      <c r="O68" s="5"/>
      <c r="P68" s="29"/>
      <c r="Q68" s="28"/>
      <c r="R68" s="1"/>
      <c r="S68" s="1"/>
      <c r="T68" s="1"/>
      <c r="U68" s="1"/>
      <c r="V68" s="1"/>
      <c r="W68" s="1"/>
      <c r="X68" s="1"/>
      <c r="Y68" s="5"/>
      <c r="Z68" s="29"/>
      <c r="AA68" s="28"/>
      <c r="AB68" s="1"/>
      <c r="AC68" s="5"/>
      <c r="AD68" s="29"/>
      <c r="AE68" s="10"/>
      <c r="AF68" s="29"/>
      <c r="AG68" s="10"/>
      <c r="AH68" s="14"/>
    </row>
    <row r="69" spans="1:34">
      <c r="A69" s="27" t="s">
        <v>102</v>
      </c>
      <c r="B69" s="28"/>
      <c r="C69" s="1"/>
      <c r="D69" s="1"/>
      <c r="E69" s="1"/>
      <c r="F69" s="1"/>
      <c r="G69" s="1"/>
      <c r="H69" s="1"/>
      <c r="I69" s="1"/>
      <c r="J69" s="1"/>
      <c r="K69" s="1"/>
      <c r="L69" s="27"/>
      <c r="M69" s="1"/>
      <c r="N69" s="1"/>
      <c r="O69" s="5"/>
      <c r="P69" s="29"/>
      <c r="Q69" s="28"/>
      <c r="R69" s="1"/>
      <c r="S69" s="1"/>
      <c r="T69" s="1"/>
      <c r="U69" s="1"/>
      <c r="V69" s="1"/>
      <c r="W69" s="1"/>
      <c r="X69" s="1"/>
      <c r="Y69" s="5"/>
      <c r="Z69" s="29"/>
      <c r="AA69" s="28"/>
      <c r="AB69" s="1"/>
      <c r="AC69" s="5"/>
      <c r="AD69" s="29"/>
      <c r="AE69" s="10"/>
      <c r="AF69" s="29"/>
      <c r="AG69" s="10"/>
      <c r="AH69" s="14"/>
    </row>
    <row r="70" spans="1:34">
      <c r="A70" s="27" t="s">
        <v>103</v>
      </c>
      <c r="B70" s="28"/>
      <c r="C70" s="1"/>
      <c r="D70" s="1"/>
      <c r="E70" s="1"/>
      <c r="F70" s="1"/>
      <c r="G70" s="1"/>
      <c r="H70" s="1"/>
      <c r="I70" s="1"/>
      <c r="J70" s="1"/>
      <c r="K70" s="1"/>
      <c r="L70" s="27"/>
      <c r="M70" s="1"/>
      <c r="N70" s="1"/>
      <c r="O70" s="5"/>
      <c r="P70" s="29"/>
      <c r="Q70" s="28"/>
      <c r="R70" s="1"/>
      <c r="S70" s="1"/>
      <c r="T70" s="1"/>
      <c r="U70" s="1"/>
      <c r="V70" s="1"/>
      <c r="W70" s="1"/>
      <c r="X70" s="1"/>
      <c r="Y70" s="5"/>
      <c r="Z70" s="29"/>
      <c r="AA70" s="28"/>
      <c r="AB70" s="1"/>
      <c r="AC70" s="5"/>
      <c r="AD70" s="29"/>
      <c r="AE70" s="10"/>
      <c r="AF70" s="29"/>
      <c r="AG70" s="10"/>
      <c r="AH70" s="14"/>
    </row>
    <row r="71" spans="1:34">
      <c r="A71" s="27" t="s">
        <v>104</v>
      </c>
      <c r="B71" s="28"/>
      <c r="C71" s="1"/>
      <c r="D71" s="1"/>
      <c r="E71" s="1"/>
      <c r="F71" s="1"/>
      <c r="G71" s="1"/>
      <c r="H71" s="1"/>
      <c r="I71" s="1"/>
      <c r="J71" s="1"/>
      <c r="K71" s="1"/>
      <c r="L71" s="27"/>
      <c r="M71" s="1"/>
      <c r="N71" s="1"/>
      <c r="O71" s="5"/>
      <c r="P71" s="29"/>
      <c r="Q71" s="28"/>
      <c r="R71" s="1"/>
      <c r="S71" s="1"/>
      <c r="T71" s="1"/>
      <c r="U71" s="1"/>
      <c r="V71" s="1"/>
      <c r="W71" s="1"/>
      <c r="X71" s="1"/>
      <c r="Y71" s="5"/>
      <c r="Z71" s="29"/>
      <c r="AA71" s="28"/>
      <c r="AB71" s="1"/>
      <c r="AC71" s="5"/>
      <c r="AD71" s="29"/>
      <c r="AE71" s="10"/>
      <c r="AF71" s="29"/>
      <c r="AG71" s="10"/>
      <c r="AH71" s="14"/>
    </row>
    <row r="72" spans="1:34" ht="15" customHeight="1">
      <c r="A72" s="27" t="s">
        <v>105</v>
      </c>
      <c r="B72" s="28"/>
      <c r="C72" s="1"/>
      <c r="D72" s="1"/>
      <c r="E72" s="1"/>
      <c r="F72" s="1"/>
      <c r="G72" s="1"/>
      <c r="H72" s="1"/>
      <c r="I72" s="1"/>
      <c r="J72" s="1"/>
      <c r="K72" s="1"/>
      <c r="L72" s="27"/>
      <c r="M72" s="1"/>
      <c r="N72" s="1"/>
      <c r="O72" s="5"/>
      <c r="P72" s="29"/>
      <c r="Q72" s="28"/>
      <c r="R72" s="1"/>
      <c r="S72" s="1"/>
      <c r="T72" s="1"/>
      <c r="U72" s="1"/>
      <c r="V72" s="1"/>
      <c r="W72" s="1"/>
      <c r="X72" s="1"/>
      <c r="Y72" s="5"/>
      <c r="Z72" s="29"/>
      <c r="AA72" s="28"/>
      <c r="AB72" s="1"/>
      <c r="AC72" s="5"/>
      <c r="AD72" s="29"/>
      <c r="AE72" s="10"/>
      <c r="AF72" s="29"/>
      <c r="AG72" s="10"/>
      <c r="AH72" s="14"/>
    </row>
    <row r="73" spans="1:34">
      <c r="A73" s="27" t="s">
        <v>106</v>
      </c>
      <c r="B73" s="28"/>
      <c r="C73" s="1"/>
      <c r="D73" s="1"/>
      <c r="E73" s="1"/>
      <c r="F73" s="1"/>
      <c r="G73" s="1"/>
      <c r="H73" s="1"/>
      <c r="I73" s="1"/>
      <c r="J73" s="1"/>
      <c r="K73" s="1"/>
      <c r="L73" s="27"/>
      <c r="M73" s="1"/>
      <c r="N73" s="1"/>
      <c r="O73" s="5"/>
      <c r="P73" s="29"/>
      <c r="Q73" s="28"/>
      <c r="R73" s="1"/>
      <c r="S73" s="1"/>
      <c r="T73" s="1"/>
      <c r="U73" s="1"/>
      <c r="V73" s="1"/>
      <c r="W73" s="1"/>
      <c r="X73" s="1"/>
      <c r="Y73" s="5"/>
      <c r="Z73" s="29"/>
      <c r="AA73" s="28"/>
      <c r="AB73" s="1"/>
      <c r="AC73" s="5"/>
      <c r="AD73" s="29"/>
      <c r="AE73" s="10"/>
      <c r="AF73" s="29"/>
      <c r="AG73" s="10"/>
      <c r="AH73" s="14"/>
    </row>
    <row r="74" spans="1:34">
      <c r="A74" s="27" t="s">
        <v>107</v>
      </c>
      <c r="B74" s="28"/>
      <c r="C74" s="1"/>
      <c r="D74" s="1"/>
      <c r="E74" s="1"/>
      <c r="F74" s="1"/>
      <c r="G74" s="1"/>
      <c r="H74" s="1"/>
      <c r="I74" s="1"/>
      <c r="J74" s="1"/>
      <c r="K74" s="1"/>
      <c r="L74" s="27"/>
      <c r="M74" s="1"/>
      <c r="N74" s="1"/>
      <c r="O74" s="5"/>
      <c r="P74" s="29"/>
      <c r="Q74" s="28"/>
      <c r="R74" s="1"/>
      <c r="S74" s="1"/>
      <c r="T74" s="1"/>
      <c r="U74" s="1"/>
      <c r="V74" s="1"/>
      <c r="W74" s="1"/>
      <c r="X74" s="1"/>
      <c r="Y74" s="5"/>
      <c r="Z74" s="29"/>
      <c r="AA74" s="28"/>
      <c r="AB74" s="1"/>
      <c r="AC74" s="5"/>
      <c r="AD74" s="29"/>
      <c r="AE74" s="10"/>
      <c r="AF74" s="29"/>
      <c r="AG74" s="10"/>
      <c r="AH74" s="14"/>
    </row>
    <row r="75" spans="1:34">
      <c r="A75" s="27" t="s">
        <v>108</v>
      </c>
      <c r="B75" s="28"/>
      <c r="C75" s="1"/>
      <c r="D75" s="1"/>
      <c r="E75" s="1"/>
      <c r="F75" s="1"/>
      <c r="G75" s="1"/>
      <c r="H75" s="1"/>
      <c r="I75" s="1"/>
      <c r="J75" s="1"/>
      <c r="K75" s="1"/>
      <c r="L75" s="27"/>
      <c r="M75" s="1"/>
      <c r="N75" s="1"/>
      <c r="O75" s="5"/>
      <c r="P75" s="29"/>
      <c r="Q75" s="28"/>
      <c r="R75" s="1"/>
      <c r="S75" s="1"/>
      <c r="T75" s="1"/>
      <c r="U75" s="1"/>
      <c r="V75" s="1"/>
      <c r="W75" s="1"/>
      <c r="X75" s="1"/>
      <c r="Y75" s="5"/>
      <c r="Z75" s="29"/>
      <c r="AA75" s="28"/>
      <c r="AB75" s="1"/>
      <c r="AC75" s="5"/>
      <c r="AD75" s="29"/>
      <c r="AE75" s="10"/>
      <c r="AF75" s="29"/>
      <c r="AG75" s="10"/>
      <c r="AH75" s="14"/>
    </row>
    <row r="76" spans="1:34">
      <c r="A76" s="27" t="s">
        <v>109</v>
      </c>
      <c r="B76" s="28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5"/>
      <c r="P76" s="29"/>
      <c r="Q76" s="28"/>
      <c r="R76" s="1"/>
      <c r="S76" s="1"/>
      <c r="T76" s="1"/>
      <c r="U76" s="1"/>
      <c r="V76" s="1"/>
      <c r="W76" s="1"/>
      <c r="X76" s="1"/>
      <c r="Y76" s="5"/>
      <c r="Z76" s="29"/>
      <c r="AA76" s="28"/>
      <c r="AB76" s="1"/>
      <c r="AC76" s="5"/>
      <c r="AD76" s="29"/>
      <c r="AE76" s="10"/>
      <c r="AF76" s="29"/>
      <c r="AG76" s="10"/>
      <c r="AH76" s="14"/>
    </row>
    <row r="77" spans="1:34">
      <c r="A77" s="27" t="s">
        <v>110</v>
      </c>
      <c r="B77" s="28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5"/>
      <c r="P77" s="29"/>
      <c r="Q77" s="28"/>
      <c r="R77" s="1"/>
      <c r="S77" s="1"/>
      <c r="T77" s="1"/>
      <c r="U77" s="1"/>
      <c r="V77" s="1"/>
      <c r="W77" s="1"/>
      <c r="X77" s="1"/>
      <c r="Y77" s="5"/>
      <c r="Z77" s="29"/>
      <c r="AA77" s="28"/>
      <c r="AB77" s="1"/>
      <c r="AC77" s="5"/>
      <c r="AD77" s="29"/>
      <c r="AE77" s="10"/>
      <c r="AF77" s="29"/>
      <c r="AG77" s="10"/>
      <c r="AH77" s="14"/>
    </row>
    <row r="78" spans="1:34">
      <c r="A78" s="27" t="s">
        <v>111</v>
      </c>
      <c r="B78" s="43"/>
      <c r="C78" s="44"/>
      <c r="D78" s="44"/>
      <c r="E78" s="44"/>
      <c r="F78" s="44"/>
      <c r="G78" s="44"/>
      <c r="H78" s="44"/>
      <c r="I78" s="44"/>
      <c r="J78" s="44"/>
      <c r="K78" s="44"/>
      <c r="L78" s="45"/>
      <c r="M78" s="44"/>
      <c r="N78" s="44"/>
      <c r="O78" s="47"/>
      <c r="P78" s="46"/>
      <c r="Q78" s="43"/>
      <c r="R78" s="44"/>
      <c r="S78" s="44"/>
      <c r="T78" s="44"/>
      <c r="U78" s="44"/>
      <c r="V78" s="44"/>
      <c r="W78" s="44"/>
      <c r="X78" s="44"/>
      <c r="Y78" s="47"/>
      <c r="Z78" s="46"/>
      <c r="AA78" s="43"/>
      <c r="AB78" s="44"/>
      <c r="AC78" s="47"/>
      <c r="AD78" s="46"/>
      <c r="AE78" s="48"/>
      <c r="AF78" s="46"/>
      <c r="AG78" s="48"/>
      <c r="AH78" s="14"/>
    </row>
    <row r="79" spans="1:34">
      <c r="A79" s="27" t="s">
        <v>112</v>
      </c>
      <c r="B79" s="43"/>
      <c r="C79" s="44"/>
      <c r="D79" s="44"/>
      <c r="E79" s="44"/>
      <c r="F79" s="44"/>
      <c r="G79" s="44"/>
      <c r="H79" s="44"/>
      <c r="I79" s="44"/>
      <c r="J79" s="44"/>
      <c r="K79" s="44"/>
      <c r="L79" s="45"/>
      <c r="M79" s="44"/>
      <c r="N79" s="44"/>
      <c r="O79" s="47"/>
      <c r="P79" s="46"/>
      <c r="Q79" s="43"/>
      <c r="R79" s="44"/>
      <c r="S79" s="44"/>
      <c r="T79" s="44"/>
      <c r="U79" s="44"/>
      <c r="V79" s="44"/>
      <c r="W79" s="44"/>
      <c r="X79" s="44"/>
      <c r="Y79" s="47"/>
      <c r="Z79" s="46"/>
      <c r="AA79" s="43"/>
      <c r="AB79" s="44"/>
      <c r="AC79" s="47"/>
      <c r="AD79" s="46"/>
      <c r="AE79" s="48"/>
      <c r="AF79" s="46"/>
      <c r="AG79" s="48"/>
      <c r="AH79" s="14"/>
    </row>
    <row r="80" spans="1:34" ht="15.75" thickBot="1">
      <c r="A80" s="27" t="s">
        <v>113</v>
      </c>
      <c r="B80" s="54"/>
      <c r="C80" s="55"/>
      <c r="D80" s="55"/>
      <c r="E80" s="55"/>
      <c r="F80" s="55"/>
      <c r="G80" s="55"/>
      <c r="H80" s="55"/>
      <c r="I80" s="55"/>
      <c r="J80" s="55"/>
      <c r="K80" s="55"/>
      <c r="L80" s="56"/>
      <c r="M80" s="55"/>
      <c r="N80" s="55"/>
      <c r="O80" s="58"/>
      <c r="P80" s="57"/>
      <c r="Q80" s="54"/>
      <c r="R80" s="55"/>
      <c r="S80" s="55"/>
      <c r="T80" s="55"/>
      <c r="U80" s="55"/>
      <c r="V80" s="55"/>
      <c r="W80" s="55"/>
      <c r="X80" s="55"/>
      <c r="Y80" s="58"/>
      <c r="Z80" s="57"/>
      <c r="AA80" s="54"/>
      <c r="AB80" s="55"/>
      <c r="AC80" s="58"/>
      <c r="AD80" s="57"/>
      <c r="AE80" s="59"/>
      <c r="AF80" s="57"/>
      <c r="AG80" s="59"/>
      <c r="AH80" s="14"/>
    </row>
    <row r="81" spans="1:33">
      <c r="A81" s="27" t="s">
        <v>114</v>
      </c>
      <c r="B81" s="25">
        <v>275</v>
      </c>
      <c r="C81" s="3">
        <v>255</v>
      </c>
      <c r="D81" s="3"/>
      <c r="E81" s="3">
        <v>270</v>
      </c>
      <c r="F81" s="3">
        <v>270</v>
      </c>
      <c r="G81" s="3">
        <v>210</v>
      </c>
      <c r="H81" s="3">
        <v>255</v>
      </c>
      <c r="I81" s="3">
        <v>270</v>
      </c>
      <c r="J81" s="3">
        <v>270</v>
      </c>
      <c r="K81" s="3"/>
      <c r="L81" s="24">
        <v>250</v>
      </c>
      <c r="M81" s="3"/>
      <c r="N81" s="3"/>
      <c r="O81" s="4"/>
      <c r="P81" s="26"/>
      <c r="Q81" s="25">
        <v>255</v>
      </c>
      <c r="R81" s="3"/>
      <c r="S81" s="3">
        <v>270</v>
      </c>
      <c r="T81" s="3"/>
      <c r="U81" s="3"/>
      <c r="V81" s="3"/>
      <c r="W81" s="3"/>
      <c r="X81" s="3"/>
      <c r="Y81" s="4"/>
      <c r="Z81" s="26"/>
      <c r="AA81" s="25">
        <v>355</v>
      </c>
      <c r="AB81" s="3">
        <v>260</v>
      </c>
      <c r="AC81" s="4"/>
      <c r="AD81" s="26"/>
      <c r="AE81" s="9">
        <v>190</v>
      </c>
      <c r="AF81" s="26"/>
      <c r="AG81" s="63">
        <v>215</v>
      </c>
    </row>
    <row r="82" spans="1:33">
      <c r="A82" s="27" t="s">
        <v>115</v>
      </c>
      <c r="B82" s="28"/>
      <c r="C82" s="1"/>
      <c r="D82" s="1">
        <v>400</v>
      </c>
      <c r="E82" s="1"/>
      <c r="F82" s="1"/>
      <c r="G82" s="1"/>
      <c r="H82" s="1"/>
      <c r="I82" s="1"/>
      <c r="J82" s="1"/>
      <c r="K82" s="1">
        <v>400</v>
      </c>
      <c r="L82" s="27"/>
      <c r="M82" s="1"/>
      <c r="N82" s="1"/>
      <c r="O82" s="5"/>
      <c r="P82" s="29"/>
      <c r="Q82" s="28"/>
      <c r="R82" s="1"/>
      <c r="S82" s="1"/>
      <c r="T82" s="1"/>
      <c r="U82" s="1"/>
      <c r="V82" s="1"/>
      <c r="W82" s="1"/>
      <c r="X82" s="1"/>
      <c r="Y82" s="5"/>
      <c r="Z82" s="29"/>
      <c r="AA82" s="28"/>
      <c r="AB82" s="1"/>
      <c r="AC82" s="5">
        <v>250</v>
      </c>
      <c r="AD82" s="29"/>
      <c r="AE82" s="10"/>
      <c r="AF82" s="29"/>
      <c r="AG82" s="10"/>
    </row>
    <row r="83" spans="1:33" ht="15.75" thickBot="1">
      <c r="A83" s="27" t="s">
        <v>116</v>
      </c>
      <c r="B83" s="38"/>
      <c r="C83" s="6"/>
      <c r="D83" s="6"/>
      <c r="E83" s="6"/>
      <c r="F83" s="6"/>
      <c r="G83" s="6"/>
      <c r="H83" s="6"/>
      <c r="I83" s="6"/>
      <c r="J83" s="6"/>
      <c r="K83" s="6"/>
      <c r="L83" s="40"/>
      <c r="M83" s="6"/>
      <c r="N83" s="6"/>
      <c r="O83" s="7"/>
      <c r="P83" s="39"/>
      <c r="Q83" s="38"/>
      <c r="R83" s="6">
        <v>400</v>
      </c>
      <c r="S83" s="6"/>
      <c r="T83" s="6">
        <v>280</v>
      </c>
      <c r="U83" s="6"/>
      <c r="V83" s="6">
        <v>210</v>
      </c>
      <c r="W83" s="6"/>
      <c r="X83" s="6"/>
      <c r="Y83" s="7"/>
      <c r="Z83" s="39"/>
      <c r="AA83" s="38"/>
      <c r="AB83" s="6"/>
      <c r="AC83" s="7"/>
      <c r="AD83" s="39"/>
      <c r="AE83" s="41"/>
      <c r="AF83" s="39"/>
      <c r="AG83" s="4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conso réelle planning</vt:lpstr>
      <vt:lpstr>base de donnée conso réelle</vt:lpstr>
      <vt:lpstr>ingrédient</vt:lpstr>
      <vt:lpstr>recette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Guérin</dc:creator>
  <cp:lastModifiedBy>h2so4</cp:lastModifiedBy>
  <cp:lastPrinted>2018-03-30T06:44:45Z</cp:lastPrinted>
  <dcterms:created xsi:type="dcterms:W3CDTF">2018-03-12T12:53:21Z</dcterms:created>
  <dcterms:modified xsi:type="dcterms:W3CDTF">2018-04-01T08:38:30Z</dcterms:modified>
</cp:coreProperties>
</file>