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codeName="{2109D909-C6D8-E34B-4C66-09127ED2DC46}"/>
  <workbookPr codeName="ThisWorkbook"/>
  <mc:AlternateContent xmlns:mc="http://schemas.openxmlformats.org/markup-compatibility/2006">
    <mc:Choice Requires="x15">
      <x15ac:absPath xmlns:x15ac="http://schemas.microsoft.com/office/spreadsheetml/2010/11/ac" url="D:\downloads\"/>
    </mc:Choice>
  </mc:AlternateContent>
  <xr:revisionPtr revIDLastSave="0" documentId="13_ncr:1_{2C978B51-84FA-414F-9A85-9722042AC793}" xr6:coauthVersionLast="45" xr6:coauthVersionMax="45" xr10:uidLastSave="{00000000-0000-0000-0000-000000000000}"/>
  <bookViews>
    <workbookView xWindow="-120" yWindow="-120" windowWidth="29040" windowHeight="16440" activeTab="1" xr2:uid="{00000000-000D-0000-FFFF-FFFF00000000}"/>
  </bookViews>
  <sheets>
    <sheet name="Mode d'emploi" sheetId="1" r:id="rId1"/>
    <sheet name="Exigences" sheetId="2" r:id="rId2"/>
    <sheet name="Resultats globaux " sheetId="3" r:id="rId3"/>
    <sheet name="ResutatsChap &amp; Plan d'Actions" sheetId="4" r:id="rId4"/>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14" i="3" l="1"/>
  <c r="T18" i="3"/>
  <c r="N18" i="3"/>
  <c r="T17" i="3"/>
  <c r="N17" i="3"/>
  <c r="T16" i="3"/>
  <c r="N16" i="3"/>
  <c r="T15" i="3"/>
  <c r="N15" i="3"/>
  <c r="G25" i="3"/>
  <c r="H50" i="3"/>
  <c r="G50" i="3"/>
  <c r="F50" i="3"/>
  <c r="B50" i="3"/>
  <c r="H49" i="3"/>
  <c r="G49" i="3"/>
  <c r="F49" i="3"/>
  <c r="B49" i="3"/>
  <c r="H48" i="3"/>
  <c r="G48" i="3"/>
  <c r="F48" i="3"/>
  <c r="B48" i="3"/>
  <c r="G47" i="3"/>
  <c r="E47" i="3"/>
  <c r="B47" i="3"/>
  <c r="A47" i="3"/>
  <c r="H46" i="3"/>
  <c r="G46" i="3"/>
  <c r="F46" i="3"/>
  <c r="B46" i="3"/>
  <c r="H45" i="3"/>
  <c r="G45" i="3"/>
  <c r="F45" i="3"/>
  <c r="B45" i="3"/>
  <c r="H44" i="3"/>
  <c r="G44" i="3"/>
  <c r="F44" i="3"/>
  <c r="B44" i="3"/>
  <c r="G43" i="3"/>
  <c r="E43" i="3"/>
  <c r="B43" i="3"/>
  <c r="A43" i="3"/>
  <c r="H42" i="3"/>
  <c r="G42" i="3"/>
  <c r="F42" i="3"/>
  <c r="B42" i="3"/>
  <c r="H41" i="3"/>
  <c r="G41" i="3"/>
  <c r="F41" i="3"/>
  <c r="B41" i="3"/>
  <c r="H40" i="3"/>
  <c r="G40" i="3"/>
  <c r="F40" i="3"/>
  <c r="B40" i="3"/>
  <c r="G39" i="3"/>
  <c r="E39" i="3"/>
  <c r="B39" i="3"/>
  <c r="A39" i="3"/>
  <c r="H38" i="3"/>
  <c r="G38" i="3"/>
  <c r="F38" i="3"/>
  <c r="B38" i="3"/>
  <c r="G37" i="3"/>
  <c r="E37" i="3"/>
  <c r="B37" i="3"/>
  <c r="A37" i="3"/>
  <c r="H36" i="3"/>
  <c r="G36" i="3"/>
  <c r="F36" i="3"/>
  <c r="B36" i="3"/>
  <c r="H35" i="3"/>
  <c r="G35" i="3"/>
  <c r="F35" i="3"/>
  <c r="B35" i="3"/>
  <c r="G34" i="3"/>
  <c r="E34" i="3"/>
  <c r="B34" i="3"/>
  <c r="A34" i="3"/>
  <c r="H33" i="3"/>
  <c r="G33" i="3"/>
  <c r="F33" i="3"/>
  <c r="B33" i="3"/>
  <c r="H32" i="3"/>
  <c r="G32" i="3"/>
  <c r="F32" i="3"/>
  <c r="B32" i="3"/>
  <c r="G31" i="3"/>
  <c r="E31" i="3"/>
  <c r="B31" i="3"/>
  <c r="A31" i="3"/>
  <c r="H30" i="3"/>
  <c r="G30" i="3"/>
  <c r="F30" i="3"/>
  <c r="B30" i="3"/>
  <c r="H29" i="3"/>
  <c r="G29" i="3"/>
  <c r="F29" i="3"/>
  <c r="B29" i="3"/>
  <c r="H28" i="3"/>
  <c r="G28" i="3"/>
  <c r="F28" i="3"/>
  <c r="B28" i="3"/>
  <c r="H27" i="3"/>
  <c r="G27" i="3"/>
  <c r="F27" i="3"/>
  <c r="B27" i="3"/>
  <c r="G26" i="3"/>
  <c r="E26" i="3"/>
  <c r="B26" i="3"/>
  <c r="A26" i="3"/>
  <c r="N93" i="2"/>
  <c r="J93" i="2"/>
  <c r="K93" i="2"/>
  <c r="K94" i="2"/>
  <c r="K95" i="2"/>
  <c r="L93" i="2"/>
  <c r="M93" i="2"/>
  <c r="M87" i="2"/>
  <c r="M85" i="2"/>
  <c r="N85" i="2"/>
  <c r="N87" i="2"/>
  <c r="N84" i="2"/>
  <c r="M84" i="2"/>
  <c r="J87" i="2"/>
  <c r="K87" i="2"/>
  <c r="K88" i="2"/>
  <c r="K89" i="2"/>
  <c r="K90" i="2"/>
  <c r="K91" i="2"/>
  <c r="K92" i="2"/>
  <c r="L87" i="2"/>
  <c r="J85" i="2"/>
  <c r="K85" i="2"/>
  <c r="K86" i="2"/>
  <c r="N80" i="2"/>
  <c r="J80" i="2"/>
  <c r="K80" i="2"/>
  <c r="K81" i="2"/>
  <c r="K82" i="2"/>
  <c r="K83" i="2"/>
  <c r="K84" i="2"/>
  <c r="L80" i="2"/>
  <c r="M80" i="2"/>
  <c r="M76" i="2"/>
  <c r="M72" i="2"/>
  <c r="N72" i="2"/>
  <c r="N76" i="2"/>
  <c r="N71" i="2"/>
  <c r="M71" i="2"/>
  <c r="J76" i="2"/>
  <c r="K76" i="2"/>
  <c r="K77" i="2"/>
  <c r="K78" i="2"/>
  <c r="K79" i="2"/>
  <c r="L76" i="2"/>
  <c r="J72" i="2"/>
  <c r="K72" i="2"/>
  <c r="K73" i="2"/>
  <c r="K74" i="2"/>
  <c r="K75" i="2"/>
  <c r="N66" i="2"/>
  <c r="J66" i="2"/>
  <c r="K66" i="2"/>
  <c r="K67" i="2"/>
  <c r="K68" i="2"/>
  <c r="K69" i="2"/>
  <c r="K70" i="2"/>
  <c r="K71" i="2"/>
  <c r="L66" i="2"/>
  <c r="M66" i="2"/>
  <c r="M61" i="2"/>
  <c r="M55" i="2"/>
  <c r="N55" i="2"/>
  <c r="N61" i="2"/>
  <c r="N54" i="2"/>
  <c r="M54" i="2"/>
  <c r="J61" i="2"/>
  <c r="K61" i="2"/>
  <c r="K62" i="2"/>
  <c r="K63" i="2"/>
  <c r="K64" i="2"/>
  <c r="K65" i="2"/>
  <c r="L61" i="2"/>
  <c r="J55" i="2"/>
  <c r="K55" i="2"/>
  <c r="K56" i="2"/>
  <c r="K57" i="2"/>
  <c r="K58" i="2"/>
  <c r="K59" i="2"/>
  <c r="K60" i="2"/>
  <c r="N44" i="2"/>
  <c r="J44" i="2"/>
  <c r="K44" i="2"/>
  <c r="K45" i="2"/>
  <c r="K46" i="2"/>
  <c r="K47" i="2"/>
  <c r="K48" i="2"/>
  <c r="K49" i="2"/>
  <c r="K50" i="2"/>
  <c r="K51" i="2"/>
  <c r="K52" i="2"/>
  <c r="K53" i="2"/>
  <c r="K54" i="2"/>
  <c r="L44" i="2"/>
  <c r="M44" i="2"/>
  <c r="N43" i="2"/>
  <c r="M43" i="2"/>
  <c r="N40" i="2"/>
  <c r="J40" i="2"/>
  <c r="K40" i="2"/>
  <c r="K41" i="2"/>
  <c r="K42" i="2"/>
  <c r="K43" i="2"/>
  <c r="L40" i="2"/>
  <c r="M40" i="2"/>
  <c r="M35" i="2"/>
  <c r="N35" i="2"/>
  <c r="N34" i="2"/>
  <c r="M34" i="2"/>
  <c r="J35" i="2"/>
  <c r="K35" i="2"/>
  <c r="K36" i="2"/>
  <c r="K37" i="2"/>
  <c r="K38" i="2"/>
  <c r="K39" i="2"/>
  <c r="N29" i="2"/>
  <c r="J29" i="2"/>
  <c r="K29" i="2"/>
  <c r="K30" i="2"/>
  <c r="K31" i="2"/>
  <c r="K32" i="2"/>
  <c r="K33" i="2"/>
  <c r="K34" i="2"/>
  <c r="L29" i="2"/>
  <c r="M29" i="2"/>
  <c r="M25" i="2"/>
  <c r="N25" i="2"/>
  <c r="N24" i="2"/>
  <c r="M24" i="2"/>
  <c r="J25" i="2"/>
  <c r="K25" i="2"/>
  <c r="K26" i="2"/>
  <c r="K27" i="2"/>
  <c r="K28" i="2"/>
  <c r="N21" i="2"/>
  <c r="J21" i="2"/>
  <c r="K21" i="2"/>
  <c r="K22" i="2"/>
  <c r="K23" i="2"/>
  <c r="K24" i="2"/>
  <c r="L21" i="2"/>
  <c r="M21" i="2"/>
  <c r="M18" i="2"/>
  <c r="M15" i="2"/>
  <c r="M12" i="2"/>
  <c r="N12" i="2"/>
  <c r="N15" i="2"/>
  <c r="N18" i="2"/>
  <c r="N11" i="2"/>
  <c r="M11" i="2"/>
  <c r="J18" i="2"/>
  <c r="K18" i="2"/>
  <c r="K19" i="2"/>
  <c r="K20" i="2"/>
  <c r="L18" i="2"/>
  <c r="J15" i="2"/>
  <c r="K15" i="2"/>
  <c r="K16" i="2"/>
  <c r="K17" i="2"/>
  <c r="L15" i="2"/>
  <c r="J12" i="2"/>
  <c r="K12" i="2"/>
  <c r="K13" i="2"/>
  <c r="K14" i="2"/>
  <c r="L85" i="2"/>
  <c r="L72" i="2"/>
  <c r="L55" i="2"/>
  <c r="L35" i="2"/>
  <c r="L25" i="2"/>
  <c r="L12" i="2"/>
  <c r="T14" i="3"/>
  <c r="C12" i="2"/>
  <c r="C15" i="2"/>
  <c r="C18" i="2"/>
  <c r="C25" i="2"/>
  <c r="C35" i="2"/>
  <c r="C55" i="2"/>
  <c r="C61" i="2"/>
  <c r="C72" i="2"/>
  <c r="C76" i="2"/>
  <c r="C85" i="2"/>
  <c r="C87" i="2"/>
  <c r="C93" i="2"/>
  <c r="C21" i="2"/>
  <c r="C29" i="2"/>
  <c r="C40" i="2"/>
  <c r="C44" i="2"/>
  <c r="C66" i="2"/>
  <c r="C80" i="2"/>
  <c r="D12" i="2"/>
  <c r="D25" i="2"/>
  <c r="D35" i="2"/>
  <c r="D55" i="2"/>
  <c r="D72" i="2"/>
  <c r="D85" i="2"/>
  <c r="D44" i="2"/>
  <c r="D93" i="2"/>
  <c r="D87" i="2"/>
  <c r="D84" i="2"/>
  <c r="O84" i="2"/>
  <c r="C84" i="2"/>
  <c r="D80" i="2"/>
  <c r="D76" i="2"/>
  <c r="D71" i="2"/>
  <c r="O71" i="2"/>
  <c r="C71" i="2"/>
  <c r="D66" i="2"/>
  <c r="D61" i="2"/>
  <c r="D54" i="2"/>
  <c r="O54" i="2"/>
  <c r="C54" i="2"/>
  <c r="D43" i="2"/>
  <c r="O43" i="2"/>
  <c r="C43" i="2"/>
  <c r="D40" i="2"/>
  <c r="D34" i="2"/>
  <c r="O34" i="2"/>
  <c r="C34" i="2"/>
  <c r="D29" i="2"/>
  <c r="D24" i="2"/>
  <c r="O24" i="2"/>
  <c r="C24" i="2"/>
  <c r="D21" i="2"/>
  <c r="D18" i="2"/>
  <c r="D15" i="2"/>
  <c r="D11" i="2"/>
  <c r="O11" i="2"/>
  <c r="C11" i="2"/>
  <c r="S16" i="3"/>
  <c r="I14" i="1"/>
  <c r="I12" i="1"/>
  <c r="I13" i="1"/>
  <c r="H13" i="2"/>
  <c r="H14" i="2"/>
  <c r="H16" i="2"/>
  <c r="H17" i="2"/>
  <c r="H19" i="2"/>
  <c r="H20" i="2"/>
  <c r="H22" i="2"/>
  <c r="H23" i="2"/>
  <c r="H26" i="2"/>
  <c r="H27" i="2"/>
  <c r="H28" i="2"/>
  <c r="H30" i="2"/>
  <c r="H31" i="2"/>
  <c r="H32" i="2"/>
  <c r="H33" i="2"/>
  <c r="H36" i="2"/>
  <c r="H37" i="2"/>
  <c r="H38" i="2"/>
  <c r="H39" i="2"/>
  <c r="H41" i="2"/>
  <c r="H42" i="2"/>
  <c r="H45" i="2"/>
  <c r="H46" i="2"/>
  <c r="H47" i="2"/>
  <c r="H48" i="2"/>
  <c r="H49" i="2"/>
  <c r="H50" i="2"/>
  <c r="H51" i="2"/>
  <c r="H52" i="2"/>
  <c r="H53" i="2"/>
  <c r="H56" i="2"/>
  <c r="H57" i="2"/>
  <c r="H58" i="2"/>
  <c r="H59" i="2"/>
  <c r="H60" i="2"/>
  <c r="H62" i="2"/>
  <c r="H63" i="2"/>
  <c r="H64" i="2"/>
  <c r="H65" i="2"/>
  <c r="H67" i="2"/>
  <c r="H68" i="2"/>
  <c r="H69" i="2"/>
  <c r="H70" i="2"/>
  <c r="H73" i="2"/>
  <c r="H74" i="2"/>
  <c r="H75" i="2"/>
  <c r="H77" i="2"/>
  <c r="H78" i="2"/>
  <c r="H79" i="2"/>
  <c r="H81" i="2"/>
  <c r="H82" i="2"/>
  <c r="H83" i="2"/>
  <c r="H86" i="2"/>
  <c r="H88" i="2"/>
  <c r="H89" i="2"/>
  <c r="H90" i="2"/>
  <c r="H91" i="2"/>
  <c r="H92" i="2"/>
  <c r="H94" i="2"/>
  <c r="H95" i="2"/>
  <c r="S17" i="3"/>
  <c r="S18" i="3"/>
  <c r="S15" i="3"/>
  <c r="I88" i="2"/>
  <c r="I89" i="2"/>
  <c r="I90" i="2"/>
  <c r="I91" i="2"/>
  <c r="I92" i="2"/>
  <c r="I86" i="2"/>
  <c r="I77" i="2"/>
  <c r="I78" i="2"/>
  <c r="I79" i="2"/>
  <c r="I73" i="2"/>
  <c r="I74" i="2"/>
  <c r="I75" i="2"/>
  <c r="I62" i="2"/>
  <c r="I63" i="2"/>
  <c r="I64" i="2"/>
  <c r="I65" i="2"/>
  <c r="I56" i="2"/>
  <c r="I57" i="2"/>
  <c r="I58" i="2"/>
  <c r="I59" i="2"/>
  <c r="I60" i="2"/>
  <c r="I36" i="2"/>
  <c r="I37" i="2"/>
  <c r="I38" i="2"/>
  <c r="I39" i="2"/>
  <c r="I26" i="2"/>
  <c r="I27" i="2"/>
  <c r="I28" i="2"/>
  <c r="I19" i="2"/>
  <c r="I20" i="2"/>
  <c r="I16" i="2"/>
  <c r="I17" i="2"/>
  <c r="I13" i="2"/>
  <c r="I14" i="2"/>
  <c r="I95" i="2"/>
  <c r="D95" i="2"/>
  <c r="I94" i="2"/>
  <c r="D94" i="2"/>
  <c r="D92" i="2"/>
  <c r="D91" i="2"/>
  <c r="D90" i="2"/>
  <c r="D89" i="2"/>
  <c r="D88" i="2"/>
  <c r="D86" i="2"/>
  <c r="I83" i="2"/>
  <c r="D83" i="2"/>
  <c r="I82" i="2"/>
  <c r="D82" i="2"/>
  <c r="I81" i="2"/>
  <c r="D81" i="2"/>
  <c r="D79" i="2"/>
  <c r="D78" i="2"/>
  <c r="D77" i="2"/>
  <c r="D75" i="2"/>
  <c r="D74" i="2"/>
  <c r="D73" i="2"/>
  <c r="I70" i="2"/>
  <c r="D70" i="2"/>
  <c r="I69" i="2"/>
  <c r="D69" i="2"/>
  <c r="I68" i="2"/>
  <c r="D68" i="2"/>
  <c r="I67" i="2"/>
  <c r="D67" i="2"/>
  <c r="D65" i="2"/>
  <c r="D64" i="2"/>
  <c r="D63" i="2"/>
  <c r="D62" i="2"/>
  <c r="D60" i="2"/>
  <c r="D59" i="2"/>
  <c r="D58" i="2"/>
  <c r="D57" i="2"/>
  <c r="D56" i="2"/>
  <c r="I53" i="2"/>
  <c r="D53" i="2"/>
  <c r="I52" i="2"/>
  <c r="D52" i="2"/>
  <c r="I51" i="2"/>
  <c r="D51" i="2"/>
  <c r="I50" i="2"/>
  <c r="D50" i="2"/>
  <c r="I49" i="2"/>
  <c r="D49" i="2"/>
  <c r="I48" i="2"/>
  <c r="D48" i="2"/>
  <c r="I47" i="2"/>
  <c r="D47" i="2"/>
  <c r="I46" i="2"/>
  <c r="D46" i="2"/>
  <c r="I45" i="2"/>
  <c r="D45" i="2"/>
  <c r="I42" i="2"/>
  <c r="D42" i="2"/>
  <c r="I41" i="2"/>
  <c r="D41" i="2"/>
  <c r="D39" i="2"/>
  <c r="D38" i="2"/>
  <c r="D37" i="2"/>
  <c r="D36" i="2"/>
  <c r="I33" i="2"/>
  <c r="D33" i="2"/>
  <c r="I32" i="2"/>
  <c r="D32" i="2"/>
  <c r="I31" i="2"/>
  <c r="D31" i="2"/>
  <c r="I30" i="2"/>
  <c r="D30" i="2"/>
  <c r="D28" i="2"/>
  <c r="D27" i="2"/>
  <c r="D26" i="2"/>
  <c r="I23" i="2"/>
  <c r="D23" i="2"/>
  <c r="I22" i="2"/>
  <c r="D22" i="2"/>
  <c r="D20" i="2"/>
  <c r="D19" i="2"/>
  <c r="D17" i="2"/>
  <c r="D16" i="2"/>
  <c r="D14" i="2"/>
  <c r="D13" i="2"/>
  <c r="H12" i="3"/>
  <c r="E25" i="3"/>
  <c r="F12" i="3"/>
  <c r="M16" i="3"/>
  <c r="O16" i="3"/>
  <c r="M17" i="3"/>
  <c r="O17" i="3"/>
  <c r="M18" i="3"/>
  <c r="O18" i="3"/>
  <c r="M15" i="3"/>
  <c r="O15" i="3"/>
  <c r="N14" i="3"/>
  <c r="I15" i="1"/>
  <c r="I16" i="1"/>
  <c r="F15" i="1"/>
  <c r="F14" i="1"/>
  <c r="F13" i="1"/>
  <c r="E13" i="2"/>
  <c r="E14" i="2"/>
  <c r="E16" i="2"/>
  <c r="E17" i="2"/>
  <c r="E19" i="2"/>
  <c r="E20" i="2"/>
  <c r="E22" i="2"/>
  <c r="E23" i="2"/>
  <c r="E26" i="2"/>
  <c r="E27" i="2"/>
  <c r="E28" i="2"/>
  <c r="E30" i="2"/>
  <c r="E31" i="2"/>
  <c r="E32" i="2"/>
  <c r="E33" i="2"/>
  <c r="E36" i="2"/>
  <c r="E37" i="2"/>
  <c r="E38" i="2"/>
  <c r="E39" i="2"/>
  <c r="E41" i="2"/>
  <c r="E42" i="2"/>
  <c r="E45" i="2"/>
  <c r="E46" i="2"/>
  <c r="E47" i="2"/>
  <c r="E48" i="2"/>
  <c r="E49" i="2"/>
  <c r="E50" i="2"/>
  <c r="E51" i="2"/>
  <c r="E52" i="2"/>
  <c r="E53" i="2"/>
  <c r="E56" i="2"/>
  <c r="E57" i="2"/>
  <c r="E58" i="2"/>
  <c r="E59" i="2"/>
  <c r="E60" i="2"/>
  <c r="E62" i="2"/>
  <c r="E63" i="2"/>
  <c r="E64" i="2"/>
  <c r="E65" i="2"/>
  <c r="E67" i="2"/>
  <c r="E68" i="2"/>
  <c r="E69" i="2"/>
  <c r="E70" i="2"/>
  <c r="E73" i="2"/>
  <c r="E74" i="2"/>
  <c r="E75" i="2"/>
  <c r="E77" i="2"/>
  <c r="E78" i="2"/>
  <c r="E79" i="2"/>
  <c r="E81" i="2"/>
  <c r="E82" i="2"/>
  <c r="E83" i="2"/>
  <c r="E86" i="2"/>
  <c r="E88" i="2"/>
  <c r="E89" i="2"/>
  <c r="E90" i="2"/>
  <c r="E91" i="2"/>
  <c r="E92" i="2"/>
  <c r="E94" i="2"/>
  <c r="E95" i="2"/>
  <c r="A21" i="3"/>
</calcChain>
</file>

<file path=xl/sharedStrings.xml><?xml version="1.0" encoding="utf-8"?>
<sst xmlns="http://schemas.openxmlformats.org/spreadsheetml/2006/main" count="240" uniqueCount="177">
  <si>
    <t>Pas du tout</t>
  </si>
  <si>
    <t>Plutôt non</t>
  </si>
  <si>
    <t>Plutôt oui</t>
  </si>
  <si>
    <t>Tout à fait</t>
  </si>
  <si>
    <t>Niveaux de réalisation</t>
  </si>
  <si>
    <t>l’action n’est pas réalisée ou alors de manière très aléatoire</t>
  </si>
  <si>
    <t>l’action est réalisée quelques fois de manière informelle</t>
  </si>
  <si>
    <t>l’action est formalisée et réalisée de manière assez convaincante</t>
  </si>
  <si>
    <t>l’action formalisée est réalisée, améliorée et tracée</t>
  </si>
  <si>
    <t>Niveaux de conformité</t>
  </si>
  <si>
    <t>Non conforme</t>
  </si>
  <si>
    <t>À améliorer</t>
  </si>
  <si>
    <t>Acceptable</t>
  </si>
  <si>
    <t>Conforme</t>
  </si>
  <si>
    <t>Libellés explicites des niveaux de conformité</t>
  </si>
  <si>
    <t>il est nécessaire de formaliser les activités</t>
  </si>
  <si>
    <t>il est nécessaire de pérenniser la bonne exécution des activités</t>
  </si>
  <si>
    <t>il est nécessaire de tracer et d’améliorer les activités</t>
  </si>
  <si>
    <t>Félicitation ! améliorer et communiquez les résultats</t>
  </si>
  <si>
    <t>Notes minimales</t>
  </si>
  <si>
    <t>notes maximales</t>
  </si>
  <si>
    <t>REALISATION</t>
  </si>
  <si>
    <t>ECHELLE DE COTATION</t>
  </si>
  <si>
    <t>CONFORMITE</t>
  </si>
  <si>
    <t>Chap</t>
  </si>
  <si>
    <t>Exigence</t>
  </si>
  <si>
    <t>Notes</t>
  </si>
  <si>
    <t>Modes de preuves et commentaires</t>
  </si>
  <si>
    <t xml:space="preserve">Choix réalisé </t>
  </si>
  <si>
    <t>Niveaux de réalisation choisis</t>
  </si>
  <si>
    <t>N° du choix réalisé</t>
  </si>
  <si>
    <t>Note réalisation</t>
  </si>
  <si>
    <t>Note conformité</t>
  </si>
  <si>
    <t>pondération exigence</t>
  </si>
  <si>
    <t>pondération sous chap</t>
  </si>
  <si>
    <t>Note moyenne pondérée pour le sous chpitre</t>
  </si>
  <si>
    <t>Libellé note du chap</t>
  </si>
  <si>
    <t>Somme des pondérations des chapitres</t>
  </si>
  <si>
    <t>Note moyenne conformité de la grille</t>
  </si>
  <si>
    <t>Niveau de respect de la norme</t>
  </si>
  <si>
    <t>Chap 4</t>
  </si>
  <si>
    <t>Contexte de l'organisme</t>
  </si>
  <si>
    <t>4.1</t>
  </si>
  <si>
    <t xml:space="preserve">Libellés conformité </t>
  </si>
  <si>
    <t>Evaluation</t>
  </si>
  <si>
    <t>Notes correspndantes</t>
  </si>
  <si>
    <t>Libellés explicites</t>
  </si>
  <si>
    <t>Comprehension du contexte et des enjeux</t>
  </si>
  <si>
    <t>4.2</t>
  </si>
  <si>
    <t>comprehension des besoins et des attentes des parties intéressées</t>
  </si>
  <si>
    <t>les enjeux externes et intrernes sont identifiés</t>
  </si>
  <si>
    <t>les enjeux externes et intrernes sont surveillés</t>
  </si>
  <si>
    <t>Les parties intéressées pertinentes sont déterminées</t>
  </si>
  <si>
    <t>les exigencesx des parties intéressées sons prises en compte</t>
  </si>
  <si>
    <t>4.3</t>
  </si>
  <si>
    <t>Domaine d'application du système de management</t>
  </si>
  <si>
    <t xml:space="preserve">le domaine d'application ainsi que ses limites sont définis </t>
  </si>
  <si>
    <t>Les Activités et les processus sont clairements identifiés</t>
  </si>
  <si>
    <t>Un document est disponible et tenu a jour pour expliquer le DA</t>
  </si>
  <si>
    <t>Leadership</t>
  </si>
  <si>
    <t>5.1</t>
  </si>
  <si>
    <t>Leadership &amp; engagement</t>
  </si>
  <si>
    <t>La politique et les objectifs sont établis et cohérent avec l'orientation stratégique de l'entreprise</t>
  </si>
  <si>
    <t>La direction s'engage à mettre en place un SMQ</t>
  </si>
  <si>
    <t>Les rôles et responsabilités sont définis</t>
  </si>
  <si>
    <t xml:space="preserve">Les ressource exigées sont disponibles </t>
  </si>
  <si>
    <t>5.2</t>
  </si>
  <si>
    <t>Politique</t>
  </si>
  <si>
    <t>4.4</t>
  </si>
  <si>
    <t>Un SMQ est établi en accord avec la norme</t>
  </si>
  <si>
    <t xml:space="preserve">La politique et les objectifs sont établis, documentés et tenus à jour </t>
  </si>
  <si>
    <t>La politique est communiqué et comprise dans l'entreprise</t>
  </si>
  <si>
    <t>Planification</t>
  </si>
  <si>
    <t>Actions à mettre en œuvre face aux risques et opportunités</t>
  </si>
  <si>
    <t>Les risques et opportunités sont déterminés</t>
  </si>
  <si>
    <t>L'efficacité des actions est mesurée</t>
  </si>
  <si>
    <t>6.1</t>
  </si>
  <si>
    <t>6.2</t>
  </si>
  <si>
    <t>Objectifs qualité et planification des actions pour les atteindre</t>
  </si>
  <si>
    <t>Une équipes est chargée du management de l'hygiène et de la sécurité des denrées</t>
  </si>
  <si>
    <t>Les actions à mettre en oeuvre face aux risques et opportunités sont planifiées</t>
  </si>
  <si>
    <t>Les actions sont prises en compte dans le système de management</t>
  </si>
  <si>
    <t>Les objectifs sont mesurés</t>
  </si>
  <si>
    <t>des objectifs cohérents avec la polique qualité sont établis</t>
  </si>
  <si>
    <t>Support</t>
  </si>
  <si>
    <t>7.1</t>
  </si>
  <si>
    <t>Ressources</t>
  </si>
  <si>
    <t>Les ressource néccessaires à l'établissement du SMQ sont identifiées et fournis</t>
  </si>
  <si>
    <t>La disponibilité des ressources est maintenue</t>
  </si>
  <si>
    <t>La main d'œuvre est qualifé pour les activités</t>
  </si>
  <si>
    <t>Les Installations sont adéquates</t>
  </si>
  <si>
    <t>L'environnement est adéquat pour garantir la conformité des produits et service</t>
  </si>
  <si>
    <t>Les ressources pour la surveillance  et la mesure sont disponibles</t>
  </si>
  <si>
    <t>Le personnel est sensibilisé par rapport au travail</t>
  </si>
  <si>
    <t>les besoins en communication interne et externes sont définis</t>
  </si>
  <si>
    <t>Le système de management est documenté</t>
  </si>
  <si>
    <t>Réalisation des activités opérationnelles</t>
  </si>
  <si>
    <t>Les critères d'acceptation des produits et services sont établis</t>
  </si>
  <si>
    <t xml:space="preserve">Les exigences relatives aux produits et services sont déterminées </t>
  </si>
  <si>
    <t xml:space="preserve">Les procéssus externalisés sont maitrisés </t>
  </si>
  <si>
    <t>Les procéssus sont maitrisés conformément aux critères</t>
  </si>
  <si>
    <t>Il existe une information documentée donnant la preuve de la réalisation d'un processus</t>
  </si>
  <si>
    <t>PRP</t>
  </si>
  <si>
    <t>8.2</t>
  </si>
  <si>
    <t>Un ou des PRP sont établis</t>
  </si>
  <si>
    <t>Le ou les PRP sont mis en oevre à tous les niveaux du système</t>
  </si>
  <si>
    <t>Le ou les PRP sont approuvés par l'équipe chargé de la sécurité des denrées alimentaires</t>
  </si>
  <si>
    <t>Les exigences légales et réglementaires sont identifiées</t>
  </si>
  <si>
    <t>8.3</t>
  </si>
  <si>
    <t>Système de tracabilité</t>
  </si>
  <si>
    <t>Il existe un système de traçabilité pour les matériaux et ingrédients</t>
  </si>
  <si>
    <t>Les opérations de retraitement et de recyclage sont tracées</t>
  </si>
  <si>
    <t>Les produits finis sont tracés</t>
  </si>
  <si>
    <t>Les exigences légales et réglementaires sont identifiées en matière de traçabilité</t>
  </si>
  <si>
    <t>Evaluation des performances</t>
  </si>
  <si>
    <t>Surveillance, mesure, analyse et évaluation</t>
  </si>
  <si>
    <t>Des activités de surveillance et de mesure sont mise en place et les performances sont évaluées</t>
  </si>
  <si>
    <t>Les activités de surveillance et de mesures sont documentées</t>
  </si>
  <si>
    <t>Les résultats des activités de surveillance et de mesure sont analysé et utilisés pendant la revue de direction</t>
  </si>
  <si>
    <t>Audit Interne</t>
  </si>
  <si>
    <t>Le programme d'audit est établi</t>
  </si>
  <si>
    <t>il y a des responsables pour les audits</t>
  </si>
  <si>
    <t>Il existe une information documenté qui donne la preuve que l'audit a été réalisé</t>
  </si>
  <si>
    <t>Revue de direction</t>
  </si>
  <si>
    <t xml:space="preserve">Le programme pour les revues de direction est établi en prenant compte des éléments nécessaires </t>
  </si>
  <si>
    <t>Des décisions de changement ou d'amélioration sont prises à l'issu des revues de direction</t>
  </si>
  <si>
    <t>Il existe une information documenté comme preuve des conclusion de la revue de direction</t>
  </si>
  <si>
    <t>Amélioration</t>
  </si>
  <si>
    <t>Des actions sont menées pour satisfaire aux exigences du client et accroître sa satisfaction, maîtriser et corriger la non-conformité client</t>
  </si>
  <si>
    <t>Généralités</t>
  </si>
  <si>
    <t>Non-conformité et actions correctives</t>
  </si>
  <si>
    <t>Les parties intéressées pertinentes sont identifiées dans le cadre du SMQ</t>
  </si>
  <si>
    <t>Les réclamations clients sont prises en compte</t>
  </si>
  <si>
    <t>les non-conformités sont toujours analysées</t>
  </si>
  <si>
    <t xml:space="preserve">Les causes des non-conformités sont recherchées et analysées </t>
  </si>
  <si>
    <t>une documentation pour enregistrer toutes les non-conformités et les action correctives mises en place est établi</t>
  </si>
  <si>
    <t>Amélioration continue</t>
  </si>
  <si>
    <t>Vous améliorez en continu la pertinence, l'adéquation et l'efficacité du SMQ</t>
  </si>
  <si>
    <t xml:space="preserve">Un document complet est disponible et tenu à jour pour expliquer le domaine d'application de votre SMQ  </t>
  </si>
  <si>
    <t>Numéro du choix</t>
  </si>
  <si>
    <t>Notes correspondantes</t>
  </si>
  <si>
    <t>9.1</t>
  </si>
  <si>
    <t>9.2</t>
  </si>
  <si>
    <t>9.3</t>
  </si>
  <si>
    <t>10.1</t>
  </si>
  <si>
    <t>10.2</t>
  </si>
  <si>
    <t>10.3</t>
  </si>
  <si>
    <t>SMQ &amp; ses processus</t>
  </si>
  <si>
    <t>NIVEAUX DE CONFORMITE DES SOUS CHAPITRES</t>
  </si>
  <si>
    <t>NIVEAUX DE REALISATION DES CRITERES</t>
  </si>
  <si>
    <t>TABLEAUX DE BORD SUR LE NIVEAU DE CONFORMITE ET DE REALISATION SUIVANT LES EXIGENCES</t>
  </si>
  <si>
    <t>NIVEAUX DE CONFORMITE DES CHAPITRES AUX EXIGENCES</t>
  </si>
  <si>
    <t>Moyenne</t>
  </si>
  <si>
    <t>Chap 5</t>
  </si>
  <si>
    <t>Chap 6</t>
  </si>
  <si>
    <t>Chap 7</t>
  </si>
  <si>
    <t>Chap 8</t>
  </si>
  <si>
    <t>8.1</t>
  </si>
  <si>
    <t>Chap 9</t>
  </si>
  <si>
    <t>Chap 10</t>
  </si>
  <si>
    <t>Niveau moyen sur l'ensemble des Chapitres</t>
  </si>
  <si>
    <t>Utilitaire pour les calculs et les graphiques</t>
  </si>
  <si>
    <t>Niveaux</t>
  </si>
  <si>
    <t>Histogramme Niveaux de conformité</t>
  </si>
  <si>
    <t>conformité</t>
  </si>
  <si>
    <t>Nb de chapitre : tracer la moyenne</t>
  </si>
  <si>
    <t>: Total ou 0</t>
  </si>
  <si>
    <t>Histogramme Niveaux de réalisation</t>
  </si>
  <si>
    <t xml:space="preserve"> Realisation</t>
  </si>
  <si>
    <t>pas du tout</t>
  </si>
  <si>
    <t>plutôt oui</t>
  </si>
  <si>
    <t>plutôt non</t>
  </si>
  <si>
    <t>tout à fait</t>
  </si>
  <si>
    <t>N°</t>
  </si>
  <si>
    <t>Nombre de critères</t>
  </si>
  <si>
    <t>Ecart vs 60</t>
  </si>
  <si>
    <t>Libellés explicites de conformité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</si>
</sst>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scheme val="minor"/>
    </font>
    <font>
      <sz val="14"/>
      <color theme="1"/>
      <name val="Calibri"/>
      <family val="2"/>
      <scheme val="minor"/>
    </font>
    <font>
      <sz val="14"/>
      <color theme="1"/>
      <name val="Times New Roman"/>
      <family val="1"/>
    </font>
    <font>
      <b/>
      <sz val="14"/>
      <color theme="1"/>
      <name val="Calibri"/>
      <family val="2"/>
      <scheme val="minor"/>
    </font>
    <font>
      <b/>
      <sz val="18"/>
      <color theme="1"/>
      <name val="Arial"/>
      <family val="2"/>
    </font>
    <font>
      <b/>
      <sz val="18"/>
      <color theme="1"/>
      <name val="Calibri"/>
      <family val="2"/>
      <scheme val="minor"/>
    </font>
    <font>
      <b/>
      <sz val="11"/>
      <color theme="1"/>
      <name val="Arial"/>
      <family val="2"/>
    </font>
    <font>
      <b/>
      <sz val="11"/>
      <color theme="1"/>
      <name val="Calibri"/>
      <family val="2"/>
      <scheme val="minor"/>
    </font>
    <font>
      <b/>
      <sz val="11"/>
      <color rgb="FFFF0000"/>
      <name val="Calibri"/>
      <family val="2"/>
      <scheme val="minor"/>
    </font>
  </fonts>
  <fills count="8">
    <fill>
      <patternFill patternType="none"/>
    </fill>
    <fill>
      <patternFill patternType="gray125"/>
    </fill>
    <fill>
      <patternFill patternType="solid">
        <fgColor theme="9" tint="0.79998168889431442"/>
        <bgColor indexed="64"/>
      </patternFill>
    </fill>
    <fill>
      <patternFill patternType="solid">
        <fgColor rgb="FF00B0F0"/>
        <bgColor indexed="64"/>
      </patternFill>
    </fill>
    <fill>
      <patternFill patternType="solid">
        <fgColor rgb="FFFFC000"/>
        <bgColor indexed="64"/>
      </patternFill>
    </fill>
    <fill>
      <patternFill patternType="solid">
        <fgColor rgb="FF92D050"/>
        <bgColor indexed="64"/>
      </patternFill>
    </fill>
    <fill>
      <patternFill patternType="solid">
        <fgColor rgb="FFFFFF00"/>
        <bgColor indexed="64"/>
      </patternFill>
    </fill>
    <fill>
      <patternFill patternType="solid">
        <fgColor rgb="FFE2EFDA"/>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100">
    <xf numFmtId="0" fontId="0" fillId="0" borderId="0" xfId="0"/>
    <xf numFmtId="0" fontId="0" fillId="0" borderId="0" xfId="0" applyAlignment="1"/>
    <xf numFmtId="0" fontId="0" fillId="0" borderId="0" xfId="0" applyAlignment="1">
      <alignment wrapText="1"/>
    </xf>
    <xf numFmtId="0" fontId="2" fillId="0" borderId="3" xfId="0" applyFont="1" applyBorder="1" applyAlignment="1">
      <alignment vertical="center" wrapText="1"/>
    </xf>
    <xf numFmtId="0" fontId="3" fillId="0" borderId="3" xfId="0" applyFont="1" applyBorder="1" applyAlignment="1">
      <alignment vertical="center" wrapText="1"/>
    </xf>
    <xf numFmtId="0" fontId="3" fillId="0" borderId="1" xfId="0" applyFont="1" applyBorder="1" applyAlignment="1">
      <alignment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2" fillId="0" borderId="3" xfId="0" applyFont="1" applyBorder="1" applyAlignment="1">
      <alignment horizontal="center" vertical="center" wrapText="1"/>
    </xf>
    <xf numFmtId="9" fontId="2" fillId="0" borderId="3" xfId="1" applyFont="1" applyBorder="1" applyAlignment="1">
      <alignment horizontal="center" vertical="center" wrapText="1"/>
    </xf>
    <xf numFmtId="9" fontId="2" fillId="0" borderId="3" xfId="0" applyNumberFormat="1" applyFont="1" applyBorder="1" applyAlignment="1">
      <alignment horizontal="center" vertical="center" wrapText="1"/>
    </xf>
    <xf numFmtId="9" fontId="2" fillId="0" borderId="1" xfId="1" applyFont="1" applyBorder="1" applyAlignment="1">
      <alignment horizontal="center" vertical="center" wrapText="1"/>
    </xf>
    <xf numFmtId="9" fontId="2" fillId="0" borderId="1" xfId="0" applyNumberFormat="1" applyFont="1" applyBorder="1" applyAlignment="1">
      <alignment horizontal="center" vertical="center" wrapText="1"/>
    </xf>
    <xf numFmtId="0" fontId="2" fillId="0" borderId="3" xfId="0" quotePrefix="1" applyFont="1" applyBorder="1" applyAlignment="1">
      <alignment horizontal="center" vertical="center" wrapText="1"/>
    </xf>
    <xf numFmtId="0" fontId="2" fillId="0" borderId="1" xfId="0" quotePrefix="1" applyFont="1" applyBorder="1" applyAlignment="1">
      <alignment horizontal="center" vertical="center" wrapText="1"/>
    </xf>
    <xf numFmtId="0" fontId="0" fillId="0" borderId="0" xfId="0" applyFill="1"/>
    <xf numFmtId="0" fontId="7" fillId="0" borderId="10" xfId="0" applyFont="1" applyBorder="1"/>
    <xf numFmtId="0" fontId="0" fillId="0" borderId="1" xfId="0" applyBorder="1"/>
    <xf numFmtId="0" fontId="0" fillId="0" borderId="1" xfId="0" applyBorder="1" applyAlignment="1">
      <alignment wrapText="1"/>
    </xf>
    <xf numFmtId="0" fontId="0" fillId="2" borderId="1" xfId="0" applyFill="1" applyBorder="1"/>
    <xf numFmtId="0" fontId="0" fillId="2" borderId="1" xfId="0" applyFill="1" applyBorder="1" applyAlignment="1">
      <alignment wrapText="1"/>
    </xf>
    <xf numFmtId="0" fontId="0" fillId="0" borderId="1" xfId="0" applyFill="1" applyBorder="1"/>
    <xf numFmtId="0" fontId="0" fillId="0" borderId="1" xfId="0" applyFill="1" applyBorder="1" applyAlignment="1">
      <alignment wrapText="1"/>
    </xf>
    <xf numFmtId="0" fontId="0" fillId="0" borderId="1" xfId="0" applyBorder="1" applyAlignment="1">
      <alignment vertical="center" wrapText="1"/>
    </xf>
    <xf numFmtId="0" fontId="0" fillId="0" borderId="1" xfId="0" applyBorder="1" applyAlignment="1">
      <alignment horizontal="center" vertical="center"/>
    </xf>
    <xf numFmtId="9" fontId="0" fillId="0" borderId="1" xfId="1" applyFont="1" applyBorder="1" applyAlignment="1">
      <alignment horizontal="center" vertical="center"/>
    </xf>
    <xf numFmtId="0" fontId="0" fillId="0" borderId="1" xfId="0" applyBorder="1" applyAlignment="1">
      <alignment horizontal="center" vertical="center" wrapText="1"/>
    </xf>
    <xf numFmtId="0" fontId="0" fillId="2" borderId="1" xfId="0" applyFill="1" applyBorder="1" applyAlignment="1">
      <alignment horizontal="center" vertical="center"/>
    </xf>
    <xf numFmtId="0" fontId="0" fillId="0" borderId="1" xfId="0" applyFill="1" applyBorder="1" applyAlignment="1">
      <alignment horizontal="center" vertical="center"/>
    </xf>
    <xf numFmtId="9" fontId="0" fillId="0" borderId="1" xfId="1" applyFont="1" applyBorder="1" applyAlignment="1">
      <alignment horizontal="center" vertical="center" wrapText="1"/>
    </xf>
    <xf numFmtId="2" fontId="0" fillId="0" borderId="1" xfId="0" applyNumberFormat="1" applyBorder="1" applyAlignment="1">
      <alignment horizontal="center" vertical="center" wrapText="1"/>
    </xf>
    <xf numFmtId="0" fontId="0" fillId="2" borderId="1" xfId="0" applyFill="1" applyBorder="1" applyAlignment="1">
      <alignment horizontal="center" vertical="center" wrapText="1"/>
    </xf>
    <xf numFmtId="0" fontId="0" fillId="0" borderId="1" xfId="0" applyFill="1" applyBorder="1" applyAlignment="1">
      <alignment horizontal="center" vertical="center" wrapText="1"/>
    </xf>
    <xf numFmtId="0" fontId="7" fillId="0" borderId="10" xfId="0" applyFont="1" applyBorder="1" applyAlignment="1">
      <alignment horizontal="center" vertical="center"/>
    </xf>
    <xf numFmtId="0" fontId="0" fillId="0" borderId="0" xfId="0" applyAlignment="1">
      <alignment horizontal="center" vertical="center"/>
    </xf>
    <xf numFmtId="0" fontId="0" fillId="0" borderId="0" xfId="0" applyFill="1" applyAlignment="1">
      <alignment wrapText="1"/>
    </xf>
    <xf numFmtId="0" fontId="0" fillId="3" borderId="1" xfId="0" applyFill="1" applyBorder="1"/>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0" fontId="0" fillId="3" borderId="1" xfId="0" applyFill="1" applyBorder="1" applyAlignment="1">
      <alignment wrapText="1"/>
    </xf>
    <xf numFmtId="9" fontId="0" fillId="3" borderId="1" xfId="1" applyFont="1" applyFill="1" applyBorder="1" applyAlignment="1">
      <alignment horizontal="center" vertical="center" wrapText="1"/>
    </xf>
    <xf numFmtId="2" fontId="0" fillId="3" borderId="1" xfId="0" applyNumberFormat="1" applyFill="1" applyBorder="1" applyAlignment="1">
      <alignment horizontal="center" vertical="center" wrapText="1"/>
    </xf>
    <xf numFmtId="20" fontId="0" fillId="3" borderId="1" xfId="0" applyNumberFormat="1" applyFill="1" applyBorder="1"/>
    <xf numFmtId="0" fontId="0" fillId="4" borderId="1" xfId="0" applyFill="1" applyBorder="1"/>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1" fontId="0" fillId="4" borderId="1" xfId="0" applyNumberFormat="1" applyFill="1" applyBorder="1" applyAlignment="1">
      <alignment horizontal="center" vertical="center" wrapText="1"/>
    </xf>
    <xf numFmtId="9" fontId="0" fillId="4" borderId="1" xfId="0" applyNumberFormat="1" applyFill="1" applyBorder="1" applyAlignment="1">
      <alignment horizontal="center" vertical="center" wrapText="1"/>
    </xf>
    <xf numFmtId="9" fontId="0" fillId="4" borderId="1" xfId="1" applyFont="1" applyFill="1" applyBorder="1" applyAlignment="1">
      <alignment horizontal="center" vertical="center" wrapText="1"/>
    </xf>
    <xf numFmtId="0" fontId="0" fillId="4" borderId="1" xfId="0" applyFill="1" applyBorder="1" applyAlignment="1">
      <alignment wrapText="1"/>
    </xf>
    <xf numFmtId="9" fontId="0" fillId="3" borderId="1" xfId="0" applyNumberFormat="1" applyFill="1" applyBorder="1" applyAlignment="1">
      <alignment horizontal="center" vertical="center" wrapText="1"/>
    </xf>
    <xf numFmtId="0" fontId="0" fillId="4" borderId="1" xfId="0" applyFill="1" applyBorder="1" applyAlignment="1">
      <alignment horizontal="center" vertical="center"/>
    </xf>
    <xf numFmtId="0" fontId="0" fillId="3" borderId="1" xfId="0" applyFill="1" applyBorder="1" applyAlignment="1">
      <alignment horizontal="center" vertical="center"/>
    </xf>
    <xf numFmtId="0" fontId="0" fillId="0" borderId="0" xfId="0" applyBorder="1"/>
    <xf numFmtId="0" fontId="0" fillId="4" borderId="16" xfId="0" applyFill="1" applyBorder="1" applyAlignment="1">
      <alignment vertical="center"/>
    </xf>
    <xf numFmtId="0" fontId="0" fillId="4" borderId="18" xfId="0" applyFill="1" applyBorder="1" applyAlignment="1">
      <alignment vertical="center"/>
    </xf>
    <xf numFmtId="0" fontId="0" fillId="3" borderId="1" xfId="0" applyFill="1" applyBorder="1" applyAlignment="1">
      <alignment vertical="center"/>
    </xf>
    <xf numFmtId="9" fontId="0" fillId="4" borderId="1" xfId="1" applyFont="1" applyFill="1" applyBorder="1" applyAlignment="1">
      <alignment horizontal="center" vertical="center"/>
    </xf>
    <xf numFmtId="9" fontId="0" fillId="3" borderId="1" xfId="1" applyFont="1" applyFill="1" applyBorder="1" applyAlignment="1">
      <alignment horizontal="center" vertical="center"/>
    </xf>
    <xf numFmtId="9" fontId="0" fillId="2" borderId="1" xfId="1" applyFont="1" applyFill="1" applyBorder="1" applyAlignment="1">
      <alignment horizontal="center" vertical="center"/>
    </xf>
    <xf numFmtId="9" fontId="0" fillId="0" borderId="1" xfId="1" applyFont="1" applyFill="1" applyBorder="1" applyAlignment="1">
      <alignment horizontal="center" vertical="center"/>
    </xf>
    <xf numFmtId="9" fontId="0" fillId="2" borderId="1" xfId="1" applyFont="1" applyFill="1" applyBorder="1" applyAlignment="1">
      <alignment horizontal="center" vertical="center" wrapText="1"/>
    </xf>
    <xf numFmtId="9" fontId="0" fillId="0" borderId="1" xfId="1" applyFont="1" applyFill="1" applyBorder="1" applyAlignment="1">
      <alignment horizontal="center" vertical="center" wrapText="1"/>
    </xf>
    <xf numFmtId="0" fontId="0" fillId="5" borderId="16" xfId="0" applyFont="1" applyFill="1" applyBorder="1" applyAlignment="1">
      <alignment horizontal="center"/>
    </xf>
    <xf numFmtId="0" fontId="0" fillId="5" borderId="17" xfId="0" applyFont="1" applyFill="1" applyBorder="1" applyAlignment="1">
      <alignment horizontal="center"/>
    </xf>
    <xf numFmtId="0" fontId="0" fillId="5" borderId="17" xfId="0" applyFill="1" applyBorder="1" applyAlignment="1">
      <alignment horizontal="center"/>
    </xf>
    <xf numFmtId="0" fontId="0" fillId="5" borderId="18" xfId="0" applyFont="1" applyFill="1" applyBorder="1" applyAlignment="1">
      <alignment horizontal="center"/>
    </xf>
    <xf numFmtId="0" fontId="0" fillId="0" borderId="0" xfId="0" applyBorder="1" applyAlignment="1">
      <alignment horizontal="center"/>
    </xf>
    <xf numFmtId="9" fontId="0" fillId="0" borderId="0" xfId="0" applyNumberFormat="1" applyBorder="1" applyAlignment="1">
      <alignment horizontal="center"/>
    </xf>
    <xf numFmtId="0" fontId="0" fillId="6" borderId="11" xfId="0" applyFill="1" applyBorder="1" applyAlignment="1">
      <alignment vertical="center"/>
    </xf>
    <xf numFmtId="0" fontId="0" fillId="6" borderId="0" xfId="0" applyFill="1" applyBorder="1" applyAlignment="1">
      <alignment vertical="center"/>
    </xf>
    <xf numFmtId="0" fontId="0" fillId="6" borderId="12" xfId="0" applyFill="1" applyBorder="1" applyAlignment="1">
      <alignment vertical="center"/>
    </xf>
    <xf numFmtId="0" fontId="0" fillId="6" borderId="0" xfId="0" applyFill="1" applyAlignment="1">
      <alignment vertical="center"/>
    </xf>
    <xf numFmtId="0" fontId="0" fillId="6" borderId="13" xfId="0" applyFill="1" applyBorder="1" applyAlignment="1">
      <alignment vertical="center"/>
    </xf>
    <xf numFmtId="0" fontId="0" fillId="6" borderId="14" xfId="0" applyFill="1" applyBorder="1" applyAlignment="1">
      <alignment vertical="center"/>
    </xf>
    <xf numFmtId="0" fontId="0" fillId="6" borderId="15" xfId="0" applyFill="1" applyBorder="1" applyAlignment="1">
      <alignment vertical="center"/>
    </xf>
    <xf numFmtId="0" fontId="8" fillId="6" borderId="0" xfId="0" applyFont="1" applyFill="1" applyBorder="1" applyAlignment="1">
      <alignment vertical="center"/>
    </xf>
    <xf numFmtId="9" fontId="8" fillId="6" borderId="12" xfId="0" applyNumberFormat="1" applyFont="1" applyFill="1" applyBorder="1" applyAlignment="1">
      <alignment vertical="center"/>
    </xf>
    <xf numFmtId="0" fontId="9" fillId="6" borderId="13" xfId="0" applyFont="1" applyFill="1" applyBorder="1" applyAlignment="1">
      <alignment vertical="center"/>
    </xf>
    <xf numFmtId="0" fontId="8" fillId="0" borderId="2" xfId="0" applyFont="1" applyBorder="1" applyAlignment="1">
      <alignment horizontal="center" vertical="center"/>
    </xf>
    <xf numFmtId="0" fontId="0" fillId="0" borderId="3" xfId="0" applyBorder="1" applyAlignment="1">
      <alignment vertical="center"/>
    </xf>
    <xf numFmtId="0" fontId="0" fillId="0" borderId="1" xfId="0" applyBorder="1" applyAlignment="1">
      <alignment vertical="center"/>
    </xf>
    <xf numFmtId="0" fontId="0" fillId="0" borderId="0" xfId="0" applyFont="1"/>
    <xf numFmtId="9" fontId="0" fillId="0" borderId="0" xfId="0" applyNumberFormat="1"/>
    <xf numFmtId="20" fontId="0" fillId="0" borderId="0" xfId="0" applyNumberFormat="1"/>
    <xf numFmtId="0" fontId="0" fillId="7" borderId="0" xfId="0" applyFill="1"/>
    <xf numFmtId="9" fontId="0" fillId="7" borderId="0" xfId="0" applyNumberFormat="1" applyFill="1"/>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0" fontId="8" fillId="6" borderId="16" xfId="0" applyFont="1" applyFill="1" applyBorder="1" applyAlignment="1">
      <alignment horizontal="center" vertical="center"/>
    </xf>
    <xf numFmtId="0" fontId="8" fillId="6" borderId="17" xfId="0" applyFont="1" applyFill="1" applyBorder="1" applyAlignment="1">
      <alignment horizontal="center" vertical="center"/>
    </xf>
    <xf numFmtId="0" fontId="8" fillId="6" borderId="18" xfId="0" applyFont="1" applyFill="1" applyBorder="1" applyAlignment="1">
      <alignment horizontal="center" vertical="center"/>
    </xf>
    <xf numFmtId="0" fontId="0" fillId="6" borderId="0" xfId="0" applyFill="1" applyAlignment="1">
      <alignment horizontal="center" vertical="center"/>
    </xf>
  </cellXfs>
  <cellStyles count="2">
    <cellStyle name="Normal" xfId="0" builtinId="0"/>
    <cellStyle name="Percent" xfId="1"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bg1"/>
              </a:solidFill>
              <a:latin typeface="+mn-lt"/>
              <a:ea typeface="+mn-ea"/>
              <a:cs typeface="+mn-cs"/>
            </a:defRPr>
          </a:pPr>
          <a:endParaRPr lang="en-US"/>
        </a:p>
      </c:txPr>
    </c:title>
    <c:autoTitleDeleted val="0"/>
    <c:plotArea>
      <c:layout/>
      <c:barChart>
        <c:barDir val="col"/>
        <c:grouping val="clustered"/>
        <c:varyColors val="0"/>
        <c:ser>
          <c:idx val="0"/>
          <c:order val="0"/>
          <c:tx>
            <c:strRef>
              <c:f>'Resultats globaux '!$R$12</c:f>
              <c:strCache>
                <c:ptCount val="1"/>
                <c:pt idx="0">
                  <c:v> Realisation</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'Resultats globaux '!$R$15:$R$18</c:f>
              <c:strCache>
                <c:ptCount val="4"/>
                <c:pt idx="0">
                  <c:v>pas du tout</c:v>
                </c:pt>
                <c:pt idx="1">
                  <c:v>plutôt non</c:v>
                </c:pt>
                <c:pt idx="2">
                  <c:v>plutôt oui</c:v>
                </c:pt>
                <c:pt idx="3">
                  <c:v>tout à fait</c:v>
                </c:pt>
              </c:strCache>
            </c:strRef>
          </c:cat>
          <c:val>
            <c:numRef>
              <c:f>'Resultats globaux '!$T$15:$T$18</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395E-498B-AEF5-5CAF14AFC2F0}"/>
            </c:ext>
          </c:extLst>
        </c:ser>
        <c:dLbls>
          <c:dLblPos val="outEnd"/>
          <c:showLegendKey val="0"/>
          <c:showVal val="1"/>
          <c:showCatName val="0"/>
          <c:showSerName val="0"/>
          <c:showPercent val="0"/>
          <c:showBubbleSize val="0"/>
        </c:dLbls>
        <c:gapWidth val="100"/>
        <c:overlap val="-24"/>
        <c:axId val="-916316624"/>
        <c:axId val="-916304656"/>
      </c:barChart>
      <c:catAx>
        <c:axId val="-916316624"/>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916304656"/>
        <c:crosses val="autoZero"/>
        <c:auto val="1"/>
        <c:lblAlgn val="ctr"/>
        <c:lblOffset val="100"/>
        <c:noMultiLvlLbl val="0"/>
      </c:catAx>
      <c:valAx>
        <c:axId val="-916304656"/>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916316624"/>
        <c:crosses val="autoZero"/>
        <c:crossBetween val="between"/>
        <c:minorUnit val="1"/>
      </c:valAx>
      <c:spPr>
        <a:noFill/>
        <a:ln>
          <a:noFill/>
        </a:ln>
        <a:effectLst/>
      </c:spPr>
    </c:plotArea>
    <c:plotVisOnly val="1"/>
    <c:dispBlanksAs val="gap"/>
    <c:showDLblsOverMax val="0"/>
  </c:chart>
  <c:spPr>
    <a:solidFill>
      <a:srgbClr val="0070C0"/>
    </a:solidFill>
    <a:ln w="9525" cap="flat" cmpd="sng" algn="ctr">
      <a:solidFill>
        <a:schemeClr val="tx2">
          <a:lumMod val="15000"/>
          <a:lumOff val="85000"/>
        </a:schemeClr>
      </a:solidFill>
      <a:round/>
    </a:ln>
    <a:effectLst/>
  </c:spPr>
  <c:txPr>
    <a:bodyPr/>
    <a:lstStyle/>
    <a:p>
      <a:pPr>
        <a:defRPr>
          <a:solidFill>
            <a:schemeClr val="bg1"/>
          </a:solidFill>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bg1"/>
              </a:solidFill>
              <a:latin typeface="+mn-lt"/>
              <a:ea typeface="+mn-ea"/>
              <a:cs typeface="+mn-cs"/>
            </a:defRPr>
          </a:pPr>
          <a:endParaRPr lang="en-US"/>
        </a:p>
      </c:txPr>
    </c:title>
    <c:autoTitleDeleted val="0"/>
    <c:plotArea>
      <c:layout>
        <c:manualLayout>
          <c:layoutTarget val="inner"/>
          <c:xMode val="edge"/>
          <c:yMode val="edge"/>
          <c:x val="0.27794247594050742"/>
          <c:y val="0.11847987751531061"/>
          <c:w val="0.47467082239720038"/>
          <c:h val="0.79111803732866726"/>
        </c:manualLayout>
      </c:layout>
      <c:radarChart>
        <c:radarStyle val="marker"/>
        <c:varyColors val="0"/>
        <c:ser>
          <c:idx val="0"/>
          <c:order val="0"/>
          <c:tx>
            <c:strRef>
              <c:f>'Resultats globaux '!$B$25</c:f>
              <c:strCache>
                <c:ptCount val="1"/>
                <c:pt idx="0">
                  <c:v>Niveau moyen sur l'ensemble des Chapitres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extLst>
                <c:ext xmlns:c15="http://schemas.microsoft.com/office/drawing/2012/chart" uri="{02D57815-91ED-43cb-92C2-25804820EDAC}">
                  <c15:fullRef>
                    <c15:sqref>'Resultats globaux '!$A$26:$A$50</c15:sqref>
                  </c15:fullRef>
                </c:ext>
              </c:extLst>
              <c:f>('Resultats globaux '!$A$26,'Resultats globaux '!$A$31,'Resultats globaux '!$A$34,'Resultats globaux '!$A$37,'Resultats globaux '!$A$39,'Resultats globaux '!$A$43,'Resultats globaux '!$A$47)</c:f>
              <c:strCache>
                <c:ptCount val="7"/>
                <c:pt idx="0">
                  <c:v>Chap 4</c:v>
                </c:pt>
                <c:pt idx="1">
                  <c:v>Chap 5</c:v>
                </c:pt>
                <c:pt idx="2">
                  <c:v>Chap 6</c:v>
                </c:pt>
                <c:pt idx="3">
                  <c:v>Chap 7</c:v>
                </c:pt>
                <c:pt idx="4">
                  <c:v>Chap 8</c:v>
                </c:pt>
                <c:pt idx="5">
                  <c:v>Chap 9</c:v>
                </c:pt>
                <c:pt idx="6">
                  <c:v>Chap 10</c:v>
                </c:pt>
              </c:strCache>
            </c:strRef>
          </c:cat>
          <c:val>
            <c:numRef>
              <c:extLst>
                <c:ext xmlns:c15="http://schemas.microsoft.com/office/drawing/2012/chart" uri="{02D57815-91ED-43cb-92C2-25804820EDAC}">
                  <c15:fullRef>
                    <c15:sqref>'Resultats globaux '!$A$26:$A$50</c15:sqref>
                  </c15:fullRef>
                </c:ext>
              </c:extLst>
              <c:f>('Resultats globaux '!$A$26,'Resultats globaux '!$A$31,'Resultats globaux '!$A$34,'Resultats globaux '!$A$37,'Resultats globaux '!$A$39,'Resultats globaux '!$A$43,'Resultats globaux '!$A$47)</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4EEC-4D1E-A161-B1DF3F19B0EB}"/>
            </c:ext>
          </c:extLst>
        </c:ser>
        <c:dLbls>
          <c:showLegendKey val="0"/>
          <c:showVal val="0"/>
          <c:showCatName val="0"/>
          <c:showSerName val="0"/>
          <c:showPercent val="0"/>
          <c:showBubbleSize val="0"/>
        </c:dLbls>
        <c:axId val="-916313904"/>
        <c:axId val="-916311728"/>
      </c:radarChart>
      <c:catAx>
        <c:axId val="-9163139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916311728"/>
        <c:crosses val="autoZero"/>
        <c:auto val="1"/>
        <c:lblAlgn val="ctr"/>
        <c:lblOffset val="100"/>
        <c:noMultiLvlLbl val="0"/>
      </c:catAx>
      <c:valAx>
        <c:axId val="-9163117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solidFill>
              <a:srgbClr val="969696"/>
            </a:solid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916313904"/>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legend>
    <c:plotVisOnly val="1"/>
    <c:dispBlanksAs val="gap"/>
    <c:showDLblsOverMax val="0"/>
  </c:chart>
  <c:spPr>
    <a:solidFill>
      <a:srgbClr val="0070C0"/>
    </a:solidFill>
    <a:ln w="9525" cap="flat" cmpd="sng" algn="ctr">
      <a:solidFill>
        <a:schemeClr val="tx1">
          <a:lumMod val="15000"/>
          <a:lumOff val="85000"/>
        </a:schemeClr>
      </a:solidFill>
      <a:round/>
    </a:ln>
    <a:effectLst/>
  </c:spPr>
  <c:txPr>
    <a:bodyPr/>
    <a:lstStyle/>
    <a:p>
      <a:pPr>
        <a:defRPr>
          <a:solidFill>
            <a:schemeClr val="bg1"/>
          </a:solidFill>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en-US"/>
        </a:p>
      </c:txPr>
    </c:title>
    <c:autoTitleDeleted val="0"/>
    <c:plotArea>
      <c:layout/>
      <c:barChart>
        <c:barDir val="col"/>
        <c:grouping val="clustered"/>
        <c:varyColors val="0"/>
        <c:ser>
          <c:idx val="0"/>
          <c:order val="0"/>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'Resultats globaux '!$M$15:$M$18</c:f>
              <c:strCache>
                <c:ptCount val="4"/>
                <c:pt idx="0">
                  <c:v>Non conforme</c:v>
                </c:pt>
                <c:pt idx="1">
                  <c:v>À améliorer</c:v>
                </c:pt>
                <c:pt idx="2">
                  <c:v>Acceptable</c:v>
                </c:pt>
                <c:pt idx="3">
                  <c:v>Conforme</c:v>
                </c:pt>
              </c:strCache>
            </c:strRef>
          </c:cat>
          <c:val>
            <c:numRef>
              <c:f>'Resultats globaux '!$N$15:$N$18</c:f>
              <c:numCache>
                <c:formatCode>General</c:formatCode>
                <c:ptCount val="4"/>
                <c:pt idx="0">
                  <c:v>18</c:v>
                </c:pt>
                <c:pt idx="1">
                  <c:v>0</c:v>
                </c:pt>
                <c:pt idx="2">
                  <c:v>0</c:v>
                </c:pt>
                <c:pt idx="3">
                  <c:v>0</c:v>
                </c:pt>
              </c:numCache>
            </c:numRef>
          </c:val>
          <c:extLst>
            <c:ext xmlns:c16="http://schemas.microsoft.com/office/drawing/2014/chart" uri="{C3380CC4-5D6E-409C-BE32-E72D297353CC}">
              <c16:uniqueId val="{00000000-6C0B-4E41-AA42-9C10DA830F46}"/>
            </c:ext>
          </c:extLst>
        </c:ser>
        <c:dLbls>
          <c:dLblPos val="outEnd"/>
          <c:showLegendKey val="0"/>
          <c:showVal val="1"/>
          <c:showCatName val="0"/>
          <c:showSerName val="0"/>
          <c:showPercent val="0"/>
          <c:showBubbleSize val="0"/>
        </c:dLbls>
        <c:gapWidth val="219"/>
        <c:overlap val="-27"/>
        <c:axId val="-916317712"/>
        <c:axId val="-916312272"/>
      </c:barChart>
      <c:catAx>
        <c:axId val="-916317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en-US"/>
          </a:p>
        </c:txPr>
        <c:crossAx val="-916312272"/>
        <c:crosses val="autoZero"/>
        <c:auto val="1"/>
        <c:lblAlgn val="ctr"/>
        <c:lblOffset val="100"/>
        <c:noMultiLvlLbl val="0"/>
      </c:catAx>
      <c:valAx>
        <c:axId val="-9163122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cap="none" spc="0" baseline="0">
                <a:ln w="0"/>
                <a:solidFill>
                  <a:schemeClr val="bg1"/>
                </a:solidFill>
                <a:effectLst>
                  <a:outerShdw blurRad="38100" dist="19050" dir="2700000" algn="tl" rotWithShape="0">
                    <a:schemeClr val="dk1">
                      <a:alpha val="40000"/>
                    </a:schemeClr>
                  </a:outerShdw>
                </a:effectLst>
                <a:latin typeface="+mn-lt"/>
                <a:ea typeface="+mn-ea"/>
                <a:cs typeface="+mn-cs"/>
              </a:defRPr>
            </a:pPr>
            <a:endParaRPr lang="en-US"/>
          </a:p>
        </c:txPr>
        <c:crossAx val="-916317712"/>
        <c:crosses val="autoZero"/>
        <c:crossBetween val="between"/>
      </c:valAx>
      <c:spPr>
        <a:noFill/>
        <a:ln>
          <a:noFill/>
        </a:ln>
        <a:effectLst/>
      </c:spPr>
    </c:plotArea>
    <c:plotVisOnly val="1"/>
    <c:dispBlanksAs val="gap"/>
    <c:showDLblsOverMax val="0"/>
  </c:chart>
  <c:spPr>
    <a:solidFill>
      <a:srgbClr val="0070C0"/>
    </a:solidFill>
    <a:ln w="9525" cap="flat" cmpd="sng" algn="ctr">
      <a:solidFill>
        <a:schemeClr val="tx1">
          <a:lumMod val="15000"/>
          <a:lumOff val="85000"/>
        </a:schemeClr>
      </a:solidFill>
      <a:round/>
    </a:ln>
    <a:effectLst/>
  </c:spPr>
  <c:txPr>
    <a:bodyPr/>
    <a:lstStyle/>
    <a:p>
      <a:pPr>
        <a:defRPr b="0" cap="none" spc="0">
          <a:ln w="0"/>
          <a:solidFill>
            <a:schemeClr val="bg1"/>
          </a:solidFill>
          <a:effectLst>
            <a:outerShdw blurRad="38100" dist="19050" dir="2700000" algn="tl" rotWithShape="0">
              <a:schemeClr val="dk1">
                <a:alpha val="40000"/>
              </a:schemeClr>
            </a:outerShdw>
          </a:effectLst>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16</xdr:row>
      <xdr:rowOff>9525</xdr:rowOff>
    </xdr:from>
    <xdr:to>
      <xdr:col>3</xdr:col>
      <xdr:colOff>714375</xdr:colOff>
      <xdr:row>20</xdr:row>
      <xdr:rowOff>95251</xdr:rowOff>
    </xdr:to>
    <xdr:graphicFrame macro="">
      <xdr:nvGraphicFramePr>
        <xdr:cNvPr id="16" name="Graphique 15">
          <a:extLst>
            <a:ext uri="{FF2B5EF4-FFF2-40B4-BE49-F238E27FC236}">
              <a16:creationId xmlns:a16="http://schemas.microsoft.com/office/drawing/2014/main" id="{00000000-0008-0000-0200-00001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28576</xdr:colOff>
      <xdr:row>12</xdr:row>
      <xdr:rowOff>209550</xdr:rowOff>
    </xdr:from>
    <xdr:to>
      <xdr:col>7</xdr:col>
      <xdr:colOff>2790826</xdr:colOff>
      <xdr:row>21</xdr:row>
      <xdr:rowOff>19050</xdr:rowOff>
    </xdr:to>
    <xdr:graphicFrame macro="">
      <xdr:nvGraphicFramePr>
        <xdr:cNvPr id="17" name="Graphique 16">
          <a:extLst>
            <a:ext uri="{FF2B5EF4-FFF2-40B4-BE49-F238E27FC236}">
              <a16:creationId xmlns:a16="http://schemas.microsoft.com/office/drawing/2014/main" id="{00000000-0008-0000-02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11</xdr:row>
      <xdr:rowOff>0</xdr:rowOff>
    </xdr:from>
    <xdr:to>
      <xdr:col>3</xdr:col>
      <xdr:colOff>723900</xdr:colOff>
      <xdr:row>14</xdr:row>
      <xdr:rowOff>781050</xdr:rowOff>
    </xdr:to>
    <xdr:graphicFrame macro="">
      <xdr:nvGraphicFramePr>
        <xdr:cNvPr id="5" name="Graphique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9:J16"/>
  <sheetViews>
    <sheetView topLeftCell="F1" zoomScaleNormal="100" workbookViewId="0">
      <selection activeCell="J12" sqref="J12"/>
    </sheetView>
  </sheetViews>
  <sheetFormatPr defaultColWidth="11.42578125" defaultRowHeight="15" x14ac:dyDescent="0.25"/>
  <cols>
    <col min="1" max="1" width="19.7109375" customWidth="1"/>
    <col min="2" max="2" width="23.7109375" customWidth="1"/>
    <col min="3" max="3" width="36" customWidth="1"/>
    <col min="4" max="4" width="16.85546875" customWidth="1"/>
    <col min="5" max="5" width="13.7109375" customWidth="1"/>
    <col min="6" max="6" width="16.42578125" customWidth="1"/>
    <col min="7" max="7" width="34.42578125" customWidth="1"/>
    <col min="9" max="9" width="25.85546875" customWidth="1"/>
    <col min="10" max="10" width="28.7109375" customWidth="1"/>
  </cols>
  <sheetData>
    <row r="9" spans="1:10" ht="15.75" thickBot="1" x14ac:dyDescent="0.3"/>
    <row r="10" spans="1:10" ht="30" customHeight="1" thickBot="1" x14ac:dyDescent="0.3">
      <c r="A10" s="93" t="s">
        <v>22</v>
      </c>
      <c r="B10" s="94"/>
      <c r="C10" s="94"/>
      <c r="D10" s="94"/>
      <c r="E10" s="94"/>
      <c r="F10" s="94"/>
      <c r="G10" s="95"/>
    </row>
    <row r="11" spans="1:10" ht="38.25" thickBot="1" x14ac:dyDescent="0.3">
      <c r="A11" s="88" t="s">
        <v>21</v>
      </c>
      <c r="B11" s="89"/>
      <c r="C11" s="89"/>
      <c r="D11" s="90" t="s">
        <v>23</v>
      </c>
      <c r="E11" s="91"/>
      <c r="F11" s="91"/>
      <c r="G11" s="92"/>
      <c r="I11" s="6" t="s">
        <v>29</v>
      </c>
      <c r="J11" s="6" t="s">
        <v>139</v>
      </c>
    </row>
    <row r="12" spans="1:10" ht="38.25" thickBot="1" x14ac:dyDescent="0.3">
      <c r="A12" s="6" t="s">
        <v>4</v>
      </c>
      <c r="B12" s="7" t="s">
        <v>45</v>
      </c>
      <c r="C12" s="8" t="s">
        <v>46</v>
      </c>
      <c r="D12" s="7" t="s">
        <v>9</v>
      </c>
      <c r="E12" s="7" t="s">
        <v>19</v>
      </c>
      <c r="F12" s="7" t="s">
        <v>20</v>
      </c>
      <c r="G12" s="7" t="s">
        <v>14</v>
      </c>
      <c r="I12" s="9" t="str">
        <f>B12</f>
        <v>Notes correspndantes</v>
      </c>
      <c r="J12" s="9">
        <v>1</v>
      </c>
    </row>
    <row r="13" spans="1:10" ht="37.5" x14ac:dyDescent="0.25">
      <c r="A13" s="14" t="s">
        <v>0</v>
      </c>
      <c r="B13" s="10">
        <v>0</v>
      </c>
      <c r="C13" s="4" t="s">
        <v>5</v>
      </c>
      <c r="D13" s="4" t="s">
        <v>10</v>
      </c>
      <c r="E13" s="11">
        <v>0</v>
      </c>
      <c r="F13" s="11">
        <f>E14-0.01</f>
        <v>9.0000000000000011E-2</v>
      </c>
      <c r="G13" s="3" t="s">
        <v>15</v>
      </c>
      <c r="I13" s="9" t="str">
        <f t="shared" ref="I13:I16" si="0">A13</f>
        <v>Pas du tout</v>
      </c>
      <c r="J13" s="9">
        <v>2</v>
      </c>
    </row>
    <row r="14" spans="1:10" ht="56.25" x14ac:dyDescent="0.25">
      <c r="A14" s="15" t="s">
        <v>1</v>
      </c>
      <c r="B14" s="12">
        <v>0.3</v>
      </c>
      <c r="C14" s="5" t="s">
        <v>6</v>
      </c>
      <c r="D14" s="5" t="s">
        <v>11</v>
      </c>
      <c r="E14" s="13">
        <v>0.1</v>
      </c>
      <c r="F14" s="13">
        <f>E15-0.01</f>
        <v>0.49</v>
      </c>
      <c r="G14" s="5" t="s">
        <v>16</v>
      </c>
      <c r="I14" s="9" t="str">
        <f t="shared" si="0"/>
        <v>Plutôt non</v>
      </c>
      <c r="J14" s="9">
        <v>3</v>
      </c>
    </row>
    <row r="15" spans="1:10" ht="56.25" x14ac:dyDescent="0.25">
      <c r="A15" s="15" t="s">
        <v>2</v>
      </c>
      <c r="B15" s="12">
        <v>0.7</v>
      </c>
      <c r="C15" s="5" t="s">
        <v>7</v>
      </c>
      <c r="D15" s="5" t="s">
        <v>12</v>
      </c>
      <c r="E15" s="13">
        <v>0.5</v>
      </c>
      <c r="F15" s="13">
        <f t="shared" ref="F15" si="1">E16-0.01</f>
        <v>0.89</v>
      </c>
      <c r="G15" s="5" t="s">
        <v>17</v>
      </c>
      <c r="I15" s="9" t="str">
        <f t="shared" si="0"/>
        <v>Plutôt oui</v>
      </c>
      <c r="J15" s="9">
        <v>4</v>
      </c>
    </row>
    <row r="16" spans="1:10" ht="37.5" x14ac:dyDescent="0.25">
      <c r="A16" s="15" t="s">
        <v>3</v>
      </c>
      <c r="B16" s="12">
        <v>1</v>
      </c>
      <c r="C16" s="5" t="s">
        <v>8</v>
      </c>
      <c r="D16" s="5" t="s">
        <v>13</v>
      </c>
      <c r="E16" s="13">
        <v>0.9</v>
      </c>
      <c r="F16" s="13">
        <v>1</v>
      </c>
      <c r="G16" s="5" t="s">
        <v>18</v>
      </c>
      <c r="I16" s="9" t="str">
        <f t="shared" si="0"/>
        <v>Tout à fait</v>
      </c>
      <c r="J16" s="9">
        <v>5</v>
      </c>
    </row>
  </sheetData>
  <mergeCells count="3">
    <mergeCell ref="A11:C11"/>
    <mergeCell ref="D11:G11"/>
    <mergeCell ref="A10:G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8:T95"/>
  <sheetViews>
    <sheetView tabSelected="1" zoomScale="84" zoomScaleNormal="84" workbookViewId="0">
      <selection activeCell="J93" sqref="J93"/>
    </sheetView>
  </sheetViews>
  <sheetFormatPr defaultColWidth="11.42578125" defaultRowHeight="15" x14ac:dyDescent="0.25"/>
  <cols>
    <col min="2" max="2" width="22.85546875" bestFit="1" customWidth="1"/>
    <col min="3" max="3" width="22.7109375" bestFit="1" customWidth="1"/>
    <col min="5" max="5" width="55.42578125" bestFit="1" customWidth="1"/>
    <col min="6" max="6" width="38" bestFit="1" customWidth="1"/>
    <col min="7" max="7" width="32.7109375" customWidth="1"/>
    <col min="8" max="8" width="20" customWidth="1"/>
    <col min="9" max="9" width="15.28515625" bestFit="1" customWidth="1"/>
    <col min="10" max="10" width="12" bestFit="1" customWidth="1"/>
    <col min="11" max="11" width="15.7109375" bestFit="1" customWidth="1"/>
    <col min="12" max="12" width="21.5703125" bestFit="1" customWidth="1"/>
    <col min="13" max="13" width="21.28515625" bestFit="1" customWidth="1"/>
    <col min="14" max="14" width="42.140625" bestFit="1" customWidth="1"/>
    <col min="15" max="15" width="22.42578125" customWidth="1"/>
    <col min="16" max="16" width="36.28515625" bestFit="1" customWidth="1"/>
    <col min="17" max="17" width="34.85546875" bestFit="1" customWidth="1"/>
    <col min="21" max="16384" width="11.42578125" style="16"/>
  </cols>
  <sheetData>
    <row r="8" spans="1:20" x14ac:dyDescent="0.25">
      <c r="G8" t="s">
        <v>28</v>
      </c>
      <c r="H8" t="s">
        <v>30</v>
      </c>
      <c r="I8" t="s">
        <v>31</v>
      </c>
      <c r="J8" t="s">
        <v>33</v>
      </c>
      <c r="K8" t="s">
        <v>32</v>
      </c>
      <c r="L8" t="s">
        <v>9</v>
      </c>
      <c r="M8" t="s">
        <v>34</v>
      </c>
      <c r="N8" s="1" t="s">
        <v>35</v>
      </c>
      <c r="O8" s="2" t="s">
        <v>36</v>
      </c>
      <c r="P8" s="1" t="s">
        <v>37</v>
      </c>
      <c r="Q8" s="1" t="s">
        <v>38</v>
      </c>
      <c r="R8" s="1" t="s">
        <v>39</v>
      </c>
    </row>
    <row r="9" spans="1:20" ht="15.75" thickBot="1" x14ac:dyDescent="0.3"/>
    <row r="10" spans="1:20" x14ac:dyDescent="0.25">
      <c r="A10" s="17" t="s">
        <v>24</v>
      </c>
      <c r="B10" s="17" t="s">
        <v>25</v>
      </c>
      <c r="C10" s="34" t="s">
        <v>44</v>
      </c>
      <c r="D10" s="34" t="s">
        <v>26</v>
      </c>
      <c r="E10" s="34" t="s">
        <v>43</v>
      </c>
      <c r="F10" s="34" t="s">
        <v>27</v>
      </c>
      <c r="G10" s="35"/>
      <c r="H10" s="35"/>
      <c r="I10" s="35"/>
      <c r="J10" s="35"/>
      <c r="K10" s="35"/>
      <c r="L10" s="35"/>
      <c r="M10" s="35"/>
      <c r="N10" s="35"/>
      <c r="O10" s="35"/>
      <c r="P10" s="35"/>
      <c r="Q10" s="35"/>
      <c r="R10" s="35"/>
      <c r="S10" s="35"/>
      <c r="T10" s="35"/>
    </row>
    <row r="11" spans="1:20" x14ac:dyDescent="0.25">
      <c r="A11" s="44" t="s">
        <v>40</v>
      </c>
      <c r="B11" s="44" t="s">
        <v>41</v>
      </c>
      <c r="C11" s="45" t="str">
        <f>O11</f>
        <v>Non conforme</v>
      </c>
      <c r="D11" s="58">
        <f>N11</f>
        <v>0</v>
      </c>
      <c r="E11" s="55"/>
      <c r="F11" s="56"/>
      <c r="G11" s="46"/>
      <c r="H11" s="46"/>
      <c r="I11" s="46"/>
      <c r="J11" s="46"/>
      <c r="K11" s="46"/>
      <c r="L11" s="46"/>
      <c r="M11" s="47">
        <f>SUM(M12:M23)</f>
        <v>1</v>
      </c>
      <c r="N11" s="48">
        <f>SUM(N12:N23)</f>
        <v>0</v>
      </c>
      <c r="O11" s="46" t="str">
        <f>IFERROR(IF(N11&lt;='Mode d''emploi'!$E$13,'Mode d''emploi'!$D$13,IF(N11&lt;='Mode d''emploi'!$E$14,'Mode d''emploi'!$D$14,IF(N11&lt;='Mode d''emploi'!$E$15,'Mode d''emploi'!$D$15,'Mode d''emploi'!$D$16))),"")</f>
        <v>Non conforme</v>
      </c>
      <c r="P11" s="49"/>
      <c r="Q11" s="46"/>
      <c r="R11" s="46"/>
      <c r="S11" s="46"/>
      <c r="T11" s="46"/>
    </row>
    <row r="12" spans="1:20" ht="30" x14ac:dyDescent="0.25">
      <c r="A12" s="43" t="s">
        <v>42</v>
      </c>
      <c r="B12" s="40" t="s">
        <v>47</v>
      </c>
      <c r="C12" s="38" t="str">
        <f>L12</f>
        <v>Non conforme</v>
      </c>
      <c r="D12" s="59">
        <f>K12</f>
        <v>0</v>
      </c>
      <c r="E12" s="57"/>
      <c r="F12" s="57"/>
      <c r="G12" s="39"/>
      <c r="H12" s="39"/>
      <c r="I12" s="39"/>
      <c r="J12" s="42">
        <f>SUM(J13:J14)</f>
        <v>1</v>
      </c>
      <c r="K12" s="51">
        <f t="shared" ref="K12:K14" si="0">IFERROR(I12*J12,"")</f>
        <v>0</v>
      </c>
      <c r="L12" s="39" t="str">
        <f>IFERROR(IF(K12&lt;='Mode d''emploi'!$E$13,'Mode d''emploi'!$D$13,IF(K12&lt;='Mode d''emploi'!$E$14,'Mode d''emploi'!$D$14,IF(K12&lt;='Mode d''emploi'!$E$15,'Mode d''emploi'!$D$15,'Mode d''emploi'!$D$16))),"")</f>
        <v>Non conforme</v>
      </c>
      <c r="M12" s="41">
        <f>IFERROR(1/COUNTA(L12:L23),"")</f>
        <v>0.25</v>
      </c>
      <c r="N12" s="41">
        <f>IFERROR(K12*M12,"")</f>
        <v>0</v>
      </c>
      <c r="O12" s="39"/>
      <c r="P12" s="39"/>
      <c r="Q12" s="39"/>
      <c r="R12" s="39"/>
      <c r="S12" s="39"/>
      <c r="T12" s="39"/>
    </row>
    <row r="13" spans="1:20" ht="30" x14ac:dyDescent="0.25">
      <c r="A13" s="18"/>
      <c r="B13" s="19" t="s">
        <v>50</v>
      </c>
      <c r="C13" s="25" t="s">
        <v>140</v>
      </c>
      <c r="D13" s="26" t="str">
        <f>I13</f>
        <v/>
      </c>
      <c r="E13" s="25" t="str">
        <f>IFERROR(CHOOSE(H13,"libellés explicite",'Mode d''emploi'!$C$13,'Mode d''emploi'!$C$14,'Mode d''emploi'!$C$15,'Mode d''emploi'!$C$16),)</f>
        <v>libellés explicite</v>
      </c>
      <c r="F13" s="25"/>
      <c r="G13" s="27"/>
      <c r="H13" s="27">
        <f>IFERROR(VLOOKUP(C13,'Mode d''emploi'!$I$12:$J$16,2),"")</f>
        <v>1</v>
      </c>
      <c r="I13" s="30" t="str">
        <f>IFERROR(CHOOSE(H13,"",'Mode d''emploi'!$B$13,'Mode d''emploi'!$B$14,'Mode d''emploi'!$B$15,'Mode d''emploi'!$B$16),)</f>
        <v/>
      </c>
      <c r="J13" s="31">
        <v>0.5</v>
      </c>
      <c r="K13" s="30" t="str">
        <f t="shared" si="0"/>
        <v/>
      </c>
      <c r="L13" s="27"/>
      <c r="M13" s="27"/>
      <c r="N13" s="30"/>
      <c r="O13" s="33"/>
      <c r="P13" s="33"/>
      <c r="Q13" s="33"/>
      <c r="R13" s="33"/>
      <c r="S13" s="33"/>
      <c r="T13" s="33"/>
    </row>
    <row r="14" spans="1:20" ht="30" x14ac:dyDescent="0.25">
      <c r="A14" s="18"/>
      <c r="B14" s="19" t="s">
        <v>51</v>
      </c>
      <c r="C14" s="25" t="s">
        <v>140</v>
      </c>
      <c r="D14" s="26" t="str">
        <f>I14</f>
        <v/>
      </c>
      <c r="E14" s="25" t="str">
        <f>IFERROR(CHOOSE(H14,"libellés explicite",'Mode d''emploi'!$C$13,'Mode d''emploi'!$C$14,'Mode d''emploi'!$C$15,'Mode d''emploi'!$C$16),)</f>
        <v>libellés explicite</v>
      </c>
      <c r="F14" s="25"/>
      <c r="G14" s="27"/>
      <c r="H14" s="27">
        <f>IFERROR(VLOOKUP(C14,'Mode d''emploi'!$I$12:$J$16,2),"")</f>
        <v>1</v>
      </c>
      <c r="I14" s="30" t="str">
        <f>IFERROR(CHOOSE(H14,"",'Mode d''emploi'!$B$13,'Mode d''emploi'!$B$14,'Mode d''emploi'!$B$15,'Mode d''emploi'!$B$16),)</f>
        <v/>
      </c>
      <c r="J14" s="31">
        <v>0.5</v>
      </c>
      <c r="K14" s="30" t="str">
        <f t="shared" si="0"/>
        <v/>
      </c>
      <c r="L14" s="27"/>
      <c r="M14" s="27"/>
      <c r="N14" s="30"/>
      <c r="O14" s="33"/>
      <c r="P14" s="33"/>
      <c r="Q14" s="33"/>
      <c r="R14" s="33"/>
      <c r="S14" s="33"/>
      <c r="T14" s="33"/>
    </row>
    <row r="15" spans="1:20" ht="45" x14ac:dyDescent="0.25">
      <c r="A15" s="37" t="s">
        <v>48</v>
      </c>
      <c r="B15" s="40" t="s">
        <v>49</v>
      </c>
      <c r="C15" s="38" t="str">
        <f>L15</f>
        <v>Non conforme</v>
      </c>
      <c r="D15" s="59">
        <f>K15</f>
        <v>0</v>
      </c>
      <c r="E15" s="38"/>
      <c r="F15" s="38"/>
      <c r="G15" s="39"/>
      <c r="H15" s="39"/>
      <c r="I15" s="41"/>
      <c r="J15" s="42">
        <f>SUM(J16:J17)</f>
        <v>1</v>
      </c>
      <c r="K15" s="41">
        <f t="shared" ref="K15:K17" si="1">IFERROR(I15*J15,"")</f>
        <v>0</v>
      </c>
      <c r="L15" s="39" t="str">
        <f>IFERROR(IF(K15&lt;='Mode d''emploi'!$E$13,'Mode d''emploi'!$D$13,IF(K15&lt;='Mode d''emploi'!$E$14,'Mode d''emploi'!$D$14,IF(K15&lt;='Mode d''emploi'!$E$15,'Mode d''emploi'!$D$15,'Mode d''emploi'!$D$16))),"")</f>
        <v>Non conforme</v>
      </c>
      <c r="M15" s="41">
        <f>IFERROR(1/COUNTA(L12:L23),"")</f>
        <v>0.25</v>
      </c>
      <c r="N15" s="41">
        <f>IFERROR(K15*M15,"")</f>
        <v>0</v>
      </c>
      <c r="O15" s="39"/>
      <c r="P15" s="39"/>
      <c r="Q15" s="39"/>
      <c r="R15" s="39"/>
      <c r="S15" s="39"/>
      <c r="T15" s="39"/>
    </row>
    <row r="16" spans="1:20" ht="45" x14ac:dyDescent="0.25">
      <c r="A16" s="18"/>
      <c r="B16" s="19" t="s">
        <v>52</v>
      </c>
      <c r="C16" s="25" t="s">
        <v>140</v>
      </c>
      <c r="D16" s="26" t="str">
        <f>I16</f>
        <v/>
      </c>
      <c r="E16" s="25" t="str">
        <f>IFERROR(CHOOSE(H16,"libellés explicite",'Mode d''emploi'!$C$13,'Mode d''emploi'!$C$14,'Mode d''emploi'!$C$15,'Mode d''emploi'!$C$16),)</f>
        <v>libellés explicite</v>
      </c>
      <c r="F16" s="25"/>
      <c r="G16" s="27"/>
      <c r="H16" s="27">
        <f>IFERROR(VLOOKUP(C16,'Mode d''emploi'!$I$12:$J$16,2),"")</f>
        <v>1</v>
      </c>
      <c r="I16" s="27" t="str">
        <f>IFERROR(CHOOSE(H16,"",'Mode d''emploi'!$B$13,'Mode d''emploi'!$B$14,'Mode d''emploi'!$B$15,'Mode d''emploi'!$B$16),)</f>
        <v/>
      </c>
      <c r="J16" s="27">
        <v>0.5</v>
      </c>
      <c r="K16" s="27" t="str">
        <f t="shared" si="1"/>
        <v/>
      </c>
      <c r="L16" s="27"/>
      <c r="M16" s="27"/>
      <c r="N16" s="30"/>
      <c r="O16" s="33"/>
      <c r="P16" s="33"/>
      <c r="Q16" s="33"/>
      <c r="R16" s="33"/>
      <c r="S16" s="33"/>
      <c r="T16" s="33"/>
    </row>
    <row r="17" spans="1:20" ht="45" x14ac:dyDescent="0.25">
      <c r="A17" s="18"/>
      <c r="B17" s="19" t="s">
        <v>53</v>
      </c>
      <c r="C17" s="25" t="s">
        <v>140</v>
      </c>
      <c r="D17" s="26" t="str">
        <f>I17</f>
        <v/>
      </c>
      <c r="E17" s="25" t="str">
        <f>IFERROR(CHOOSE(H17,"libellés explicite",'Mode d''emploi'!$C$13,'Mode d''emploi'!$C$14,'Mode d''emploi'!$C$15,'Mode d''emploi'!$C$16),)</f>
        <v>libellés explicite</v>
      </c>
      <c r="F17" s="25"/>
      <c r="G17" s="27"/>
      <c r="H17" s="27">
        <f>IFERROR(VLOOKUP(C17,'Mode d''emploi'!$I$12:$J$16,2),"")</f>
        <v>1</v>
      </c>
      <c r="I17" s="27" t="str">
        <f>IFERROR(CHOOSE(H17,"",'Mode d''emploi'!$B$13,'Mode d''emploi'!$B$14,'Mode d''emploi'!$B$15,'Mode d''emploi'!$B$16),)</f>
        <v/>
      </c>
      <c r="J17" s="27">
        <v>0.5</v>
      </c>
      <c r="K17" s="27" t="str">
        <f t="shared" si="1"/>
        <v/>
      </c>
      <c r="L17" s="27"/>
      <c r="M17" s="27"/>
      <c r="N17" s="30"/>
      <c r="O17" s="33"/>
      <c r="P17" s="33"/>
      <c r="Q17" s="33"/>
      <c r="R17" s="33"/>
      <c r="S17" s="33"/>
      <c r="T17" s="33"/>
    </row>
    <row r="18" spans="1:20" ht="45" x14ac:dyDescent="0.25">
      <c r="A18" s="37" t="s">
        <v>54</v>
      </c>
      <c r="B18" s="40" t="s">
        <v>55</v>
      </c>
      <c r="C18" s="38" t="str">
        <f>L18</f>
        <v>Non conforme</v>
      </c>
      <c r="D18" s="59">
        <f>K18</f>
        <v>0</v>
      </c>
      <c r="E18" s="38"/>
      <c r="F18" s="38"/>
      <c r="G18" s="39"/>
      <c r="H18" s="39"/>
      <c r="I18" s="39"/>
      <c r="J18" s="39">
        <f>SUM(J19:J20)</f>
        <v>1</v>
      </c>
      <c r="K18" s="41">
        <f t="shared" ref="K18:K20" si="2">IFERROR(I18*J18,"")</f>
        <v>0</v>
      </c>
      <c r="L18" s="39" t="str">
        <f>IFERROR(IF(K18&lt;='Mode d''emploi'!$E$13,'Mode d''emploi'!$D$13,IF(K18&lt;='Mode d''emploi'!$E$14,'Mode d''emploi'!$D$14,IF(K18&lt;='Mode d''emploi'!$E$15,'Mode d''emploi'!$D$15,'Mode d''emploi'!$D$16))),"")</f>
        <v>Non conforme</v>
      </c>
      <c r="M18" s="41">
        <f>IFERROR(1/COUNTA(L12:L23),"")</f>
        <v>0.25</v>
      </c>
      <c r="N18" s="41">
        <f>IFERROR(K18*M18,"")</f>
        <v>0</v>
      </c>
      <c r="O18" s="39"/>
      <c r="P18" s="39"/>
      <c r="Q18" s="39"/>
      <c r="R18" s="39"/>
      <c r="S18" s="39"/>
      <c r="T18" s="39"/>
    </row>
    <row r="19" spans="1:20" ht="45" x14ac:dyDescent="0.25">
      <c r="A19" s="18"/>
      <c r="B19" s="19" t="s">
        <v>56</v>
      </c>
      <c r="C19" s="25" t="s">
        <v>140</v>
      </c>
      <c r="D19" s="26" t="str">
        <f>I19</f>
        <v/>
      </c>
      <c r="E19" s="25" t="str">
        <f>IFERROR(CHOOSE(H19,"libellés explicite",'Mode d''emploi'!$C$13,'Mode d''emploi'!$C$14,'Mode d''emploi'!$C$15,'Mode d''emploi'!$C$16),)</f>
        <v>libellés explicite</v>
      </c>
      <c r="F19" s="25"/>
      <c r="G19" s="27"/>
      <c r="H19" s="27">
        <f>IFERROR(VLOOKUP(C19,'Mode d''emploi'!$I$12:$J$16,2),"")</f>
        <v>1</v>
      </c>
      <c r="I19" s="27" t="str">
        <f>IFERROR(CHOOSE(H19,"",'Mode d''emploi'!$B$13,'Mode d''emploi'!$B$14,'Mode d''emploi'!$B$15,'Mode d''emploi'!$B$16),)</f>
        <v/>
      </c>
      <c r="J19" s="27">
        <v>0.5</v>
      </c>
      <c r="K19" s="27" t="str">
        <f t="shared" si="2"/>
        <v/>
      </c>
      <c r="L19" s="27"/>
      <c r="M19" s="27"/>
      <c r="N19" s="30"/>
      <c r="O19" s="33"/>
      <c r="P19" s="33"/>
      <c r="Q19" s="33"/>
      <c r="R19" s="33"/>
      <c r="S19" s="33"/>
      <c r="T19" s="33"/>
    </row>
    <row r="20" spans="1:20" ht="60" x14ac:dyDescent="0.25">
      <c r="A20" s="18"/>
      <c r="B20" s="24" t="s">
        <v>58</v>
      </c>
      <c r="C20" s="25" t="s">
        <v>140</v>
      </c>
      <c r="D20" s="26" t="str">
        <f>I20</f>
        <v/>
      </c>
      <c r="E20" s="25" t="str">
        <f>IFERROR(CHOOSE(H20,"libellés explicite",'Mode d''emploi'!$C$13,'Mode d''emploi'!$C$14,'Mode d''emploi'!$C$15,'Mode d''emploi'!$C$16),)</f>
        <v>libellés explicite</v>
      </c>
      <c r="F20" s="25"/>
      <c r="G20" s="27"/>
      <c r="H20" s="27">
        <f>IFERROR(VLOOKUP(C20,'Mode d''emploi'!$I$12:$J$16,2),"")</f>
        <v>1</v>
      </c>
      <c r="I20" s="27" t="str">
        <f>IFERROR(CHOOSE(H20,"",'Mode d''emploi'!$B$13,'Mode d''emploi'!$B$14,'Mode d''emploi'!$B$15,'Mode d''emploi'!$B$16),)</f>
        <v/>
      </c>
      <c r="J20" s="27">
        <v>0.5</v>
      </c>
      <c r="K20" s="27" t="str">
        <f t="shared" si="2"/>
        <v/>
      </c>
      <c r="L20" s="27"/>
      <c r="M20" s="27"/>
      <c r="N20" s="30"/>
      <c r="O20" s="33"/>
      <c r="P20" s="33"/>
      <c r="Q20" s="33"/>
      <c r="R20" s="33"/>
      <c r="S20" s="33"/>
      <c r="T20" s="33"/>
    </row>
    <row r="21" spans="1:20" x14ac:dyDescent="0.25">
      <c r="A21" s="37" t="s">
        <v>68</v>
      </c>
      <c r="B21" s="40" t="s">
        <v>147</v>
      </c>
      <c r="C21" s="38" t="str">
        <f>L21</f>
        <v>Non conforme</v>
      </c>
      <c r="D21" s="59">
        <f>K21</f>
        <v>0</v>
      </c>
      <c r="E21" s="38"/>
      <c r="F21" s="38"/>
      <c r="G21" s="39"/>
      <c r="H21" s="39"/>
      <c r="I21" s="39"/>
      <c r="J21" s="39">
        <f>SUM(J22:J24)</f>
        <v>1</v>
      </c>
      <c r="K21" s="41">
        <f t="shared" ref="K21:K24" si="3">IFERROR(I21*J21,"")</f>
        <v>0</v>
      </c>
      <c r="L21" s="39" t="str">
        <f>IFERROR(IF(K21&lt;='Mode d''emploi'!$E$13,'Mode d''emploi'!$D$13,IF(K21&lt;='Mode d''emploi'!$E$14,'Mode d''emploi'!$D$14,IF(K21&lt;='Mode d''emploi'!$E$15,'Mode d''emploi'!$D$15,'Mode d''emploi'!$D$16))),"")</f>
        <v>Non conforme</v>
      </c>
      <c r="M21" s="41">
        <f>IFERROR(1/COUNTA(L12:L23),"")</f>
        <v>0.25</v>
      </c>
      <c r="N21" s="41">
        <f>IFERROR(K21*M21,"")</f>
        <v>0</v>
      </c>
      <c r="O21" s="39"/>
      <c r="P21" s="39"/>
      <c r="Q21" s="39"/>
      <c r="R21" s="39"/>
      <c r="S21" s="39"/>
      <c r="T21" s="39"/>
    </row>
    <row r="22" spans="1:20" ht="45" x14ac:dyDescent="0.25">
      <c r="A22" s="18"/>
      <c r="B22" s="19" t="s">
        <v>57</v>
      </c>
      <c r="C22" s="25" t="s">
        <v>140</v>
      </c>
      <c r="D22" s="26" t="str">
        <f>I22</f>
        <v/>
      </c>
      <c r="E22" s="25" t="str">
        <f>IFERROR(CHOOSE(H22,"libellés explicite",'Mode d''emploi'!$C$13,'Mode d''emploi'!$C$14,'Mode d''emploi'!$C$15,'Mode d''emploi'!$C$16),)</f>
        <v>libellés explicite</v>
      </c>
      <c r="F22" s="25"/>
      <c r="G22" s="27"/>
      <c r="H22" s="27">
        <f>IFERROR(VLOOKUP(C22,'Mode d''emploi'!$I$12:$J$16,2),"")</f>
        <v>1</v>
      </c>
      <c r="I22" s="27" t="str">
        <f>IFERROR(CHOOSE(H22,"",'Mode d''emploi'!$B$13,'Mode d''emploi'!$B$14,'Mode d''emploi'!$B$15,'Mode d''emploi'!$B$16),)</f>
        <v/>
      </c>
      <c r="J22" s="27">
        <v>0.33333333333333331</v>
      </c>
      <c r="K22" s="27" t="str">
        <f t="shared" si="3"/>
        <v/>
      </c>
      <c r="L22" s="27"/>
      <c r="M22" s="27"/>
      <c r="N22" s="30"/>
      <c r="O22" s="33"/>
      <c r="P22" s="33"/>
      <c r="Q22" s="33"/>
      <c r="R22" s="33"/>
      <c r="S22" s="33"/>
      <c r="T22" s="33"/>
    </row>
    <row r="23" spans="1:20" ht="30" x14ac:dyDescent="0.25">
      <c r="A23" s="18"/>
      <c r="B23" s="19" t="s">
        <v>69</v>
      </c>
      <c r="C23" s="25" t="s">
        <v>140</v>
      </c>
      <c r="D23" s="26" t="str">
        <f>I23</f>
        <v/>
      </c>
      <c r="E23" s="25" t="str">
        <f>IFERROR(CHOOSE(H23,"libellés explicite",'Mode d''emploi'!$C$13,'Mode d''emploi'!$C$14,'Mode d''emploi'!$C$15,'Mode d''emploi'!$C$16),)</f>
        <v>libellés explicite</v>
      </c>
      <c r="F23" s="25"/>
      <c r="G23" s="27"/>
      <c r="H23" s="27">
        <f>IFERROR(VLOOKUP(C23,'Mode d''emploi'!$I$12:$J$16,2),"")</f>
        <v>1</v>
      </c>
      <c r="I23" s="27" t="str">
        <f>IFERROR(CHOOSE(H23,"",'Mode d''emploi'!$B$13,'Mode d''emploi'!$B$14,'Mode d''emploi'!$B$15,'Mode d''emploi'!$B$16),)</f>
        <v/>
      </c>
      <c r="J23" s="27">
        <v>0.33333333333333331</v>
      </c>
      <c r="K23" s="27" t="str">
        <f t="shared" si="3"/>
        <v/>
      </c>
      <c r="L23" s="27"/>
      <c r="M23" s="27"/>
      <c r="N23" s="30"/>
      <c r="O23" s="33"/>
      <c r="P23" s="33"/>
      <c r="Q23" s="33"/>
      <c r="R23" s="33"/>
      <c r="S23" s="33"/>
      <c r="T23" s="33"/>
    </row>
    <row r="24" spans="1:20" x14ac:dyDescent="0.25">
      <c r="A24" s="44" t="s">
        <v>153</v>
      </c>
      <c r="B24" s="44" t="s">
        <v>59</v>
      </c>
      <c r="C24" s="45" t="str">
        <f>O24</f>
        <v>Non conforme</v>
      </c>
      <c r="D24" s="58">
        <f>N24</f>
        <v>0</v>
      </c>
      <c r="E24" s="45"/>
      <c r="F24" s="45"/>
      <c r="G24" s="46"/>
      <c r="H24" s="46"/>
      <c r="I24" s="46"/>
      <c r="J24" s="46">
        <v>0.33333333333333331</v>
      </c>
      <c r="K24" s="46">
        <f t="shared" si="3"/>
        <v>0</v>
      </c>
      <c r="L24" s="46"/>
      <c r="M24" s="48">
        <f>SUM(M25:M33)</f>
        <v>1</v>
      </c>
      <c r="N24" s="49">
        <f>SUM(N25:N33)</f>
        <v>0</v>
      </c>
      <c r="O24" s="46" t="str">
        <f>IFERROR(IF(N24&lt;='Mode d''emploi'!$E$13,'Mode d''emploi'!$D$13,IF(N24&lt;='Mode d''emploi'!$E$14,'Mode d''emploi'!$D$14,IF(N24&lt;='Mode d''emploi'!$E$15,'Mode d''emploi'!$D$15,'Mode d''emploi'!$D$16))),"")</f>
        <v>Non conforme</v>
      </c>
      <c r="P24" s="46"/>
      <c r="Q24" s="46"/>
      <c r="R24" s="46"/>
      <c r="S24" s="46"/>
      <c r="T24" s="46"/>
    </row>
    <row r="25" spans="1:20" ht="30" x14ac:dyDescent="0.25">
      <c r="A25" s="37" t="s">
        <v>60</v>
      </c>
      <c r="B25" s="40" t="s">
        <v>61</v>
      </c>
      <c r="C25" s="38" t="str">
        <f>L25</f>
        <v>Non conforme</v>
      </c>
      <c r="D25" s="59">
        <f>K25</f>
        <v>0</v>
      </c>
      <c r="E25" s="38"/>
      <c r="F25" s="38"/>
      <c r="G25" s="39"/>
      <c r="H25" s="39"/>
      <c r="I25" s="39"/>
      <c r="J25" s="39">
        <f>SUM(J26:J28)</f>
        <v>1</v>
      </c>
      <c r="K25" s="41">
        <f t="shared" ref="K25:K28" si="4">IFERROR(I25*J25,"")</f>
        <v>0</v>
      </c>
      <c r="L25" s="39" t="str">
        <f>IFERROR(IF(K25&lt;='Mode d''emploi'!$E$13,'Mode d''emploi'!$D$13,IF(K25&lt;='Mode d''emploi'!$E$14,'Mode d''emploi'!$D$14,IF(K25&lt;='Mode d''emploi'!$E$15,'Mode d''emploi'!$D$15,'Mode d''emploi'!$D$16))),"")</f>
        <v>Non conforme</v>
      </c>
      <c r="M25" s="41">
        <f>IFERROR(1/COUNTA(L25:L33),"")</f>
        <v>0.5</v>
      </c>
      <c r="N25" s="41">
        <f>IFERROR(K25*M25,"")</f>
        <v>0</v>
      </c>
      <c r="O25" s="39"/>
      <c r="P25" s="39"/>
      <c r="Q25" s="39"/>
      <c r="R25" s="39"/>
      <c r="S25" s="39"/>
      <c r="T25" s="39"/>
    </row>
    <row r="26" spans="1:20" ht="30" x14ac:dyDescent="0.25">
      <c r="A26" s="18"/>
      <c r="B26" s="19" t="s">
        <v>63</v>
      </c>
      <c r="C26" s="25" t="s">
        <v>140</v>
      </c>
      <c r="D26" s="26" t="str">
        <f>I26</f>
        <v/>
      </c>
      <c r="E26" s="25" t="str">
        <f>IFERROR(CHOOSE(H26,"libellés explicite",'Mode d''emploi'!$C$13,'Mode d''emploi'!$C$14,'Mode d''emploi'!$C$15,'Mode d''emploi'!$C$16),)</f>
        <v>libellés explicite</v>
      </c>
      <c r="F26" s="25"/>
      <c r="G26" s="27"/>
      <c r="H26" s="27">
        <f>IFERROR(VLOOKUP(C26,'Mode d''emploi'!$I$12:$J$16,2),"")</f>
        <v>1</v>
      </c>
      <c r="I26" s="27" t="str">
        <f>IFERROR(CHOOSE(H26,"",'Mode d''emploi'!$B$13,'Mode d''emploi'!$B$14,'Mode d''emploi'!$B$15,'Mode d''emploi'!$B$16),)</f>
        <v/>
      </c>
      <c r="J26" s="27">
        <v>0.33333333333333331</v>
      </c>
      <c r="K26" s="27" t="str">
        <f t="shared" si="4"/>
        <v/>
      </c>
      <c r="L26" s="27"/>
      <c r="M26" s="30"/>
      <c r="N26" s="30"/>
      <c r="O26" s="33"/>
      <c r="P26" s="33"/>
      <c r="Q26" s="33"/>
      <c r="R26" s="33"/>
      <c r="S26" s="33"/>
      <c r="T26" s="33"/>
    </row>
    <row r="27" spans="1:20" ht="90" x14ac:dyDescent="0.25">
      <c r="A27" s="18"/>
      <c r="B27" s="19" t="s">
        <v>62</v>
      </c>
      <c r="C27" s="25" t="s">
        <v>140</v>
      </c>
      <c r="D27" s="26" t="str">
        <f>I27</f>
        <v/>
      </c>
      <c r="E27" s="25" t="str">
        <f>IFERROR(CHOOSE(H27,"libellés explicite",'Mode d''emploi'!$C$13,'Mode d''emploi'!$C$14,'Mode d''emploi'!$C$15,'Mode d''emploi'!$C$16),)</f>
        <v>libellés explicite</v>
      </c>
      <c r="F27" s="25"/>
      <c r="G27" s="27"/>
      <c r="H27" s="27">
        <f>IFERROR(VLOOKUP(C27,'Mode d''emploi'!$I$12:$J$16,2),"")</f>
        <v>1</v>
      </c>
      <c r="I27" s="27" t="str">
        <f>IFERROR(CHOOSE(H27,"",'Mode d''emploi'!$B$13,'Mode d''emploi'!$B$14,'Mode d''emploi'!$B$15,'Mode d''emploi'!$B$16),)</f>
        <v/>
      </c>
      <c r="J27" s="27">
        <v>0.33333333333333331</v>
      </c>
      <c r="K27" s="27" t="str">
        <f t="shared" si="4"/>
        <v/>
      </c>
      <c r="L27" s="27"/>
      <c r="M27" s="30"/>
      <c r="N27" s="30"/>
      <c r="O27" s="33"/>
      <c r="P27" s="33"/>
      <c r="Q27" s="33"/>
      <c r="R27" s="33"/>
      <c r="S27" s="33"/>
      <c r="T27" s="33"/>
    </row>
    <row r="28" spans="1:20" ht="30" x14ac:dyDescent="0.25">
      <c r="A28" s="18"/>
      <c r="B28" s="19" t="s">
        <v>65</v>
      </c>
      <c r="C28" s="25" t="s">
        <v>140</v>
      </c>
      <c r="D28" s="26" t="str">
        <f>I28</f>
        <v/>
      </c>
      <c r="E28" s="25" t="str">
        <f>IFERROR(CHOOSE(H28,"libellés explicite",'Mode d''emploi'!$C$13,'Mode d''emploi'!$C$14,'Mode d''emploi'!$C$15,'Mode d''emploi'!$C$16),)</f>
        <v>libellés explicite</v>
      </c>
      <c r="F28" s="25"/>
      <c r="G28" s="27"/>
      <c r="H28" s="27">
        <f>IFERROR(VLOOKUP(C28,'Mode d''emploi'!$I$12:$J$16,2),"")</f>
        <v>1</v>
      </c>
      <c r="I28" s="27" t="str">
        <f>IFERROR(CHOOSE(H28,"",'Mode d''emploi'!$B$13,'Mode d''emploi'!$B$14,'Mode d''emploi'!$B$15,'Mode d''emploi'!$B$16),)</f>
        <v/>
      </c>
      <c r="J28" s="27">
        <v>0.33333333333333331</v>
      </c>
      <c r="K28" s="27" t="str">
        <f t="shared" si="4"/>
        <v/>
      </c>
      <c r="L28" s="27"/>
      <c r="M28" s="30"/>
      <c r="N28" s="30"/>
      <c r="O28" s="33"/>
      <c r="P28" s="33"/>
      <c r="Q28" s="33"/>
      <c r="R28" s="33"/>
      <c r="S28" s="33"/>
      <c r="T28" s="33"/>
    </row>
    <row r="29" spans="1:20" x14ac:dyDescent="0.25">
      <c r="A29" s="37" t="s">
        <v>66</v>
      </c>
      <c r="B29" s="40" t="s">
        <v>67</v>
      </c>
      <c r="C29" s="38" t="str">
        <f>L29</f>
        <v>Non conforme</v>
      </c>
      <c r="D29" s="59">
        <f>K29</f>
        <v>0</v>
      </c>
      <c r="E29" s="38"/>
      <c r="F29" s="38"/>
      <c r="G29" s="39"/>
      <c r="H29" s="39"/>
      <c r="I29" s="39"/>
      <c r="J29" s="39">
        <f>SUM(J30:J34)</f>
        <v>1</v>
      </c>
      <c r="K29" s="39">
        <f t="shared" ref="K29:K34" si="5">IFERROR(I29*J29,"")</f>
        <v>0</v>
      </c>
      <c r="L29" s="39" t="str">
        <f>IFERROR(IF(K29&lt;='Mode d''emploi'!$E$13,'Mode d''emploi'!$D$13,IF(K29&lt;='Mode d''emploi'!$E$14,'Mode d''emploi'!$D$14,IF(K29&lt;='Mode d''emploi'!$E$15,'Mode d''emploi'!$D$15,'Mode d''emploi'!$D$16))),"")</f>
        <v>Non conforme</v>
      </c>
      <c r="M29" s="41">
        <f>IFERROR(1/COUNTA(L25:L33),"")</f>
        <v>0.5</v>
      </c>
      <c r="N29" s="41">
        <f>IFERROR(K29*M29,"")</f>
        <v>0</v>
      </c>
      <c r="O29" s="39"/>
      <c r="P29" s="39"/>
      <c r="Q29" s="39"/>
      <c r="R29" s="39"/>
      <c r="S29" s="39"/>
      <c r="T29" s="39"/>
    </row>
    <row r="30" spans="1:20" ht="60" x14ac:dyDescent="0.25">
      <c r="A30" s="18"/>
      <c r="B30" s="19" t="s">
        <v>70</v>
      </c>
      <c r="C30" s="25" t="s">
        <v>140</v>
      </c>
      <c r="D30" s="26" t="str">
        <f>I30</f>
        <v/>
      </c>
      <c r="E30" s="25" t="str">
        <f>IFERROR(CHOOSE(H30,"libellés explicite",'Mode d''emploi'!$C$13,'Mode d''emploi'!$C$14,'Mode d''emploi'!$C$15,'Mode d''emploi'!$C$16),)</f>
        <v>libellés explicite</v>
      </c>
      <c r="F30" s="25"/>
      <c r="G30" s="27"/>
      <c r="H30" s="27">
        <f>IFERROR(VLOOKUP(C30,'Mode d''emploi'!$I$12:$J$16,2),"")</f>
        <v>1</v>
      </c>
      <c r="I30" s="27" t="str">
        <f>IFERROR(CHOOSE(H30,"",'Mode d''emploi'!$B$13,'Mode d''emploi'!$B$14,'Mode d''emploi'!$B$15,'Mode d''emploi'!$B$16),)</f>
        <v/>
      </c>
      <c r="J30" s="27">
        <v>0.2</v>
      </c>
      <c r="K30" s="27" t="str">
        <f t="shared" si="5"/>
        <v/>
      </c>
      <c r="L30" s="27"/>
      <c r="M30" s="30"/>
      <c r="N30" s="30"/>
      <c r="O30" s="33"/>
      <c r="P30" s="33"/>
      <c r="Q30" s="33"/>
      <c r="R30" s="33"/>
      <c r="S30" s="33"/>
      <c r="T30" s="33"/>
    </row>
    <row r="31" spans="1:20" ht="60" x14ac:dyDescent="0.25">
      <c r="A31" s="18"/>
      <c r="B31" s="19" t="s">
        <v>71</v>
      </c>
      <c r="C31" s="25" t="s">
        <v>140</v>
      </c>
      <c r="D31" s="26" t="str">
        <f>I31</f>
        <v/>
      </c>
      <c r="E31" s="25" t="str">
        <f>IFERROR(CHOOSE(H31,"libellés explicite",'Mode d''emploi'!$C$13,'Mode d''emploi'!$C$14,'Mode d''emploi'!$C$15,'Mode d''emploi'!$C$16),)</f>
        <v>libellés explicite</v>
      </c>
      <c r="F31" s="25"/>
      <c r="G31" s="27"/>
      <c r="H31" s="27">
        <f>IFERROR(VLOOKUP(C31,'Mode d''emploi'!$I$12:$J$16,2),"")</f>
        <v>1</v>
      </c>
      <c r="I31" s="27" t="str">
        <f>IFERROR(CHOOSE(H31,"",'Mode d''emploi'!$B$13,'Mode d''emploi'!$B$14,'Mode d''emploi'!$B$15,'Mode d''emploi'!$B$16),)</f>
        <v/>
      </c>
      <c r="J31" s="27">
        <v>0.2</v>
      </c>
      <c r="K31" s="27" t="str">
        <f t="shared" si="5"/>
        <v/>
      </c>
      <c r="L31" s="27"/>
      <c r="M31" s="30"/>
      <c r="N31" s="30"/>
      <c r="O31" s="33"/>
      <c r="P31" s="33"/>
      <c r="Q31" s="33"/>
      <c r="R31" s="33"/>
      <c r="S31" s="33"/>
      <c r="T31" s="33"/>
    </row>
    <row r="32" spans="1:20" ht="75" x14ac:dyDescent="0.25">
      <c r="A32" s="18"/>
      <c r="B32" s="19" t="s">
        <v>79</v>
      </c>
      <c r="C32" s="25" t="s">
        <v>140</v>
      </c>
      <c r="D32" s="26" t="str">
        <f>I32</f>
        <v/>
      </c>
      <c r="E32" s="25" t="str">
        <f>IFERROR(CHOOSE(H32,"libellés explicite",'Mode d''emploi'!$C$13,'Mode d''emploi'!$C$14,'Mode d''emploi'!$C$15,'Mode d''emploi'!$C$16),)</f>
        <v>libellés explicite</v>
      </c>
      <c r="F32" s="25"/>
      <c r="G32" s="27"/>
      <c r="H32" s="27">
        <f>IFERROR(VLOOKUP(C32,'Mode d''emploi'!$I$12:$J$16,2),"")</f>
        <v>1</v>
      </c>
      <c r="I32" s="27" t="str">
        <f>IFERROR(CHOOSE(H32,"",'Mode d''emploi'!$B$13,'Mode d''emploi'!$B$14,'Mode d''emploi'!$B$15,'Mode d''emploi'!$B$16),)</f>
        <v/>
      </c>
      <c r="J32" s="27">
        <v>0.2</v>
      </c>
      <c r="K32" s="27" t="str">
        <f t="shared" si="5"/>
        <v/>
      </c>
      <c r="L32" s="27"/>
      <c r="M32" s="30"/>
      <c r="N32" s="30"/>
      <c r="O32" s="33"/>
      <c r="P32" s="33"/>
      <c r="Q32" s="33"/>
      <c r="R32" s="33"/>
      <c r="S32" s="33"/>
      <c r="T32" s="33"/>
    </row>
    <row r="33" spans="1:20" ht="45" x14ac:dyDescent="0.25">
      <c r="A33" s="18"/>
      <c r="B33" s="19" t="s">
        <v>64</v>
      </c>
      <c r="C33" s="25" t="s">
        <v>140</v>
      </c>
      <c r="D33" s="26" t="str">
        <f>I33</f>
        <v/>
      </c>
      <c r="E33" s="25" t="str">
        <f>IFERROR(CHOOSE(H33,"libellés explicite",'Mode d''emploi'!$C$13,'Mode d''emploi'!$C$14,'Mode d''emploi'!$C$15,'Mode d''emploi'!$C$16),)</f>
        <v>libellés explicite</v>
      </c>
      <c r="F33" s="25"/>
      <c r="G33" s="27"/>
      <c r="H33" s="27">
        <f>IFERROR(VLOOKUP(C33,'Mode d''emploi'!$I$12:$J$16,2),"")</f>
        <v>1</v>
      </c>
      <c r="I33" s="27" t="str">
        <f>IFERROR(CHOOSE(H33,"",'Mode d''emploi'!$B$13,'Mode d''emploi'!$B$14,'Mode d''emploi'!$B$15,'Mode d''emploi'!$B$16),)</f>
        <v/>
      </c>
      <c r="J33" s="27">
        <v>0.2</v>
      </c>
      <c r="K33" s="27" t="str">
        <f t="shared" si="5"/>
        <v/>
      </c>
      <c r="L33" s="27"/>
      <c r="M33" s="30"/>
      <c r="N33" s="30"/>
      <c r="O33" s="33"/>
      <c r="P33" s="33"/>
      <c r="Q33" s="33"/>
      <c r="R33" s="33"/>
      <c r="S33" s="33"/>
      <c r="T33" s="33"/>
    </row>
    <row r="34" spans="1:20" x14ac:dyDescent="0.25">
      <c r="A34" s="44" t="s">
        <v>154</v>
      </c>
      <c r="B34" s="44" t="s">
        <v>72</v>
      </c>
      <c r="C34" s="45" t="str">
        <f>O34</f>
        <v>Non conforme</v>
      </c>
      <c r="D34" s="58">
        <f>N34</f>
        <v>0</v>
      </c>
      <c r="E34" s="45"/>
      <c r="F34" s="45"/>
      <c r="G34" s="46"/>
      <c r="H34" s="46"/>
      <c r="I34" s="46"/>
      <c r="J34" s="46">
        <v>0.2</v>
      </c>
      <c r="K34" s="46">
        <f t="shared" si="5"/>
        <v>0</v>
      </c>
      <c r="L34" s="46"/>
      <c r="M34" s="48">
        <f>SUM(M35:M42)</f>
        <v>1</v>
      </c>
      <c r="N34" s="49">
        <f>SUM(N35:N42)</f>
        <v>0</v>
      </c>
      <c r="O34" s="46" t="str">
        <f>IFERROR(IF(N34&lt;='Mode d''emploi'!$E$13,'Mode d''emploi'!$D$13,IF(N34&lt;='Mode d''emploi'!$E$14,'Mode d''emploi'!$D$14,IF(N34&lt;='Mode d''emploi'!$E$15,'Mode d''emploi'!$D$15,'Mode d''emploi'!$D$16))),"")</f>
        <v>Non conforme</v>
      </c>
      <c r="P34" s="46"/>
      <c r="Q34" s="46"/>
      <c r="R34" s="46"/>
      <c r="S34" s="46"/>
      <c r="T34" s="46"/>
    </row>
    <row r="35" spans="1:20" ht="45" x14ac:dyDescent="0.25">
      <c r="A35" s="37" t="s">
        <v>76</v>
      </c>
      <c r="B35" s="40" t="s">
        <v>73</v>
      </c>
      <c r="C35" s="38" t="str">
        <f>L35</f>
        <v>Non conforme</v>
      </c>
      <c r="D35" s="59">
        <f>K35</f>
        <v>0</v>
      </c>
      <c r="E35" s="38"/>
      <c r="F35" s="38"/>
      <c r="G35" s="39"/>
      <c r="H35" s="39"/>
      <c r="I35" s="39"/>
      <c r="J35" s="39">
        <f>SUM(J36:J39)</f>
        <v>1</v>
      </c>
      <c r="K35" s="39">
        <f t="shared" ref="K35:K39" si="6">IFERROR(I35*J35,"")</f>
        <v>0</v>
      </c>
      <c r="L35" s="39" t="str">
        <f>IFERROR(IF(K35&lt;='Mode d''emploi'!$E$13,'Mode d''emploi'!$D$13,IF(K35&lt;='Mode d''emploi'!$E$14,'Mode d''emploi'!$D$14,IF(K35&lt;='Mode d''emploi'!$E$15,'Mode d''emploi'!$D$15,'Mode d''emploi'!$D$16))),"")</f>
        <v>Non conforme</v>
      </c>
      <c r="M35" s="41">
        <f>IFERROR(1/COUNTA(L35:L42),"")</f>
        <v>0.5</v>
      </c>
      <c r="N35" s="41">
        <f>IFERROR(K35*M35,"")</f>
        <v>0</v>
      </c>
      <c r="O35" s="39"/>
      <c r="P35" s="39"/>
      <c r="Q35" s="39"/>
      <c r="R35" s="39"/>
      <c r="S35" s="39"/>
      <c r="T35" s="39"/>
    </row>
    <row r="36" spans="1:20" ht="45" x14ac:dyDescent="0.25">
      <c r="A36" s="18"/>
      <c r="B36" s="19" t="s">
        <v>74</v>
      </c>
      <c r="C36" s="25" t="s">
        <v>140</v>
      </c>
      <c r="D36" s="26" t="str">
        <f>I36</f>
        <v/>
      </c>
      <c r="E36" s="25" t="str">
        <f>IFERROR(CHOOSE(H36,"libellés explicite",'Mode d''emploi'!$C$13,'Mode d''emploi'!$C$14,'Mode d''emploi'!$C$15,'Mode d''emploi'!$C$16),)</f>
        <v>libellés explicite</v>
      </c>
      <c r="F36" s="25"/>
      <c r="G36" s="27"/>
      <c r="H36" s="27">
        <f>IFERROR(VLOOKUP(C36,'Mode d''emploi'!$I$12:$J$16,2),"")</f>
        <v>1</v>
      </c>
      <c r="I36" s="27" t="str">
        <f>IFERROR(CHOOSE(H36,"",'Mode d''emploi'!$B$13,'Mode d''emploi'!$B$14,'Mode d''emploi'!$B$15,'Mode d''emploi'!$B$16),)</f>
        <v/>
      </c>
      <c r="J36" s="27">
        <v>0.25</v>
      </c>
      <c r="K36" s="27" t="str">
        <f t="shared" si="6"/>
        <v/>
      </c>
      <c r="L36" s="27"/>
      <c r="M36" s="30"/>
      <c r="N36" s="30"/>
      <c r="O36" s="33"/>
      <c r="P36" s="33"/>
      <c r="Q36" s="33"/>
      <c r="R36" s="33"/>
      <c r="S36" s="33"/>
      <c r="T36" s="33"/>
    </row>
    <row r="37" spans="1:20" ht="60" x14ac:dyDescent="0.25">
      <c r="A37" s="18"/>
      <c r="B37" s="19" t="s">
        <v>80</v>
      </c>
      <c r="C37" s="25" t="s">
        <v>140</v>
      </c>
      <c r="D37" s="26" t="str">
        <f>I37</f>
        <v/>
      </c>
      <c r="E37" s="25" t="str">
        <f>IFERROR(CHOOSE(H37,"libellés explicite",'Mode d''emploi'!$C$13,'Mode d''emploi'!$C$14,'Mode d''emploi'!$C$15,'Mode d''emploi'!$C$16),)</f>
        <v>libellés explicite</v>
      </c>
      <c r="F37" s="25"/>
      <c r="G37" s="27"/>
      <c r="H37" s="27">
        <f>IFERROR(VLOOKUP(C37,'Mode d''emploi'!$I$12:$J$16,2),"")</f>
        <v>1</v>
      </c>
      <c r="I37" s="27" t="str">
        <f>IFERROR(CHOOSE(H37,"",'Mode d''emploi'!$B$13,'Mode d''emploi'!$B$14,'Mode d''emploi'!$B$15,'Mode d''emploi'!$B$16),)</f>
        <v/>
      </c>
      <c r="J37" s="27">
        <v>0.25</v>
      </c>
      <c r="K37" s="27" t="str">
        <f t="shared" si="6"/>
        <v/>
      </c>
      <c r="L37" s="27"/>
      <c r="M37" s="30"/>
      <c r="N37" s="30"/>
      <c r="O37" s="33"/>
      <c r="P37" s="33"/>
      <c r="Q37" s="33"/>
      <c r="R37" s="33"/>
      <c r="S37" s="33"/>
      <c r="T37" s="33"/>
    </row>
    <row r="38" spans="1:20" ht="60" x14ac:dyDescent="0.25">
      <c r="A38" s="18"/>
      <c r="B38" s="19" t="s">
        <v>81</v>
      </c>
      <c r="C38" s="25" t="s">
        <v>140</v>
      </c>
      <c r="D38" s="26" t="str">
        <f>I38</f>
        <v/>
      </c>
      <c r="E38" s="25" t="str">
        <f>IFERROR(CHOOSE(H38,"libellés explicite",'Mode d''emploi'!$C$13,'Mode d''emploi'!$C$14,'Mode d''emploi'!$C$15,'Mode d''emploi'!$C$16),)</f>
        <v>libellés explicite</v>
      </c>
      <c r="F38" s="25"/>
      <c r="G38" s="27"/>
      <c r="H38" s="27">
        <f>IFERROR(VLOOKUP(C38,'Mode d''emploi'!$I$12:$J$16,2),"")</f>
        <v>1</v>
      </c>
      <c r="I38" s="27" t="str">
        <f>IFERROR(CHOOSE(H38,"",'Mode d''emploi'!$B$13,'Mode d''emploi'!$B$14,'Mode d''emploi'!$B$15,'Mode d''emploi'!$B$16),)</f>
        <v/>
      </c>
      <c r="J38" s="27">
        <v>0.25</v>
      </c>
      <c r="K38" s="27" t="str">
        <f t="shared" si="6"/>
        <v/>
      </c>
      <c r="L38" s="27"/>
      <c r="M38" s="30"/>
      <c r="N38" s="30"/>
      <c r="O38" s="33"/>
      <c r="P38" s="33"/>
      <c r="Q38" s="33"/>
      <c r="R38" s="33"/>
      <c r="S38" s="33"/>
      <c r="T38" s="33"/>
    </row>
    <row r="39" spans="1:20" ht="30" x14ac:dyDescent="0.25">
      <c r="A39" s="18"/>
      <c r="B39" s="19" t="s">
        <v>75</v>
      </c>
      <c r="C39" s="25" t="s">
        <v>140</v>
      </c>
      <c r="D39" s="26" t="str">
        <f>I39</f>
        <v/>
      </c>
      <c r="E39" s="25" t="str">
        <f>IFERROR(CHOOSE(H39,"libellés explicite",'Mode d''emploi'!$C$13,'Mode d''emploi'!$C$14,'Mode d''emploi'!$C$15,'Mode d''emploi'!$C$16),)</f>
        <v>libellés explicite</v>
      </c>
      <c r="F39" s="25"/>
      <c r="G39" s="27"/>
      <c r="H39" s="27">
        <f>IFERROR(VLOOKUP(C39,'Mode d''emploi'!$I$12:$J$16,2),"")</f>
        <v>1</v>
      </c>
      <c r="I39" s="27" t="str">
        <f>IFERROR(CHOOSE(H39,"",'Mode d''emploi'!$B$13,'Mode d''emploi'!$B$14,'Mode d''emploi'!$B$15,'Mode d''emploi'!$B$16),)</f>
        <v/>
      </c>
      <c r="J39" s="27">
        <v>0.25</v>
      </c>
      <c r="K39" s="27" t="str">
        <f t="shared" si="6"/>
        <v/>
      </c>
      <c r="L39" s="27"/>
      <c r="M39" s="30"/>
      <c r="N39" s="30"/>
      <c r="O39" s="33"/>
      <c r="P39" s="33"/>
      <c r="Q39" s="33"/>
      <c r="R39" s="33"/>
      <c r="S39" s="33"/>
      <c r="T39" s="33"/>
    </row>
    <row r="40" spans="1:20" ht="45" x14ac:dyDescent="0.25">
      <c r="A40" s="37" t="s">
        <v>77</v>
      </c>
      <c r="B40" s="40" t="s">
        <v>78</v>
      </c>
      <c r="C40" s="38" t="str">
        <f>L40</f>
        <v>Non conforme</v>
      </c>
      <c r="D40" s="59">
        <f>K40</f>
        <v>0</v>
      </c>
      <c r="E40" s="38"/>
      <c r="F40" s="38"/>
      <c r="G40" s="39"/>
      <c r="H40" s="39"/>
      <c r="I40" s="39"/>
      <c r="J40" s="39">
        <f>SUM(J41:J43)</f>
        <v>1</v>
      </c>
      <c r="K40" s="39">
        <f t="shared" ref="K40:K43" si="7">IFERROR(I40*J40,"")</f>
        <v>0</v>
      </c>
      <c r="L40" s="39" t="str">
        <f>IFERROR(IF(K40&lt;='Mode d''emploi'!$E$13,'Mode d''emploi'!$D$13,IF(K40&lt;='Mode d''emploi'!$E$14,'Mode d''emploi'!$D$14,IF(K40&lt;='Mode d''emploi'!$E$15,'Mode d''emploi'!$D$15,'Mode d''emploi'!$D$16))),"")</f>
        <v>Non conforme</v>
      </c>
      <c r="M40" s="41">
        <f>IFERROR(1/COUNTA(L35:L42),"")</f>
        <v>0.5</v>
      </c>
      <c r="N40" s="41">
        <f>IFERROR(K40*M40,"")</f>
        <v>0</v>
      </c>
      <c r="O40" s="39"/>
      <c r="P40" s="39"/>
      <c r="Q40" s="39"/>
      <c r="R40" s="39"/>
      <c r="S40" s="39"/>
      <c r="T40" s="39"/>
    </row>
    <row r="41" spans="1:20" ht="45" x14ac:dyDescent="0.25">
      <c r="A41" s="18"/>
      <c r="B41" s="19" t="s">
        <v>83</v>
      </c>
      <c r="C41" s="25" t="s">
        <v>140</v>
      </c>
      <c r="D41" s="26" t="str">
        <f>I41</f>
        <v/>
      </c>
      <c r="E41" s="25" t="str">
        <f>IFERROR(CHOOSE(H41,"libellés explicite",'Mode d''emploi'!$C$13,'Mode d''emploi'!$C$14,'Mode d''emploi'!$C$15,'Mode d''emploi'!$C$16),)</f>
        <v>libellés explicite</v>
      </c>
      <c r="F41" s="25"/>
      <c r="G41" s="27"/>
      <c r="H41" s="27">
        <f>IFERROR(VLOOKUP(C41,'Mode d''emploi'!$I$12:$J$16,2),"")</f>
        <v>1</v>
      </c>
      <c r="I41" s="27" t="str">
        <f>IFERROR(CHOOSE(H41,"",'Mode d''emploi'!$B$13,'Mode d''emploi'!$B$14,'Mode d''emploi'!$B$15,'Mode d''emploi'!$B$16),)</f>
        <v/>
      </c>
      <c r="J41" s="27">
        <v>0.33333333333333331</v>
      </c>
      <c r="K41" s="27" t="str">
        <f t="shared" si="7"/>
        <v/>
      </c>
      <c r="L41" s="27"/>
      <c r="M41" s="30"/>
      <c r="N41" s="30"/>
      <c r="O41" s="33"/>
      <c r="P41" s="33"/>
      <c r="Q41" s="33"/>
      <c r="R41" s="33"/>
      <c r="S41" s="33"/>
      <c r="T41" s="33"/>
    </row>
    <row r="42" spans="1:20" ht="30" x14ac:dyDescent="0.25">
      <c r="A42" s="18"/>
      <c r="B42" s="19" t="s">
        <v>82</v>
      </c>
      <c r="C42" s="25" t="s">
        <v>140</v>
      </c>
      <c r="D42" s="26" t="str">
        <f>I42</f>
        <v/>
      </c>
      <c r="E42" s="25" t="str">
        <f>IFERROR(CHOOSE(H42,"libellés explicite",'Mode d''emploi'!$C$13,'Mode d''emploi'!$C$14,'Mode d''emploi'!$C$15,'Mode d''emploi'!$C$16),)</f>
        <v>libellés explicite</v>
      </c>
      <c r="F42" s="25"/>
      <c r="G42" s="27"/>
      <c r="H42" s="27">
        <f>IFERROR(VLOOKUP(C42,'Mode d''emploi'!$I$12:$J$16,2),"")</f>
        <v>1</v>
      </c>
      <c r="I42" s="27" t="str">
        <f>IFERROR(CHOOSE(H42,"",'Mode d''emploi'!$B$13,'Mode d''emploi'!$B$14,'Mode d''emploi'!$B$15,'Mode d''emploi'!$B$16),)</f>
        <v/>
      </c>
      <c r="J42" s="27">
        <v>0.33333333333333331</v>
      </c>
      <c r="K42" s="27" t="str">
        <f t="shared" si="7"/>
        <v/>
      </c>
      <c r="L42" s="27"/>
      <c r="M42" s="30"/>
      <c r="N42" s="30"/>
      <c r="O42" s="33"/>
      <c r="P42" s="33"/>
      <c r="Q42" s="33"/>
      <c r="R42" s="33"/>
      <c r="S42" s="33"/>
      <c r="T42" s="33"/>
    </row>
    <row r="43" spans="1:20" x14ac:dyDescent="0.25">
      <c r="A43" s="44" t="s">
        <v>155</v>
      </c>
      <c r="B43" s="44" t="s">
        <v>84</v>
      </c>
      <c r="C43" s="45" t="str">
        <f>O43</f>
        <v>Non conforme</v>
      </c>
      <c r="D43" s="58">
        <f>N43</f>
        <v>0</v>
      </c>
      <c r="E43" s="45"/>
      <c r="F43" s="45"/>
      <c r="G43" s="46"/>
      <c r="H43" s="46"/>
      <c r="I43" s="46"/>
      <c r="J43" s="46">
        <v>0.33333333333333331</v>
      </c>
      <c r="K43" s="46">
        <f t="shared" si="7"/>
        <v>0</v>
      </c>
      <c r="L43" s="46"/>
      <c r="M43" s="46">
        <f>SUM(M44:M53)</f>
        <v>1</v>
      </c>
      <c r="N43" s="49">
        <f>SUM(N44:N53)</f>
        <v>0</v>
      </c>
      <c r="O43" s="46" t="str">
        <f>IFERROR(IF(N43&lt;='Mode d''emploi'!$E$13,'Mode d''emploi'!$D$13,IF(N43&lt;='Mode d''emploi'!$E$14,'Mode d''emploi'!$D$14,IF(N43&lt;='Mode d''emploi'!$E$15,'Mode d''emploi'!$D$15,'Mode d''emploi'!$D$16))),"")</f>
        <v>Non conforme</v>
      </c>
      <c r="P43" s="46"/>
      <c r="Q43" s="46"/>
      <c r="R43" s="46"/>
      <c r="S43" s="46"/>
      <c r="T43" s="46"/>
    </row>
    <row r="44" spans="1:20" x14ac:dyDescent="0.25">
      <c r="A44" s="37" t="s">
        <v>85</v>
      </c>
      <c r="B44" s="37" t="s">
        <v>86</v>
      </c>
      <c r="C44" s="38" t="str">
        <f>L44</f>
        <v>Non conforme</v>
      </c>
      <c r="D44" s="59">
        <f>K44</f>
        <v>0</v>
      </c>
      <c r="E44" s="38"/>
      <c r="F44" s="38"/>
      <c r="G44" s="39"/>
      <c r="H44" s="39"/>
      <c r="I44" s="39"/>
      <c r="J44" s="39">
        <f>SUM(J45:J54)</f>
        <v>0.99999999999999989</v>
      </c>
      <c r="K44" s="39">
        <f t="shared" ref="K44:K54" si="8">IFERROR(I44*J44,"")</f>
        <v>0</v>
      </c>
      <c r="L44" s="39" t="str">
        <f>IFERROR(IF(K44&lt;='Mode d''emploi'!$E$13,'Mode d''emploi'!$D$13,IF(K44&lt;='Mode d''emploi'!$E$14,'Mode d''emploi'!$D$14,IF(K44&lt;='Mode d''emploi'!$E$15,'Mode d''emploi'!$D$15,'Mode d''emploi'!$D$16))),"")</f>
        <v>Non conforme</v>
      </c>
      <c r="M44" s="39">
        <f>IFERROR(1/COUNTA(L44:L53),"")</f>
        <v>1</v>
      </c>
      <c r="N44" s="41">
        <f>IFERROR(K44*M44,"")</f>
        <v>0</v>
      </c>
      <c r="O44" s="39"/>
      <c r="P44" s="39"/>
      <c r="Q44" s="39"/>
      <c r="R44" s="39"/>
      <c r="S44" s="39"/>
      <c r="T44" s="39"/>
    </row>
    <row r="45" spans="1:20" ht="75" x14ac:dyDescent="0.25">
      <c r="A45" s="18"/>
      <c r="B45" s="19" t="s">
        <v>87</v>
      </c>
      <c r="C45" s="25" t="s">
        <v>140</v>
      </c>
      <c r="D45" s="26" t="str">
        <f t="shared" ref="D45:D53" si="9">I45</f>
        <v/>
      </c>
      <c r="E45" s="25" t="str">
        <f>IFERROR(CHOOSE(H45,"libellés explicite",'Mode d''emploi'!$C$13,'Mode d''emploi'!$C$14,'Mode d''emploi'!$C$15,'Mode d''emploi'!$C$16),)</f>
        <v>libellés explicite</v>
      </c>
      <c r="F45" s="25"/>
      <c r="G45" s="27"/>
      <c r="H45" s="27">
        <f>IFERROR(VLOOKUP(C45,'Mode d''emploi'!$I$12:$J$16,2),"")</f>
        <v>1</v>
      </c>
      <c r="I45" s="27" t="str">
        <f>IFERROR(CHOOSE(H45,"",'Mode d''emploi'!$B$13,'Mode d''emploi'!$B$14,'Mode d''emploi'!$B$15,'Mode d''emploi'!$B$16),)</f>
        <v/>
      </c>
      <c r="J45" s="27">
        <v>0.1</v>
      </c>
      <c r="K45" s="27" t="str">
        <f t="shared" si="8"/>
        <v/>
      </c>
      <c r="L45" s="27"/>
      <c r="M45" s="27"/>
      <c r="N45" s="30"/>
      <c r="O45" s="33"/>
      <c r="P45" s="33"/>
      <c r="Q45" s="33"/>
      <c r="R45" s="33"/>
      <c r="S45" s="33"/>
      <c r="T45" s="33"/>
    </row>
    <row r="46" spans="1:20" ht="45" x14ac:dyDescent="0.25">
      <c r="A46" s="18"/>
      <c r="B46" s="19" t="s">
        <v>89</v>
      </c>
      <c r="C46" s="25" t="s">
        <v>140</v>
      </c>
      <c r="D46" s="26" t="str">
        <f t="shared" si="9"/>
        <v/>
      </c>
      <c r="E46" s="25" t="str">
        <f>IFERROR(CHOOSE(H46,"libellés explicite",'Mode d''emploi'!$C$13,'Mode d''emploi'!$C$14,'Mode d''emploi'!$C$15,'Mode d''emploi'!$C$16),)</f>
        <v>libellés explicite</v>
      </c>
      <c r="F46" s="25"/>
      <c r="G46" s="27"/>
      <c r="H46" s="27">
        <f>IFERROR(VLOOKUP(C46,'Mode d''emploi'!$I$12:$J$16,2),"")</f>
        <v>1</v>
      </c>
      <c r="I46" s="27" t="str">
        <f>IFERROR(CHOOSE(H46,"",'Mode d''emploi'!$B$13,'Mode d''emploi'!$B$14,'Mode d''emploi'!$B$15,'Mode d''emploi'!$B$16),)</f>
        <v/>
      </c>
      <c r="J46" s="27">
        <v>0.1</v>
      </c>
      <c r="K46" s="27" t="str">
        <f t="shared" si="8"/>
        <v/>
      </c>
      <c r="L46" s="27"/>
      <c r="M46" s="27"/>
      <c r="N46" s="30"/>
      <c r="O46" s="33"/>
      <c r="P46" s="33"/>
      <c r="Q46" s="33"/>
      <c r="R46" s="33"/>
      <c r="S46" s="33"/>
      <c r="T46" s="33"/>
    </row>
    <row r="47" spans="1:20" ht="30" x14ac:dyDescent="0.25">
      <c r="A47" s="18"/>
      <c r="B47" s="19" t="s">
        <v>90</v>
      </c>
      <c r="C47" s="25" t="s">
        <v>140</v>
      </c>
      <c r="D47" s="26" t="str">
        <f t="shared" si="9"/>
        <v/>
      </c>
      <c r="E47" s="25" t="str">
        <f>IFERROR(CHOOSE(H47,"libellés explicite",'Mode d''emploi'!$C$13,'Mode d''emploi'!$C$14,'Mode d''emploi'!$C$15,'Mode d''emploi'!$C$16),)</f>
        <v>libellés explicite</v>
      </c>
      <c r="F47" s="25"/>
      <c r="G47" s="27"/>
      <c r="H47" s="27">
        <f>IFERROR(VLOOKUP(C47,'Mode d''emploi'!$I$12:$J$16,2),"")</f>
        <v>1</v>
      </c>
      <c r="I47" s="27" t="str">
        <f>IFERROR(CHOOSE(H47,"",'Mode d''emploi'!$B$13,'Mode d''emploi'!$B$14,'Mode d''emploi'!$B$15,'Mode d''emploi'!$B$16),)</f>
        <v/>
      </c>
      <c r="J47" s="27">
        <v>0.1</v>
      </c>
      <c r="K47" s="27" t="str">
        <f t="shared" si="8"/>
        <v/>
      </c>
      <c r="L47" s="27"/>
      <c r="M47" s="27"/>
      <c r="N47" s="30"/>
      <c r="O47" s="33"/>
      <c r="P47" s="33"/>
      <c r="Q47" s="33"/>
      <c r="R47" s="33"/>
      <c r="S47" s="33"/>
      <c r="T47" s="33"/>
    </row>
    <row r="48" spans="1:20" ht="60" x14ac:dyDescent="0.25">
      <c r="A48" s="18"/>
      <c r="B48" s="19" t="s">
        <v>91</v>
      </c>
      <c r="C48" s="25" t="s">
        <v>140</v>
      </c>
      <c r="D48" s="26" t="str">
        <f t="shared" si="9"/>
        <v/>
      </c>
      <c r="E48" s="25" t="str">
        <f>IFERROR(CHOOSE(H48,"libellés explicite",'Mode d''emploi'!$C$13,'Mode d''emploi'!$C$14,'Mode d''emploi'!$C$15,'Mode d''emploi'!$C$16),)</f>
        <v>libellés explicite</v>
      </c>
      <c r="F48" s="25"/>
      <c r="G48" s="27"/>
      <c r="H48" s="27">
        <f>IFERROR(VLOOKUP(C48,'Mode d''emploi'!$I$12:$J$16,2),"")</f>
        <v>1</v>
      </c>
      <c r="I48" s="27" t="str">
        <f>IFERROR(CHOOSE(H48,"",'Mode d''emploi'!$B$13,'Mode d''emploi'!$B$14,'Mode d''emploi'!$B$15,'Mode d''emploi'!$B$16),)</f>
        <v/>
      </c>
      <c r="J48" s="27">
        <v>0.1</v>
      </c>
      <c r="K48" s="27" t="str">
        <f t="shared" si="8"/>
        <v/>
      </c>
      <c r="L48" s="27"/>
      <c r="M48" s="27"/>
      <c r="N48" s="30"/>
      <c r="O48" s="33"/>
      <c r="P48" s="33"/>
      <c r="Q48" s="33"/>
      <c r="R48" s="33"/>
      <c r="S48" s="33"/>
      <c r="T48" s="33"/>
    </row>
    <row r="49" spans="1:20" ht="45" x14ac:dyDescent="0.25">
      <c r="A49" s="18"/>
      <c r="B49" s="19" t="s">
        <v>88</v>
      </c>
      <c r="C49" s="25" t="s">
        <v>140</v>
      </c>
      <c r="D49" s="26" t="str">
        <f t="shared" si="9"/>
        <v/>
      </c>
      <c r="E49" s="25" t="str">
        <f>IFERROR(CHOOSE(H49,"libellés explicite",'Mode d''emploi'!$C$13,'Mode d''emploi'!$C$14,'Mode d''emploi'!$C$15,'Mode d''emploi'!$C$16),)</f>
        <v>libellés explicite</v>
      </c>
      <c r="F49" s="25"/>
      <c r="G49" s="27"/>
      <c r="H49" s="27">
        <f>IFERROR(VLOOKUP(C49,'Mode d''emploi'!$I$12:$J$16,2),"")</f>
        <v>1</v>
      </c>
      <c r="I49" s="27" t="str">
        <f>IFERROR(CHOOSE(H49,"",'Mode d''emploi'!$B$13,'Mode d''emploi'!$B$14,'Mode d''emploi'!$B$15,'Mode d''emploi'!$B$16),)</f>
        <v/>
      </c>
      <c r="J49" s="27">
        <v>0.1</v>
      </c>
      <c r="K49" s="27" t="str">
        <f t="shared" si="8"/>
        <v/>
      </c>
      <c r="L49" s="27"/>
      <c r="M49" s="27"/>
      <c r="N49" s="30"/>
      <c r="O49" s="33"/>
      <c r="P49" s="33"/>
      <c r="Q49" s="33"/>
      <c r="R49" s="33"/>
      <c r="S49" s="33"/>
      <c r="T49" s="33"/>
    </row>
    <row r="50" spans="1:20" ht="60" x14ac:dyDescent="0.25">
      <c r="A50" s="18"/>
      <c r="B50" s="19" t="s">
        <v>92</v>
      </c>
      <c r="C50" s="25" t="s">
        <v>140</v>
      </c>
      <c r="D50" s="26" t="str">
        <f t="shared" si="9"/>
        <v/>
      </c>
      <c r="E50" s="25" t="str">
        <f>IFERROR(CHOOSE(H50,"libellés explicite",'Mode d''emploi'!$C$13,'Mode d''emploi'!$C$14,'Mode d''emploi'!$C$15,'Mode d''emploi'!$C$16),)</f>
        <v>libellés explicite</v>
      </c>
      <c r="F50" s="25"/>
      <c r="G50" s="27"/>
      <c r="H50" s="27">
        <f>IFERROR(VLOOKUP(C50,'Mode d''emploi'!$I$12:$J$16,2),"")</f>
        <v>1</v>
      </c>
      <c r="I50" s="27" t="str">
        <f>IFERROR(CHOOSE(H50,"",'Mode d''emploi'!$B$13,'Mode d''emploi'!$B$14,'Mode d''emploi'!$B$15,'Mode d''emploi'!$B$16),)</f>
        <v/>
      </c>
      <c r="J50" s="27">
        <v>0.1</v>
      </c>
      <c r="K50" s="27" t="str">
        <f t="shared" si="8"/>
        <v/>
      </c>
      <c r="L50" s="27"/>
      <c r="M50" s="27"/>
      <c r="N50" s="30"/>
      <c r="O50" s="33"/>
      <c r="P50" s="33"/>
      <c r="Q50" s="33"/>
      <c r="R50" s="33"/>
      <c r="S50" s="33"/>
      <c r="T50" s="33"/>
    </row>
    <row r="51" spans="1:20" ht="45" x14ac:dyDescent="0.25">
      <c r="A51" s="18"/>
      <c r="B51" s="19" t="s">
        <v>93</v>
      </c>
      <c r="C51" s="25" t="s">
        <v>140</v>
      </c>
      <c r="D51" s="26" t="str">
        <f t="shared" si="9"/>
        <v/>
      </c>
      <c r="E51" s="25" t="str">
        <f>IFERROR(CHOOSE(H51,"libellés explicite",'Mode d''emploi'!$C$13,'Mode d''emploi'!$C$14,'Mode d''emploi'!$C$15,'Mode d''emploi'!$C$16),)</f>
        <v>libellés explicite</v>
      </c>
      <c r="F51" s="25"/>
      <c r="G51" s="27"/>
      <c r="H51" s="27">
        <f>IFERROR(VLOOKUP(C51,'Mode d''emploi'!$I$12:$J$16,2),"")</f>
        <v>1</v>
      </c>
      <c r="I51" s="27" t="str">
        <f>IFERROR(CHOOSE(H51,"",'Mode d''emploi'!$B$13,'Mode d''emploi'!$B$14,'Mode d''emploi'!$B$15,'Mode d''emploi'!$B$16),)</f>
        <v/>
      </c>
      <c r="J51" s="27">
        <v>0.1</v>
      </c>
      <c r="K51" s="27" t="str">
        <f t="shared" si="8"/>
        <v/>
      </c>
      <c r="L51" s="27"/>
      <c r="M51" s="27"/>
      <c r="N51" s="30"/>
      <c r="O51" s="33"/>
      <c r="P51" s="33"/>
      <c r="Q51" s="33"/>
      <c r="R51" s="33"/>
      <c r="S51" s="33"/>
      <c r="T51" s="33"/>
    </row>
    <row r="52" spans="1:20" ht="45" x14ac:dyDescent="0.25">
      <c r="A52" s="18"/>
      <c r="B52" s="19" t="s">
        <v>94</v>
      </c>
      <c r="C52" s="25" t="s">
        <v>140</v>
      </c>
      <c r="D52" s="26" t="str">
        <f t="shared" si="9"/>
        <v/>
      </c>
      <c r="E52" s="25" t="str">
        <f>IFERROR(CHOOSE(H52,"libellés explicite",'Mode d''emploi'!$C$13,'Mode d''emploi'!$C$14,'Mode d''emploi'!$C$15,'Mode d''emploi'!$C$16),)</f>
        <v>libellés explicite</v>
      </c>
      <c r="F52" s="25"/>
      <c r="G52" s="27"/>
      <c r="H52" s="27">
        <f>IFERROR(VLOOKUP(C52,'Mode d''emploi'!$I$12:$J$16,2),"")</f>
        <v>1</v>
      </c>
      <c r="I52" s="27" t="str">
        <f>IFERROR(CHOOSE(H52,"",'Mode d''emploi'!$B$13,'Mode d''emploi'!$B$14,'Mode d''emploi'!$B$15,'Mode d''emploi'!$B$16),)</f>
        <v/>
      </c>
      <c r="J52" s="27">
        <v>0.1</v>
      </c>
      <c r="K52" s="27" t="str">
        <f t="shared" si="8"/>
        <v/>
      </c>
      <c r="L52" s="27"/>
      <c r="M52" s="27"/>
      <c r="N52" s="30"/>
      <c r="O52" s="33"/>
      <c r="P52" s="33"/>
      <c r="Q52" s="33"/>
      <c r="R52" s="33"/>
      <c r="S52" s="33"/>
      <c r="T52" s="33"/>
    </row>
    <row r="53" spans="1:20" ht="45" x14ac:dyDescent="0.25">
      <c r="A53" s="18"/>
      <c r="B53" s="19" t="s">
        <v>95</v>
      </c>
      <c r="C53" s="25" t="s">
        <v>140</v>
      </c>
      <c r="D53" s="26" t="str">
        <f t="shared" si="9"/>
        <v/>
      </c>
      <c r="E53" s="25" t="str">
        <f>IFERROR(CHOOSE(H53,"libellés explicite",'Mode d''emploi'!$C$13,'Mode d''emploi'!$C$14,'Mode d''emploi'!$C$15,'Mode d''emploi'!$C$16),)</f>
        <v>libellés explicite</v>
      </c>
      <c r="F53" s="25"/>
      <c r="G53" s="27"/>
      <c r="H53" s="27">
        <f>IFERROR(VLOOKUP(C53,'Mode d''emploi'!$I$12:$J$16,2),"")</f>
        <v>1</v>
      </c>
      <c r="I53" s="27" t="str">
        <f>IFERROR(CHOOSE(H53,"",'Mode d''emploi'!$B$13,'Mode d''emploi'!$B$14,'Mode d''emploi'!$B$15,'Mode d''emploi'!$B$16),)</f>
        <v/>
      </c>
      <c r="J53" s="27">
        <v>0.1</v>
      </c>
      <c r="K53" s="27" t="str">
        <f t="shared" si="8"/>
        <v/>
      </c>
      <c r="L53" s="27"/>
      <c r="M53" s="27"/>
      <c r="N53" s="30"/>
      <c r="O53" s="33"/>
      <c r="P53" s="33"/>
      <c r="Q53" s="33"/>
      <c r="R53" s="33"/>
      <c r="S53" s="33"/>
      <c r="T53" s="33"/>
    </row>
    <row r="54" spans="1:20" ht="30" x14ac:dyDescent="0.25">
      <c r="A54" s="44" t="s">
        <v>156</v>
      </c>
      <c r="B54" s="50" t="s">
        <v>96</v>
      </c>
      <c r="C54" s="52" t="str">
        <f>O54</f>
        <v>Non conforme</v>
      </c>
      <c r="D54" s="58">
        <f>N54</f>
        <v>0</v>
      </c>
      <c r="E54" s="52"/>
      <c r="F54" s="52"/>
      <c r="G54" s="46"/>
      <c r="H54" s="46"/>
      <c r="I54" s="46"/>
      <c r="J54" s="46">
        <v>0.1</v>
      </c>
      <c r="K54" s="46">
        <f t="shared" si="8"/>
        <v>0</v>
      </c>
      <c r="L54" s="46"/>
      <c r="M54" s="48">
        <f>SUM(M55:M70)</f>
        <v>1</v>
      </c>
      <c r="N54" s="49">
        <f>SUM(N55:N70)</f>
        <v>0</v>
      </c>
      <c r="O54" s="46" t="str">
        <f>IFERROR(IF(N54&lt;='Mode d''emploi'!$E$13,'Mode d''emploi'!$D$13,IF(N54&lt;='Mode d''emploi'!$E$14,'Mode d''emploi'!$D$14,IF(N54&lt;='Mode d''emploi'!$E$15,'Mode d''emploi'!$D$15,'Mode d''emploi'!$D$16))),"")</f>
        <v>Non conforme</v>
      </c>
      <c r="P54" s="46"/>
      <c r="Q54" s="46"/>
      <c r="R54" s="46"/>
      <c r="S54" s="46"/>
      <c r="T54" s="46"/>
    </row>
    <row r="55" spans="1:20" x14ac:dyDescent="0.25">
      <c r="A55" s="37" t="s">
        <v>157</v>
      </c>
      <c r="B55" s="40"/>
      <c r="C55" s="53" t="str">
        <f>L55</f>
        <v>Non conforme</v>
      </c>
      <c r="D55" s="59">
        <f>K55</f>
        <v>0</v>
      </c>
      <c r="E55" s="53"/>
      <c r="F55" s="53"/>
      <c r="G55" s="39"/>
      <c r="H55" s="39"/>
      <c r="I55" s="39"/>
      <c r="J55" s="39">
        <f>SUM(J56:J60)</f>
        <v>1</v>
      </c>
      <c r="K55" s="39">
        <f t="shared" ref="K55:K60" si="10">IFERROR(I55*J55,"")</f>
        <v>0</v>
      </c>
      <c r="L55" s="39" t="str">
        <f>IFERROR(IF(K55&lt;='Mode d''emploi'!$E$13,'Mode d''emploi'!$D$13,IF(K55&lt;='Mode d''emploi'!$E$14,'Mode d''emploi'!$D$14,IF(K55&lt;='Mode d''emploi'!$E$15,'Mode d''emploi'!$D$15,'Mode d''emploi'!$D$16))),"")</f>
        <v>Non conforme</v>
      </c>
      <c r="M55" s="41">
        <f>IFERROR(1/COUNTA(L55:L70),"")</f>
        <v>0.33333333333333331</v>
      </c>
      <c r="N55" s="41">
        <f>IFERROR(K55*M55,"")</f>
        <v>0</v>
      </c>
      <c r="O55" s="39"/>
      <c r="P55" s="39"/>
      <c r="Q55" s="39"/>
      <c r="R55" s="39"/>
      <c r="S55" s="39"/>
      <c r="T55" s="39"/>
    </row>
    <row r="56" spans="1:20" ht="45" x14ac:dyDescent="0.25">
      <c r="A56" s="18"/>
      <c r="B56" s="19" t="s">
        <v>98</v>
      </c>
      <c r="C56" s="25" t="s">
        <v>140</v>
      </c>
      <c r="D56" s="26" t="str">
        <f>I56</f>
        <v/>
      </c>
      <c r="E56" s="25" t="str">
        <f>IFERROR(CHOOSE(H56,"libellés explicite",'Mode d''emploi'!$C$13,'Mode d''emploi'!$C$14,'Mode d''emploi'!$C$15,'Mode d''emploi'!$C$16),)</f>
        <v>libellés explicite</v>
      </c>
      <c r="F56" s="25"/>
      <c r="G56" s="27"/>
      <c r="H56" s="27">
        <f>IFERROR(VLOOKUP(C56,'Mode d''emploi'!$I$12:$J$16,2),"")</f>
        <v>1</v>
      </c>
      <c r="I56" s="27" t="str">
        <f>IFERROR(CHOOSE(H56,"",'Mode d''emploi'!$B$13,'Mode d''emploi'!$B$14,'Mode d''emploi'!$B$15,'Mode d''emploi'!$B$16),)</f>
        <v/>
      </c>
      <c r="J56" s="27">
        <v>0.2</v>
      </c>
      <c r="K56" s="27" t="str">
        <f t="shared" si="10"/>
        <v/>
      </c>
      <c r="L56" s="27"/>
      <c r="M56" s="30"/>
      <c r="N56" s="30"/>
      <c r="O56" s="27"/>
      <c r="P56" s="27"/>
      <c r="Q56" s="27"/>
      <c r="R56" s="27"/>
      <c r="S56" s="27"/>
      <c r="T56" s="27"/>
    </row>
    <row r="57" spans="1:20" ht="60" x14ac:dyDescent="0.25">
      <c r="A57" s="18"/>
      <c r="B57" s="19" t="s">
        <v>97</v>
      </c>
      <c r="C57" s="25" t="s">
        <v>140</v>
      </c>
      <c r="D57" s="26" t="str">
        <f>I57</f>
        <v/>
      </c>
      <c r="E57" s="25" t="str">
        <f>IFERROR(CHOOSE(H57,"libellés explicite",'Mode d''emploi'!$C$13,'Mode d''emploi'!$C$14,'Mode d''emploi'!$C$15,'Mode d''emploi'!$C$16),)</f>
        <v>libellés explicite</v>
      </c>
      <c r="F57" s="25"/>
      <c r="G57" s="27"/>
      <c r="H57" s="27">
        <f>IFERROR(VLOOKUP(C57,'Mode d''emploi'!$I$12:$J$16,2),"")</f>
        <v>1</v>
      </c>
      <c r="I57" s="27" t="str">
        <f>IFERROR(CHOOSE(H57,"",'Mode d''emploi'!$B$13,'Mode d''emploi'!$B$14,'Mode d''emploi'!$B$15,'Mode d''emploi'!$B$16),)</f>
        <v/>
      </c>
      <c r="J57" s="27">
        <v>0.2</v>
      </c>
      <c r="K57" s="27" t="str">
        <f t="shared" si="10"/>
        <v/>
      </c>
      <c r="L57" s="27"/>
      <c r="M57" s="30"/>
      <c r="N57" s="30"/>
      <c r="O57" s="33"/>
      <c r="P57" s="33"/>
      <c r="Q57" s="33"/>
      <c r="R57" s="33"/>
      <c r="S57" s="33"/>
      <c r="T57" s="33"/>
    </row>
    <row r="58" spans="1:20" ht="60" x14ac:dyDescent="0.25">
      <c r="A58" s="18"/>
      <c r="B58" s="19" t="s">
        <v>100</v>
      </c>
      <c r="C58" s="25" t="s">
        <v>140</v>
      </c>
      <c r="D58" s="26" t="str">
        <f>I58</f>
        <v/>
      </c>
      <c r="E58" s="25" t="str">
        <f>IFERROR(CHOOSE(H58,"libellés explicite",'Mode d''emploi'!$C$13,'Mode d''emploi'!$C$14,'Mode d''emploi'!$C$15,'Mode d''emploi'!$C$16),)</f>
        <v>libellés explicite</v>
      </c>
      <c r="F58" s="25"/>
      <c r="G58" s="27"/>
      <c r="H58" s="27">
        <f>IFERROR(VLOOKUP(C58,'Mode d''emploi'!$I$12:$J$16,2),"")</f>
        <v>1</v>
      </c>
      <c r="I58" s="27" t="str">
        <f>IFERROR(CHOOSE(H58,"",'Mode d''emploi'!$B$13,'Mode d''emploi'!$B$14,'Mode d''emploi'!$B$15,'Mode d''emploi'!$B$16),)</f>
        <v/>
      </c>
      <c r="J58" s="27">
        <v>0.2</v>
      </c>
      <c r="K58" s="27" t="str">
        <f t="shared" si="10"/>
        <v/>
      </c>
      <c r="L58" s="27"/>
      <c r="M58" s="30"/>
      <c r="N58" s="30"/>
      <c r="O58" s="33"/>
      <c r="P58" s="33"/>
      <c r="Q58" s="33"/>
      <c r="R58" s="33"/>
      <c r="S58" s="33"/>
      <c r="T58" s="33"/>
    </row>
    <row r="59" spans="1:20" ht="75" x14ac:dyDescent="0.25">
      <c r="A59" s="18"/>
      <c r="B59" s="19" t="s">
        <v>101</v>
      </c>
      <c r="C59" s="25" t="s">
        <v>140</v>
      </c>
      <c r="D59" s="26" t="str">
        <f>I59</f>
        <v/>
      </c>
      <c r="E59" s="25" t="str">
        <f>IFERROR(CHOOSE(H59,"libellés explicite",'Mode d''emploi'!$C$13,'Mode d''emploi'!$C$14,'Mode d''emploi'!$C$15,'Mode d''emploi'!$C$16),)</f>
        <v>libellés explicite</v>
      </c>
      <c r="F59" s="25"/>
      <c r="G59" s="27"/>
      <c r="H59" s="27">
        <f>IFERROR(VLOOKUP(C59,'Mode d''emploi'!$I$12:$J$16,2),"")</f>
        <v>1</v>
      </c>
      <c r="I59" s="27" t="str">
        <f>IFERROR(CHOOSE(H59,"",'Mode d''emploi'!$B$13,'Mode d''emploi'!$B$14,'Mode d''emploi'!$B$15,'Mode d''emploi'!$B$16),)</f>
        <v/>
      </c>
      <c r="J59" s="27">
        <v>0.2</v>
      </c>
      <c r="K59" s="27" t="str">
        <f t="shared" si="10"/>
        <v/>
      </c>
      <c r="L59" s="27"/>
      <c r="M59" s="30"/>
      <c r="N59" s="30"/>
      <c r="O59" s="33"/>
      <c r="P59" s="33"/>
      <c r="Q59" s="33"/>
      <c r="R59" s="33"/>
      <c r="S59" s="33"/>
      <c r="T59" s="33"/>
    </row>
    <row r="60" spans="1:20" s="36" customFormat="1" ht="45" x14ac:dyDescent="0.25">
      <c r="A60" s="19"/>
      <c r="B60" s="19" t="s">
        <v>99</v>
      </c>
      <c r="C60" s="27" t="s">
        <v>140</v>
      </c>
      <c r="D60" s="30" t="str">
        <f>I60</f>
        <v/>
      </c>
      <c r="E60" s="27" t="str">
        <f>IFERROR(CHOOSE(H60,"libellés explicite",'Mode d''emploi'!$C$13,'Mode d''emploi'!$C$14,'Mode d''emploi'!$C$15,'Mode d''emploi'!$C$16),)</f>
        <v>libellés explicite</v>
      </c>
      <c r="F60" s="27"/>
      <c r="G60" s="27"/>
      <c r="H60" s="27">
        <f>IFERROR(VLOOKUP(C60,'Mode d''emploi'!$I$12:$J$16,2),"")</f>
        <v>1</v>
      </c>
      <c r="I60" s="27" t="str">
        <f>IFERROR(CHOOSE(H60,"",'Mode d''emploi'!$B$13,'Mode d''emploi'!$B$14,'Mode d''emploi'!$B$15,'Mode d''emploi'!$B$16),)</f>
        <v/>
      </c>
      <c r="J60" s="27">
        <v>0.2</v>
      </c>
      <c r="K60" s="27" t="str">
        <f t="shared" si="10"/>
        <v/>
      </c>
      <c r="L60" s="27"/>
      <c r="M60" s="30"/>
      <c r="N60" s="30"/>
      <c r="O60" s="33"/>
      <c r="P60" s="33"/>
      <c r="Q60" s="33"/>
      <c r="R60" s="33"/>
      <c r="S60" s="33"/>
      <c r="T60" s="33"/>
    </row>
    <row r="61" spans="1:20" x14ac:dyDescent="0.25">
      <c r="A61" s="37" t="s">
        <v>103</v>
      </c>
      <c r="B61" s="40" t="s">
        <v>102</v>
      </c>
      <c r="C61" s="38" t="str">
        <f>L61</f>
        <v>Non conforme</v>
      </c>
      <c r="D61" s="59">
        <f>K61</f>
        <v>0</v>
      </c>
      <c r="E61" s="38"/>
      <c r="F61" s="38"/>
      <c r="G61" s="39"/>
      <c r="H61" s="39"/>
      <c r="I61" s="39"/>
      <c r="J61" s="39">
        <f>SUM(J62:J65)</f>
        <v>1</v>
      </c>
      <c r="K61" s="39">
        <f t="shared" ref="K61:K65" si="11">IFERROR(I61*J61,"")</f>
        <v>0</v>
      </c>
      <c r="L61" s="39" t="str">
        <f>IFERROR(IF(K61&lt;='Mode d''emploi'!$E$13,'Mode d''emploi'!$D$13,IF(K61&lt;='Mode d''emploi'!$E$14,'Mode d''emploi'!$D$14,IF(K61&lt;='Mode d''emploi'!$E$15,'Mode d''emploi'!$D$15,'Mode d''emploi'!$D$16))),"")</f>
        <v>Non conforme</v>
      </c>
      <c r="M61" s="41">
        <f>IFERROR(1/COUNTA(L55:L70),"")</f>
        <v>0.33333333333333331</v>
      </c>
      <c r="N61" s="41">
        <f>IFERROR(K61*M61,"")</f>
        <v>0</v>
      </c>
      <c r="O61" s="39"/>
      <c r="P61" s="39"/>
      <c r="Q61" s="39"/>
      <c r="R61" s="39"/>
      <c r="S61" s="39"/>
      <c r="T61" s="39"/>
    </row>
    <row r="62" spans="1:20" ht="30" x14ac:dyDescent="0.25">
      <c r="A62" s="20"/>
      <c r="B62" s="21" t="s">
        <v>104</v>
      </c>
      <c r="C62" s="28" t="s">
        <v>140</v>
      </c>
      <c r="D62" s="60" t="str">
        <f>I62</f>
        <v/>
      </c>
      <c r="E62" s="28" t="str">
        <f>IFERROR(CHOOSE(H62,"libellés explicite",'Mode d''emploi'!$C$13,'Mode d''emploi'!$C$14,'Mode d''emploi'!$C$15,'Mode d''emploi'!$C$16),)</f>
        <v>libellés explicite</v>
      </c>
      <c r="F62" s="28"/>
      <c r="G62" s="32"/>
      <c r="H62" s="32">
        <f>IFERROR(VLOOKUP(C62,'Mode d''emploi'!$I$12:$J$16,2),"")</f>
        <v>1</v>
      </c>
      <c r="I62" s="32" t="str">
        <f>IFERROR(CHOOSE(H62,"",'Mode d''emploi'!$B$13,'Mode d''emploi'!$B$14,'Mode d''emploi'!$B$15,'Mode d''emploi'!$B$16),)</f>
        <v/>
      </c>
      <c r="J62" s="32">
        <v>0.25</v>
      </c>
      <c r="K62" s="32" t="str">
        <f t="shared" si="11"/>
        <v/>
      </c>
      <c r="L62" s="32"/>
      <c r="M62" s="62"/>
      <c r="N62" s="62"/>
      <c r="O62" s="33"/>
      <c r="P62" s="33"/>
      <c r="Q62" s="33"/>
      <c r="R62" s="33"/>
      <c r="S62" s="33"/>
      <c r="T62" s="33"/>
    </row>
    <row r="63" spans="1:20" ht="75" x14ac:dyDescent="0.25">
      <c r="A63" s="20"/>
      <c r="B63" s="21" t="s">
        <v>106</v>
      </c>
      <c r="C63" s="28" t="s">
        <v>140</v>
      </c>
      <c r="D63" s="60" t="str">
        <f>I63</f>
        <v/>
      </c>
      <c r="E63" s="28" t="str">
        <f>IFERROR(CHOOSE(H63,"libellés explicite",'Mode d''emploi'!$C$13,'Mode d''emploi'!$C$14,'Mode d''emploi'!$C$15,'Mode d''emploi'!$C$16),)</f>
        <v>libellés explicite</v>
      </c>
      <c r="F63" s="28"/>
      <c r="G63" s="32"/>
      <c r="H63" s="32">
        <f>IFERROR(VLOOKUP(C63,'Mode d''emploi'!$I$12:$J$16,2),"")</f>
        <v>1</v>
      </c>
      <c r="I63" s="32" t="str">
        <f>IFERROR(CHOOSE(H63,"",'Mode d''emploi'!$B$13,'Mode d''emploi'!$B$14,'Mode d''emploi'!$B$15,'Mode d''emploi'!$B$16),)</f>
        <v/>
      </c>
      <c r="J63" s="32">
        <v>0.25</v>
      </c>
      <c r="K63" s="32" t="str">
        <f t="shared" si="11"/>
        <v/>
      </c>
      <c r="L63" s="32"/>
      <c r="M63" s="62"/>
      <c r="N63" s="62"/>
      <c r="O63" s="33"/>
      <c r="P63" s="33"/>
      <c r="Q63" s="33"/>
      <c r="R63" s="33"/>
      <c r="S63" s="33"/>
      <c r="T63" s="33"/>
    </row>
    <row r="64" spans="1:20" ht="45" x14ac:dyDescent="0.25">
      <c r="A64" s="20"/>
      <c r="B64" s="21" t="s">
        <v>105</v>
      </c>
      <c r="C64" s="28" t="s">
        <v>140</v>
      </c>
      <c r="D64" s="60" t="str">
        <f>I64</f>
        <v/>
      </c>
      <c r="E64" s="28" t="str">
        <f>IFERROR(CHOOSE(H64,"libellés explicite",'Mode d''emploi'!$C$13,'Mode d''emploi'!$C$14,'Mode d''emploi'!$C$15,'Mode d''emploi'!$C$16),)</f>
        <v>libellés explicite</v>
      </c>
      <c r="F64" s="28"/>
      <c r="G64" s="32"/>
      <c r="H64" s="32">
        <f>IFERROR(VLOOKUP(C64,'Mode d''emploi'!$I$12:$J$16,2),"")</f>
        <v>1</v>
      </c>
      <c r="I64" s="32" t="str">
        <f>IFERROR(CHOOSE(H64,"",'Mode d''emploi'!$B$13,'Mode d''emploi'!$B$14,'Mode d''emploi'!$B$15,'Mode d''emploi'!$B$16),)</f>
        <v/>
      </c>
      <c r="J64" s="32">
        <v>0.25</v>
      </c>
      <c r="K64" s="32" t="str">
        <f t="shared" si="11"/>
        <v/>
      </c>
      <c r="L64" s="32"/>
      <c r="M64" s="62"/>
      <c r="N64" s="62"/>
      <c r="O64" s="33"/>
      <c r="P64" s="33"/>
      <c r="Q64" s="33"/>
      <c r="R64" s="33"/>
      <c r="S64" s="33"/>
      <c r="T64" s="33"/>
    </row>
    <row r="65" spans="1:20" ht="45" x14ac:dyDescent="0.25">
      <c r="A65" s="20"/>
      <c r="B65" s="21" t="s">
        <v>107</v>
      </c>
      <c r="C65" s="28" t="s">
        <v>140</v>
      </c>
      <c r="D65" s="60" t="str">
        <f>I65</f>
        <v/>
      </c>
      <c r="E65" s="28" t="str">
        <f>IFERROR(CHOOSE(H65,"libellés explicite",'Mode d''emploi'!$C$13,'Mode d''emploi'!$C$14,'Mode d''emploi'!$C$15,'Mode d''emploi'!$C$16),)</f>
        <v>libellés explicite</v>
      </c>
      <c r="F65" s="28"/>
      <c r="G65" s="32"/>
      <c r="H65" s="32">
        <f>IFERROR(VLOOKUP(C65,'Mode d''emploi'!$I$12:$J$16,2),"")</f>
        <v>1</v>
      </c>
      <c r="I65" s="32" t="str">
        <f>IFERROR(CHOOSE(H65,"",'Mode d''emploi'!$B$13,'Mode d''emploi'!$B$14,'Mode d''emploi'!$B$15,'Mode d''emploi'!$B$16),)</f>
        <v/>
      </c>
      <c r="J65" s="32">
        <v>0.25</v>
      </c>
      <c r="K65" s="32" t="str">
        <f t="shared" si="11"/>
        <v/>
      </c>
      <c r="L65" s="32"/>
      <c r="M65" s="62"/>
      <c r="N65" s="62"/>
      <c r="O65" s="33"/>
      <c r="P65" s="33"/>
      <c r="Q65" s="33"/>
      <c r="R65" s="33"/>
      <c r="S65" s="33"/>
      <c r="T65" s="33"/>
    </row>
    <row r="66" spans="1:20" x14ac:dyDescent="0.25">
      <c r="A66" s="37" t="s">
        <v>108</v>
      </c>
      <c r="B66" s="40" t="s">
        <v>109</v>
      </c>
      <c r="C66" s="38" t="str">
        <f>L66</f>
        <v>Non conforme</v>
      </c>
      <c r="D66" s="59">
        <f>K66</f>
        <v>0</v>
      </c>
      <c r="E66" s="38"/>
      <c r="F66" s="38"/>
      <c r="G66" s="39"/>
      <c r="H66" s="39"/>
      <c r="I66" s="39"/>
      <c r="J66" s="39">
        <f>SUM(J67:J71)</f>
        <v>1</v>
      </c>
      <c r="K66" s="39">
        <f t="shared" ref="K66:K71" si="12">IFERROR(I66*J66,"")</f>
        <v>0</v>
      </c>
      <c r="L66" s="39" t="str">
        <f>IFERROR(IF(K66&lt;='Mode d''emploi'!$E$13,'Mode d''emploi'!$D$13,IF(K66&lt;='Mode d''emploi'!$E$14,'Mode d''emploi'!$D$14,IF(K66&lt;='Mode d''emploi'!$E$15,'Mode d''emploi'!$D$15,'Mode d''emploi'!$D$16))),"")</f>
        <v>Non conforme</v>
      </c>
      <c r="M66" s="41">
        <f>IFERROR(1/COUNTA(L55:L70),"")</f>
        <v>0.33333333333333331</v>
      </c>
      <c r="N66" s="41">
        <f>IFERROR(K66*M66,"")</f>
        <v>0</v>
      </c>
      <c r="O66" s="39"/>
      <c r="P66" s="39"/>
      <c r="Q66" s="39"/>
      <c r="R66" s="39"/>
      <c r="S66" s="39"/>
      <c r="T66" s="39"/>
    </row>
    <row r="67" spans="1:20" ht="60" x14ac:dyDescent="0.25">
      <c r="A67" s="22"/>
      <c r="B67" s="23" t="s">
        <v>110</v>
      </c>
      <c r="C67" s="29" t="s">
        <v>140</v>
      </c>
      <c r="D67" s="61" t="str">
        <f>I67</f>
        <v/>
      </c>
      <c r="E67" s="29" t="str">
        <f>IFERROR(CHOOSE(H67,"libellés explicite",'Mode d''emploi'!$C$13,'Mode d''emploi'!$C$14,'Mode d''emploi'!$C$15,'Mode d''emploi'!$C$16),)</f>
        <v>libellés explicite</v>
      </c>
      <c r="F67" s="29"/>
      <c r="G67" s="33"/>
      <c r="H67" s="33">
        <f>IFERROR(VLOOKUP(C67,'Mode d''emploi'!$I$12:$J$16,2),"")</f>
        <v>1</v>
      </c>
      <c r="I67" s="33" t="str">
        <f>IFERROR(CHOOSE(H67,"",'Mode d''emploi'!$B$13,'Mode d''emploi'!$B$14,'Mode d''emploi'!$B$15,'Mode d''emploi'!$B$16),)</f>
        <v/>
      </c>
      <c r="J67" s="33">
        <v>0.2</v>
      </c>
      <c r="K67" s="33" t="str">
        <f t="shared" si="12"/>
        <v/>
      </c>
      <c r="L67" s="33"/>
      <c r="M67" s="63"/>
      <c r="N67" s="63"/>
      <c r="O67" s="33"/>
      <c r="P67" s="33"/>
      <c r="Q67" s="33"/>
      <c r="R67" s="33"/>
      <c r="S67" s="33"/>
      <c r="T67" s="33"/>
    </row>
    <row r="68" spans="1:20" ht="45" x14ac:dyDescent="0.25">
      <c r="A68" s="22"/>
      <c r="B68" s="23" t="s">
        <v>111</v>
      </c>
      <c r="C68" s="29" t="s">
        <v>140</v>
      </c>
      <c r="D68" s="61" t="str">
        <f>I68</f>
        <v/>
      </c>
      <c r="E68" s="29" t="str">
        <f>IFERROR(CHOOSE(H68,"libellés explicite",'Mode d''emploi'!$C$13,'Mode d''emploi'!$C$14,'Mode d''emploi'!$C$15,'Mode d''emploi'!$C$16),)</f>
        <v>libellés explicite</v>
      </c>
      <c r="F68" s="29"/>
      <c r="G68" s="33"/>
      <c r="H68" s="33">
        <f>IFERROR(VLOOKUP(C68,'Mode d''emploi'!$I$12:$J$16,2),"")</f>
        <v>1</v>
      </c>
      <c r="I68" s="33" t="str">
        <f>IFERROR(CHOOSE(H68,"",'Mode d''emploi'!$B$13,'Mode d''emploi'!$B$14,'Mode d''emploi'!$B$15,'Mode d''emploi'!$B$16),)</f>
        <v/>
      </c>
      <c r="J68" s="33">
        <v>0.2</v>
      </c>
      <c r="K68" s="33" t="str">
        <f t="shared" si="12"/>
        <v/>
      </c>
      <c r="L68" s="33"/>
      <c r="M68" s="63"/>
      <c r="N68" s="63"/>
      <c r="O68" s="33"/>
      <c r="P68" s="33"/>
      <c r="Q68" s="33"/>
      <c r="R68" s="33"/>
      <c r="S68" s="33"/>
      <c r="T68" s="33"/>
    </row>
    <row r="69" spans="1:20" ht="30" x14ac:dyDescent="0.25">
      <c r="A69" s="22"/>
      <c r="B69" s="23" t="s">
        <v>112</v>
      </c>
      <c r="C69" s="29" t="s">
        <v>140</v>
      </c>
      <c r="D69" s="61" t="str">
        <f>I69</f>
        <v/>
      </c>
      <c r="E69" s="29" t="str">
        <f>IFERROR(CHOOSE(H69,"libellés explicite",'Mode d''emploi'!$C$13,'Mode d''emploi'!$C$14,'Mode d''emploi'!$C$15,'Mode d''emploi'!$C$16),)</f>
        <v>libellés explicite</v>
      </c>
      <c r="F69" s="29"/>
      <c r="G69" s="33"/>
      <c r="H69" s="33">
        <f>IFERROR(VLOOKUP(C69,'Mode d''emploi'!$I$12:$J$16,2),"")</f>
        <v>1</v>
      </c>
      <c r="I69" s="33" t="str">
        <f>IFERROR(CHOOSE(H69,"",'Mode d''emploi'!$B$13,'Mode d''emploi'!$B$14,'Mode d''emploi'!$B$15,'Mode d''emploi'!$B$16),)</f>
        <v/>
      </c>
      <c r="J69" s="33">
        <v>0.2</v>
      </c>
      <c r="K69" s="33" t="str">
        <f t="shared" si="12"/>
        <v/>
      </c>
      <c r="L69" s="33"/>
      <c r="M69" s="63"/>
      <c r="N69" s="63"/>
      <c r="O69" s="33"/>
      <c r="P69" s="33"/>
      <c r="Q69" s="33"/>
      <c r="R69" s="33"/>
      <c r="S69" s="33"/>
      <c r="T69" s="33"/>
    </row>
    <row r="70" spans="1:20" ht="60" x14ac:dyDescent="0.25">
      <c r="A70" s="22"/>
      <c r="B70" s="23" t="s">
        <v>113</v>
      </c>
      <c r="C70" s="29" t="s">
        <v>140</v>
      </c>
      <c r="D70" s="61" t="str">
        <f>I70</f>
        <v/>
      </c>
      <c r="E70" s="29" t="str">
        <f>IFERROR(CHOOSE(H70,"libellés explicite",'Mode d''emploi'!$C$13,'Mode d''emploi'!$C$14,'Mode d''emploi'!$C$15,'Mode d''emploi'!$C$16),)</f>
        <v>libellés explicite</v>
      </c>
      <c r="F70" s="29"/>
      <c r="G70" s="33"/>
      <c r="H70" s="33">
        <f>IFERROR(VLOOKUP(C70,'Mode d''emploi'!$I$12:$J$16,2),"")</f>
        <v>1</v>
      </c>
      <c r="I70" s="33" t="str">
        <f>IFERROR(CHOOSE(H70,"",'Mode d''emploi'!$B$13,'Mode d''emploi'!$B$14,'Mode d''emploi'!$B$15,'Mode d''emploi'!$B$16),)</f>
        <v/>
      </c>
      <c r="J70" s="33">
        <v>0.2</v>
      </c>
      <c r="K70" s="33" t="str">
        <f t="shared" si="12"/>
        <v/>
      </c>
      <c r="L70" s="33"/>
      <c r="M70" s="63"/>
      <c r="N70" s="63"/>
      <c r="O70" s="33"/>
      <c r="P70" s="33"/>
      <c r="Q70" s="33"/>
      <c r="R70" s="33"/>
      <c r="S70" s="33"/>
      <c r="T70" s="33"/>
    </row>
    <row r="71" spans="1:20" ht="30" x14ac:dyDescent="0.25">
      <c r="A71" s="44" t="s">
        <v>158</v>
      </c>
      <c r="B71" s="50" t="s">
        <v>114</v>
      </c>
      <c r="C71" s="45" t="str">
        <f>O71</f>
        <v>Non conforme</v>
      </c>
      <c r="D71" s="58">
        <f>N71</f>
        <v>0</v>
      </c>
      <c r="E71" s="45"/>
      <c r="F71" s="45"/>
      <c r="G71" s="46"/>
      <c r="H71" s="46"/>
      <c r="I71" s="46"/>
      <c r="J71" s="46">
        <v>0.2</v>
      </c>
      <c r="K71" s="46">
        <f t="shared" si="12"/>
        <v>0</v>
      </c>
      <c r="L71" s="46"/>
      <c r="M71" s="48">
        <f>SUM(M72:M83)</f>
        <v>1</v>
      </c>
      <c r="N71" s="49">
        <f>SUM(N72:N83)</f>
        <v>0</v>
      </c>
      <c r="O71" s="46" t="str">
        <f>IFERROR(IF(N71&lt;='Mode d''emploi'!$E$13,'Mode d''emploi'!$D$13,IF(N71&lt;='Mode d''emploi'!$E$14,'Mode d''emploi'!$D$14,IF(N71&lt;='Mode d''emploi'!$E$15,'Mode d''emploi'!$D$15,'Mode d''emploi'!$D$16))),"")</f>
        <v>Non conforme</v>
      </c>
      <c r="P71" s="46"/>
      <c r="Q71" s="46"/>
      <c r="R71" s="46"/>
      <c r="S71" s="46"/>
      <c r="T71" s="46"/>
    </row>
    <row r="72" spans="1:20" ht="30" x14ac:dyDescent="0.25">
      <c r="A72" s="37" t="s">
        <v>141</v>
      </c>
      <c r="B72" s="40" t="s">
        <v>115</v>
      </c>
      <c r="C72" s="38" t="str">
        <f>L72</f>
        <v>Non conforme</v>
      </c>
      <c r="D72" s="59">
        <f>K72</f>
        <v>0</v>
      </c>
      <c r="E72" s="38"/>
      <c r="F72" s="38"/>
      <c r="G72" s="39"/>
      <c r="H72" s="39"/>
      <c r="I72" s="39"/>
      <c r="J72" s="39">
        <f>SUM(J73:J75)</f>
        <v>1</v>
      </c>
      <c r="K72" s="39">
        <f t="shared" ref="K72:K75" si="13">IFERROR(I72*J72,"")</f>
        <v>0</v>
      </c>
      <c r="L72" s="39" t="str">
        <f>IFERROR(IF(K72&lt;='Mode d''emploi'!$E$13,'Mode d''emploi'!$D$13,IF(K72&lt;='Mode d''emploi'!$E$14,'Mode d''emploi'!$D$14,IF(K72&lt;='Mode d''emploi'!$E$15,'Mode d''emploi'!$D$15,'Mode d''emploi'!$D$16))),"")</f>
        <v>Non conforme</v>
      </c>
      <c r="M72" s="41">
        <f>IFERROR(1/COUNTA(L72:L83),"")</f>
        <v>0.33333333333333331</v>
      </c>
      <c r="N72" s="41">
        <f>IFERROR(K72*M72,"")</f>
        <v>0</v>
      </c>
      <c r="O72" s="39"/>
      <c r="P72" s="39"/>
      <c r="Q72" s="39"/>
      <c r="R72" s="39"/>
      <c r="S72" s="39"/>
      <c r="T72" s="39"/>
    </row>
    <row r="73" spans="1:20" ht="90" x14ac:dyDescent="0.25">
      <c r="A73" s="22"/>
      <c r="B73" s="23" t="s">
        <v>116</v>
      </c>
      <c r="C73" s="29" t="s">
        <v>140</v>
      </c>
      <c r="D73" s="61" t="str">
        <f>I73</f>
        <v/>
      </c>
      <c r="E73" s="29" t="str">
        <f>IFERROR(CHOOSE(H73,"libellés explicite",'Mode d''emploi'!$C$13,'Mode d''emploi'!$C$14,'Mode d''emploi'!$C$15,'Mode d''emploi'!$C$16),)</f>
        <v>libellés explicite</v>
      </c>
      <c r="F73" s="29"/>
      <c r="G73" s="33"/>
      <c r="H73" s="33">
        <f>IFERROR(VLOOKUP(C73,'Mode d''emploi'!$I$12:$J$16,2),"")</f>
        <v>1</v>
      </c>
      <c r="I73" s="33" t="str">
        <f>IFERROR(CHOOSE(H73,"",'Mode d''emploi'!$B$13,'Mode d''emploi'!$B$14,'Mode d''emploi'!$B$15,'Mode d''emploi'!$B$16),)</f>
        <v/>
      </c>
      <c r="J73" s="33">
        <v>0.33333333333333331</v>
      </c>
      <c r="K73" s="33" t="str">
        <f t="shared" si="13"/>
        <v/>
      </c>
      <c r="L73" s="33"/>
      <c r="M73" s="63"/>
      <c r="N73" s="63"/>
      <c r="O73" s="33"/>
      <c r="P73" s="33"/>
      <c r="Q73" s="33"/>
      <c r="R73" s="33"/>
      <c r="S73" s="33"/>
      <c r="T73" s="33"/>
    </row>
    <row r="74" spans="1:20" ht="60" x14ac:dyDescent="0.25">
      <c r="A74" s="22"/>
      <c r="B74" s="23" t="s">
        <v>117</v>
      </c>
      <c r="C74" s="29" t="s">
        <v>140</v>
      </c>
      <c r="D74" s="61" t="str">
        <f>I74</f>
        <v/>
      </c>
      <c r="E74" s="29" t="str">
        <f>IFERROR(CHOOSE(H74,"libellés explicite",'Mode d''emploi'!$C$13,'Mode d''emploi'!$C$14,'Mode d''emploi'!$C$15,'Mode d''emploi'!$C$16),)</f>
        <v>libellés explicite</v>
      </c>
      <c r="F74" s="29"/>
      <c r="G74" s="33"/>
      <c r="H74" s="33">
        <f>IFERROR(VLOOKUP(C74,'Mode d''emploi'!$I$12:$J$16,2),"")</f>
        <v>1</v>
      </c>
      <c r="I74" s="33" t="str">
        <f>IFERROR(CHOOSE(H74,"",'Mode d''emploi'!$B$13,'Mode d''emploi'!$B$14,'Mode d''emploi'!$B$15,'Mode d''emploi'!$B$16),)</f>
        <v/>
      </c>
      <c r="J74" s="33">
        <v>0.33333333333333331</v>
      </c>
      <c r="K74" s="33" t="str">
        <f t="shared" si="13"/>
        <v/>
      </c>
      <c r="L74" s="33"/>
      <c r="M74" s="63"/>
      <c r="N74" s="63"/>
      <c r="O74" s="33"/>
      <c r="P74" s="33"/>
      <c r="Q74" s="33"/>
      <c r="R74" s="33"/>
      <c r="S74" s="33"/>
      <c r="T74" s="33"/>
    </row>
    <row r="75" spans="1:20" ht="90" x14ac:dyDescent="0.25">
      <c r="A75" s="22"/>
      <c r="B75" s="23" t="s">
        <v>118</v>
      </c>
      <c r="C75" s="29" t="s">
        <v>140</v>
      </c>
      <c r="D75" s="61" t="str">
        <f>I75</f>
        <v/>
      </c>
      <c r="E75" s="29" t="str">
        <f>IFERROR(CHOOSE(H75,"libellés explicite",'Mode d''emploi'!$C$13,'Mode d''emploi'!$C$14,'Mode d''emploi'!$C$15,'Mode d''emploi'!$C$16),)</f>
        <v>libellés explicite</v>
      </c>
      <c r="F75" s="29"/>
      <c r="G75" s="33"/>
      <c r="H75" s="33">
        <f>IFERROR(VLOOKUP(C75,'Mode d''emploi'!$I$12:$J$16,2),"")</f>
        <v>1</v>
      </c>
      <c r="I75" s="33" t="str">
        <f>IFERROR(CHOOSE(H75,"",'Mode d''emploi'!$B$13,'Mode d''emploi'!$B$14,'Mode d''emploi'!$B$15,'Mode d''emploi'!$B$16),)</f>
        <v/>
      </c>
      <c r="J75" s="33">
        <v>0.33333333333333331</v>
      </c>
      <c r="K75" s="33" t="str">
        <f t="shared" si="13"/>
        <v/>
      </c>
      <c r="L75" s="33"/>
      <c r="M75" s="63"/>
      <c r="N75" s="63"/>
      <c r="O75" s="33"/>
      <c r="P75" s="33"/>
      <c r="Q75" s="33"/>
      <c r="R75" s="33"/>
      <c r="S75" s="33"/>
      <c r="T75" s="33"/>
    </row>
    <row r="76" spans="1:20" x14ac:dyDescent="0.25">
      <c r="A76" s="37" t="s">
        <v>142</v>
      </c>
      <c r="B76" s="37" t="s">
        <v>119</v>
      </c>
      <c r="C76" s="38" t="str">
        <f>L76</f>
        <v>Non conforme</v>
      </c>
      <c r="D76" s="59">
        <f>K76</f>
        <v>0</v>
      </c>
      <c r="E76" s="38"/>
      <c r="F76" s="38"/>
      <c r="G76" s="39"/>
      <c r="H76" s="39"/>
      <c r="I76" s="39"/>
      <c r="J76" s="39">
        <f>SUM(J77:J79)</f>
        <v>1</v>
      </c>
      <c r="K76" s="39">
        <f t="shared" ref="K76:K79" si="14">IFERROR(I76*J76,"")</f>
        <v>0</v>
      </c>
      <c r="L76" s="39" t="str">
        <f>IFERROR(IF(K76&lt;='Mode d''emploi'!$E$13,'Mode d''emploi'!$D$13,IF(K76&lt;='Mode d''emploi'!$E$14,'Mode d''emploi'!$D$14,IF(K76&lt;='Mode d''emploi'!$E$15,'Mode d''emploi'!$D$15,'Mode d''emploi'!$D$16))),"")</f>
        <v>Non conforme</v>
      </c>
      <c r="M76" s="41">
        <f>IFERROR(1/COUNTA(L72:L83),"")</f>
        <v>0.33333333333333331</v>
      </c>
      <c r="N76" s="41">
        <f>IFERROR(K76*M76,"")</f>
        <v>0</v>
      </c>
      <c r="O76" s="39"/>
      <c r="P76" s="39"/>
      <c r="Q76" s="39"/>
      <c r="R76" s="39"/>
      <c r="S76" s="39"/>
      <c r="T76" s="39"/>
    </row>
    <row r="77" spans="1:20" ht="30" x14ac:dyDescent="0.25">
      <c r="A77" s="22"/>
      <c r="B77" s="23" t="s">
        <v>120</v>
      </c>
      <c r="C77" s="29" t="s">
        <v>140</v>
      </c>
      <c r="D77" s="61" t="str">
        <f>I77</f>
        <v/>
      </c>
      <c r="E77" s="29" t="str">
        <f>IFERROR(CHOOSE(H77,"libellés explicite",'Mode d''emploi'!$C$13,'Mode d''emploi'!$C$14,'Mode d''emploi'!$C$15,'Mode d''emploi'!$C$16),)</f>
        <v>libellés explicite</v>
      </c>
      <c r="F77" s="29"/>
      <c r="G77" s="33"/>
      <c r="H77" s="33">
        <f>IFERROR(VLOOKUP(C77,'Mode d''emploi'!$I$12:$J$16,2),"")</f>
        <v>1</v>
      </c>
      <c r="I77" s="33" t="str">
        <f>IFERROR(CHOOSE(H77,"",'Mode d''emploi'!$B$13,'Mode d''emploi'!$B$14,'Mode d''emploi'!$B$15,'Mode d''emploi'!$B$16),)</f>
        <v/>
      </c>
      <c r="J77" s="33">
        <v>0.33333333333333331</v>
      </c>
      <c r="K77" s="33" t="str">
        <f t="shared" si="14"/>
        <v/>
      </c>
      <c r="L77" s="33"/>
      <c r="M77" s="63"/>
      <c r="N77" s="63"/>
      <c r="O77" s="33"/>
      <c r="P77" s="33"/>
      <c r="Q77" s="33"/>
      <c r="R77" s="33"/>
      <c r="S77" s="33"/>
      <c r="T77" s="33"/>
    </row>
    <row r="78" spans="1:20" ht="30" x14ac:dyDescent="0.25">
      <c r="A78" s="22"/>
      <c r="B78" s="23" t="s">
        <v>121</v>
      </c>
      <c r="C78" s="29" t="s">
        <v>140</v>
      </c>
      <c r="D78" s="61" t="str">
        <f>I78</f>
        <v/>
      </c>
      <c r="E78" s="29" t="str">
        <f>IFERROR(CHOOSE(H78,"libellés explicite",'Mode d''emploi'!$C$13,'Mode d''emploi'!$C$14,'Mode d''emploi'!$C$15,'Mode d''emploi'!$C$16),)</f>
        <v>libellés explicite</v>
      </c>
      <c r="F78" s="29"/>
      <c r="G78" s="33"/>
      <c r="H78" s="33">
        <f>IFERROR(VLOOKUP(C78,'Mode d''emploi'!$I$12:$J$16,2),"")</f>
        <v>1</v>
      </c>
      <c r="I78" s="33" t="str">
        <f>IFERROR(CHOOSE(H78,"",'Mode d''emploi'!$B$13,'Mode d''emploi'!$B$14,'Mode d''emploi'!$B$15,'Mode d''emploi'!$B$16),)</f>
        <v/>
      </c>
      <c r="J78" s="33">
        <v>0.33333333333333331</v>
      </c>
      <c r="K78" s="33" t="str">
        <f t="shared" si="14"/>
        <v/>
      </c>
      <c r="L78" s="33"/>
      <c r="M78" s="63"/>
      <c r="N78" s="63"/>
      <c r="O78" s="33"/>
      <c r="P78" s="33"/>
      <c r="Q78" s="33"/>
      <c r="R78" s="33"/>
      <c r="S78" s="33"/>
      <c r="T78" s="33"/>
    </row>
    <row r="79" spans="1:20" ht="60" x14ac:dyDescent="0.25">
      <c r="A79" s="22"/>
      <c r="B79" s="23" t="s">
        <v>122</v>
      </c>
      <c r="C79" s="29" t="s">
        <v>140</v>
      </c>
      <c r="D79" s="61" t="str">
        <f>I79</f>
        <v/>
      </c>
      <c r="E79" s="29" t="str">
        <f>IFERROR(CHOOSE(H79,"libellés explicite",'Mode d''emploi'!$C$13,'Mode d''emploi'!$C$14,'Mode d''emploi'!$C$15,'Mode d''emploi'!$C$16),)</f>
        <v>libellés explicite</v>
      </c>
      <c r="F79" s="29"/>
      <c r="G79" s="33"/>
      <c r="H79" s="33">
        <f>IFERROR(VLOOKUP(C79,'Mode d''emploi'!$I$12:$J$16,2),"")</f>
        <v>1</v>
      </c>
      <c r="I79" s="33" t="str">
        <f>IFERROR(CHOOSE(H79,"",'Mode d''emploi'!$B$13,'Mode d''emploi'!$B$14,'Mode d''emploi'!$B$15,'Mode d''emploi'!$B$16),)</f>
        <v/>
      </c>
      <c r="J79" s="33">
        <v>0.33333333333333331</v>
      </c>
      <c r="K79" s="33" t="str">
        <f t="shared" si="14"/>
        <v/>
      </c>
      <c r="L79" s="33"/>
      <c r="M79" s="63"/>
      <c r="N79" s="63"/>
      <c r="O79" s="33"/>
      <c r="P79" s="33"/>
      <c r="Q79" s="33"/>
      <c r="R79" s="33"/>
      <c r="S79" s="33"/>
      <c r="T79" s="33"/>
    </row>
    <row r="80" spans="1:20" x14ac:dyDescent="0.25">
      <c r="A80" s="37" t="s">
        <v>143</v>
      </c>
      <c r="B80" s="37" t="s">
        <v>123</v>
      </c>
      <c r="C80" s="38" t="str">
        <f>L80</f>
        <v>Non conforme</v>
      </c>
      <c r="D80" s="59">
        <f>K80</f>
        <v>0</v>
      </c>
      <c r="E80" s="38"/>
      <c r="F80" s="38"/>
      <c r="G80" s="39"/>
      <c r="H80" s="39"/>
      <c r="I80" s="39"/>
      <c r="J80" s="39">
        <f>SUM(J81:J84)</f>
        <v>1</v>
      </c>
      <c r="K80" s="39">
        <f t="shared" ref="K80:K84" si="15">IFERROR(I80*J80,"")</f>
        <v>0</v>
      </c>
      <c r="L80" s="39" t="str">
        <f>IFERROR(IF(K80&lt;='Mode d''emploi'!$E$13,'Mode d''emploi'!$D$13,IF(K80&lt;='Mode d''emploi'!$E$14,'Mode d''emploi'!$D$14,IF(K80&lt;='Mode d''emploi'!$E$15,'Mode d''emploi'!$D$15,'Mode d''emploi'!$D$16))),"")</f>
        <v>Non conforme</v>
      </c>
      <c r="M80" s="41">
        <f>IFERROR(1/COUNTA(L72:L83),"")</f>
        <v>0.33333333333333331</v>
      </c>
      <c r="N80" s="41">
        <f>IFERROR(K80*M80,"")</f>
        <v>0</v>
      </c>
      <c r="O80" s="39"/>
      <c r="P80" s="39"/>
      <c r="Q80" s="39"/>
      <c r="R80" s="39"/>
      <c r="S80" s="39"/>
      <c r="T80" s="39"/>
    </row>
    <row r="81" spans="1:20" ht="75" x14ac:dyDescent="0.25">
      <c r="A81" s="18"/>
      <c r="B81" s="23" t="s">
        <v>124</v>
      </c>
      <c r="C81" s="25" t="s">
        <v>140</v>
      </c>
      <c r="D81" s="26" t="str">
        <f>I81</f>
        <v/>
      </c>
      <c r="E81" s="25" t="str">
        <f>IFERROR(CHOOSE(H81,"libellés explicite",'Mode d''emploi'!$C$13,'Mode d''emploi'!$C$14,'Mode d''emploi'!$C$15,'Mode d''emploi'!$C$16),)</f>
        <v>libellés explicite</v>
      </c>
      <c r="F81" s="25"/>
      <c r="G81" s="27"/>
      <c r="H81" s="27">
        <f>IFERROR(VLOOKUP(C81,'Mode d''emploi'!$I$12:$J$16,2),"")</f>
        <v>1</v>
      </c>
      <c r="I81" s="27" t="str">
        <f>IFERROR(CHOOSE(H81,"",'Mode d''emploi'!$B$13,'Mode d''emploi'!$B$14,'Mode d''emploi'!$B$15,'Mode d''emploi'!$B$16),)</f>
        <v/>
      </c>
      <c r="J81" s="27">
        <v>0.25</v>
      </c>
      <c r="K81" s="27" t="str">
        <f t="shared" si="15"/>
        <v/>
      </c>
      <c r="L81" s="27"/>
      <c r="M81" s="30"/>
      <c r="N81" s="30"/>
      <c r="O81" s="33"/>
      <c r="P81" s="33"/>
      <c r="Q81" s="33"/>
      <c r="R81" s="33"/>
      <c r="S81" s="33"/>
      <c r="T81" s="33"/>
    </row>
    <row r="82" spans="1:20" ht="75" x14ac:dyDescent="0.25">
      <c r="A82" s="18"/>
      <c r="B82" s="23" t="s">
        <v>125</v>
      </c>
      <c r="C82" s="25" t="s">
        <v>140</v>
      </c>
      <c r="D82" s="26" t="str">
        <f>I82</f>
        <v/>
      </c>
      <c r="E82" s="25" t="str">
        <f>IFERROR(CHOOSE(H82,"libellés explicite",'Mode d''emploi'!$C$13,'Mode d''emploi'!$C$14,'Mode d''emploi'!$C$15,'Mode d''emploi'!$C$16),)</f>
        <v>libellés explicite</v>
      </c>
      <c r="F82" s="25"/>
      <c r="G82" s="27"/>
      <c r="H82" s="27">
        <f>IFERROR(VLOOKUP(C82,'Mode d''emploi'!$I$12:$J$16,2),"")</f>
        <v>1</v>
      </c>
      <c r="I82" s="27" t="str">
        <f>IFERROR(CHOOSE(H82,"",'Mode d''emploi'!$B$13,'Mode d''emploi'!$B$14,'Mode d''emploi'!$B$15,'Mode d''emploi'!$B$16),)</f>
        <v/>
      </c>
      <c r="J82" s="27">
        <v>0.25</v>
      </c>
      <c r="K82" s="27" t="str">
        <f t="shared" si="15"/>
        <v/>
      </c>
      <c r="L82" s="27"/>
      <c r="M82" s="30"/>
      <c r="N82" s="30"/>
      <c r="O82" s="33"/>
      <c r="P82" s="33"/>
      <c r="Q82" s="33"/>
      <c r="R82" s="33"/>
      <c r="S82" s="33"/>
      <c r="T82" s="33"/>
    </row>
    <row r="83" spans="1:20" ht="75" x14ac:dyDescent="0.25">
      <c r="A83" s="18"/>
      <c r="B83" s="23" t="s">
        <v>126</v>
      </c>
      <c r="C83" s="25" t="s">
        <v>140</v>
      </c>
      <c r="D83" s="26" t="str">
        <f>I83</f>
        <v/>
      </c>
      <c r="E83" s="25" t="str">
        <f>IFERROR(CHOOSE(H83,"libellés explicite",'Mode d''emploi'!$C$13,'Mode d''emploi'!$C$14,'Mode d''emploi'!$C$15,'Mode d''emploi'!$C$16),)</f>
        <v>libellés explicite</v>
      </c>
      <c r="F83" s="25"/>
      <c r="G83" s="27"/>
      <c r="H83" s="27">
        <f>IFERROR(VLOOKUP(C83,'Mode d''emploi'!$I$12:$J$16,2),"")</f>
        <v>1</v>
      </c>
      <c r="I83" s="27" t="str">
        <f>IFERROR(CHOOSE(H83,"",'Mode d''emploi'!$B$13,'Mode d''emploi'!$B$14,'Mode d''emploi'!$B$15,'Mode d''emploi'!$B$16),)</f>
        <v/>
      </c>
      <c r="J83" s="27">
        <v>0.25</v>
      </c>
      <c r="K83" s="27" t="str">
        <f t="shared" si="15"/>
        <v/>
      </c>
      <c r="L83" s="27"/>
      <c r="M83" s="30"/>
      <c r="N83" s="30"/>
      <c r="O83" s="33"/>
      <c r="P83" s="33"/>
      <c r="Q83" s="33"/>
      <c r="R83" s="33"/>
      <c r="S83" s="33"/>
      <c r="T83" s="33"/>
    </row>
    <row r="84" spans="1:20" x14ac:dyDescent="0.25">
      <c r="A84" s="44" t="s">
        <v>159</v>
      </c>
      <c r="B84" s="44" t="s">
        <v>127</v>
      </c>
      <c r="C84" s="45" t="str">
        <f>O84</f>
        <v>Non conforme</v>
      </c>
      <c r="D84" s="58">
        <f>N84</f>
        <v>0</v>
      </c>
      <c r="E84" s="45"/>
      <c r="F84" s="45"/>
      <c r="G84" s="46"/>
      <c r="H84" s="46"/>
      <c r="I84" s="46"/>
      <c r="J84" s="46">
        <v>0.25</v>
      </c>
      <c r="K84" s="46">
        <f t="shared" si="15"/>
        <v>0</v>
      </c>
      <c r="L84" s="46"/>
      <c r="M84" s="48">
        <f>SUM(M85:M95)</f>
        <v>1</v>
      </c>
      <c r="N84" s="49">
        <f>SUM(N85:N95)</f>
        <v>0</v>
      </c>
      <c r="O84" s="46" t="str">
        <f>IFERROR(IF(N84&lt;='Mode d''emploi'!$E$13,'Mode d''emploi'!$D$13,IF(N84&lt;='Mode d''emploi'!$E$14,'Mode d''emploi'!$D$14,IF(N84&lt;='Mode d''emploi'!$E$15,'Mode d''emploi'!$D$15,'Mode d''emploi'!$D$16))),"")</f>
        <v>Non conforme</v>
      </c>
      <c r="P84" s="46"/>
      <c r="Q84" s="46"/>
      <c r="R84" s="46"/>
      <c r="S84" s="46"/>
      <c r="T84" s="46"/>
    </row>
    <row r="85" spans="1:20" x14ac:dyDescent="0.25">
      <c r="A85" s="37" t="s">
        <v>144</v>
      </c>
      <c r="B85" s="40" t="s">
        <v>129</v>
      </c>
      <c r="C85" s="38" t="str">
        <f>L85</f>
        <v>Non conforme</v>
      </c>
      <c r="D85" s="59">
        <f>K85</f>
        <v>0</v>
      </c>
      <c r="E85" s="38"/>
      <c r="F85" s="38"/>
      <c r="G85" s="39"/>
      <c r="H85" s="39"/>
      <c r="I85" s="39"/>
      <c r="J85" s="39">
        <f>SUM(J86:J86)</f>
        <v>1</v>
      </c>
      <c r="K85" s="39">
        <f t="shared" ref="K85:K86" si="16">IFERROR(I85*J85,"")</f>
        <v>0</v>
      </c>
      <c r="L85" s="39" t="str">
        <f>IFERROR(IF(K85&lt;='Mode d''emploi'!$E$13,'Mode d''emploi'!$D$13,IF(K85&lt;='Mode d''emploi'!$E$14,'Mode d''emploi'!$D$14,IF(K85&lt;='Mode d''emploi'!$E$15,'Mode d''emploi'!$D$15,'Mode d''emploi'!$D$16))),"")</f>
        <v>Non conforme</v>
      </c>
      <c r="M85" s="41">
        <f>IFERROR(1/COUNTA(L85:L95),"")</f>
        <v>0.33333333333333331</v>
      </c>
      <c r="N85" s="41">
        <f>IFERROR(K85*M85,"")</f>
        <v>0</v>
      </c>
      <c r="O85" s="39"/>
      <c r="P85" s="39"/>
      <c r="Q85" s="39"/>
      <c r="R85" s="39"/>
      <c r="S85" s="39"/>
      <c r="T85" s="39"/>
    </row>
    <row r="86" spans="1:20" ht="105" x14ac:dyDescent="0.25">
      <c r="A86" s="18"/>
      <c r="B86" s="23" t="s">
        <v>128</v>
      </c>
      <c r="C86" s="25" t="s">
        <v>140</v>
      </c>
      <c r="D86" s="26" t="str">
        <f>I86</f>
        <v/>
      </c>
      <c r="E86" s="25" t="str">
        <f>IFERROR(CHOOSE(H86,"libellés explicite",'Mode d''emploi'!$C$13,'Mode d''emploi'!$C$14,'Mode d''emploi'!$C$15,'Mode d''emploi'!$C$16),)</f>
        <v>libellés explicite</v>
      </c>
      <c r="F86" s="25"/>
      <c r="G86" s="27"/>
      <c r="H86" s="27">
        <f>IFERROR(VLOOKUP(C86,'Mode d''emploi'!$I$12:$J$16,2),"")</f>
        <v>1</v>
      </c>
      <c r="I86" s="27" t="str">
        <f>IFERROR(CHOOSE(H86,"",'Mode d''emploi'!$B$13,'Mode d''emploi'!$B$14,'Mode d''emploi'!$B$15,'Mode d''emploi'!$B$16),)</f>
        <v/>
      </c>
      <c r="J86" s="27">
        <v>1</v>
      </c>
      <c r="K86" s="27" t="str">
        <f t="shared" si="16"/>
        <v/>
      </c>
      <c r="L86" s="27"/>
      <c r="M86" s="30"/>
      <c r="N86" s="30"/>
      <c r="O86" s="33"/>
      <c r="P86" s="33"/>
      <c r="Q86" s="33"/>
      <c r="R86" s="33"/>
      <c r="S86" s="33"/>
      <c r="T86" s="33"/>
    </row>
    <row r="87" spans="1:20" ht="30" x14ac:dyDescent="0.25">
      <c r="A87" s="37" t="s">
        <v>145</v>
      </c>
      <c r="B87" s="40" t="s">
        <v>130</v>
      </c>
      <c r="C87" s="38" t="str">
        <f>L87</f>
        <v>Non conforme</v>
      </c>
      <c r="D87" s="59">
        <f>K87</f>
        <v>0</v>
      </c>
      <c r="E87" s="38"/>
      <c r="F87" s="38"/>
      <c r="G87" s="39"/>
      <c r="H87" s="39"/>
      <c r="I87" s="39"/>
      <c r="J87" s="39">
        <f>SUM(J88:J92)</f>
        <v>1</v>
      </c>
      <c r="K87" s="39">
        <f t="shared" ref="K87:K92" si="17">IFERROR(I87*J87,"")</f>
        <v>0</v>
      </c>
      <c r="L87" s="39" t="str">
        <f>IFERROR(IF(K87&lt;='Mode d''emploi'!$E$13,'Mode d''emploi'!$D$13,IF(K87&lt;='Mode d''emploi'!$E$14,'Mode d''emploi'!$D$14,IF(K87&lt;='Mode d''emploi'!$E$15,'Mode d''emploi'!$D$15,'Mode d''emploi'!$D$16))),"")</f>
        <v>Non conforme</v>
      </c>
      <c r="M87" s="41">
        <f>IFERROR(1/COUNTA(L85:L95),"")</f>
        <v>0.33333333333333331</v>
      </c>
      <c r="N87" s="41">
        <f>IFERROR(K87*M87,"")</f>
        <v>0</v>
      </c>
      <c r="O87" s="39"/>
      <c r="P87" s="39"/>
      <c r="Q87" s="39"/>
      <c r="R87" s="39"/>
      <c r="S87" s="39"/>
      <c r="T87" s="39"/>
    </row>
    <row r="88" spans="1:20" ht="60" x14ac:dyDescent="0.25">
      <c r="A88" s="18"/>
      <c r="B88" s="19" t="s">
        <v>131</v>
      </c>
      <c r="C88" s="25" t="s">
        <v>140</v>
      </c>
      <c r="D88" s="26" t="str">
        <f>I88</f>
        <v/>
      </c>
      <c r="E88" s="25" t="str">
        <f>IFERROR(CHOOSE(H88,"libellés explicite",'Mode d''emploi'!$C$13,'Mode d''emploi'!$C$14,'Mode d''emploi'!$C$15,'Mode d''emploi'!$C$16),)</f>
        <v>libellés explicite</v>
      </c>
      <c r="F88" s="25"/>
      <c r="G88" s="27"/>
      <c r="H88" s="27">
        <f>IFERROR(VLOOKUP(C88,'Mode d''emploi'!$I$12:$J$16,2),"")</f>
        <v>1</v>
      </c>
      <c r="I88" s="27" t="str">
        <f>IFERROR(CHOOSE(H88,"",'Mode d''emploi'!$B$13,'Mode d''emploi'!$B$14,'Mode d''emploi'!$B$15,'Mode d''emploi'!$B$16),)</f>
        <v/>
      </c>
      <c r="J88" s="27">
        <v>0.2</v>
      </c>
      <c r="K88" s="27" t="str">
        <f t="shared" si="17"/>
        <v/>
      </c>
      <c r="L88" s="27"/>
      <c r="M88" s="30"/>
      <c r="N88" s="30"/>
      <c r="O88" s="33"/>
      <c r="P88" s="33"/>
      <c r="Q88" s="33"/>
      <c r="R88" s="33"/>
      <c r="S88" s="33"/>
      <c r="T88" s="33"/>
    </row>
    <row r="89" spans="1:20" ht="30" x14ac:dyDescent="0.25">
      <c r="A89" s="18"/>
      <c r="B89" s="19" t="s">
        <v>132</v>
      </c>
      <c r="C89" s="25" t="s">
        <v>140</v>
      </c>
      <c r="D89" s="26" t="str">
        <f>I89</f>
        <v/>
      </c>
      <c r="E89" s="25" t="str">
        <f>IFERROR(CHOOSE(H89,"libellés explicite",'Mode d''emploi'!$C$13,'Mode d''emploi'!$C$14,'Mode d''emploi'!$C$15,'Mode d''emploi'!$C$16),)</f>
        <v>libellés explicite</v>
      </c>
      <c r="F89" s="25"/>
      <c r="G89" s="27"/>
      <c r="H89" s="27">
        <f>IFERROR(VLOOKUP(C89,'Mode d''emploi'!$I$12:$J$16,2),"")</f>
        <v>1</v>
      </c>
      <c r="I89" s="27" t="str">
        <f>IFERROR(CHOOSE(H89,"",'Mode d''emploi'!$B$13,'Mode d''emploi'!$B$14,'Mode d''emploi'!$B$15,'Mode d''emploi'!$B$16),)</f>
        <v/>
      </c>
      <c r="J89" s="27">
        <v>0.2</v>
      </c>
      <c r="K89" s="27" t="str">
        <f t="shared" si="17"/>
        <v/>
      </c>
      <c r="L89" s="27"/>
      <c r="M89" s="30"/>
      <c r="N89" s="30"/>
      <c r="O89" s="33"/>
      <c r="P89" s="33"/>
      <c r="Q89" s="33"/>
      <c r="R89" s="33"/>
      <c r="S89" s="33"/>
      <c r="T89" s="33"/>
    </row>
    <row r="90" spans="1:20" ht="30" x14ac:dyDescent="0.25">
      <c r="A90" s="18"/>
      <c r="B90" s="19" t="s">
        <v>133</v>
      </c>
      <c r="C90" s="25" t="s">
        <v>140</v>
      </c>
      <c r="D90" s="26" t="str">
        <f>I90</f>
        <v/>
      </c>
      <c r="E90" s="25" t="str">
        <f>IFERROR(CHOOSE(H90,"libellés explicite",'Mode d''emploi'!$C$13,'Mode d''emploi'!$C$14,'Mode d''emploi'!$C$15,'Mode d''emploi'!$C$16),)</f>
        <v>libellés explicite</v>
      </c>
      <c r="F90" s="25"/>
      <c r="G90" s="27"/>
      <c r="H90" s="27">
        <f>IFERROR(VLOOKUP(C90,'Mode d''emploi'!$I$12:$J$16,2),"")</f>
        <v>1</v>
      </c>
      <c r="I90" s="27" t="str">
        <f>IFERROR(CHOOSE(H90,"",'Mode d''emploi'!$B$13,'Mode d''emploi'!$B$14,'Mode d''emploi'!$B$15,'Mode d''emploi'!$B$16),)</f>
        <v/>
      </c>
      <c r="J90" s="27">
        <v>0.2</v>
      </c>
      <c r="K90" s="27" t="str">
        <f t="shared" si="17"/>
        <v/>
      </c>
      <c r="L90" s="27"/>
      <c r="M90" s="30"/>
      <c r="N90" s="30"/>
      <c r="O90" s="33"/>
      <c r="P90" s="33"/>
      <c r="Q90" s="33"/>
      <c r="R90" s="33"/>
      <c r="S90" s="33"/>
      <c r="T90" s="33"/>
    </row>
    <row r="91" spans="1:20" ht="60" x14ac:dyDescent="0.25">
      <c r="A91" s="18"/>
      <c r="B91" s="19" t="s">
        <v>134</v>
      </c>
      <c r="C91" s="25" t="s">
        <v>140</v>
      </c>
      <c r="D91" s="26" t="str">
        <f>I91</f>
        <v/>
      </c>
      <c r="E91" s="25" t="str">
        <f>IFERROR(CHOOSE(H91,"libellés explicite",'Mode d''emploi'!$C$13,'Mode d''emploi'!$C$14,'Mode d''emploi'!$C$15,'Mode d''emploi'!$C$16),)</f>
        <v>libellés explicite</v>
      </c>
      <c r="F91" s="25"/>
      <c r="G91" s="27"/>
      <c r="H91" s="27">
        <f>IFERROR(VLOOKUP(C91,'Mode d''emploi'!$I$12:$J$16,2),"")</f>
        <v>1</v>
      </c>
      <c r="I91" s="27" t="str">
        <f>IFERROR(CHOOSE(H91,"",'Mode d''emploi'!$B$13,'Mode d''emploi'!$B$14,'Mode d''emploi'!$B$15,'Mode d''emploi'!$B$16),)</f>
        <v/>
      </c>
      <c r="J91" s="27">
        <v>0.2</v>
      </c>
      <c r="K91" s="27" t="str">
        <f t="shared" si="17"/>
        <v/>
      </c>
      <c r="L91" s="27"/>
      <c r="M91" s="30"/>
      <c r="N91" s="30"/>
      <c r="O91" s="33"/>
      <c r="P91" s="33"/>
      <c r="Q91" s="33"/>
      <c r="R91" s="33"/>
      <c r="S91" s="33"/>
      <c r="T91" s="33"/>
    </row>
    <row r="92" spans="1:20" ht="90" x14ac:dyDescent="0.25">
      <c r="A92" s="18"/>
      <c r="B92" s="19" t="s">
        <v>135</v>
      </c>
      <c r="C92" s="25" t="s">
        <v>140</v>
      </c>
      <c r="D92" s="26" t="str">
        <f>I92</f>
        <v/>
      </c>
      <c r="E92" s="25" t="str">
        <f>IFERROR(CHOOSE(H92,"libellés explicite",'Mode d''emploi'!$C$13,'Mode d''emploi'!$C$14,'Mode d''emploi'!$C$15,'Mode d''emploi'!$C$16),)</f>
        <v>libellés explicite</v>
      </c>
      <c r="F92" s="25"/>
      <c r="G92" s="27"/>
      <c r="H92" s="27">
        <f>IFERROR(VLOOKUP(C92,'Mode d''emploi'!$I$12:$J$16,2),"")</f>
        <v>1</v>
      </c>
      <c r="I92" s="27" t="str">
        <f>IFERROR(CHOOSE(H92,"",'Mode d''emploi'!$B$13,'Mode d''emploi'!$B$14,'Mode d''emploi'!$B$15,'Mode d''emploi'!$B$16),)</f>
        <v/>
      </c>
      <c r="J92" s="27">
        <v>0.2</v>
      </c>
      <c r="K92" s="27" t="str">
        <f t="shared" si="17"/>
        <v/>
      </c>
      <c r="L92" s="27"/>
      <c r="M92" s="30"/>
      <c r="N92" s="30"/>
      <c r="O92" s="33"/>
      <c r="P92" s="33"/>
      <c r="Q92" s="33"/>
      <c r="R92" s="33"/>
      <c r="S92" s="33"/>
      <c r="T92" s="33"/>
    </row>
    <row r="93" spans="1:20" x14ac:dyDescent="0.25">
      <c r="A93" s="37" t="s">
        <v>146</v>
      </c>
      <c r="B93" s="37" t="s">
        <v>136</v>
      </c>
      <c r="C93" s="38" t="str">
        <f>L93</f>
        <v>Non conforme</v>
      </c>
      <c r="D93" s="59">
        <f>K93</f>
        <v>0</v>
      </c>
      <c r="E93" s="38"/>
      <c r="F93" s="38"/>
      <c r="G93" s="39"/>
      <c r="H93" s="39"/>
      <c r="I93" s="39"/>
      <c r="J93" s="39">
        <f>SUM(J94:J95)</f>
        <v>1</v>
      </c>
      <c r="K93" s="39">
        <f t="shared" ref="K93:K95" si="18">IFERROR(I93*J93,"")</f>
        <v>0</v>
      </c>
      <c r="L93" s="39" t="str">
        <f>IFERROR(IF(K93&lt;='Mode d''emploi'!$E$13,'Mode d''emploi'!$D$13,IF(K93&lt;='Mode d''emploi'!$E$14,'Mode d''emploi'!$D$14,IF(K93&lt;='Mode d''emploi'!$E$15,'Mode d''emploi'!$D$15,'Mode d''emploi'!$D$16))),"")</f>
        <v>Non conforme</v>
      </c>
      <c r="M93" s="41">
        <f>IFERROR(1/COUNTA(L85:L95),"")</f>
        <v>0.33333333333333331</v>
      </c>
      <c r="N93" s="41">
        <f>IFERROR(K93*M93,"")</f>
        <v>0</v>
      </c>
      <c r="O93" s="39"/>
      <c r="P93" s="39"/>
      <c r="Q93" s="39"/>
      <c r="R93" s="39"/>
      <c r="S93" s="39"/>
      <c r="T93" s="39"/>
    </row>
    <row r="94" spans="1:20" ht="60" x14ac:dyDescent="0.25">
      <c r="A94" s="18"/>
      <c r="B94" s="19" t="s">
        <v>137</v>
      </c>
      <c r="C94" s="25" t="s">
        <v>140</v>
      </c>
      <c r="D94" s="26" t="str">
        <f>I94</f>
        <v/>
      </c>
      <c r="E94" s="25" t="str">
        <f>IFERROR(CHOOSE(H94,"libellés explicite",'Mode d''emploi'!$C$13,'Mode d''emploi'!$C$14,'Mode d''emploi'!$C$15,'Mode d''emploi'!$C$16),)</f>
        <v>libellés explicite</v>
      </c>
      <c r="F94" s="25"/>
      <c r="G94" s="27"/>
      <c r="H94" s="27">
        <f>IFERROR(VLOOKUP(C94,'Mode d''emploi'!$I$12:$J$16,2),"")</f>
        <v>1</v>
      </c>
      <c r="I94" s="27" t="str">
        <f>IFERROR(CHOOSE(H94,"",'Mode d''emploi'!$B$13,'Mode d''emploi'!$B$14,'Mode d''emploi'!$B$15,'Mode d''emploi'!$B$16),)</f>
        <v/>
      </c>
      <c r="J94" s="27">
        <v>0.5</v>
      </c>
      <c r="K94" s="27" t="str">
        <f t="shared" si="18"/>
        <v/>
      </c>
      <c r="L94" s="27"/>
      <c r="M94" s="30"/>
      <c r="N94" s="30"/>
      <c r="O94" s="33"/>
      <c r="P94" s="33"/>
      <c r="Q94" s="33"/>
      <c r="R94" s="33"/>
      <c r="S94" s="33"/>
      <c r="T94" s="33"/>
    </row>
    <row r="95" spans="1:20" ht="75" x14ac:dyDescent="0.25">
      <c r="A95" s="18"/>
      <c r="B95" s="19" t="s">
        <v>138</v>
      </c>
      <c r="C95" s="25" t="s">
        <v>140</v>
      </c>
      <c r="D95" s="26" t="str">
        <f>I95</f>
        <v/>
      </c>
      <c r="E95" s="25" t="str">
        <f>IFERROR(CHOOSE(H95,"libellés explicite",'Mode d''emploi'!$C$13,'Mode d''emploi'!$C$14,'Mode d''emploi'!$C$15,'Mode d''emploi'!$C$16),)</f>
        <v>libellés explicite</v>
      </c>
      <c r="F95" s="25"/>
      <c r="G95" s="27"/>
      <c r="H95" s="27">
        <f>IFERROR(VLOOKUP(C95,'Mode d''emploi'!$I$12:$J$16,2),"")</f>
        <v>1</v>
      </c>
      <c r="I95" s="27" t="str">
        <f>IFERROR(CHOOSE(H95,"",'Mode d''emploi'!$B$13,'Mode d''emploi'!$B$14,'Mode d''emploi'!$B$15,'Mode d''emploi'!$B$16),)</f>
        <v/>
      </c>
      <c r="J95" s="27">
        <v>0.5</v>
      </c>
      <c r="K95" s="27" t="str">
        <f t="shared" si="18"/>
        <v/>
      </c>
      <c r="L95" s="27"/>
      <c r="M95" s="30"/>
      <c r="N95" s="30"/>
      <c r="O95" s="33"/>
      <c r="P95" s="33"/>
      <c r="Q95" s="33"/>
      <c r="R95" s="33"/>
      <c r="S95" s="33"/>
      <c r="T95" s="33"/>
    </row>
  </sheetData>
  <dataConsolidate/>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'Mode d''emploi'!$I$12:$I$16</xm:f>
          </x14:formula1>
          <xm:sqref>C83 C88 C90 C91 C92 C94 C13 C14 C16 C17 C19 C20 C22 C23 C26 C27 C28 C30 C31 C32 C33 C36 C37 C38 C39 C41 C42 C45 C46 C47 C48 C49 C50 C51 C52 C53 C56 C57 C58 C59 C60 C62 C63 C64 C65 C67 C68 C69 C70 C73 C74 C75 C77 C78 C79 C81 C82 C86 C89 C95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9:U50"/>
  <sheetViews>
    <sheetView showGridLines="0" topLeftCell="A22" zoomScaleNormal="100" workbookViewId="0">
      <selection activeCell="E52" sqref="E52"/>
    </sheetView>
  </sheetViews>
  <sheetFormatPr defaultColWidth="11.42578125" defaultRowHeight="15" x14ac:dyDescent="0.25"/>
  <cols>
    <col min="2" max="2" width="30.5703125" customWidth="1"/>
    <col min="8" max="8" width="42" customWidth="1"/>
    <col min="9" max="9" width="20.7109375" hidden="1" customWidth="1"/>
    <col min="10" max="10" width="22.140625" hidden="1" customWidth="1"/>
    <col min="11" max="11" width="19.42578125" hidden="1" customWidth="1"/>
  </cols>
  <sheetData>
    <row r="9" spans="1:21" ht="36.75" customHeight="1" x14ac:dyDescent="0.25">
      <c r="N9" s="99" t="s">
        <v>161</v>
      </c>
      <c r="O9" s="99"/>
      <c r="P9" s="99"/>
      <c r="Q9" s="99"/>
      <c r="R9" s="99"/>
    </row>
    <row r="10" spans="1:21" ht="21.75" customHeight="1" x14ac:dyDescent="0.25">
      <c r="A10" s="96" t="s">
        <v>150</v>
      </c>
      <c r="B10" s="97"/>
      <c r="C10" s="97"/>
      <c r="D10" s="97"/>
      <c r="E10" s="97"/>
      <c r="F10" s="97"/>
      <c r="G10" s="97"/>
      <c r="H10" s="98"/>
      <c r="I10" s="83"/>
      <c r="J10" s="83"/>
      <c r="K10" s="83"/>
      <c r="M10" t="s">
        <v>163</v>
      </c>
      <c r="R10" t="s">
        <v>167</v>
      </c>
    </row>
    <row r="11" spans="1:21" ht="24.75" customHeight="1" x14ac:dyDescent="0.25">
      <c r="A11" s="96" t="s">
        <v>148</v>
      </c>
      <c r="B11" s="97"/>
      <c r="C11" s="97"/>
      <c r="D11" s="98"/>
      <c r="E11" s="96" t="s">
        <v>151</v>
      </c>
      <c r="F11" s="97"/>
      <c r="G11" s="97"/>
      <c r="H11" s="98"/>
      <c r="I11" s="83"/>
      <c r="J11" s="83"/>
      <c r="K11" s="83"/>
    </row>
    <row r="12" spans="1:21" ht="24" customHeight="1" x14ac:dyDescent="0.25">
      <c r="A12" s="70"/>
      <c r="B12" s="71"/>
      <c r="C12" s="71"/>
      <c r="D12" s="72"/>
      <c r="E12" s="77" t="s">
        <v>152</v>
      </c>
      <c r="F12" s="77" t="str">
        <f>E25</f>
        <v>Non conforme</v>
      </c>
      <c r="G12" s="77"/>
      <c r="H12" s="78">
        <f>G25</f>
        <v>0</v>
      </c>
      <c r="I12" s="83"/>
      <c r="J12" s="83"/>
      <c r="K12" s="83"/>
      <c r="M12" s="54" t="s">
        <v>164</v>
      </c>
      <c r="N12" s="54" t="s">
        <v>165</v>
      </c>
      <c r="O12" s="54"/>
      <c r="P12" s="54"/>
      <c r="Q12" s="54"/>
      <c r="R12" s="54" t="s">
        <v>168</v>
      </c>
      <c r="S12" s="54"/>
      <c r="T12" s="54" t="s">
        <v>174</v>
      </c>
      <c r="U12" s="54" t="s">
        <v>175</v>
      </c>
    </row>
    <row r="13" spans="1:21" ht="33.75" customHeight="1" thickBot="1" x14ac:dyDescent="0.3">
      <c r="A13" s="70"/>
      <c r="B13" s="71"/>
      <c r="C13" s="71"/>
      <c r="D13" s="72"/>
      <c r="E13" s="73"/>
      <c r="F13" s="73"/>
      <c r="G13" s="71"/>
      <c r="H13" s="73"/>
      <c r="I13" s="83"/>
      <c r="J13" s="83"/>
      <c r="K13" s="83"/>
      <c r="M13" s="54"/>
      <c r="N13" s="54"/>
      <c r="O13" s="54"/>
      <c r="P13" s="54"/>
      <c r="Q13" s="54"/>
      <c r="R13" s="54"/>
      <c r="S13" s="54"/>
      <c r="T13" s="54"/>
      <c r="U13" s="54"/>
    </row>
    <row r="14" spans="1:21" ht="28.5" customHeight="1" thickBot="1" x14ac:dyDescent="0.3">
      <c r="A14" s="70"/>
      <c r="B14" s="71"/>
      <c r="C14" s="71"/>
      <c r="D14" s="72"/>
      <c r="E14" s="71"/>
      <c r="F14" s="71"/>
      <c r="G14" s="71"/>
      <c r="H14" s="72"/>
      <c r="I14" s="83"/>
      <c r="J14" s="83"/>
      <c r="K14" s="83"/>
      <c r="M14" s="80" t="s">
        <v>162</v>
      </c>
      <c r="N14" s="80">
        <f>SUM(N15:N18)</f>
        <v>18</v>
      </c>
      <c r="O14" s="80" t="s">
        <v>166</v>
      </c>
      <c r="P14" s="80"/>
      <c r="Q14" s="80"/>
      <c r="R14" s="80" t="s">
        <v>162</v>
      </c>
      <c r="S14" s="80" t="s">
        <v>173</v>
      </c>
      <c r="T14" s="80">
        <f>SUM(T15:T18)</f>
        <v>0</v>
      </c>
      <c r="U14" s="80">
        <f>COUNTBLANK(Exigences!A11:A95)-T14</f>
        <v>60</v>
      </c>
    </row>
    <row r="15" spans="1:21" ht="66" customHeight="1" x14ac:dyDescent="0.25">
      <c r="A15" s="74"/>
      <c r="B15" s="75"/>
      <c r="C15" s="75"/>
      <c r="D15" s="76"/>
      <c r="E15" s="71"/>
      <c r="F15" s="71"/>
      <c r="G15" s="71"/>
      <c r="H15" s="72"/>
      <c r="I15" s="83"/>
      <c r="J15" s="83"/>
      <c r="K15" s="83"/>
      <c r="M15" s="81" t="str">
        <f>'Mode d''emploi'!D13</f>
        <v>Non conforme</v>
      </c>
      <c r="N15" s="81">
        <f>IFERROR(COUNTIFS(F26:F50,M15),0)</f>
        <v>18</v>
      </c>
      <c r="O15" s="81">
        <f>IF($E$25=M15,20,0)</f>
        <v>20</v>
      </c>
      <c r="P15" s="81"/>
      <c r="Q15" s="81"/>
      <c r="R15" s="81" t="s">
        <v>169</v>
      </c>
      <c r="S15" s="81">
        <f>'Mode d''emploi'!J13</f>
        <v>2</v>
      </c>
      <c r="T15" s="81">
        <f>IFERROR(COUNTIFS(Exigences!H11:H95,S15),0)</f>
        <v>0</v>
      </c>
    </row>
    <row r="16" spans="1:21" ht="16.5" customHeight="1" x14ac:dyDescent="0.25">
      <c r="A16" s="96" t="s">
        <v>149</v>
      </c>
      <c r="B16" s="97"/>
      <c r="C16" s="97"/>
      <c r="D16" s="98"/>
      <c r="E16" s="71"/>
      <c r="F16" s="71"/>
      <c r="G16" s="71"/>
      <c r="H16" s="72"/>
      <c r="I16" s="83"/>
      <c r="J16" s="83"/>
      <c r="K16" s="83"/>
      <c r="M16" s="82" t="str">
        <f>'Mode d''emploi'!D14</f>
        <v>À améliorer</v>
      </c>
      <c r="N16" s="82">
        <f>IFERROR(COUNTIFS(F26:F50,M16),0)</f>
        <v>0</v>
      </c>
      <c r="O16" s="82">
        <f>IF($E$25=M16,20,0)</f>
        <v>0</v>
      </c>
      <c r="P16" s="82"/>
      <c r="Q16" s="82"/>
      <c r="R16" s="82" t="s">
        <v>171</v>
      </c>
      <c r="S16" s="82">
        <f>'Mode d''emploi'!J14</f>
        <v>3</v>
      </c>
      <c r="T16" s="81">
        <f>IFERROR(COUNTIFS(Exigences!H11:H95,S16),0)</f>
        <v>0</v>
      </c>
    </row>
    <row r="17" spans="1:20" ht="33.75" customHeight="1" x14ac:dyDescent="0.25">
      <c r="A17" s="70"/>
      <c r="B17" s="71"/>
      <c r="C17" s="71"/>
      <c r="D17" s="72"/>
      <c r="E17" s="71"/>
      <c r="F17" s="71"/>
      <c r="G17" s="71"/>
      <c r="H17" s="72"/>
      <c r="I17" s="83"/>
      <c r="J17" s="83"/>
      <c r="K17" s="83"/>
      <c r="M17" s="82" t="str">
        <f>'Mode d''emploi'!D15</f>
        <v>Acceptable</v>
      </c>
      <c r="N17" s="82">
        <f>IFERROR(COUNTIFS(F26:F50,M17),0)</f>
        <v>0</v>
      </c>
      <c r="O17" s="82">
        <f>IF($E$25=M17,20,0)</f>
        <v>0</v>
      </c>
      <c r="P17" s="82"/>
      <c r="Q17" s="82"/>
      <c r="R17" s="82" t="s">
        <v>170</v>
      </c>
      <c r="S17" s="82">
        <f>'Mode d''emploi'!J15</f>
        <v>4</v>
      </c>
      <c r="T17" s="81">
        <f>IFERROR(COUNTIFS(Exigences!H11:H95,S17),0)</f>
        <v>0</v>
      </c>
    </row>
    <row r="18" spans="1:20" ht="46.5" customHeight="1" x14ac:dyDescent="0.25">
      <c r="A18" s="70"/>
      <c r="B18" s="71"/>
      <c r="C18" s="71"/>
      <c r="D18" s="72"/>
      <c r="E18" s="71"/>
      <c r="F18" s="71"/>
      <c r="G18" s="71"/>
      <c r="H18" s="72"/>
      <c r="I18" s="83"/>
      <c r="J18" s="83"/>
      <c r="K18" s="83"/>
      <c r="M18" s="82" t="str">
        <f>'Mode d''emploi'!D16</f>
        <v>Conforme</v>
      </c>
      <c r="N18" s="82">
        <f>IFERROR(COUNTIFS(F26:F50,M18),0)</f>
        <v>0</v>
      </c>
      <c r="O18" s="82">
        <f>IF($E$25=M18,20,0)</f>
        <v>0</v>
      </c>
      <c r="P18" s="82"/>
      <c r="Q18" s="82"/>
      <c r="R18" s="82" t="s">
        <v>172</v>
      </c>
      <c r="S18" s="82">
        <f>'Mode d''emploi'!J16</f>
        <v>5</v>
      </c>
      <c r="T18" s="81">
        <f>IFERROR(COUNTIFS(Exigences!H11:H95,S18),0)</f>
        <v>0</v>
      </c>
    </row>
    <row r="19" spans="1:20" ht="38.25" customHeight="1" x14ac:dyDescent="0.25">
      <c r="A19" s="70"/>
      <c r="B19" s="71"/>
      <c r="C19" s="71"/>
      <c r="D19" s="72"/>
      <c r="E19" s="71"/>
      <c r="F19" s="71"/>
      <c r="G19" s="71"/>
      <c r="H19" s="72"/>
      <c r="I19" s="83"/>
      <c r="J19" s="83"/>
      <c r="K19" s="83"/>
    </row>
    <row r="20" spans="1:20" ht="49.5" customHeight="1" x14ac:dyDescent="0.25">
      <c r="A20" s="70"/>
      <c r="B20" s="71"/>
      <c r="C20" s="71"/>
      <c r="D20" s="72"/>
      <c r="E20" s="71"/>
      <c r="F20" s="71"/>
      <c r="G20" s="71"/>
      <c r="H20" s="72"/>
      <c r="I20" s="83"/>
      <c r="J20" s="83"/>
      <c r="K20" s="83"/>
    </row>
    <row r="21" spans="1:20" ht="40.5" customHeight="1" x14ac:dyDescent="0.25">
      <c r="A21" s="79" t="str">
        <f>IF(T14&lt;118,CONCATENATE("Attention : ",U14," critères ne sont pas encore traités"),"")</f>
        <v>Attention : 60 critères ne sont pas encore traités</v>
      </c>
      <c r="B21" s="75"/>
      <c r="C21" s="75"/>
      <c r="D21" s="76"/>
      <c r="E21" s="75"/>
      <c r="F21" s="75"/>
      <c r="G21" s="75"/>
      <c r="H21" s="76"/>
      <c r="I21" s="83"/>
      <c r="J21" s="83"/>
      <c r="K21" s="83"/>
    </row>
    <row r="24" spans="1:20" x14ac:dyDescent="0.25">
      <c r="A24" s="64"/>
      <c r="B24" s="65"/>
      <c r="C24" s="65"/>
      <c r="D24" s="65"/>
      <c r="E24" s="65" t="s">
        <v>44</v>
      </c>
      <c r="F24" s="66"/>
      <c r="G24" s="65" t="s">
        <v>26</v>
      </c>
      <c r="H24" s="67" t="s">
        <v>176</v>
      </c>
    </row>
    <row r="25" spans="1:20" x14ac:dyDescent="0.25">
      <c r="A25" s="68"/>
      <c r="B25" s="68" t="s">
        <v>160</v>
      </c>
      <c r="C25" s="68"/>
      <c r="D25" s="68"/>
      <c r="E25" s="68" t="str">
        <f>IFERROR(IF(G25&lt;='Mode d''emploi'!$E$13,'Mode d''emploi'!$D$13,IF(G25&lt;='Mode d''emploi'!$E$14,'Mode d''emploi'!$D$14,IF(G25&lt;='Mode d''emploi'!$E$15,'Mode d''emploi'!$D$15,'Mode d''emploi'!$D$16))),"")</f>
        <v>Non conforme</v>
      </c>
      <c r="F25" s="68"/>
      <c r="G25" s="69">
        <f>AVERAGE(G27,G32,G35,G38,G40,G44,G48)</f>
        <v>0</v>
      </c>
      <c r="H25" s="68"/>
    </row>
    <row r="26" spans="1:20" x14ac:dyDescent="0.25">
      <c r="A26" s="86" t="str">
        <f>Exigences!A11</f>
        <v>Chap 4</v>
      </c>
      <c r="B26" s="86" t="str">
        <f>Exigences!B11</f>
        <v>Contexte de l'organisme</v>
      </c>
      <c r="C26" s="86"/>
      <c r="D26" s="86"/>
      <c r="E26" s="86" t="str">
        <f>Exigences!C11</f>
        <v>Non conforme</v>
      </c>
      <c r="F26" s="86"/>
      <c r="G26" s="87">
        <f>Exigences!D11</f>
        <v>0</v>
      </c>
      <c r="H26" s="86"/>
    </row>
    <row r="27" spans="1:20" x14ac:dyDescent="0.25">
      <c r="B27" s="85" t="str">
        <f>Exigences!A12</f>
        <v>4.1</v>
      </c>
      <c r="F27" t="str">
        <f>Exigences!C12</f>
        <v>Non conforme</v>
      </c>
      <c r="G27" s="84">
        <f>Exigences!D12</f>
        <v>0</v>
      </c>
      <c r="H27">
        <f>Exigences!E12</f>
        <v>0</v>
      </c>
    </row>
    <row r="28" spans="1:20" x14ac:dyDescent="0.25">
      <c r="B28" t="str">
        <f>Exigences!A15</f>
        <v>4.2</v>
      </c>
      <c r="F28" t="str">
        <f>Exigences!C15</f>
        <v>Non conforme</v>
      </c>
      <c r="G28" s="84">
        <f>Exigences!D15</f>
        <v>0</v>
      </c>
      <c r="H28">
        <f>Exigences!E15</f>
        <v>0</v>
      </c>
    </row>
    <row r="29" spans="1:20" x14ac:dyDescent="0.25">
      <c r="B29" t="str">
        <f>Exigences!A18</f>
        <v>4.3</v>
      </c>
      <c r="F29" t="str">
        <f>Exigences!C18</f>
        <v>Non conforme</v>
      </c>
      <c r="G29" s="84">
        <f>Exigences!D18</f>
        <v>0</v>
      </c>
      <c r="H29">
        <f>Exigences!E18</f>
        <v>0</v>
      </c>
    </row>
    <row r="30" spans="1:20" x14ac:dyDescent="0.25">
      <c r="B30" t="str">
        <f>Exigences!A21</f>
        <v>4.4</v>
      </c>
      <c r="F30" t="str">
        <f>Exigences!C21</f>
        <v>Non conforme</v>
      </c>
      <c r="G30" s="84">
        <f>Exigences!D21</f>
        <v>0</v>
      </c>
      <c r="H30">
        <f>Exigences!E21</f>
        <v>0</v>
      </c>
    </row>
    <row r="31" spans="1:20" x14ac:dyDescent="0.25">
      <c r="A31" s="86" t="str">
        <f>Exigences!A24</f>
        <v>Chap 5</v>
      </c>
      <c r="B31" s="86" t="str">
        <f>Exigences!B24</f>
        <v>Leadership</v>
      </c>
      <c r="C31" s="86"/>
      <c r="D31" s="86"/>
      <c r="E31" s="86" t="str">
        <f>Exigences!C24</f>
        <v>Non conforme</v>
      </c>
      <c r="F31" s="86"/>
      <c r="G31" s="87">
        <f>Exigences!D24</f>
        <v>0</v>
      </c>
      <c r="H31" s="86"/>
    </row>
    <row r="32" spans="1:20" x14ac:dyDescent="0.25">
      <c r="B32" t="str">
        <f>Exigences!A25</f>
        <v>5.1</v>
      </c>
      <c r="F32" t="str">
        <f>Exigences!C25</f>
        <v>Non conforme</v>
      </c>
      <c r="G32" s="84">
        <f>Exigences!D25</f>
        <v>0</v>
      </c>
      <c r="H32">
        <f>Exigences!E25</f>
        <v>0</v>
      </c>
    </row>
    <row r="33" spans="1:8" x14ac:dyDescent="0.25">
      <c r="B33" t="str">
        <f>Exigences!A29</f>
        <v>5.2</v>
      </c>
      <c r="F33" t="str">
        <f>Exigences!C29</f>
        <v>Non conforme</v>
      </c>
      <c r="G33" s="84">
        <f>Exigences!D29</f>
        <v>0</v>
      </c>
      <c r="H33">
        <f>Exigences!E29</f>
        <v>0</v>
      </c>
    </row>
    <row r="34" spans="1:8" x14ac:dyDescent="0.25">
      <c r="A34" s="86" t="str">
        <f>Exigences!A34</f>
        <v>Chap 6</v>
      </c>
      <c r="B34" s="86" t="str">
        <f>Exigences!B34</f>
        <v>Planification</v>
      </c>
      <c r="C34" s="86"/>
      <c r="D34" s="86"/>
      <c r="E34" s="86" t="str">
        <f>Exigences!C34</f>
        <v>Non conforme</v>
      </c>
      <c r="F34" s="86"/>
      <c r="G34" s="87">
        <f>Exigences!D34</f>
        <v>0</v>
      </c>
      <c r="H34" s="86"/>
    </row>
    <row r="35" spans="1:8" x14ac:dyDescent="0.25">
      <c r="B35" t="str">
        <f>Exigences!A35</f>
        <v>6.1</v>
      </c>
      <c r="F35" t="str">
        <f>Exigences!C35</f>
        <v>Non conforme</v>
      </c>
      <c r="G35" s="84">
        <f>Exigences!D35</f>
        <v>0</v>
      </c>
      <c r="H35">
        <f>Exigences!E35</f>
        <v>0</v>
      </c>
    </row>
    <row r="36" spans="1:8" x14ac:dyDescent="0.25">
      <c r="B36" t="str">
        <f>Exigences!A40</f>
        <v>6.2</v>
      </c>
      <c r="F36" t="str">
        <f>Exigences!C40</f>
        <v>Non conforme</v>
      </c>
      <c r="G36" s="84">
        <f>Exigences!D40</f>
        <v>0</v>
      </c>
      <c r="H36">
        <f>Exigences!E40</f>
        <v>0</v>
      </c>
    </row>
    <row r="37" spans="1:8" x14ac:dyDescent="0.25">
      <c r="A37" s="86" t="str">
        <f>Exigences!A43</f>
        <v>Chap 7</v>
      </c>
      <c r="B37" s="86" t="str">
        <f>Exigences!B43</f>
        <v>Support</v>
      </c>
      <c r="C37" s="86"/>
      <c r="D37" s="86"/>
      <c r="E37" s="86" t="str">
        <f>Exigences!C43</f>
        <v>Non conforme</v>
      </c>
      <c r="F37" s="86"/>
      <c r="G37" s="87">
        <f>Exigences!D43</f>
        <v>0</v>
      </c>
      <c r="H37" s="86"/>
    </row>
    <row r="38" spans="1:8" x14ac:dyDescent="0.25">
      <c r="B38" t="str">
        <f>Exigences!A44</f>
        <v>7.1</v>
      </c>
      <c r="F38" t="str">
        <f>Exigences!C44</f>
        <v>Non conforme</v>
      </c>
      <c r="G38" s="84">
        <f>Exigences!D44</f>
        <v>0</v>
      </c>
      <c r="H38">
        <f>Exigences!E44</f>
        <v>0</v>
      </c>
    </row>
    <row r="39" spans="1:8" x14ac:dyDescent="0.25">
      <c r="A39" s="86" t="str">
        <f>Exigences!A54</f>
        <v>Chap 8</v>
      </c>
      <c r="B39" s="86" t="str">
        <f>Exigences!B54</f>
        <v>Réalisation des activités opérationnelles</v>
      </c>
      <c r="C39" s="86"/>
      <c r="D39" s="86"/>
      <c r="E39" s="86" t="str">
        <f>Exigences!C54</f>
        <v>Non conforme</v>
      </c>
      <c r="F39" s="86"/>
      <c r="G39" s="87">
        <f>Exigences!D54</f>
        <v>0</v>
      </c>
      <c r="H39" s="86"/>
    </row>
    <row r="40" spans="1:8" x14ac:dyDescent="0.25">
      <c r="B40" t="str">
        <f>Exigences!A55</f>
        <v>8.1</v>
      </c>
      <c r="F40" t="str">
        <f>Exigences!C55</f>
        <v>Non conforme</v>
      </c>
      <c r="G40" s="84">
        <f>Exigences!D55</f>
        <v>0</v>
      </c>
      <c r="H40">
        <f>Exigences!E55</f>
        <v>0</v>
      </c>
    </row>
    <row r="41" spans="1:8" x14ac:dyDescent="0.25">
      <c r="B41" t="str">
        <f>Exigences!A61</f>
        <v>8.2</v>
      </c>
      <c r="F41" t="str">
        <f>Exigences!C61</f>
        <v>Non conforme</v>
      </c>
      <c r="G41" s="84">
        <f>Exigences!D61</f>
        <v>0</v>
      </c>
      <c r="H41">
        <f>Exigences!E61</f>
        <v>0</v>
      </c>
    </row>
    <row r="42" spans="1:8" x14ac:dyDescent="0.25">
      <c r="B42" t="str">
        <f>Exigences!A66</f>
        <v>8.3</v>
      </c>
      <c r="F42" t="str">
        <f>Exigences!C66</f>
        <v>Non conforme</v>
      </c>
      <c r="G42" s="84">
        <f>Exigences!D66</f>
        <v>0</v>
      </c>
      <c r="H42">
        <f>Exigences!E66</f>
        <v>0</v>
      </c>
    </row>
    <row r="43" spans="1:8" x14ac:dyDescent="0.25">
      <c r="A43" s="86" t="str">
        <f>Exigences!A71</f>
        <v>Chap 9</v>
      </c>
      <c r="B43" s="86" t="str">
        <f>Exigences!B71</f>
        <v>Evaluation des performances</v>
      </c>
      <c r="C43" s="86"/>
      <c r="D43" s="86"/>
      <c r="E43" s="86" t="str">
        <f>Exigences!C71</f>
        <v>Non conforme</v>
      </c>
      <c r="F43" s="86"/>
      <c r="G43" s="87">
        <f>Exigences!D71</f>
        <v>0</v>
      </c>
      <c r="H43" s="86"/>
    </row>
    <row r="44" spans="1:8" x14ac:dyDescent="0.25">
      <c r="B44" t="str">
        <f>Exigences!A72</f>
        <v>9.1</v>
      </c>
      <c r="F44" t="str">
        <f>Exigences!C72</f>
        <v>Non conforme</v>
      </c>
      <c r="G44" s="84">
        <f>Exigences!D72</f>
        <v>0</v>
      </c>
      <c r="H44">
        <f>Exigences!E72</f>
        <v>0</v>
      </c>
    </row>
    <row r="45" spans="1:8" x14ac:dyDescent="0.25">
      <c r="B45" t="str">
        <f>Exigences!A76</f>
        <v>9.2</v>
      </c>
      <c r="F45" t="str">
        <f>Exigences!C76</f>
        <v>Non conforme</v>
      </c>
      <c r="G45" s="84">
        <f>Exigences!D76</f>
        <v>0</v>
      </c>
      <c r="H45">
        <f>Exigences!E76</f>
        <v>0</v>
      </c>
    </row>
    <row r="46" spans="1:8" x14ac:dyDescent="0.25">
      <c r="B46" t="str">
        <f>Exigences!A80</f>
        <v>9.3</v>
      </c>
      <c r="F46" t="str">
        <f>Exigences!C80</f>
        <v>Non conforme</v>
      </c>
      <c r="G46" s="84">
        <f>Exigences!D80</f>
        <v>0</v>
      </c>
      <c r="H46">
        <f>Exigences!E80</f>
        <v>0</v>
      </c>
    </row>
    <row r="47" spans="1:8" x14ac:dyDescent="0.25">
      <c r="A47" s="86" t="str">
        <f>Exigences!A84</f>
        <v>Chap 10</v>
      </c>
      <c r="B47" s="86" t="str">
        <f>Exigences!B84</f>
        <v>Amélioration</v>
      </c>
      <c r="C47" s="86"/>
      <c r="D47" s="86"/>
      <c r="E47" s="86" t="str">
        <f>Exigences!C84</f>
        <v>Non conforme</v>
      </c>
      <c r="F47" s="86"/>
      <c r="G47" s="87">
        <f>Exigences!D84</f>
        <v>0</v>
      </c>
      <c r="H47" s="86"/>
    </row>
    <row r="48" spans="1:8" x14ac:dyDescent="0.25">
      <c r="B48" t="str">
        <f>Exigences!A85</f>
        <v>10.1</v>
      </c>
      <c r="F48" t="str">
        <f>Exigences!C85</f>
        <v>Non conforme</v>
      </c>
      <c r="G48" s="84">
        <f>Exigences!D85</f>
        <v>0</v>
      </c>
      <c r="H48">
        <f>Exigences!E85</f>
        <v>0</v>
      </c>
    </row>
    <row r="49" spans="2:8" x14ac:dyDescent="0.25">
      <c r="B49" t="str">
        <f>Exigences!A87</f>
        <v>10.2</v>
      </c>
      <c r="F49" t="str">
        <f>Exigences!C87</f>
        <v>Non conforme</v>
      </c>
      <c r="G49" s="84">
        <f>Exigences!D87</f>
        <v>0</v>
      </c>
      <c r="H49">
        <f>Exigences!E87</f>
        <v>0</v>
      </c>
    </row>
    <row r="50" spans="2:8" x14ac:dyDescent="0.25">
      <c r="B50" t="str">
        <f>Exigences!A93</f>
        <v>10.3</v>
      </c>
      <c r="F50" t="str">
        <f>Exigences!C93</f>
        <v>Non conforme</v>
      </c>
      <c r="G50" s="84">
        <f>Exigences!D93</f>
        <v>0</v>
      </c>
      <c r="H50">
        <f>Exigences!E93</f>
        <v>0</v>
      </c>
    </row>
  </sheetData>
  <mergeCells count="5">
    <mergeCell ref="A10:H10"/>
    <mergeCell ref="A11:D11"/>
    <mergeCell ref="A16:D16"/>
    <mergeCell ref="E11:H11"/>
    <mergeCell ref="N9:R9"/>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
  <sheetViews>
    <sheetView workbookViewId="0"/>
  </sheetViews>
  <sheetFormatPr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Mode d'emploi</vt:lpstr>
      <vt:lpstr>Exigences</vt:lpstr>
      <vt:lpstr>Resultats globaux </vt:lpstr>
      <vt:lpstr>ResutatsChap &amp; Plan d'Actions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dcterms:created xsi:type="dcterms:W3CDTF">2020-01-02T10:02:56Z</dcterms:created>
  <dcterms:modified xsi:type="dcterms:W3CDTF">2020-01-16T18:29:23Z</dcterms:modified>
</cp:coreProperties>
</file>