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POMPE A CHALEUR" sheetId="1" r:id="rId1"/>
    <sheet name="GAZ HYBRIDE" sheetId="2" state="hidden" r:id="rId2"/>
    <sheet name="GAZ A CONDENSATION" sheetId="3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4" i="3" l="1"/>
  <c r="Q15" i="3"/>
  <c r="J13" i="3" l="1"/>
  <c r="J12" i="3"/>
  <c r="J11" i="3"/>
  <c r="J14" i="3"/>
  <c r="J15" i="3"/>
  <c r="J16" i="3"/>
  <c r="J17" i="3"/>
  <c r="J18" i="3"/>
  <c r="J19" i="3"/>
  <c r="J20" i="3"/>
  <c r="J21" i="3"/>
  <c r="J22" i="3"/>
  <c r="J5" i="3"/>
  <c r="J6" i="3"/>
  <c r="J7" i="3"/>
  <c r="J8" i="3"/>
  <c r="J9" i="3"/>
  <c r="J10" i="3"/>
  <c r="J4" i="3"/>
  <c r="J12" i="2"/>
  <c r="J11" i="2"/>
  <c r="J5" i="2"/>
  <c r="J6" i="2"/>
  <c r="J7" i="2"/>
  <c r="J8" i="2"/>
  <c r="J9" i="2"/>
  <c r="J10" i="2"/>
  <c r="J13" i="2"/>
  <c r="J14" i="2"/>
  <c r="J15" i="2"/>
  <c r="J16" i="2"/>
  <c r="J17" i="2"/>
  <c r="J18" i="2"/>
  <c r="J19" i="2"/>
  <c r="J20" i="2"/>
  <c r="J21" i="2"/>
  <c r="J22" i="2"/>
  <c r="J4" i="2"/>
  <c r="N10" i="3"/>
  <c r="N15" i="3" s="1"/>
  <c r="N10" i="2"/>
  <c r="N15" i="2" s="1"/>
  <c r="L10" i="1"/>
  <c r="H15" i="1"/>
  <c r="H16" i="1"/>
  <c r="H17" i="1"/>
  <c r="H18" i="1"/>
  <c r="H19" i="1"/>
  <c r="H20" i="1"/>
  <c r="H21" i="1"/>
  <c r="H22" i="1"/>
  <c r="H14" i="1"/>
  <c r="H13" i="1"/>
  <c r="H5" i="1"/>
  <c r="H6" i="1"/>
  <c r="H7" i="1"/>
  <c r="H8" i="1"/>
  <c r="H9" i="1"/>
  <c r="H10" i="1"/>
  <c r="H4" i="1"/>
  <c r="H12" i="1"/>
  <c r="H11" i="1"/>
  <c r="N12" i="3" l="1"/>
  <c r="Q4" i="3" s="1"/>
  <c r="N12" i="2"/>
  <c r="Q4" i="2" s="1"/>
  <c r="R4" i="2" s="1"/>
  <c r="N16" i="3" l="1"/>
  <c r="N16" i="2"/>
  <c r="O16" i="3" l="1"/>
  <c r="Q5" i="3" s="1"/>
  <c r="R5" i="3" s="1"/>
  <c r="O16" i="2"/>
  <c r="Q5" i="2" s="1"/>
  <c r="R5" i="2" s="1"/>
  <c r="L17" i="1"/>
  <c r="L18" i="1" s="1"/>
  <c r="N17" i="3" l="1"/>
  <c r="N17" i="2"/>
  <c r="P10" i="1"/>
  <c r="Q6" i="3" l="1"/>
  <c r="R6" i="3" s="1"/>
  <c r="R10" i="3" s="1"/>
  <c r="Q6" i="2"/>
  <c r="R6" i="2" s="1"/>
  <c r="R10" i="2" s="1"/>
  <c r="N18" i="2" l="1"/>
  <c r="Q7" i="2" s="1"/>
  <c r="R7" i="2" s="1"/>
  <c r="N18" i="3"/>
  <c r="Q7" i="3" s="1"/>
  <c r="R7" i="3" s="1"/>
</calcChain>
</file>

<file path=xl/sharedStrings.xml><?xml version="1.0" encoding="utf-8"?>
<sst xmlns="http://schemas.openxmlformats.org/spreadsheetml/2006/main" count="172" uniqueCount="64">
  <si>
    <t>Séjour</t>
  </si>
  <si>
    <t>Cuisine</t>
  </si>
  <si>
    <t>Hall</t>
  </si>
  <si>
    <t>Dgt</t>
  </si>
  <si>
    <t>Dgt 1</t>
  </si>
  <si>
    <t>Dgt 2</t>
  </si>
  <si>
    <t>WC 1</t>
  </si>
  <si>
    <t>WC 2</t>
  </si>
  <si>
    <t>Sdb 1</t>
  </si>
  <si>
    <t xml:space="preserve">Sdb 2 </t>
  </si>
  <si>
    <t>Chambre 1</t>
  </si>
  <si>
    <t>Chambre 2</t>
  </si>
  <si>
    <t>Chambre 3</t>
  </si>
  <si>
    <t>Chambre 4</t>
  </si>
  <si>
    <t>Chambre 5</t>
  </si>
  <si>
    <t>Bureau</t>
  </si>
  <si>
    <t>Local technique</t>
  </si>
  <si>
    <t>Placard</t>
  </si>
  <si>
    <t>Placard 1</t>
  </si>
  <si>
    <t>Placard 2</t>
  </si>
  <si>
    <t>Dressing</t>
  </si>
  <si>
    <t>PIECES</t>
  </si>
  <si>
    <t>PUISSANCE REQUISE</t>
  </si>
  <si>
    <t>Dimension</t>
  </si>
  <si>
    <t>W</t>
  </si>
  <si>
    <t>500 x 520</t>
  </si>
  <si>
    <t>500 x 600</t>
  </si>
  <si>
    <t>500 x 800</t>
  </si>
  <si>
    <t>500 x 1000</t>
  </si>
  <si>
    <t>500 x 1200</t>
  </si>
  <si>
    <t>600 x 520</t>
  </si>
  <si>
    <t>600 x 600</t>
  </si>
  <si>
    <t>600 x 800</t>
  </si>
  <si>
    <t>600 x 1000</t>
  </si>
  <si>
    <t>600 x 1200</t>
  </si>
  <si>
    <t>862 x 500</t>
  </si>
  <si>
    <t>1222 x 500</t>
  </si>
  <si>
    <t>1537 x 600</t>
  </si>
  <si>
    <t>1807 x 600</t>
  </si>
  <si>
    <t>1807 x 750</t>
  </si>
  <si>
    <t>PIECES COMMUNES</t>
  </si>
  <si>
    <t>WC</t>
  </si>
  <si>
    <t>TOTAL =</t>
  </si>
  <si>
    <t>Nb de radiateurs =</t>
  </si>
  <si>
    <t>Puissance répartie =</t>
  </si>
  <si>
    <t>Seules les cellules grises sont à compléter</t>
  </si>
  <si>
    <t>GAZ HYBRIDE</t>
  </si>
  <si>
    <t>RADIATEURS NECESSAIRES</t>
  </si>
  <si>
    <t>POMPE A CHALEUR</t>
  </si>
  <si>
    <t>GAZ A CONDENSATION</t>
  </si>
  <si>
    <t>PIECES AVEC UN SEUL RADIATEUR</t>
  </si>
  <si>
    <t>RADIATEURS</t>
  </si>
  <si>
    <t>SECHES SERV</t>
  </si>
  <si>
    <t>PIECES OUVERTES COMPORTANT PLUSIEURS RADIATEURS</t>
  </si>
  <si>
    <t>Dans puissance requise je note les puissances demandées par l'étude thermique</t>
  </si>
  <si>
    <t>En jaune à gauche : dimensions des radiateurs + puissances</t>
  </si>
  <si>
    <t xml:space="preserve">Voici un exemple : </t>
  </si>
  <si>
    <t>3160 W</t>
  </si>
  <si>
    <t>Puissance requise en séjour cuisine dgt placard wc :</t>
  </si>
  <si>
    <t xml:space="preserve">Nb de radiateurs : </t>
  </si>
  <si>
    <t xml:space="preserve">Résultat : </t>
  </si>
  <si>
    <t>2 * 600x1000 + 600x800 + 600x600</t>
  </si>
  <si>
    <t>soit 3179 W</t>
  </si>
  <si>
    <t xml:space="preserve">IL EST MIEUX D'AVOIR TOUJOURS UN RESULTAT PLUS ELEVE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</si>
</sst>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&quot; W&quot;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0"/>
      <color theme="1"/>
      <name val="Calibri Light"/>
      <family val="2"/>
      <scheme val="major"/>
    </font>
    <font>
      <sz val="11"/>
      <color theme="0"/>
      <name val="Calibri Light"/>
      <family val="2"/>
      <scheme val="major"/>
    </font>
    <font>
      <u/>
      <sz val="11"/>
      <color rgb="FFFF0000"/>
      <name val="Calibri Light"/>
      <family val="2"/>
      <scheme val="major"/>
    </font>
    <font>
      <b/>
      <sz val="18"/>
      <color rgb="FF92D050"/>
      <name val="Calibri Light"/>
      <family val="2"/>
      <scheme val="major"/>
    </font>
    <font>
      <b/>
      <sz val="18"/>
      <color theme="5"/>
      <name val="Calibri Light"/>
      <family val="2"/>
      <scheme val="major"/>
    </font>
    <font>
      <b/>
      <sz val="18"/>
      <color rgb="FF00B0F0"/>
      <name val="Calibri Light"/>
      <family val="2"/>
      <scheme val="major"/>
    </font>
    <font>
      <sz val="11"/>
      <color rgb="FFFF0000"/>
      <name val="Calibri Light"/>
      <family val="2"/>
      <scheme val="major"/>
    </font>
    <font>
      <sz val="16"/>
      <color rgb="FFFF0000"/>
      <name val="Calibri Light"/>
      <family val="2"/>
      <scheme val="major"/>
    </font>
    <font>
      <u/>
      <sz val="11"/>
      <color rgb="FF0070C0"/>
      <name val="Calibri Light"/>
      <family val="2"/>
      <scheme val="major"/>
    </font>
    <font>
      <b/>
      <sz val="11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rgb="FF00B0F0"/>
      </top>
      <bottom/>
      <diagonal/>
    </border>
    <border>
      <left/>
      <right/>
      <top/>
      <bottom style="thin">
        <color rgb="FF00B0F0"/>
      </bottom>
      <diagonal/>
    </border>
    <border>
      <left/>
      <right/>
      <top/>
      <bottom style="thin">
        <color rgb="FF92D050"/>
      </bottom>
      <diagonal/>
    </border>
    <border>
      <left/>
      <right/>
      <top/>
      <bottom style="thin">
        <color theme="5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/>
      <diagonal/>
    </border>
    <border>
      <left/>
      <right style="thin">
        <color indexed="64"/>
      </right>
      <top style="thin">
        <color indexed="64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ck">
        <color rgb="FFFF0000"/>
      </left>
      <right style="thin">
        <color indexed="64"/>
      </right>
      <top/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1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" fillId="0" borderId="8" xfId="0" applyFont="1" applyBorder="1"/>
    <xf numFmtId="0" fontId="2" fillId="0" borderId="0" xfId="0" applyFont="1" applyAlignment="1">
      <alignment horizontal="right"/>
    </xf>
    <xf numFmtId="0" fontId="1" fillId="0" borderId="0" xfId="0" applyFont="1" applyBorder="1" applyAlignment="1">
      <alignment vertical="center"/>
    </xf>
    <xf numFmtId="0" fontId="1" fillId="0" borderId="4" xfId="0" applyFont="1" applyBorder="1"/>
    <xf numFmtId="0" fontId="1" fillId="0" borderId="10" xfId="0" applyFont="1" applyBorder="1"/>
    <xf numFmtId="164" fontId="1" fillId="0" borderId="0" xfId="0" applyNumberFormat="1" applyFont="1" applyBorder="1"/>
    <xf numFmtId="164" fontId="1" fillId="0" borderId="9" xfId="0" applyNumberFormat="1" applyFont="1" applyBorder="1" applyAlignment="1">
      <alignment horizontal="center" vertical="center"/>
    </xf>
    <xf numFmtId="0" fontId="3" fillId="0" borderId="0" xfId="0" applyFont="1"/>
    <xf numFmtId="164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164" fontId="1" fillId="2" borderId="8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 vertical="center"/>
    </xf>
    <xf numFmtId="164" fontId="1" fillId="2" borderId="12" xfId="0" applyNumberFormat="1" applyFont="1" applyFill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 vertical="center"/>
    </xf>
    <xf numFmtId="164" fontId="1" fillId="2" borderId="14" xfId="0" applyNumberFormat="1" applyFont="1" applyFill="1" applyBorder="1" applyAlignment="1">
      <alignment horizontal="center"/>
    </xf>
    <xf numFmtId="164" fontId="1" fillId="2" borderId="14" xfId="0" quotePrefix="1" applyNumberFormat="1" applyFont="1" applyFill="1" applyBorder="1" applyAlignment="1">
      <alignment horizontal="center"/>
    </xf>
    <xf numFmtId="0" fontId="1" fillId="0" borderId="12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164" fontId="1" fillId="0" borderId="14" xfId="0" applyNumberFormat="1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164" fontId="1" fillId="2" borderId="8" xfId="0" applyNumberFormat="1" applyFont="1" applyFill="1" applyBorder="1"/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7" fillId="0" borderId="0" xfId="0" applyFont="1"/>
    <xf numFmtId="0" fontId="1" fillId="0" borderId="17" xfId="0" applyFont="1" applyBorder="1"/>
    <xf numFmtId="0" fontId="1" fillId="0" borderId="18" xfId="0" applyFont="1" applyBorder="1"/>
    <xf numFmtId="0" fontId="1" fillId="0" borderId="18" xfId="0" applyFont="1" applyBorder="1" applyAlignment="1">
      <alignment horizontal="center"/>
    </xf>
    <xf numFmtId="0" fontId="0" fillId="0" borderId="18" xfId="0" applyBorder="1"/>
    <xf numFmtId="0" fontId="5" fillId="0" borderId="19" xfId="0" applyFont="1" applyBorder="1"/>
    <xf numFmtId="0" fontId="1" fillId="0" borderId="19" xfId="0" applyFont="1" applyBorder="1"/>
    <xf numFmtId="0" fontId="1" fillId="0" borderId="19" xfId="0" applyFont="1" applyBorder="1" applyAlignment="1">
      <alignment horizontal="center"/>
    </xf>
    <xf numFmtId="0" fontId="0" fillId="0" borderId="19" xfId="0" applyBorder="1"/>
    <xf numFmtId="0" fontId="6" fillId="0" borderId="20" xfId="0" applyFont="1" applyBorder="1"/>
    <xf numFmtId="0" fontId="1" fillId="0" borderId="20" xfId="0" applyFont="1" applyBorder="1"/>
    <xf numFmtId="0" fontId="1" fillId="0" borderId="20" xfId="0" applyFont="1" applyBorder="1" applyAlignment="1">
      <alignment horizontal="left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 vertical="center"/>
    </xf>
    <xf numFmtId="164" fontId="1" fillId="0" borderId="22" xfId="0" applyNumberFormat="1" applyFont="1" applyBorder="1" applyAlignment="1">
      <alignment horizontal="center" vertical="center"/>
    </xf>
    <xf numFmtId="164" fontId="1" fillId="0" borderId="16" xfId="0" applyNumberFormat="1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right"/>
    </xf>
    <xf numFmtId="164" fontId="1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/>
    <xf numFmtId="164" fontId="3" fillId="0" borderId="0" xfId="0" applyNumberFormat="1" applyFont="1" applyBorder="1" applyAlignment="1">
      <alignment horizontal="center"/>
    </xf>
    <xf numFmtId="0" fontId="4" fillId="0" borderId="0" xfId="0" applyFont="1" applyBorder="1" applyAlignment="1">
      <alignment horizontal="left"/>
    </xf>
    <xf numFmtId="0" fontId="1" fillId="0" borderId="25" xfId="0" applyFont="1" applyBorder="1"/>
    <xf numFmtId="0" fontId="1" fillId="0" borderId="26" xfId="0" applyFont="1" applyBorder="1" applyAlignment="1">
      <alignment horizontal="center"/>
    </xf>
    <xf numFmtId="0" fontId="1" fillId="0" borderId="26" xfId="0" applyFont="1" applyBorder="1"/>
    <xf numFmtId="0" fontId="1" fillId="0" borderId="27" xfId="0" applyFont="1" applyBorder="1"/>
    <xf numFmtId="0" fontId="1" fillId="0" borderId="28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" fillId="0" borderId="28" xfId="0" applyFont="1" applyBorder="1" applyAlignment="1">
      <alignment horizontal="center" vertical="center"/>
    </xf>
    <xf numFmtId="0" fontId="1" fillId="0" borderId="29" xfId="0" applyFont="1" applyBorder="1" applyAlignment="1">
      <alignment horizontal="center" vertical="center"/>
    </xf>
    <xf numFmtId="0" fontId="1" fillId="0" borderId="30" xfId="0" applyFont="1" applyBorder="1" applyAlignment="1">
      <alignment horizontal="center" vertical="center"/>
    </xf>
    <xf numFmtId="0" fontId="1" fillId="0" borderId="28" xfId="0" applyFont="1" applyBorder="1"/>
    <xf numFmtId="0" fontId="1" fillId="0" borderId="29" xfId="0" applyFont="1" applyBorder="1"/>
    <xf numFmtId="0" fontId="1" fillId="0" borderId="31" xfId="0" applyFont="1" applyBorder="1"/>
    <xf numFmtId="0" fontId="1" fillId="0" borderId="32" xfId="0" applyFont="1" applyBorder="1" applyAlignment="1">
      <alignment horizontal="center"/>
    </xf>
    <xf numFmtId="0" fontId="1" fillId="0" borderId="32" xfId="0" applyFont="1" applyBorder="1"/>
    <xf numFmtId="0" fontId="1" fillId="0" borderId="33" xfId="0" applyFont="1" applyBorder="1"/>
    <xf numFmtId="0" fontId="1" fillId="0" borderId="0" xfId="0" applyFont="1" applyBorder="1" applyAlignment="1">
      <alignment horizontal="left"/>
    </xf>
    <xf numFmtId="0" fontId="8" fillId="0" borderId="0" xfId="0" applyFont="1" applyBorder="1" applyAlignment="1">
      <alignment horizontal="left"/>
    </xf>
    <xf numFmtId="0" fontId="1" fillId="3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1" fillId="3" borderId="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1" fillId="0" borderId="0" xfId="0" applyFont="1" applyBorder="1"/>
    <xf numFmtId="0" fontId="11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 textRotation="90"/>
    </xf>
    <xf numFmtId="0" fontId="8" fillId="0" borderId="9" xfId="0" applyFont="1" applyBorder="1" applyAlignment="1">
      <alignment horizontal="right" vertical="center" textRotation="90"/>
    </xf>
    <xf numFmtId="0" fontId="9" fillId="0" borderId="0" xfId="0" applyFont="1" applyAlignment="1">
      <alignment horizontal="center" vertical="top"/>
    </xf>
    <xf numFmtId="0" fontId="8" fillId="0" borderId="0" xfId="0" applyFont="1" applyBorder="1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Normal" xfId="0" builtinId="0"/>
  </cellStyles>
  <dxfs count="69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200025</xdr:colOff>
          <xdr:row>25</xdr:row>
          <xdr:rowOff>85725</xdr:rowOff>
        </xdr:from>
        <xdr:to>
          <xdr:col>10</xdr:col>
          <xdr:colOff>1038225</xdr:colOff>
          <xdr:row>28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plusieurs radiateurs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/>
  </sheetPr>
  <dimension ref="A1:Q25"/>
  <sheetViews>
    <sheetView showGridLines="0" tabSelected="1" workbookViewId="0">
      <selection activeCell="K35" sqref="K35"/>
    </sheetView>
  </sheetViews>
  <sheetFormatPr defaultColWidth="11.42578125" defaultRowHeight="15" x14ac:dyDescent="0.25"/>
  <cols>
    <col min="1" max="1" width="8" style="4" customWidth="1"/>
    <col min="2" max="2" width="22.140625" style="4" customWidth="1"/>
    <col min="3" max="3" width="5.5703125" style="4" bestFit="1" customWidth="1"/>
    <col min="4" max="4" width="4.42578125" style="9" customWidth="1"/>
    <col min="5" max="5" width="14.85546875" style="4" bestFit="1" customWidth="1"/>
    <col min="6" max="6" width="19" style="5" bestFit="1" customWidth="1"/>
    <col min="7" max="7" width="6.85546875" style="4" customWidth="1"/>
    <col min="8" max="8" width="22" style="5" bestFit="1" customWidth="1"/>
    <col min="9" max="10" width="11.42578125" style="4"/>
    <col min="11" max="11" width="15.85546875" style="5" bestFit="1" customWidth="1"/>
    <col min="12" max="12" width="16.28515625" style="4" bestFit="1" customWidth="1"/>
    <col min="13" max="13" width="11.42578125" style="4"/>
    <col min="14" max="14" width="6" style="4" customWidth="1"/>
    <col min="15" max="15" width="16.28515625" style="4" customWidth="1"/>
    <col min="16" max="16" width="8.7109375" style="4" customWidth="1"/>
    <col min="17" max="17" width="11.42578125" style="4"/>
  </cols>
  <sheetData>
    <row r="1" spans="1:17" ht="24" thickBot="1" x14ac:dyDescent="0.4">
      <c r="B1" s="59" t="s">
        <v>48</v>
      </c>
      <c r="C1" s="60"/>
      <c r="D1" s="61"/>
      <c r="E1" s="60"/>
      <c r="F1" s="62"/>
      <c r="G1" s="60"/>
      <c r="H1" s="62"/>
      <c r="I1" s="60"/>
      <c r="J1" s="48"/>
      <c r="K1" s="49"/>
      <c r="L1" s="48"/>
      <c r="M1" s="48"/>
      <c r="N1" s="48"/>
      <c r="O1" s="48"/>
      <c r="P1" s="48"/>
    </row>
    <row r="2" spans="1:17" ht="15.75" thickTop="1" x14ac:dyDescent="0.25">
      <c r="E2" s="48"/>
      <c r="H2" s="49"/>
      <c r="J2" s="75"/>
      <c r="K2" s="76"/>
      <c r="L2" s="77"/>
      <c r="M2" s="77"/>
      <c r="N2" s="77"/>
      <c r="O2" s="77"/>
      <c r="P2" s="77"/>
      <c r="Q2" s="78"/>
    </row>
    <row r="3" spans="1:17" s="19" customFormat="1" x14ac:dyDescent="0.25">
      <c r="A3" s="15"/>
      <c r="B3" s="95" t="s">
        <v>23</v>
      </c>
      <c r="C3" s="18" t="s">
        <v>24</v>
      </c>
      <c r="D3" s="10"/>
      <c r="E3" s="17" t="s">
        <v>21</v>
      </c>
      <c r="F3" s="45" t="s">
        <v>22</v>
      </c>
      <c r="G3" s="22"/>
      <c r="H3" s="17" t="s">
        <v>47</v>
      </c>
      <c r="I3" s="15"/>
      <c r="J3" s="79"/>
      <c r="K3" s="46" t="s">
        <v>40</v>
      </c>
      <c r="L3" s="45" t="s">
        <v>22</v>
      </c>
      <c r="M3" s="22"/>
      <c r="N3" s="99" t="s">
        <v>47</v>
      </c>
      <c r="O3" s="99"/>
      <c r="P3" s="99"/>
      <c r="Q3" s="80"/>
    </row>
    <row r="4" spans="1:17" s="1" customFormat="1" x14ac:dyDescent="0.25">
      <c r="A4" s="101" t="s">
        <v>51</v>
      </c>
      <c r="B4" s="94" t="s">
        <v>25</v>
      </c>
      <c r="C4" s="92">
        <v>431</v>
      </c>
      <c r="D4" s="10"/>
      <c r="E4" s="31" t="s">
        <v>0</v>
      </c>
      <c r="F4" s="32"/>
      <c r="G4" s="2"/>
      <c r="H4" s="37" t="str">
        <f t="shared" ref="H4:H10" si="0">IF(AND(F4&gt;=0,F4&lt;=433),$B$4,IF(AND(F4&gt;=434,F4&lt;=488),$B$10,IF(AND(F4&gt;=488,F4&lt;=499),$B$5,IF(AND(F4&gt;=499,F4&lt;=563),$B$11,IF(AND(F4&gt;=563,F4&lt;=665),$B$6,IF(AND(F4&gt;=665,F4&lt;=750),$B$12,IF(AND(F4&gt;=750,F4&lt;=830),$B$7,IF(AND(F4&gt;=830,F4&lt;=937),$B$13,IF(AND(F4&gt;=937,F4&lt;=996),$B$8,IF(AND(F4&gt;=996,F4&lt;=1500),$B$14,"-"))))))))))</f>
        <v>500 x 520</v>
      </c>
      <c r="I4" s="2"/>
      <c r="J4" s="81"/>
      <c r="K4" s="37" t="s">
        <v>0</v>
      </c>
      <c r="L4" s="32"/>
      <c r="M4" s="68"/>
      <c r="N4" s="31"/>
      <c r="O4" s="37"/>
      <c r="P4" s="64"/>
      <c r="Q4" s="82"/>
    </row>
    <row r="5" spans="1:17" s="1" customFormat="1" x14ac:dyDescent="0.25">
      <c r="A5" s="101"/>
      <c r="B5" s="94" t="s">
        <v>26</v>
      </c>
      <c r="C5" s="92">
        <v>497</v>
      </c>
      <c r="D5" s="10"/>
      <c r="E5" s="33" t="s">
        <v>1</v>
      </c>
      <c r="F5" s="34"/>
      <c r="G5" s="2"/>
      <c r="H5" s="38" t="str">
        <f t="shared" si="0"/>
        <v>500 x 520</v>
      </c>
      <c r="I5" s="2"/>
      <c r="J5" s="83"/>
      <c r="K5" s="40" t="s">
        <v>1</v>
      </c>
      <c r="L5" s="34"/>
      <c r="M5" s="68"/>
      <c r="N5" s="33">
        <v>2</v>
      </c>
      <c r="O5" s="38"/>
      <c r="P5" s="65"/>
      <c r="Q5" s="82"/>
    </row>
    <row r="6" spans="1:17" s="1" customFormat="1" x14ac:dyDescent="0.25">
      <c r="A6" s="101"/>
      <c r="B6" s="94" t="s">
        <v>27</v>
      </c>
      <c r="C6" s="92">
        <v>663</v>
      </c>
      <c r="D6" s="10"/>
      <c r="E6" s="33" t="s">
        <v>2</v>
      </c>
      <c r="F6" s="34"/>
      <c r="G6" s="2"/>
      <c r="H6" s="38" t="str">
        <f t="shared" si="0"/>
        <v>500 x 520</v>
      </c>
      <c r="I6" s="2"/>
      <c r="J6" s="83"/>
      <c r="K6" s="40" t="s">
        <v>2</v>
      </c>
      <c r="L6" s="34"/>
      <c r="M6" s="68"/>
      <c r="N6" s="7">
        <v>3</v>
      </c>
      <c r="O6" s="11"/>
      <c r="P6" s="26"/>
      <c r="Q6" s="82"/>
    </row>
    <row r="7" spans="1:17" s="1" customFormat="1" x14ac:dyDescent="0.25">
      <c r="A7" s="101"/>
      <c r="B7" s="94" t="s">
        <v>28</v>
      </c>
      <c r="C7" s="92">
        <v>828</v>
      </c>
      <c r="D7" s="10"/>
      <c r="E7" s="33" t="s">
        <v>4</v>
      </c>
      <c r="F7" s="34"/>
      <c r="G7" s="2"/>
      <c r="H7" s="38" t="str">
        <f t="shared" si="0"/>
        <v>500 x 520</v>
      </c>
      <c r="I7" s="2"/>
      <c r="J7" s="83"/>
      <c r="K7" s="40" t="s">
        <v>3</v>
      </c>
      <c r="L7" s="34"/>
      <c r="M7" s="68"/>
      <c r="N7" s="38">
        <v>4</v>
      </c>
      <c r="O7" s="38"/>
      <c r="P7" s="39"/>
      <c r="Q7" s="82"/>
    </row>
    <row r="8" spans="1:17" s="1" customFormat="1" x14ac:dyDescent="0.25">
      <c r="A8" s="101"/>
      <c r="B8" s="94"/>
      <c r="C8" s="92"/>
      <c r="D8" s="10"/>
      <c r="E8" s="33" t="s">
        <v>5</v>
      </c>
      <c r="F8" s="34"/>
      <c r="G8" s="2"/>
      <c r="H8" s="38" t="str">
        <f t="shared" si="0"/>
        <v>500 x 520</v>
      </c>
      <c r="I8" s="2"/>
      <c r="J8" s="83"/>
      <c r="K8" s="40" t="s">
        <v>41</v>
      </c>
      <c r="L8" s="34"/>
      <c r="M8" s="68"/>
      <c r="N8" s="66"/>
      <c r="O8" s="38"/>
      <c r="P8" s="63"/>
      <c r="Q8" s="82"/>
    </row>
    <row r="9" spans="1:17" x14ac:dyDescent="0.25">
      <c r="A9" s="101"/>
      <c r="E9" s="33" t="s">
        <v>6</v>
      </c>
      <c r="F9" s="35"/>
      <c r="H9" s="38" t="str">
        <f t="shared" si="0"/>
        <v>500 x 520</v>
      </c>
      <c r="J9" s="84"/>
      <c r="K9" s="13" t="s">
        <v>17</v>
      </c>
      <c r="L9" s="41"/>
      <c r="M9" s="48"/>
      <c r="N9" s="23"/>
      <c r="O9" s="20"/>
      <c r="P9" s="67"/>
      <c r="Q9" s="85"/>
    </row>
    <row r="10" spans="1:17" x14ac:dyDescent="0.25">
      <c r="A10" s="101"/>
      <c r="B10" s="94" t="s">
        <v>30</v>
      </c>
      <c r="C10" s="92">
        <v>486</v>
      </c>
      <c r="E10" s="33" t="s">
        <v>7</v>
      </c>
      <c r="F10" s="35"/>
      <c r="H10" s="38" t="str">
        <f t="shared" si="0"/>
        <v>500 x 520</v>
      </c>
      <c r="J10" s="84"/>
      <c r="K10" s="69" t="s">
        <v>42</v>
      </c>
      <c r="L10" s="70">
        <f>SUM(L4:L9)</f>
        <v>0</v>
      </c>
      <c r="M10" s="48"/>
      <c r="N10" s="48"/>
      <c r="O10" s="69" t="s">
        <v>42</v>
      </c>
      <c r="P10" s="25">
        <f>SUM(P4:P6)</f>
        <v>0</v>
      </c>
      <c r="Q10" s="85"/>
    </row>
    <row r="11" spans="1:17" x14ac:dyDescent="0.25">
      <c r="A11" s="101"/>
      <c r="B11" s="94" t="s">
        <v>31</v>
      </c>
      <c r="C11" s="92">
        <v>561</v>
      </c>
      <c r="E11" s="33" t="s">
        <v>8</v>
      </c>
      <c r="F11" s="35"/>
      <c r="H11" s="38" t="str">
        <f>IF(AND(F11&gt;=0,F11&lt;=286),$B$16,IF(AND(F11&gt;=286,F11&lt;=291),$B$17,IF(AND(F11&gt;=291,F11&lt;=419),$B$18,IF(AND(F11&gt;=419,F11&lt;=503),$B$19,IF(AND(F11&gt;=503,F11&lt;=800),$B$20,"-")))))</f>
        <v>862 x 500</v>
      </c>
      <c r="J11" s="84"/>
      <c r="K11" s="71" t="s">
        <v>43</v>
      </c>
      <c r="L11" s="42">
        <v>1</v>
      </c>
      <c r="M11" s="48"/>
      <c r="N11" s="48"/>
      <c r="O11" s="48"/>
      <c r="P11" s="48"/>
      <c r="Q11" s="85"/>
    </row>
    <row r="12" spans="1:17" x14ac:dyDescent="0.25">
      <c r="A12" s="101"/>
      <c r="B12" s="94" t="s">
        <v>32</v>
      </c>
      <c r="C12" s="92">
        <v>748</v>
      </c>
      <c r="E12" s="33" t="s">
        <v>9</v>
      </c>
      <c r="F12" s="35"/>
      <c r="H12" s="11" t="str">
        <f>IF(AND(F12&gt;=0,F12&lt;=207),$B$16,IF(AND(F12&gt;=207,F12&lt;=291),$B$17,IF(AND(F12&gt;=291,F12&lt;=419),$B$18,IF(AND(F12&gt;=419,F12&lt;=503),$B$19,IF(AND(F12&gt;=503,F12&lt;=800),$B$20,"-")))))</f>
        <v>862 x 500</v>
      </c>
      <c r="J12" s="84"/>
      <c r="K12" s="71"/>
      <c r="L12" s="70"/>
      <c r="M12" s="48"/>
      <c r="N12" s="48"/>
      <c r="O12" s="48"/>
      <c r="P12" s="48"/>
      <c r="Q12" s="85"/>
    </row>
    <row r="13" spans="1:17" x14ac:dyDescent="0.25">
      <c r="A13" s="101"/>
      <c r="B13" s="94" t="s">
        <v>33</v>
      </c>
      <c r="C13" s="92">
        <v>935</v>
      </c>
      <c r="E13" s="33" t="s">
        <v>10</v>
      </c>
      <c r="F13" s="35"/>
      <c r="H13" s="63" t="str">
        <f t="shared" ref="H13:H22" si="1">IF(AND(F13&gt;=0,F13&lt;=433),$B$4,IF(AND(F13&gt;=434,F13&lt;=488),$B$10,IF(AND(F13&gt;=488,F13&lt;=499),$B$5,IF(AND(F13&gt;=499,F13&lt;=563),$B$11,IF(AND(F13&gt;=563,F13&lt;=665),$B$6,IF(AND(F13&gt;=665,F13&lt;=750),$B$12,IF(AND(F13&gt;=750,F13&lt;=830),$B$7,IF(AND(F13&gt;=830,F13&lt;=937),$B$13,IF(AND(F13&gt;=937,F13&lt;=996),$B$8,IF(AND(F13&gt;=996,F13&lt;=1500),$B$14,"-"))))))))))</f>
        <v>500 x 520</v>
      </c>
      <c r="J13" s="84"/>
      <c r="K13" s="49"/>
      <c r="L13" s="48"/>
      <c r="M13" s="48"/>
      <c r="N13" s="48"/>
      <c r="O13" s="48"/>
      <c r="P13" s="48"/>
      <c r="Q13" s="85"/>
    </row>
    <row r="14" spans="1:17" x14ac:dyDescent="0.25">
      <c r="A14" s="101"/>
      <c r="B14" s="94"/>
      <c r="C14" s="92"/>
      <c r="E14" s="33" t="s">
        <v>11</v>
      </c>
      <c r="F14" s="35"/>
      <c r="H14" s="38" t="str">
        <f t="shared" si="1"/>
        <v>500 x 520</v>
      </c>
      <c r="J14" s="84"/>
      <c r="K14" s="91" t="s">
        <v>53</v>
      </c>
      <c r="L14" s="72"/>
      <c r="M14" s="72"/>
      <c r="N14" s="48"/>
      <c r="O14" s="48"/>
      <c r="P14" s="48"/>
      <c r="Q14" s="85"/>
    </row>
    <row r="15" spans="1:17" x14ac:dyDescent="0.25">
      <c r="E15" s="33" t="s">
        <v>12</v>
      </c>
      <c r="F15" s="36"/>
      <c r="H15" s="63" t="str">
        <f t="shared" si="1"/>
        <v>500 x 520</v>
      </c>
      <c r="J15" s="84"/>
      <c r="K15" s="104" t="s">
        <v>54</v>
      </c>
      <c r="L15" s="104"/>
      <c r="M15" s="104"/>
      <c r="N15" s="104"/>
      <c r="O15" s="104"/>
      <c r="P15" s="104"/>
      <c r="Q15" s="85"/>
    </row>
    <row r="16" spans="1:17" x14ac:dyDescent="0.25">
      <c r="A16" s="102" t="s">
        <v>52</v>
      </c>
      <c r="B16" s="96" t="s">
        <v>35</v>
      </c>
      <c r="C16" s="16">
        <v>205</v>
      </c>
      <c r="E16" s="33" t="s">
        <v>13</v>
      </c>
      <c r="F16" s="35"/>
      <c r="H16" s="63" t="str">
        <f t="shared" si="1"/>
        <v>500 x 520</v>
      </c>
      <c r="J16" s="84"/>
      <c r="K16" s="104" t="s">
        <v>55</v>
      </c>
      <c r="L16" s="104"/>
      <c r="M16" s="104"/>
      <c r="N16" s="104"/>
      <c r="O16" s="104"/>
      <c r="P16" s="104"/>
      <c r="Q16" s="85"/>
    </row>
    <row r="17" spans="1:17" x14ac:dyDescent="0.25">
      <c r="A17" s="102"/>
      <c r="B17" s="96" t="s">
        <v>36</v>
      </c>
      <c r="C17" s="3">
        <v>289</v>
      </c>
      <c r="E17" s="33" t="s">
        <v>14</v>
      </c>
      <c r="F17" s="35"/>
      <c r="H17" s="38" t="str">
        <f t="shared" si="1"/>
        <v>500 x 520</v>
      </c>
      <c r="J17" s="84"/>
      <c r="K17" s="49"/>
      <c r="L17" s="73">
        <f>L16-P5</f>
        <v>0</v>
      </c>
      <c r="M17" s="72"/>
      <c r="N17" s="48"/>
      <c r="O17" s="48"/>
      <c r="P17" s="48"/>
      <c r="Q17" s="85"/>
    </row>
    <row r="18" spans="1:17" x14ac:dyDescent="0.25">
      <c r="A18" s="102"/>
      <c r="B18" s="96" t="s">
        <v>37</v>
      </c>
      <c r="C18" s="3">
        <v>417</v>
      </c>
      <c r="E18" s="33" t="s">
        <v>15</v>
      </c>
      <c r="F18" s="35"/>
      <c r="H18" s="11" t="str">
        <f t="shared" si="1"/>
        <v>500 x 520</v>
      </c>
      <c r="J18" s="84"/>
      <c r="K18" s="93" t="s">
        <v>56</v>
      </c>
      <c r="L18" s="73">
        <f>L17-P6</f>
        <v>0</v>
      </c>
      <c r="M18" s="72"/>
      <c r="N18" s="48"/>
      <c r="O18" s="48"/>
      <c r="P18" s="48"/>
      <c r="Q18" s="85"/>
    </row>
    <row r="19" spans="1:17" x14ac:dyDescent="0.25">
      <c r="A19" s="102"/>
      <c r="B19" s="96" t="s">
        <v>38</v>
      </c>
      <c r="C19" s="3">
        <v>501</v>
      </c>
      <c r="E19" s="33" t="s">
        <v>16</v>
      </c>
      <c r="F19" s="35"/>
      <c r="H19" s="38" t="str">
        <f t="shared" si="1"/>
        <v>500 x 520</v>
      </c>
      <c r="J19" s="84"/>
      <c r="K19" s="90" t="s">
        <v>58</v>
      </c>
      <c r="L19" s="72"/>
      <c r="M19" s="72"/>
      <c r="N19" s="48"/>
      <c r="O19" s="97" t="s">
        <v>57</v>
      </c>
      <c r="P19" s="48"/>
      <c r="Q19" s="85"/>
    </row>
    <row r="20" spans="1:17" x14ac:dyDescent="0.25">
      <c r="A20" s="102"/>
      <c r="B20" s="96" t="s">
        <v>39</v>
      </c>
      <c r="C20" s="14">
        <v>615</v>
      </c>
      <c r="E20" s="33" t="s">
        <v>18</v>
      </c>
      <c r="F20" s="35"/>
      <c r="H20" s="38" t="str">
        <f t="shared" si="1"/>
        <v>500 x 520</v>
      </c>
      <c r="J20" s="84"/>
      <c r="K20" s="90" t="s">
        <v>59</v>
      </c>
      <c r="L20" s="48"/>
      <c r="M20" s="48"/>
      <c r="N20" s="48"/>
      <c r="O20" s="98">
        <v>4</v>
      </c>
      <c r="P20" s="48"/>
      <c r="Q20" s="85"/>
    </row>
    <row r="21" spans="1:17" x14ac:dyDescent="0.25">
      <c r="E21" s="33" t="s">
        <v>19</v>
      </c>
      <c r="F21" s="35"/>
      <c r="H21" s="38" t="str">
        <f t="shared" si="1"/>
        <v>500 x 520</v>
      </c>
      <c r="J21" s="84"/>
      <c r="K21" s="49" t="s">
        <v>60</v>
      </c>
      <c r="L21" s="48"/>
      <c r="N21" s="48"/>
      <c r="O21" s="97" t="s">
        <v>61</v>
      </c>
      <c r="P21" s="48"/>
      <c r="Q21" s="85"/>
    </row>
    <row r="22" spans="1:17" x14ac:dyDescent="0.25">
      <c r="E22" s="12" t="s">
        <v>20</v>
      </c>
      <c r="F22" s="30"/>
      <c r="H22" s="14" t="str">
        <f t="shared" si="1"/>
        <v>500 x 520</v>
      </c>
      <c r="J22" s="84"/>
      <c r="K22" s="49"/>
      <c r="L22" s="48"/>
      <c r="M22" s="48"/>
      <c r="N22" s="48"/>
      <c r="O22" s="48" t="s">
        <v>62</v>
      </c>
      <c r="P22" s="48"/>
      <c r="Q22" s="85"/>
    </row>
    <row r="23" spans="1:17" x14ac:dyDescent="0.25">
      <c r="E23" s="103" t="s">
        <v>50</v>
      </c>
      <c r="F23" s="103"/>
      <c r="G23" s="103"/>
      <c r="H23" s="103"/>
      <c r="J23" s="84"/>
      <c r="K23" s="74" t="s">
        <v>63</v>
      </c>
      <c r="L23" s="48"/>
      <c r="M23" s="48"/>
      <c r="N23" s="48"/>
      <c r="O23" s="48"/>
      <c r="P23" s="48"/>
      <c r="Q23" s="85"/>
    </row>
    <row r="24" spans="1:17" ht="21" customHeight="1" thickBot="1" x14ac:dyDescent="0.3">
      <c r="E24" s="103"/>
      <c r="F24" s="103"/>
      <c r="G24" s="103"/>
      <c r="H24" s="103"/>
      <c r="J24" s="86"/>
      <c r="K24" s="87"/>
      <c r="L24" s="88"/>
      <c r="M24" s="88"/>
      <c r="N24" s="88"/>
      <c r="O24" s="88"/>
      <c r="P24" s="88"/>
      <c r="Q24" s="89"/>
    </row>
    <row r="25" spans="1:17" ht="15.75" thickTop="1" x14ac:dyDescent="0.25"/>
  </sheetData>
  <mergeCells count="6">
    <mergeCell ref="A4:A14"/>
    <mergeCell ref="A16:A20"/>
    <mergeCell ref="E23:H24"/>
    <mergeCell ref="K15:P15"/>
    <mergeCell ref="K16:P16"/>
    <mergeCell ref="N3:P3"/>
  </mergeCells>
  <conditionalFormatting sqref="H4:H22">
    <cfRule type="cellIs" dxfId="68" priority="24" operator="lessThan">
      <formula>0</formula>
    </cfRule>
  </conditionalFormatting>
  <conditionalFormatting sqref="H4">
    <cfRule type="expression" dxfId="67" priority="23">
      <formula>$F$4=0</formula>
    </cfRule>
  </conditionalFormatting>
  <conditionalFormatting sqref="H5">
    <cfRule type="expression" dxfId="66" priority="22">
      <formula>$F$5=0</formula>
    </cfRule>
  </conditionalFormatting>
  <conditionalFormatting sqref="H6">
    <cfRule type="expression" dxfId="65" priority="21">
      <formula>$F$6=0</formula>
    </cfRule>
  </conditionalFormatting>
  <conditionalFormatting sqref="H7">
    <cfRule type="expression" dxfId="64" priority="20">
      <formula>$F$7=0</formula>
    </cfRule>
  </conditionalFormatting>
  <conditionalFormatting sqref="H8">
    <cfRule type="expression" dxfId="63" priority="19">
      <formula>$F$8=0</formula>
    </cfRule>
  </conditionalFormatting>
  <conditionalFormatting sqref="H9">
    <cfRule type="expression" dxfId="62" priority="18">
      <formula>$F$9=0</formula>
    </cfRule>
  </conditionalFormatting>
  <conditionalFormatting sqref="H10">
    <cfRule type="expression" dxfId="61" priority="17">
      <formula>$F$10=0</formula>
    </cfRule>
  </conditionalFormatting>
  <conditionalFormatting sqref="H11">
    <cfRule type="expression" dxfId="60" priority="16">
      <formula>$F$11=0</formula>
    </cfRule>
  </conditionalFormatting>
  <conditionalFormatting sqref="H12">
    <cfRule type="expression" dxfId="59" priority="15">
      <formula>$F$12=0</formula>
    </cfRule>
  </conditionalFormatting>
  <conditionalFormatting sqref="H13">
    <cfRule type="expression" dxfId="58" priority="14">
      <formula>$F$13=0</formula>
    </cfRule>
  </conditionalFormatting>
  <conditionalFormatting sqref="H14:H22">
    <cfRule type="expression" dxfId="57" priority="13">
      <formula>$F$14=0</formula>
    </cfRule>
  </conditionalFormatting>
  <conditionalFormatting sqref="H15">
    <cfRule type="expression" dxfId="56" priority="12">
      <formula>$F$15=0</formula>
    </cfRule>
  </conditionalFormatting>
  <conditionalFormatting sqref="H16">
    <cfRule type="expression" dxfId="55" priority="11">
      <formula>$F$16=0</formula>
    </cfRule>
  </conditionalFormatting>
  <conditionalFormatting sqref="H17">
    <cfRule type="expression" dxfId="54" priority="10">
      <formula>$F$17=0</formula>
    </cfRule>
  </conditionalFormatting>
  <conditionalFormatting sqref="H18">
    <cfRule type="expression" dxfId="53" priority="9">
      <formula>$F$18=0</formula>
    </cfRule>
  </conditionalFormatting>
  <conditionalFormatting sqref="H19">
    <cfRule type="expression" dxfId="52" priority="8">
      <formula>$F$19=0</formula>
    </cfRule>
  </conditionalFormatting>
  <conditionalFormatting sqref="H20">
    <cfRule type="expression" dxfId="51" priority="7">
      <formula>$F$20=0</formula>
    </cfRule>
  </conditionalFormatting>
  <conditionalFormatting sqref="H21">
    <cfRule type="expression" dxfId="50" priority="6">
      <formula>$F$21=0</formula>
    </cfRule>
  </conditionalFormatting>
  <conditionalFormatting sqref="H22">
    <cfRule type="expression" dxfId="49" priority="5">
      <formula>$F$22=0</formula>
    </cfRule>
  </conditionalFormatting>
  <conditionalFormatting sqref="N6:P6">
    <cfRule type="expression" dxfId="48" priority="4">
      <formula>$L$11&lt;3</formula>
    </cfRule>
  </conditionalFormatting>
  <conditionalFormatting sqref="N7:P7">
    <cfRule type="expression" dxfId="47" priority="3">
      <formula>$L$11&lt;4</formula>
    </cfRule>
  </conditionalFormatting>
  <conditionalFormatting sqref="O4:P10">
    <cfRule type="expression" dxfId="46" priority="2">
      <formula>$L$10=0</formula>
    </cfRule>
  </conditionalFormatting>
  <conditionalFormatting sqref="N5:P5">
    <cfRule type="expression" dxfId="45" priority="1">
      <formula>$L$11&lt;2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argh">
                <anchor moveWithCells="1" sizeWithCells="1">
                  <from>
                    <xdr:col>9</xdr:col>
                    <xdr:colOff>200025</xdr:colOff>
                    <xdr:row>25</xdr:row>
                    <xdr:rowOff>85725</xdr:rowOff>
                  </from>
                  <to>
                    <xdr:col>10</xdr:col>
                    <xdr:colOff>1038225</xdr:colOff>
                    <xdr:row>28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S24"/>
  <sheetViews>
    <sheetView showGridLines="0" workbookViewId="0">
      <selection activeCell="J27" sqref="J27"/>
    </sheetView>
  </sheetViews>
  <sheetFormatPr defaultColWidth="11.42578125" defaultRowHeight="15" x14ac:dyDescent="0.25"/>
  <cols>
    <col min="1" max="1" width="8" style="4" customWidth="1"/>
    <col min="2" max="2" width="5.5703125" style="4" bestFit="1" customWidth="1"/>
    <col min="3" max="3" width="6.85546875" style="4" customWidth="1"/>
    <col min="4" max="4" width="1.85546875" style="4" customWidth="1"/>
    <col min="5" max="5" width="5.5703125" style="4" bestFit="1" customWidth="1"/>
    <col min="6" max="6" width="4.42578125" style="4" customWidth="1"/>
    <col min="7" max="7" width="14.85546875" style="4" bestFit="1" customWidth="1"/>
    <col min="8" max="8" width="19" style="5" bestFit="1" customWidth="1"/>
    <col min="9" max="9" width="6.85546875" style="4" customWidth="1"/>
    <col min="10" max="10" width="22" style="4" bestFit="1" customWidth="1"/>
    <col min="13" max="13" width="15.85546875" bestFit="1" customWidth="1"/>
    <col min="14" max="14" width="16.28515625" bestFit="1" customWidth="1"/>
    <col min="16" max="16" width="6" customWidth="1"/>
    <col min="17" max="17" width="16.28515625" customWidth="1"/>
    <col min="18" max="18" width="8.7109375" customWidth="1"/>
  </cols>
  <sheetData>
    <row r="1" spans="1:19" ht="23.25" x14ac:dyDescent="0.35">
      <c r="B1" s="55" t="s">
        <v>46</v>
      </c>
      <c r="C1" s="56"/>
      <c r="D1" s="56"/>
      <c r="E1" s="56"/>
      <c r="F1" s="56"/>
      <c r="G1" s="56"/>
      <c r="H1" s="57"/>
      <c r="I1" s="56"/>
      <c r="J1" s="56"/>
      <c r="K1" s="58"/>
      <c r="L1" s="58"/>
      <c r="M1" s="58"/>
      <c r="N1" s="58"/>
      <c r="O1" s="58"/>
      <c r="P1" s="58"/>
      <c r="Q1" s="58"/>
      <c r="R1" s="58"/>
    </row>
    <row r="2" spans="1:19" x14ac:dyDescent="0.25">
      <c r="M2" s="47"/>
      <c r="N2" s="47"/>
    </row>
    <row r="3" spans="1:19" s="19" customFormat="1" x14ac:dyDescent="0.25">
      <c r="A3" s="15"/>
      <c r="B3" s="100" t="s">
        <v>23</v>
      </c>
      <c r="C3" s="100"/>
      <c r="D3" s="15"/>
      <c r="E3" s="18" t="s">
        <v>24</v>
      </c>
      <c r="F3" s="10"/>
      <c r="G3" s="44" t="s">
        <v>21</v>
      </c>
      <c r="H3" s="45" t="s">
        <v>22</v>
      </c>
      <c r="I3" s="22"/>
      <c r="J3" s="17" t="s">
        <v>47</v>
      </c>
      <c r="K3" s="15"/>
      <c r="L3" s="22"/>
      <c r="M3" s="46" t="s">
        <v>40</v>
      </c>
      <c r="N3" s="45" t="s">
        <v>22</v>
      </c>
      <c r="O3" s="22"/>
      <c r="P3" s="99" t="s">
        <v>47</v>
      </c>
      <c r="Q3" s="99"/>
      <c r="R3" s="99"/>
      <c r="S3" s="15"/>
    </row>
    <row r="4" spans="1:19" s="1" customFormat="1" x14ac:dyDescent="0.25">
      <c r="A4" s="2"/>
      <c r="B4" s="106" t="s">
        <v>25</v>
      </c>
      <c r="C4" s="107"/>
      <c r="D4" s="2"/>
      <c r="E4" s="3">
        <v>412</v>
      </c>
      <c r="F4" s="10"/>
      <c r="G4" s="31" t="s">
        <v>0</v>
      </c>
      <c r="H4" s="32"/>
      <c r="I4" s="2"/>
      <c r="J4" s="37" t="str">
        <f>IF(AND(H4&gt;=0,H4&lt;=414),$B$4,IF(AND(H4&gt;=414,H4&lt;=466),$B$10,IF(AND(H4&gt;=466,H4&lt;=477),$B$5,IF(AND(H4&gt;=477,H4&lt;=538),$B$11,IF(AND(H4&gt;=538,H4&lt;=635),$B$6,IF(AND(H4&gt;=635,H4&lt;=717),$B$12,IF(AND(H4&gt;=717,H4&lt;=794),$B$7,IF(AND(H4&gt;=794,H4&lt;=895),$B$13,IF(AND(H4&gt;=895,H4&lt;=952),$B$8,IF(AND(H4&gt;=952,H4&lt;=1500),$B$14,"-"))))))))))</f>
        <v>500 x 520</v>
      </c>
      <c r="K4" s="2"/>
      <c r="L4" s="2"/>
      <c r="M4" s="37" t="s">
        <v>0</v>
      </c>
      <c r="N4" s="32"/>
      <c r="O4" s="2"/>
      <c r="P4" s="31">
        <v>1</v>
      </c>
      <c r="Q4" s="37" t="str">
        <f>IF(AND(N12&gt;=0,N12&lt;=433),$B$4,IF(AND(N12&gt;=434,N12&lt;=488),$B$10,IF(AND(N12&gt;=488,N12&lt;=499),$B$5,IF(AND(N12&gt;=499,N12&lt;=563),$B$11,IF(AND(N12&gt;=563,N12&lt;=665),$B$6,IF(AND(N12&gt;=665,N12&lt;=750),$B$12,IF(AND(N12&gt;=750,N12&lt;=830),$B$7,IF(AND(N12&gt;=830,N12&lt;=937),$B$13,IF(AND(N12&gt;=937,N12&lt;=996),$B$8,IF(AND(N12&gt;=996,N12&lt;=1500),$B$14,"-"))))))))))</f>
        <v>500 x 520</v>
      </c>
      <c r="R4" s="64">
        <f>IF(Q4=$B$4,$E$4,0)+IF(Q4=$B$5,$E$5,0)+IF(Q4=$B$6,$E$6,0)+IF(Q4=$B$7,$E$7,0)+IF(Q4=$B$8,$E$8,0)+IF(Q4=$B$10,$E$10,0)+IF(Q4=$B$11,$E$11,0)+IF(Q4=$B$12,$E$12,0)+IF(Q4=$B$13,$E$13,0)+IF(Q4=$B$14,$E$14,0)</f>
        <v>412</v>
      </c>
      <c r="S4" s="2"/>
    </row>
    <row r="5" spans="1:19" s="1" customFormat="1" x14ac:dyDescent="0.25">
      <c r="A5" s="2"/>
      <c r="B5" s="106" t="s">
        <v>26</v>
      </c>
      <c r="C5" s="107"/>
      <c r="D5" s="2"/>
      <c r="E5" s="3">
        <v>475</v>
      </c>
      <c r="F5" s="10"/>
      <c r="G5" s="33" t="s">
        <v>1</v>
      </c>
      <c r="H5" s="34"/>
      <c r="I5" s="2"/>
      <c r="J5" s="38" t="str">
        <f t="shared" ref="J5:J22" si="0">IF(AND(H5&gt;=0,H5&lt;=414),$B$4,IF(AND(H5&gt;=414,H5&lt;=466),$B$10,IF(AND(H5&gt;=466,H5&lt;=477),$B$5,IF(AND(H5&gt;=477,H5&lt;=538),$B$11,IF(AND(H5&gt;=538,H5&lt;=635),$B$6,IF(AND(H5&gt;=635,H5&lt;=717),$B$12,IF(AND(H5&gt;=717,H5&lt;=794),$B$7,IF(AND(H5&gt;=794,H5&lt;=895),$B$13,IF(AND(H5&gt;=895,H5&lt;=952),$B$8,IF(AND(H5&gt;=952,H5&lt;=1500),$B$14,"-"))))))))))</f>
        <v>500 x 520</v>
      </c>
      <c r="K5" s="2"/>
      <c r="L5" s="2"/>
      <c r="M5" s="38" t="s">
        <v>1</v>
      </c>
      <c r="N5" s="34"/>
      <c r="O5" s="2"/>
      <c r="P5" s="33">
        <v>2</v>
      </c>
      <c r="Q5" s="38" t="str">
        <f>IF(AND(O16&gt;=0,O16&lt;=433),$B$4,IF(AND(O16&gt;=434,O16&lt;=488),$B$10,IF(AND(O16&gt;=488,O16&lt;=499),$B$5,IF(AND(O16&gt;=499,O16&lt;=563),$B$11,IF(AND(O16&gt;=563,O16&lt;=665),$B$6,IF(AND(O16&gt;=665,O16&lt;=750),$B$12,IF(AND(O16&gt;=750,O16&lt;=830),$B$7,IF(AND(O16&gt;=830,O16&lt;=937),$B$13,IF(AND(O16&gt;=937,O16&lt;=996),$B$8,IF(AND(O16&gt;=996,O16&lt;=1500),$B$14,"-"))))))))))</f>
        <v>-</v>
      </c>
      <c r="R5" s="65">
        <f t="shared" ref="R5:R7" si="1">IF(Q5=$B$4,$E$4,0)+IF(Q5=$B$5,$E$5,0)+IF(Q5=$B$6,$E$6,0)+IF(Q5=$B$7,$E$7,0)+IF(Q5=$B$8,$E$8,0)+IF(Q5=$B$10,$E$10,0)+IF(Q5=$B$11,$E$11,0)+IF(Q5=$B$12,$E$12,0)+IF(Q5=$B$13,$E$13,0)+IF(Q5=$B$14,$E$14,0)</f>
        <v>0</v>
      </c>
      <c r="S5" s="2"/>
    </row>
    <row r="6" spans="1:19" s="1" customFormat="1" x14ac:dyDescent="0.25">
      <c r="A6" s="2"/>
      <c r="B6" s="106" t="s">
        <v>27</v>
      </c>
      <c r="C6" s="107"/>
      <c r="D6" s="2"/>
      <c r="E6" s="3">
        <v>633</v>
      </c>
      <c r="F6" s="10"/>
      <c r="G6" s="33" t="s">
        <v>2</v>
      </c>
      <c r="H6" s="34"/>
      <c r="I6" s="2"/>
      <c r="J6" s="38" t="str">
        <f t="shared" si="0"/>
        <v>500 x 520</v>
      </c>
      <c r="K6" s="2"/>
      <c r="L6" s="2"/>
      <c r="M6" s="38" t="s">
        <v>2</v>
      </c>
      <c r="N6" s="34"/>
      <c r="O6" s="2"/>
      <c r="P6" s="33">
        <v>3</v>
      </c>
      <c r="Q6" s="38" t="str">
        <f>IF(AND(N17&gt;=0,N17&lt;=433),$B$4,IF(AND(N17&gt;=434,N17&lt;=488),$B$10,IF(AND(N17&gt;=488,N17&lt;=499),$B$5,IF(AND(N17&gt;=499,N17&lt;=563),$B$11,IF(AND(N17&gt;=563,N17&lt;=665),$B$6,IF(AND(N17&gt;=665,N17&lt;=750),$B$12,IF(AND(N17&gt;=750,N17&lt;=830),$B$7,IF(AND(N17&gt;=830,N17&lt;=937),$B$13,IF(AND(N17&gt;=937,N17&lt;=996),$B$8,IF(AND(N17&gt;=996,N17&lt;=1500),$B$14,"-"))))))))))</f>
        <v>-</v>
      </c>
      <c r="R6" s="65">
        <f t="shared" si="1"/>
        <v>0</v>
      </c>
      <c r="S6" s="2"/>
    </row>
    <row r="7" spans="1:19" s="1" customFormat="1" x14ac:dyDescent="0.25">
      <c r="A7" s="2"/>
      <c r="B7" s="106" t="s">
        <v>28</v>
      </c>
      <c r="C7" s="107"/>
      <c r="D7" s="2"/>
      <c r="E7" s="3">
        <v>792</v>
      </c>
      <c r="F7" s="10"/>
      <c r="G7" s="33" t="s">
        <v>4</v>
      </c>
      <c r="H7" s="34"/>
      <c r="I7" s="2"/>
      <c r="J7" s="38" t="str">
        <f t="shared" si="0"/>
        <v>500 x 520</v>
      </c>
      <c r="K7" s="2"/>
      <c r="L7" s="2"/>
      <c r="M7" s="38" t="s">
        <v>3</v>
      </c>
      <c r="N7" s="34"/>
      <c r="O7" s="2"/>
      <c r="P7" s="33">
        <v>4</v>
      </c>
      <c r="Q7" s="38" t="str">
        <f>IF(AND(N18&gt;=0,N18&lt;=433),$B$4,IF(AND(N18&gt;=434,N18&lt;=488),$B$10,IF(AND(N18&gt;=488,N18&lt;=499),$B$5,IF(AND(N18&gt;=499,N18&lt;=563),$B$11,IF(AND(N18&gt;=563,N18&lt;=665),$B$6,IF(AND(N18&gt;=665,N18&lt;=750),$B$12,IF(AND(N18&gt;=750,N18&lt;=830),$B$7,IF(AND(N18&gt;=830,N18&lt;=937),$B$13,IF(AND(N18&gt;=937,N18&lt;=996),$B$8,IF(AND(N18&gt;=996,N18&lt;=1500),$B$14,"-"))))))))))</f>
        <v>-</v>
      </c>
      <c r="R7" s="65">
        <f t="shared" si="1"/>
        <v>0</v>
      </c>
      <c r="S7" s="2"/>
    </row>
    <row r="8" spans="1:19" s="1" customFormat="1" x14ac:dyDescent="0.25">
      <c r="A8" s="2"/>
      <c r="B8" s="106" t="s">
        <v>29</v>
      </c>
      <c r="C8" s="107"/>
      <c r="D8" s="2"/>
      <c r="E8" s="3">
        <v>950</v>
      </c>
      <c r="F8" s="10"/>
      <c r="G8" s="33" t="s">
        <v>5</v>
      </c>
      <c r="H8" s="34"/>
      <c r="I8" s="2"/>
      <c r="J8" s="38" t="str">
        <f t="shared" si="0"/>
        <v>500 x 520</v>
      </c>
      <c r="K8" s="2"/>
      <c r="L8" s="2"/>
      <c r="M8" s="38" t="s">
        <v>41</v>
      </c>
      <c r="N8" s="34"/>
      <c r="O8" s="2"/>
      <c r="P8" s="33"/>
      <c r="Q8" s="38"/>
      <c r="R8" s="40"/>
      <c r="S8" s="2"/>
    </row>
    <row r="9" spans="1:19" x14ac:dyDescent="0.25">
      <c r="F9" s="9"/>
      <c r="G9" s="33" t="s">
        <v>6</v>
      </c>
      <c r="H9" s="35"/>
      <c r="J9" s="38" t="str">
        <f t="shared" si="0"/>
        <v>500 x 520</v>
      </c>
      <c r="K9" s="4"/>
      <c r="L9" s="4"/>
      <c r="M9" s="13" t="s">
        <v>17</v>
      </c>
      <c r="N9" s="41"/>
      <c r="O9" s="4"/>
      <c r="P9" s="23"/>
      <c r="Q9" s="20"/>
      <c r="R9" s="24"/>
      <c r="S9" s="4"/>
    </row>
    <row r="10" spans="1:19" x14ac:dyDescent="0.25">
      <c r="B10" s="106" t="s">
        <v>30</v>
      </c>
      <c r="C10" s="107"/>
      <c r="E10" s="3">
        <v>464</v>
      </c>
      <c r="F10" s="9"/>
      <c r="G10" s="33" t="s">
        <v>7</v>
      </c>
      <c r="H10" s="35"/>
      <c r="J10" s="38" t="str">
        <f t="shared" si="0"/>
        <v>500 x 520</v>
      </c>
      <c r="K10" s="4"/>
      <c r="L10" s="4"/>
      <c r="M10" s="21" t="s">
        <v>42</v>
      </c>
      <c r="N10" s="6">
        <f>SUM(N4:N9)</f>
        <v>0</v>
      </c>
      <c r="O10" s="4"/>
      <c r="P10" s="4"/>
      <c r="Q10" s="21" t="s">
        <v>42</v>
      </c>
      <c r="R10" s="25">
        <f>SUM(R4:R6)</f>
        <v>412</v>
      </c>
      <c r="S10" s="4"/>
    </row>
    <row r="11" spans="1:19" x14ac:dyDescent="0.25">
      <c r="B11" s="106" t="s">
        <v>31</v>
      </c>
      <c r="C11" s="107"/>
      <c r="E11" s="3">
        <v>536</v>
      </c>
      <c r="F11" s="9"/>
      <c r="G11" s="33" t="s">
        <v>8</v>
      </c>
      <c r="H11" s="35"/>
      <c r="J11" s="38" t="str">
        <f>IF(AND(H11&gt;=0,H11&lt;=286),$B$16,IF(AND(H11&gt;=286,H11&lt;=291),$B$17,IF(AND(H11&gt;=291,H11&lt;=419),$B$18,IF(AND(H11&gt;=419,H11&lt;=503),$B$19,IF(AND(H11&gt;=503,H11&lt;=800),$B$20,"-")))))</f>
        <v>862 x 500</v>
      </c>
      <c r="K11" s="4"/>
      <c r="L11" s="4"/>
      <c r="M11" s="8" t="s">
        <v>43</v>
      </c>
      <c r="N11" s="42">
        <v>1</v>
      </c>
      <c r="O11" s="4"/>
      <c r="P11" s="4"/>
      <c r="Q11" s="4"/>
      <c r="R11" s="4"/>
      <c r="S11" s="4"/>
    </row>
    <row r="12" spans="1:19" x14ac:dyDescent="0.25">
      <c r="B12" s="106" t="s">
        <v>32</v>
      </c>
      <c r="C12" s="107"/>
      <c r="E12" s="3">
        <v>715</v>
      </c>
      <c r="F12" s="9"/>
      <c r="G12" s="33" t="s">
        <v>9</v>
      </c>
      <c r="H12" s="35"/>
      <c r="J12" s="11" t="str">
        <f>IF(AND(H12&gt;=0,H12&lt;=207),$B$16,IF(AND(H12&gt;=207,H12&lt;=291),$B$17,IF(AND(H12&gt;=291,H12&lt;=419),$B$18,IF(AND(H12&gt;=419,H12&lt;=503),$B$19,IF(AND(H12&gt;=503,H12&lt;=800),$B$20,"-")))))</f>
        <v>862 x 500</v>
      </c>
      <c r="K12" s="4"/>
      <c r="L12" s="4"/>
      <c r="M12" s="8" t="s">
        <v>44</v>
      </c>
      <c r="N12" s="6">
        <f>N10/N11</f>
        <v>0</v>
      </c>
      <c r="O12" s="4"/>
      <c r="P12" s="4"/>
      <c r="Q12" s="4"/>
      <c r="R12" s="4"/>
      <c r="S12" s="4"/>
    </row>
    <row r="13" spans="1:19" x14ac:dyDescent="0.25">
      <c r="B13" s="106" t="s">
        <v>33</v>
      </c>
      <c r="C13" s="107"/>
      <c r="E13" s="3">
        <v>893</v>
      </c>
      <c r="F13" s="9"/>
      <c r="G13" s="33" t="s">
        <v>10</v>
      </c>
      <c r="H13" s="35"/>
      <c r="J13" s="63" t="str">
        <f t="shared" si="0"/>
        <v>500 x 520</v>
      </c>
      <c r="K13" s="4"/>
      <c r="L13" s="4"/>
      <c r="M13" s="5"/>
      <c r="N13" s="4"/>
      <c r="O13" s="4"/>
      <c r="P13" s="4"/>
      <c r="Q13" s="4"/>
      <c r="R13" s="4"/>
      <c r="S13" s="4"/>
    </row>
    <row r="14" spans="1:19" x14ac:dyDescent="0.25">
      <c r="B14" s="106" t="s">
        <v>34</v>
      </c>
      <c r="C14" s="107"/>
      <c r="E14" s="3">
        <v>1072</v>
      </c>
      <c r="F14" s="9"/>
      <c r="G14" s="33" t="s">
        <v>11</v>
      </c>
      <c r="H14" s="35"/>
      <c r="J14" s="38" t="str">
        <f t="shared" si="0"/>
        <v>500 x 520</v>
      </c>
      <c r="K14" s="4"/>
      <c r="L14" s="4"/>
      <c r="M14" s="5"/>
      <c r="N14" s="27"/>
      <c r="O14" s="27"/>
      <c r="P14" s="4"/>
      <c r="Q14" s="4"/>
      <c r="R14" s="4"/>
      <c r="S14" s="4"/>
    </row>
    <row r="15" spans="1:19" x14ac:dyDescent="0.25">
      <c r="F15" s="9"/>
      <c r="G15" s="33" t="s">
        <v>12</v>
      </c>
      <c r="H15" s="36"/>
      <c r="J15" s="63" t="str">
        <f t="shared" si="0"/>
        <v>500 x 520</v>
      </c>
      <c r="K15" s="4"/>
      <c r="L15" s="4"/>
      <c r="M15" s="5"/>
      <c r="N15" s="28">
        <f>N10</f>
        <v>0</v>
      </c>
      <c r="O15" s="27"/>
      <c r="P15" s="4"/>
      <c r="Q15" s="4"/>
      <c r="R15" s="4"/>
      <c r="S15" s="4"/>
    </row>
    <row r="16" spans="1:19" x14ac:dyDescent="0.25">
      <c r="B16" s="105" t="s">
        <v>35</v>
      </c>
      <c r="C16" s="105"/>
      <c r="D16" s="15"/>
      <c r="E16" s="16">
        <v>205</v>
      </c>
      <c r="F16" s="9"/>
      <c r="G16" s="33" t="s">
        <v>13</v>
      </c>
      <c r="H16" s="35"/>
      <c r="J16" s="63" t="str">
        <f t="shared" si="0"/>
        <v>500 x 520</v>
      </c>
      <c r="K16" s="4"/>
      <c r="L16" s="4"/>
      <c r="M16" s="5"/>
      <c r="N16" s="28">
        <f>N15-R4</f>
        <v>-412</v>
      </c>
      <c r="O16" s="29">
        <f>N16/2</f>
        <v>-206</v>
      </c>
      <c r="P16" s="4"/>
      <c r="Q16" s="4"/>
      <c r="R16" s="4"/>
      <c r="S16" s="4"/>
    </row>
    <row r="17" spans="2:19" x14ac:dyDescent="0.25">
      <c r="B17" s="105" t="s">
        <v>36</v>
      </c>
      <c r="C17" s="105"/>
      <c r="D17" s="15"/>
      <c r="E17" s="3">
        <v>289</v>
      </c>
      <c r="F17" s="9"/>
      <c r="G17" s="33" t="s">
        <v>14</v>
      </c>
      <c r="H17" s="35"/>
      <c r="J17" s="38" t="str">
        <f t="shared" si="0"/>
        <v>500 x 520</v>
      </c>
      <c r="K17" s="4"/>
      <c r="L17" s="4"/>
      <c r="M17" s="5"/>
      <c r="N17" s="28">
        <f>N16-R5</f>
        <v>-412</v>
      </c>
      <c r="O17" s="27"/>
      <c r="P17" s="4"/>
      <c r="Q17" s="4"/>
      <c r="R17" s="4"/>
      <c r="S17" s="4"/>
    </row>
    <row r="18" spans="2:19" x14ac:dyDescent="0.25">
      <c r="B18" s="105" t="s">
        <v>37</v>
      </c>
      <c r="C18" s="105"/>
      <c r="D18" s="15"/>
      <c r="E18" s="3">
        <v>417</v>
      </c>
      <c r="F18" s="9"/>
      <c r="G18" s="33" t="s">
        <v>15</v>
      </c>
      <c r="H18" s="35"/>
      <c r="J18" s="11" t="str">
        <f t="shared" si="0"/>
        <v>500 x 520</v>
      </c>
      <c r="K18" s="4"/>
      <c r="L18" s="4"/>
      <c r="M18" s="5"/>
      <c r="N18" s="28">
        <f>N17-R6</f>
        <v>-412</v>
      </c>
      <c r="O18" s="27"/>
      <c r="P18" s="4"/>
      <c r="Q18" s="4"/>
      <c r="R18" s="4"/>
      <c r="S18" s="4"/>
    </row>
    <row r="19" spans="2:19" x14ac:dyDescent="0.25">
      <c r="B19" s="105" t="s">
        <v>38</v>
      </c>
      <c r="C19" s="105"/>
      <c r="D19" s="15"/>
      <c r="E19" s="3">
        <v>501</v>
      </c>
      <c r="F19" s="9"/>
      <c r="G19" s="33" t="s">
        <v>16</v>
      </c>
      <c r="H19" s="35"/>
      <c r="J19" s="38" t="str">
        <f t="shared" si="0"/>
        <v>500 x 520</v>
      </c>
      <c r="K19" s="4"/>
      <c r="L19" s="4"/>
      <c r="N19" s="27"/>
      <c r="O19" s="27"/>
      <c r="P19" s="4"/>
      <c r="Q19" s="4"/>
      <c r="R19" s="4"/>
      <c r="S19" s="4"/>
    </row>
    <row r="20" spans="2:19" x14ac:dyDescent="0.25">
      <c r="B20" s="105" t="s">
        <v>39</v>
      </c>
      <c r="C20" s="105"/>
      <c r="D20" s="15"/>
      <c r="E20" s="14">
        <v>615</v>
      </c>
      <c r="F20" s="9"/>
      <c r="G20" s="33" t="s">
        <v>18</v>
      </c>
      <c r="H20" s="35"/>
      <c r="J20" s="38" t="str">
        <f t="shared" si="0"/>
        <v>500 x 520</v>
      </c>
      <c r="K20" s="4"/>
      <c r="L20" s="4"/>
      <c r="M20" s="5"/>
      <c r="N20" s="4"/>
      <c r="O20" s="4"/>
      <c r="P20" s="4"/>
      <c r="Q20" s="4"/>
      <c r="R20" s="4"/>
      <c r="S20" s="4"/>
    </row>
    <row r="21" spans="2:19" x14ac:dyDescent="0.25">
      <c r="F21" s="9"/>
      <c r="G21" s="33" t="s">
        <v>19</v>
      </c>
      <c r="H21" s="35"/>
      <c r="J21" s="38" t="str">
        <f t="shared" si="0"/>
        <v>500 x 520</v>
      </c>
      <c r="K21" s="4"/>
      <c r="L21" s="4"/>
      <c r="M21" s="5"/>
      <c r="N21" s="4"/>
      <c r="O21" s="4"/>
      <c r="P21" s="4"/>
      <c r="Q21" s="4"/>
      <c r="R21" s="4"/>
      <c r="S21" s="4"/>
    </row>
    <row r="22" spans="2:19" x14ac:dyDescent="0.25">
      <c r="F22" s="9"/>
      <c r="G22" s="12" t="s">
        <v>20</v>
      </c>
      <c r="H22" s="30"/>
      <c r="J22" s="14" t="str">
        <f t="shared" si="0"/>
        <v>500 x 520</v>
      </c>
      <c r="K22" s="4"/>
      <c r="L22" s="4"/>
      <c r="M22" s="5"/>
      <c r="N22" s="4"/>
      <c r="O22" s="4"/>
      <c r="P22" s="4"/>
      <c r="Q22" s="4"/>
      <c r="R22" s="4"/>
      <c r="S22" s="4"/>
    </row>
    <row r="23" spans="2:19" x14ac:dyDescent="0.25">
      <c r="F23" s="9"/>
      <c r="J23" s="5"/>
      <c r="K23" s="4"/>
      <c r="L23" s="4"/>
      <c r="M23" s="43" t="s">
        <v>45</v>
      </c>
      <c r="N23" s="4"/>
      <c r="O23" s="4"/>
      <c r="P23" s="4"/>
      <c r="Q23" s="4"/>
      <c r="R23" s="4"/>
      <c r="S23" s="4"/>
    </row>
    <row r="24" spans="2:19" x14ac:dyDescent="0.25">
      <c r="F24" s="9"/>
      <c r="J24" s="5"/>
      <c r="K24" s="4"/>
      <c r="L24" s="4"/>
      <c r="M24" s="5"/>
      <c r="N24" s="4"/>
      <c r="O24" s="4"/>
      <c r="P24" s="4"/>
      <c r="Q24" s="4"/>
      <c r="R24" s="4"/>
      <c r="S24" s="4"/>
    </row>
  </sheetData>
  <mergeCells count="17"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  <mergeCell ref="B7:C7"/>
    <mergeCell ref="B8:C8"/>
    <mergeCell ref="P3:R3"/>
    <mergeCell ref="B3:C3"/>
    <mergeCell ref="B4:C4"/>
    <mergeCell ref="B5:C5"/>
    <mergeCell ref="B6:C6"/>
  </mergeCells>
  <conditionalFormatting sqref="J4:J22">
    <cfRule type="cellIs" dxfId="44" priority="20" operator="lessThan">
      <formula>0</formula>
    </cfRule>
  </conditionalFormatting>
  <conditionalFormatting sqref="J4">
    <cfRule type="expression" dxfId="43" priority="19">
      <formula>$H$4=0</formula>
    </cfRule>
  </conditionalFormatting>
  <conditionalFormatting sqref="J5">
    <cfRule type="expression" dxfId="42" priority="18">
      <formula>$H$5=0</formula>
    </cfRule>
  </conditionalFormatting>
  <conditionalFormatting sqref="J6">
    <cfRule type="expression" dxfId="41" priority="17">
      <formula>$H$6=0</formula>
    </cfRule>
  </conditionalFormatting>
  <conditionalFormatting sqref="J7">
    <cfRule type="expression" dxfId="40" priority="16">
      <formula>$H$7=0</formula>
    </cfRule>
  </conditionalFormatting>
  <conditionalFormatting sqref="J8">
    <cfRule type="expression" dxfId="39" priority="15">
      <formula>$H$8=0</formula>
    </cfRule>
  </conditionalFormatting>
  <conditionalFormatting sqref="J9">
    <cfRule type="expression" dxfId="38" priority="14">
      <formula>$H$9=0</formula>
    </cfRule>
  </conditionalFormatting>
  <conditionalFormatting sqref="J10">
    <cfRule type="expression" dxfId="37" priority="13">
      <formula>$H$10=0</formula>
    </cfRule>
  </conditionalFormatting>
  <conditionalFormatting sqref="J11">
    <cfRule type="expression" dxfId="36" priority="12">
      <formula>$H$11=0</formula>
    </cfRule>
  </conditionalFormatting>
  <conditionalFormatting sqref="J12">
    <cfRule type="expression" dxfId="35" priority="11">
      <formula>$H$12=0</formula>
    </cfRule>
  </conditionalFormatting>
  <conditionalFormatting sqref="J13">
    <cfRule type="expression" dxfId="34" priority="10">
      <formula>$H$13=0</formula>
    </cfRule>
  </conditionalFormatting>
  <conditionalFormatting sqref="J14:J22">
    <cfRule type="expression" dxfId="33" priority="9">
      <formula>$H$14=0</formula>
    </cfRule>
  </conditionalFormatting>
  <conditionalFormatting sqref="J15">
    <cfRule type="expression" dxfId="32" priority="8">
      <formula>$H$15=0</formula>
    </cfRule>
  </conditionalFormatting>
  <conditionalFormatting sqref="J16">
    <cfRule type="expression" dxfId="31" priority="7">
      <formula>$H$16=0</formula>
    </cfRule>
  </conditionalFormatting>
  <conditionalFormatting sqref="J17">
    <cfRule type="expression" dxfId="30" priority="6">
      <formula>$H$17=0</formula>
    </cfRule>
  </conditionalFormatting>
  <conditionalFormatting sqref="J18">
    <cfRule type="expression" dxfId="29" priority="5">
      <formula>$H$18=0</formula>
    </cfRule>
  </conditionalFormatting>
  <conditionalFormatting sqref="J19">
    <cfRule type="expression" dxfId="28" priority="4">
      <formula>$H$19=0</formula>
    </cfRule>
  </conditionalFormatting>
  <conditionalFormatting sqref="J20">
    <cfRule type="expression" dxfId="27" priority="3">
      <formula>$H$20=0</formula>
    </cfRule>
  </conditionalFormatting>
  <conditionalFormatting sqref="J21">
    <cfRule type="expression" dxfId="26" priority="2">
      <formula>$H$21=0</formula>
    </cfRule>
  </conditionalFormatting>
  <conditionalFormatting sqref="J22">
    <cfRule type="expression" dxfId="25" priority="1">
      <formula>$H$22=0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3" id="{EB24CADA-7E0A-4352-8FD1-652D9A1D89A1}">
            <xm:f>'POMPE A CHALEUR'!$L$11&lt;2</xm:f>
            <x14:dxf>
              <font>
                <color theme="0"/>
              </font>
            </x14:dxf>
          </x14:cfRule>
          <xm:sqref>P5:R5</xm:sqref>
        </x14:conditionalFormatting>
        <x14:conditionalFormatting xmlns:xm="http://schemas.microsoft.com/office/excel/2006/main">
          <x14:cfRule type="expression" priority="46" id="{1F044287-55F8-4175-A398-789BD25A0116}">
            <xm:f>'POMPE A CHALEUR'!$L$11&lt;3</xm:f>
            <x14:dxf>
              <font>
                <color theme="0"/>
              </font>
            </x14:dxf>
          </x14:cfRule>
          <xm:sqref>P6:R6</xm:sqref>
        </x14:conditionalFormatting>
        <x14:conditionalFormatting xmlns:xm="http://schemas.microsoft.com/office/excel/2006/main">
          <x14:cfRule type="expression" priority="45" id="{13988F13-50E3-4247-B6B4-F786DE293AC3}">
            <xm:f>'POMPE A CHALEUR'!$L$11&lt;4</xm:f>
            <x14:dxf>
              <font>
                <color theme="0"/>
              </font>
            </x14:dxf>
          </x14:cfRule>
          <xm:sqref>P7:R7</xm:sqref>
        </x14:conditionalFormatting>
        <x14:conditionalFormatting xmlns:xm="http://schemas.microsoft.com/office/excel/2006/main">
          <x14:cfRule type="expression" priority="44" id="{A4903A20-CCAE-4F54-BB5E-7D1644AEC9DC}">
            <xm:f>'POMPE A CHALEUR'!$L$10=0</xm:f>
            <x14:dxf>
              <font>
                <color theme="0"/>
              </font>
            </x14:dxf>
          </x14:cfRule>
          <xm:sqref>Q4:R10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S23"/>
  <sheetViews>
    <sheetView showGridLines="0" workbookViewId="0">
      <selection activeCell="P21" sqref="P21"/>
    </sheetView>
  </sheetViews>
  <sheetFormatPr defaultColWidth="11.42578125" defaultRowHeight="15" x14ac:dyDescent="0.25"/>
  <cols>
    <col min="1" max="1" width="8" style="4" customWidth="1"/>
    <col min="2" max="2" width="5.5703125" style="4" bestFit="1" customWidth="1"/>
    <col min="3" max="3" width="6.85546875" style="4" customWidth="1"/>
    <col min="4" max="4" width="1.85546875" style="4" customWidth="1"/>
    <col min="5" max="5" width="5.5703125" style="4" bestFit="1" customWidth="1"/>
    <col min="6" max="6" width="4.42578125" style="4" customWidth="1"/>
    <col min="7" max="7" width="14.85546875" style="4" bestFit="1" customWidth="1"/>
    <col min="8" max="8" width="19" style="5" bestFit="1" customWidth="1"/>
    <col min="9" max="9" width="6.85546875" style="4" customWidth="1"/>
    <col min="10" max="10" width="22" style="4" bestFit="1" customWidth="1"/>
    <col min="13" max="13" width="15.85546875" bestFit="1" customWidth="1"/>
    <col min="14" max="14" width="16.28515625" bestFit="1" customWidth="1"/>
    <col min="16" max="16" width="6" customWidth="1"/>
    <col min="17" max="17" width="16.28515625" customWidth="1"/>
    <col min="18" max="18" width="8.7109375" customWidth="1"/>
  </cols>
  <sheetData>
    <row r="1" spans="1:19" ht="23.25" x14ac:dyDescent="0.35">
      <c r="B1" s="50" t="s">
        <v>49</v>
      </c>
      <c r="C1" s="52"/>
      <c r="D1" s="52"/>
      <c r="E1" s="52"/>
      <c r="F1" s="52"/>
      <c r="G1" s="52"/>
      <c r="H1" s="53"/>
      <c r="I1" s="52"/>
      <c r="J1" s="52"/>
      <c r="K1" s="54"/>
      <c r="L1" s="54"/>
      <c r="M1" s="54"/>
      <c r="N1" s="54"/>
      <c r="O1" s="54"/>
      <c r="P1" s="54"/>
      <c r="Q1" s="54"/>
      <c r="R1" s="54"/>
    </row>
    <row r="2" spans="1:19" x14ac:dyDescent="0.25">
      <c r="B2" s="51"/>
      <c r="G2" s="48"/>
      <c r="M2" s="47"/>
      <c r="N2" s="47"/>
    </row>
    <row r="3" spans="1:19" s="19" customFormat="1" x14ac:dyDescent="0.25">
      <c r="A3" s="15"/>
      <c r="B3" s="100" t="s">
        <v>23</v>
      </c>
      <c r="C3" s="100"/>
      <c r="D3" s="15"/>
      <c r="E3" s="18" t="s">
        <v>24</v>
      </c>
      <c r="F3" s="10"/>
      <c r="G3" s="17" t="s">
        <v>21</v>
      </c>
      <c r="H3" s="45" t="s">
        <v>22</v>
      </c>
      <c r="I3" s="22"/>
      <c r="J3" s="17" t="s">
        <v>47</v>
      </c>
      <c r="K3" s="15"/>
      <c r="L3" s="22"/>
      <c r="M3" s="46" t="s">
        <v>40</v>
      </c>
      <c r="N3" s="45" t="s">
        <v>22</v>
      </c>
      <c r="O3" s="22"/>
      <c r="P3" s="99" t="s">
        <v>47</v>
      </c>
      <c r="Q3" s="99"/>
      <c r="R3" s="99"/>
      <c r="S3" s="15"/>
    </row>
    <row r="4" spans="1:19" s="1" customFormat="1" x14ac:dyDescent="0.25">
      <c r="A4" s="2"/>
      <c r="B4" s="106" t="s">
        <v>25</v>
      </c>
      <c r="C4" s="107"/>
      <c r="D4" s="2"/>
      <c r="E4" s="3">
        <v>612</v>
      </c>
      <c r="F4" s="10"/>
      <c r="G4" s="31" t="s">
        <v>0</v>
      </c>
      <c r="H4" s="32"/>
      <c r="I4" s="2"/>
      <c r="J4" s="37" t="str">
        <f>IF(AND(H4&gt;=0,H4&lt;=614),$B$4,IF(AND(H4&gt;=614,H4&lt;=697),$B$10,IF(AND(H4&gt;=697,H4&lt;=707),$B$5,IF(AND(H4&gt;=707,H4&lt;=804),$B$11,IF(AND(H4&gt;=804,H4&lt;=943),$B$6,IF(AND(H4&gt;=943,H4&lt;=1071),$B$12,IF(AND(H4&gt;=1071,H4&lt;=1179),$B$7,IF(AND(H4&gt;=1179,H4&lt;=1338),$B$13,IF(AND(H4&gt;=1338,H4&lt;=1414),$B$8,IF(AND(H4&gt;=1414,H4&lt;=2000),$B$14,"-"))))))))))</f>
        <v>500 x 520</v>
      </c>
      <c r="K4" s="2"/>
      <c r="L4" s="2"/>
      <c r="M4" s="37" t="s">
        <v>0</v>
      </c>
      <c r="N4" s="32">
        <v>2094</v>
      </c>
      <c r="O4" s="2"/>
      <c r="P4" s="31">
        <v>1</v>
      </c>
      <c r="Q4" s="37" t="str">
        <f>IF(AND(N12&gt;=0,N12&lt;=433),$B$4,IF(AND(N12&gt;=434,N12&lt;=488),$B$10,IF(AND(N12&gt;=488,N12&lt;=499),$B$5,IF(AND(N12&gt;=499,N12&lt;=563),$B$11,IF(AND(N12&gt;=563,N12&lt;=665),$B$6,IF(AND(N12&gt;=665,N12&lt;=750),$B$12,IF(AND(N12&gt;=750,N12&lt;=830),$B$7,IF(AND(N12&gt;=830,N12&lt;=937),$B$13,IF(AND(N12&gt;=937,N12&lt;=996),$B$8,IF(AND(N12&gt;=996,N12&lt;=1500),$B$14,"-"))))))))))</f>
        <v>500 x 1000</v>
      </c>
      <c r="R4" s="64">
        <f>IF(Q4=$B$4,$E$4,0)+IF(Q4=$B$5,$E$5,0)+IF(Q4=$B$6,$E$6,0)+IF(Q4=$B$7,$E$7,0)+IF(Q4=$B$8,$E$8,0)+IF(Q4=$B$10,$E$10,0)+IF(Q4=$B$11,$E$11,0)+IF(Q4=$B$12,$E$12,0)+IF(Q4=$B$13,$E$13,0)+IF(Q4=$B$14,$E$14,0)</f>
        <v>1177</v>
      </c>
      <c r="S4" s="2"/>
    </row>
    <row r="5" spans="1:19" s="1" customFormat="1" x14ac:dyDescent="0.25">
      <c r="A5" s="2"/>
      <c r="B5" s="106" t="s">
        <v>26</v>
      </c>
      <c r="C5" s="107"/>
      <c r="D5" s="2"/>
      <c r="E5" s="3">
        <v>706</v>
      </c>
      <c r="F5" s="10"/>
      <c r="G5" s="33" t="s">
        <v>1</v>
      </c>
      <c r="H5" s="34"/>
      <c r="I5" s="2"/>
      <c r="J5" s="38" t="str">
        <f t="shared" ref="J5:J22" si="0">IF(AND(H5&gt;=0,H5&lt;=614),$B$4,IF(AND(H5&gt;=614,H5&lt;=697),$B$10,IF(AND(H5&gt;=697,H5&lt;=707),$B$5,IF(AND(H5&gt;=707,H5&lt;=804),$B$11,IF(AND(H5&gt;=804,H5&lt;=943),$B$6,IF(AND(H5&gt;=943,H5&lt;=1071),$B$12,IF(AND(H5&gt;=1071,H5&lt;=1179),$B$7,IF(AND(H5&gt;=1179,H5&lt;=1338),$B$13,IF(AND(H5&gt;=1338,H5&lt;=1414),$B$8,IF(AND(H5&gt;=1414,H5&lt;=2000),$B$14,"-"))))))))))</f>
        <v>500 x 520</v>
      </c>
      <c r="K5" s="2"/>
      <c r="L5" s="2"/>
      <c r="M5" s="38" t="s">
        <v>1</v>
      </c>
      <c r="N5" s="34"/>
      <c r="O5" s="2"/>
      <c r="P5" s="33">
        <v>2</v>
      </c>
      <c r="Q5" s="38" t="str">
        <f>IF(AND(O16&gt;=0,O16&lt;=433),$B$4,IF(AND(O16&gt;=434,O16&lt;=488),$B$10,IF(AND(O16&gt;=488,O16&lt;=499),$B$5,IF(AND(O16&gt;=499,O16&lt;=563),$B$11,IF(AND(O16&gt;=563,O16&lt;=665),$B$6,IF(AND(O16&gt;=665,O16&lt;=750),$B$12,IF(AND(O16&gt;=750,O16&lt;=830),$B$7,IF(AND(O16&gt;=830,O16&lt;=937),$B$13,IF(AND(O16&gt;=937,O16&lt;=996),$B$8,IF(AND(O16&gt;=996,O16&lt;=1500),$B$14,"-"))))))))))</f>
        <v>500 x 800</v>
      </c>
      <c r="R5" s="65">
        <f t="shared" ref="R5:R7" si="1">IF(Q5=$B$4,$E$4,0)+IF(Q5=$B$5,$E$5,0)+IF(Q5=$B$6,$E$6,0)+IF(Q5=$B$7,$E$7,0)+IF(Q5=$B$8,$E$8,0)+IF(Q5=$B$10,$E$10,0)+IF(Q5=$B$11,$E$11,0)+IF(Q5=$B$12,$E$12,0)+IF(Q5=$B$13,$E$13,0)+IF(Q5=$B$14,$E$14,0)</f>
        <v>941</v>
      </c>
      <c r="S5" s="2"/>
    </row>
    <row r="6" spans="1:19" s="1" customFormat="1" x14ac:dyDescent="0.25">
      <c r="A6" s="2"/>
      <c r="B6" s="106" t="s">
        <v>27</v>
      </c>
      <c r="C6" s="107"/>
      <c r="D6" s="2"/>
      <c r="E6" s="3">
        <v>941</v>
      </c>
      <c r="F6" s="10"/>
      <c r="G6" s="33" t="s">
        <v>2</v>
      </c>
      <c r="H6" s="34"/>
      <c r="I6" s="2"/>
      <c r="J6" s="38" t="str">
        <f t="shared" si="0"/>
        <v>500 x 520</v>
      </c>
      <c r="K6" s="2"/>
      <c r="L6" s="2"/>
      <c r="M6" s="38" t="s">
        <v>2</v>
      </c>
      <c r="N6" s="34">
        <v>183</v>
      </c>
      <c r="O6" s="2"/>
      <c r="P6" s="33">
        <v>3</v>
      </c>
      <c r="Q6" s="38" t="str">
        <f>IF(AND(N17&gt;=0,N17&lt;=433),$B$4,IF(AND(N17&gt;=434,N17&lt;=488),$B$10,IF(AND(N17&gt;=488,N17&lt;=499),$B$5,IF(AND(N17&gt;=499,N17&lt;=563),$B$11,IF(AND(N17&gt;=563,N17&lt;=665),$B$6,IF(AND(N17&gt;=665,N17&lt;=750),$B$12,IF(AND(N17&gt;=750,N17&lt;=830),$B$7,IF(AND(N17&gt;=830,N17&lt;=937),$B$13,IF(AND(N17&gt;=937,N17&lt;=996),$B$8,IF(AND(N17&gt;=996,N17&lt;=1500),$B$14,"-"))))))))))</f>
        <v>500 x 520</v>
      </c>
      <c r="R6" s="65">
        <f t="shared" si="1"/>
        <v>612</v>
      </c>
      <c r="S6" s="2"/>
    </row>
    <row r="7" spans="1:19" s="1" customFormat="1" x14ac:dyDescent="0.25">
      <c r="A7" s="2"/>
      <c r="B7" s="106" t="s">
        <v>28</v>
      </c>
      <c r="C7" s="107"/>
      <c r="D7" s="2"/>
      <c r="E7" s="3">
        <v>1177</v>
      </c>
      <c r="F7" s="10"/>
      <c r="G7" s="33" t="s">
        <v>4</v>
      </c>
      <c r="H7" s="34"/>
      <c r="I7" s="2"/>
      <c r="J7" s="38" t="str">
        <f t="shared" si="0"/>
        <v>500 x 520</v>
      </c>
      <c r="K7" s="2"/>
      <c r="L7" s="2"/>
      <c r="M7" s="38" t="s">
        <v>3</v>
      </c>
      <c r="N7" s="34">
        <v>98</v>
      </c>
      <c r="O7" s="2"/>
      <c r="P7" s="33">
        <v>4</v>
      </c>
      <c r="Q7" s="38" t="str">
        <f>IF(AND(N18&gt;=0,N18&lt;=433),$B$4,IF(AND(N18&gt;=434,N18&lt;=488),$B$10,IF(AND(N18&gt;=488,N18&lt;=499),$B$5,IF(AND(N18&gt;=499,N18&lt;=563),$B$11,IF(AND(N18&gt;=563,N18&lt;=665),$B$6,IF(AND(N18&gt;=665,N18&lt;=750),$B$12,IF(AND(N18&gt;=750,N18&lt;=830),$B$7,IF(AND(N18&gt;=830,N18&lt;=937),$B$13,IF(AND(N18&gt;=937,N18&lt;=996),$B$8,IF(AND(N18&gt;=996,N18&lt;=1500),$B$14,"-"))))))))))</f>
        <v>-</v>
      </c>
      <c r="R7" s="65">
        <f t="shared" si="1"/>
        <v>0</v>
      </c>
      <c r="S7" s="2"/>
    </row>
    <row r="8" spans="1:19" s="1" customFormat="1" x14ac:dyDescent="0.25">
      <c r="A8" s="2"/>
      <c r="B8" s="106" t="s">
        <v>29</v>
      </c>
      <c r="C8" s="107"/>
      <c r="D8" s="2"/>
      <c r="E8" s="3">
        <v>1412</v>
      </c>
      <c r="F8" s="10"/>
      <c r="G8" s="33" t="s">
        <v>5</v>
      </c>
      <c r="H8" s="34"/>
      <c r="I8" s="2"/>
      <c r="J8" s="38" t="str">
        <f t="shared" si="0"/>
        <v>500 x 520</v>
      </c>
      <c r="K8" s="2"/>
      <c r="L8" s="2"/>
      <c r="M8" s="38" t="s">
        <v>41</v>
      </c>
      <c r="N8" s="34">
        <v>68</v>
      </c>
      <c r="O8" s="2"/>
      <c r="P8" s="33"/>
      <c r="Q8" s="38"/>
      <c r="R8" s="40"/>
      <c r="S8" s="2"/>
    </row>
    <row r="9" spans="1:19" x14ac:dyDescent="0.25">
      <c r="F9" s="9"/>
      <c r="G9" s="33" t="s">
        <v>6</v>
      </c>
      <c r="H9" s="35"/>
      <c r="J9" s="38" t="str">
        <f t="shared" si="0"/>
        <v>500 x 520</v>
      </c>
      <c r="K9" s="4"/>
      <c r="L9" s="4"/>
      <c r="M9" s="13" t="s">
        <v>17</v>
      </c>
      <c r="N9" s="41"/>
      <c r="O9" s="4"/>
      <c r="P9" s="23"/>
      <c r="Q9" s="20"/>
      <c r="R9" s="24"/>
      <c r="S9" s="4"/>
    </row>
    <row r="10" spans="1:19" x14ac:dyDescent="0.25">
      <c r="B10" s="106" t="s">
        <v>30</v>
      </c>
      <c r="C10" s="107"/>
      <c r="E10" s="3">
        <v>695</v>
      </c>
      <c r="F10" s="9"/>
      <c r="G10" s="33" t="s">
        <v>7</v>
      </c>
      <c r="H10" s="35"/>
      <c r="J10" s="38" t="str">
        <f t="shared" si="0"/>
        <v>500 x 520</v>
      </c>
      <c r="K10" s="4"/>
      <c r="L10" s="4"/>
      <c r="M10" s="21" t="s">
        <v>42</v>
      </c>
      <c r="N10" s="6">
        <f>SUM(N4:N9)</f>
        <v>2443</v>
      </c>
      <c r="O10" s="4"/>
      <c r="P10" s="4"/>
      <c r="Q10" s="21" t="s">
        <v>42</v>
      </c>
      <c r="R10" s="25">
        <f>SUM(R4:R6)</f>
        <v>2730</v>
      </c>
      <c r="S10" s="4"/>
    </row>
    <row r="11" spans="1:19" x14ac:dyDescent="0.25">
      <c r="B11" s="106" t="s">
        <v>31</v>
      </c>
      <c r="C11" s="107"/>
      <c r="E11" s="3">
        <v>802</v>
      </c>
      <c r="F11" s="9"/>
      <c r="G11" s="33" t="s">
        <v>8</v>
      </c>
      <c r="H11" s="35"/>
      <c r="J11" s="38" t="str">
        <f>IF(AND(H11&gt;=0,H11&lt;=286),$B$16,IF(AND(H11&gt;=286,H11&lt;=291),$B$17,IF(AND(H11&gt;=291,H11&lt;=419),$B$18,IF(AND(H11&gt;=419,H11&lt;=503),$B$19,IF(AND(H11&gt;=503,H11&lt;=800),$B$20,"-")))))</f>
        <v>862 x 500</v>
      </c>
      <c r="K11" s="4"/>
      <c r="L11" s="4"/>
      <c r="M11" s="8" t="s">
        <v>43</v>
      </c>
      <c r="N11" s="42">
        <v>3</v>
      </c>
      <c r="O11" s="4"/>
      <c r="P11" s="4"/>
      <c r="Q11" s="4"/>
      <c r="R11" s="4"/>
      <c r="S11" s="4"/>
    </row>
    <row r="12" spans="1:19" x14ac:dyDescent="0.25">
      <c r="B12" s="106" t="s">
        <v>32</v>
      </c>
      <c r="C12" s="107"/>
      <c r="E12" s="3">
        <v>1069</v>
      </c>
      <c r="F12" s="9"/>
      <c r="G12" s="33" t="s">
        <v>9</v>
      </c>
      <c r="H12" s="35"/>
      <c r="J12" s="11" t="str">
        <f>IF(AND(H12&gt;=0,H12&lt;=207),$B$16,IF(AND(H12&gt;=207,H12&lt;=291),$B$17,IF(AND(H12&gt;=291,H12&lt;=419),$B$18,IF(AND(H12&gt;=419,H12&lt;=503),$B$19,IF(AND(H12&gt;=503,H12&lt;=800),$B$20,"-")))))</f>
        <v>862 x 500</v>
      </c>
      <c r="K12" s="4"/>
      <c r="L12" s="4"/>
      <c r="M12" s="8" t="s">
        <v>44</v>
      </c>
      <c r="N12" s="6">
        <f>N10/N11</f>
        <v>814.33333333333337</v>
      </c>
      <c r="O12" s="4"/>
      <c r="P12" s="4"/>
      <c r="Q12" s="4"/>
      <c r="R12" s="4"/>
      <c r="S12" s="4"/>
    </row>
    <row r="13" spans="1:19" x14ac:dyDescent="0.25">
      <c r="B13" s="106" t="s">
        <v>33</v>
      </c>
      <c r="C13" s="107"/>
      <c r="E13" s="3">
        <v>1336</v>
      </c>
      <c r="F13" s="9"/>
      <c r="G13" s="33" t="s">
        <v>10</v>
      </c>
      <c r="H13" s="35"/>
      <c r="J13" s="63" t="str">
        <f>IF(AND(H13&gt;=0,H13&lt;=614),$B$4,IF(AND(H13&gt;=614,H13&lt;=697),$B$10,IF(AND(H13&gt;=697,H13&lt;=707),$B$5,IF(AND(H13&gt;=707,H13&lt;=804),$B$11,IF(AND(H13&gt;=804,H13&lt;=943),$B$6,IF(AND(H13&gt;=943,H13&lt;=1071),$B$12,IF(AND(H13&gt;=1071,H13&lt;=1179),$B$7,IF(AND(H13&gt;=1179,H13&lt;=1338),$B$13,IF(AND(H13&gt;=1338,H13&lt;=1414),$B$8,IF(AND(H13&gt;=1414,H13&lt;=2000),$B$14,"-"))))))))))</f>
        <v>500 x 520</v>
      </c>
      <c r="K13" s="4"/>
      <c r="L13" s="4"/>
      <c r="M13" s="5"/>
      <c r="N13" s="4"/>
      <c r="O13" s="4"/>
      <c r="P13" s="4"/>
      <c r="Q13" s="4"/>
      <c r="R13" s="4"/>
      <c r="S13" s="4"/>
    </row>
    <row r="14" spans="1:19" x14ac:dyDescent="0.25">
      <c r="B14" s="106" t="s">
        <v>34</v>
      </c>
      <c r="C14" s="107"/>
      <c r="E14" s="3">
        <v>1603</v>
      </c>
      <c r="F14" s="9"/>
      <c r="G14" s="33" t="s">
        <v>11</v>
      </c>
      <c r="H14" s="35"/>
      <c r="J14" s="38" t="str">
        <f t="shared" si="0"/>
        <v>500 x 520</v>
      </c>
      <c r="K14" s="4"/>
      <c r="L14" s="4"/>
      <c r="M14" s="5"/>
      <c r="N14" s="27"/>
      <c r="O14" s="27"/>
      <c r="P14" s="4"/>
      <c r="Q14" s="4"/>
      <c r="R14" s="4"/>
      <c r="S14" s="4"/>
    </row>
    <row r="15" spans="1:19" x14ac:dyDescent="0.25">
      <c r="F15" s="9"/>
      <c r="G15" s="33" t="s">
        <v>12</v>
      </c>
      <c r="H15" s="36"/>
      <c r="J15" s="63" t="str">
        <f t="shared" si="0"/>
        <v>500 x 520</v>
      </c>
      <c r="K15" s="4"/>
      <c r="L15" s="4"/>
      <c r="M15" s="5"/>
      <c r="N15" s="28">
        <f>N10</f>
        <v>2443</v>
      </c>
      <c r="O15" s="27"/>
      <c r="P15" s="4"/>
      <c r="Q15" s="4">
        <f>1177+941+612</f>
        <v>2730</v>
      </c>
      <c r="R15" s="4"/>
      <c r="S15" s="4"/>
    </row>
    <row r="16" spans="1:19" x14ac:dyDescent="0.25">
      <c r="B16" s="105" t="s">
        <v>35</v>
      </c>
      <c r="C16" s="105"/>
      <c r="D16" s="15"/>
      <c r="E16" s="16">
        <v>205</v>
      </c>
      <c r="F16" s="9"/>
      <c r="G16" s="33" t="s">
        <v>13</v>
      </c>
      <c r="H16" s="35"/>
      <c r="J16" s="63" t="str">
        <f t="shared" si="0"/>
        <v>500 x 520</v>
      </c>
      <c r="K16" s="4"/>
      <c r="L16" s="4"/>
      <c r="M16" s="5"/>
      <c r="N16" s="28">
        <f>N15-R4</f>
        <v>1266</v>
      </c>
      <c r="O16" s="29">
        <f>N16/2</f>
        <v>633</v>
      </c>
      <c r="P16" s="4"/>
      <c r="Q16" s="4"/>
      <c r="R16" s="4"/>
      <c r="S16" s="4"/>
    </row>
    <row r="17" spans="2:19" x14ac:dyDescent="0.25">
      <c r="B17" s="105" t="s">
        <v>36</v>
      </c>
      <c r="C17" s="105"/>
      <c r="D17" s="15"/>
      <c r="E17" s="3">
        <v>289</v>
      </c>
      <c r="F17" s="9"/>
      <c r="G17" s="33" t="s">
        <v>14</v>
      </c>
      <c r="H17" s="35"/>
      <c r="J17" s="38" t="str">
        <f t="shared" si="0"/>
        <v>500 x 520</v>
      </c>
      <c r="K17" s="4"/>
      <c r="L17" s="4"/>
      <c r="M17" s="5"/>
      <c r="N17" s="28">
        <f>N16-R5</f>
        <v>325</v>
      </c>
      <c r="O17" s="27"/>
      <c r="P17" s="4"/>
      <c r="Q17" s="4"/>
      <c r="R17" s="4"/>
      <c r="S17" s="4"/>
    </row>
    <row r="18" spans="2:19" x14ac:dyDescent="0.25">
      <c r="B18" s="105" t="s">
        <v>37</v>
      </c>
      <c r="C18" s="105"/>
      <c r="D18" s="15"/>
      <c r="E18" s="3">
        <v>417</v>
      </c>
      <c r="F18" s="9"/>
      <c r="G18" s="33" t="s">
        <v>15</v>
      </c>
      <c r="H18" s="35"/>
      <c r="J18" s="11" t="str">
        <f t="shared" si="0"/>
        <v>500 x 520</v>
      </c>
      <c r="K18" s="4"/>
      <c r="L18" s="4"/>
      <c r="M18" s="5"/>
      <c r="N18" s="28">
        <f>N17-R6</f>
        <v>-287</v>
      </c>
      <c r="O18" s="27"/>
      <c r="P18" s="4"/>
      <c r="Q18" s="4">
        <v>2588</v>
      </c>
      <c r="R18" s="4"/>
      <c r="S18" s="4"/>
    </row>
    <row r="19" spans="2:19" x14ac:dyDescent="0.25">
      <c r="B19" s="105" t="s">
        <v>38</v>
      </c>
      <c r="C19" s="105"/>
      <c r="D19" s="15"/>
      <c r="E19" s="3">
        <v>501</v>
      </c>
      <c r="F19" s="9"/>
      <c r="G19" s="33" t="s">
        <v>16</v>
      </c>
      <c r="H19" s="35"/>
      <c r="J19" s="38" t="str">
        <f t="shared" si="0"/>
        <v>500 x 520</v>
      </c>
      <c r="K19" s="4"/>
      <c r="L19" s="4"/>
      <c r="N19" s="27"/>
      <c r="O19" s="27"/>
      <c r="P19" s="4"/>
      <c r="Q19" s="4"/>
      <c r="R19" s="4"/>
      <c r="S19" s="4"/>
    </row>
    <row r="20" spans="2:19" x14ac:dyDescent="0.25">
      <c r="B20" s="105" t="s">
        <v>39</v>
      </c>
      <c r="C20" s="105"/>
      <c r="D20" s="15"/>
      <c r="E20" s="14">
        <v>615</v>
      </c>
      <c r="F20" s="9"/>
      <c r="G20" s="33" t="s">
        <v>18</v>
      </c>
      <c r="H20" s="35"/>
      <c r="J20" s="38" t="str">
        <f t="shared" si="0"/>
        <v>500 x 520</v>
      </c>
      <c r="K20" s="4"/>
      <c r="L20" s="4"/>
      <c r="M20" s="5"/>
      <c r="N20" s="4"/>
      <c r="O20" s="4"/>
      <c r="P20" s="4"/>
      <c r="Q20" s="4"/>
      <c r="R20" s="4"/>
      <c r="S20" s="4"/>
    </row>
    <row r="21" spans="2:19" x14ac:dyDescent="0.25">
      <c r="F21" s="9"/>
      <c r="G21" s="33" t="s">
        <v>19</v>
      </c>
      <c r="H21" s="35"/>
      <c r="J21" s="38" t="str">
        <f t="shared" si="0"/>
        <v>500 x 520</v>
      </c>
      <c r="K21" s="4"/>
      <c r="L21" s="4"/>
      <c r="M21" s="5"/>
      <c r="N21" s="4"/>
      <c r="O21" s="4"/>
      <c r="P21" s="4"/>
      <c r="Q21" s="4"/>
      <c r="R21" s="4"/>
      <c r="S21" s="4"/>
    </row>
    <row r="22" spans="2:19" x14ac:dyDescent="0.25">
      <c r="F22" s="9"/>
      <c r="G22" s="12" t="s">
        <v>20</v>
      </c>
      <c r="H22" s="30"/>
      <c r="J22" s="14" t="str">
        <f t="shared" si="0"/>
        <v>500 x 520</v>
      </c>
      <c r="K22" s="4"/>
      <c r="L22" s="4"/>
      <c r="M22" s="5"/>
      <c r="N22" s="4"/>
      <c r="O22" s="4"/>
      <c r="P22" s="4"/>
      <c r="Q22" s="4"/>
      <c r="R22" s="4"/>
      <c r="S22" s="4"/>
    </row>
    <row r="23" spans="2:19" x14ac:dyDescent="0.25">
      <c r="F23" s="9"/>
      <c r="J23" s="5"/>
      <c r="K23" s="4"/>
      <c r="L23" s="4"/>
      <c r="M23" s="43" t="s">
        <v>45</v>
      </c>
      <c r="N23" s="4"/>
      <c r="O23" s="4"/>
      <c r="P23" s="4"/>
      <c r="Q23" s="4"/>
      <c r="R23" s="4"/>
      <c r="S23" s="4"/>
    </row>
  </sheetData>
  <mergeCells count="17">
    <mergeCell ref="B16:C16"/>
    <mergeCell ref="B17:C17"/>
    <mergeCell ref="B18:C18"/>
    <mergeCell ref="B19:C19"/>
    <mergeCell ref="B20:C20"/>
    <mergeCell ref="B10:C10"/>
    <mergeCell ref="B11:C11"/>
    <mergeCell ref="B12:C12"/>
    <mergeCell ref="B13:C13"/>
    <mergeCell ref="B14:C14"/>
    <mergeCell ref="B7:C7"/>
    <mergeCell ref="B8:C8"/>
    <mergeCell ref="P3:R3"/>
    <mergeCell ref="B3:C3"/>
    <mergeCell ref="B4:C4"/>
    <mergeCell ref="B5:C5"/>
    <mergeCell ref="B6:C6"/>
  </mergeCells>
  <conditionalFormatting sqref="J4:J22">
    <cfRule type="cellIs" dxfId="20" priority="20" operator="lessThan">
      <formula>0</formula>
    </cfRule>
  </conditionalFormatting>
  <conditionalFormatting sqref="J4">
    <cfRule type="expression" dxfId="19" priority="19">
      <formula>$H$4=0</formula>
    </cfRule>
  </conditionalFormatting>
  <conditionalFormatting sqref="J5">
    <cfRule type="expression" dxfId="18" priority="18">
      <formula>$H$5=0</formula>
    </cfRule>
  </conditionalFormatting>
  <conditionalFormatting sqref="J6">
    <cfRule type="expression" dxfId="17" priority="17">
      <formula>$H$6=0</formula>
    </cfRule>
  </conditionalFormatting>
  <conditionalFormatting sqref="J7">
    <cfRule type="expression" dxfId="16" priority="16">
      <formula>$H$7=0</formula>
    </cfRule>
  </conditionalFormatting>
  <conditionalFormatting sqref="J8">
    <cfRule type="expression" dxfId="15" priority="15">
      <formula>$H$8=0</formula>
    </cfRule>
  </conditionalFormatting>
  <conditionalFormatting sqref="J9">
    <cfRule type="expression" dxfId="14" priority="14">
      <formula>$H$9=0</formula>
    </cfRule>
  </conditionalFormatting>
  <conditionalFormatting sqref="J10">
    <cfRule type="expression" dxfId="13" priority="13">
      <formula>$H$10=0</formula>
    </cfRule>
  </conditionalFormatting>
  <conditionalFormatting sqref="J11">
    <cfRule type="expression" dxfId="12" priority="12">
      <formula>$H$11=0</formula>
    </cfRule>
  </conditionalFormatting>
  <conditionalFormatting sqref="J12">
    <cfRule type="expression" dxfId="11" priority="11">
      <formula>$H$12=0</formula>
    </cfRule>
  </conditionalFormatting>
  <conditionalFormatting sqref="J13">
    <cfRule type="expression" dxfId="10" priority="10">
      <formula>$H$13=0</formula>
    </cfRule>
  </conditionalFormatting>
  <conditionalFormatting sqref="J14:J22">
    <cfRule type="expression" dxfId="9" priority="9">
      <formula>$H$14=0</formula>
    </cfRule>
  </conditionalFormatting>
  <conditionalFormatting sqref="J15">
    <cfRule type="expression" dxfId="8" priority="8">
      <formula>$H$15=0</formula>
    </cfRule>
  </conditionalFormatting>
  <conditionalFormatting sqref="J16">
    <cfRule type="expression" dxfId="7" priority="7">
      <formula>$H$16=0</formula>
    </cfRule>
  </conditionalFormatting>
  <conditionalFormatting sqref="J17">
    <cfRule type="expression" dxfId="6" priority="6">
      <formula>$H$17=0</formula>
    </cfRule>
  </conditionalFormatting>
  <conditionalFormatting sqref="J18">
    <cfRule type="expression" dxfId="5" priority="5">
      <formula>$H$18=0</formula>
    </cfRule>
  </conditionalFormatting>
  <conditionalFormatting sqref="J19">
    <cfRule type="expression" dxfId="4" priority="4">
      <formula>$H$19=0</formula>
    </cfRule>
  </conditionalFormatting>
  <conditionalFormatting sqref="J20">
    <cfRule type="expression" dxfId="3" priority="3">
      <formula>$H$20=0</formula>
    </cfRule>
  </conditionalFormatting>
  <conditionalFormatting sqref="J21">
    <cfRule type="expression" dxfId="2" priority="2">
      <formula>$H$21=0</formula>
    </cfRule>
  </conditionalFormatting>
  <conditionalFormatting sqref="J22">
    <cfRule type="expression" dxfId="1" priority="1">
      <formula>$H$22=0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47" id="{99EE2CB3-EA6A-4881-9034-E37B49824363}">
            <xm:f>'POMPE A CHALEUR'!$L$10=0</xm:f>
            <x14:dxf>
              <font>
                <color theme="0"/>
              </font>
            </x14:dxf>
          </x14:cfRule>
          <xm:sqref>Q10:R10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POMPE A CHALEUR</vt:lpstr>
      <vt:lpstr>GAZ HYBRIDE</vt:lpstr>
      <vt:lpstr>GAZ A CONDENSATION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Lison MAEGHT</dc:creator>
  <cp:lastModifiedBy>h2so4</cp:lastModifiedBy>
  <dcterms:created xsi:type="dcterms:W3CDTF">2017-03-15T12:54:16Z</dcterms:created>
  <dcterms:modified xsi:type="dcterms:W3CDTF">2017-08-31T08:15:19Z</dcterms:modified>
</cp:coreProperties>
</file>