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8800" windowHeight="14310"/>
  </bookViews>
  <sheets>
    <sheet name="Extrait cpte" sheetId="4" r:id="rId1"/>
    <sheet name="EFFECTIF" sheetId="6" r:id="rId2"/>
    <sheet name="Instance DHR04" sheetId="9" r:id="rId3"/>
  </sheets>
  <definedNames>
    <definedName name="_xlnm._FilterDatabase" localSheetId="1" hidden="1">EFFECTIF!#REF!</definedName>
    <definedName name="_xlnm._FilterDatabase" localSheetId="0" hidden="1">'Extrait cpte'!$A$1:$Q$9</definedName>
    <definedName name="RELANCE_MAIL">#REF!</definedName>
    <definedName name="valuevx">42.314159</definedName>
  </definedNames>
  <calcPr calcId="152511"/>
</workbook>
</file>

<file path=xl/calcChain.xml><?xml version="1.0" encoding="utf-8"?>
<calcChain xmlns="http://schemas.openxmlformats.org/spreadsheetml/2006/main">
  <c r="S2" i="4" l="1"/>
  <c r="S3" i="4"/>
  <c r="S4" i="4"/>
  <c r="S5" i="4"/>
  <c r="S6" i="4"/>
  <c r="S7" i="4"/>
  <c r="S8" i="4"/>
  <c r="S9" i="4"/>
  <c r="T2" i="4"/>
  <c r="T8" i="4"/>
  <c r="T6" i="4"/>
  <c r="I2" i="6"/>
  <c r="I3" i="6"/>
  <c r="I4" i="6"/>
  <c r="H3" i="9" l="1"/>
  <c r="H2" i="9"/>
  <c r="H2" i="6" l="1"/>
  <c r="H3" i="6"/>
  <c r="H4" i="6"/>
  <c r="R9" i="4"/>
  <c r="T9" i="4" s="1"/>
  <c r="R8" i="4"/>
  <c r="R7" i="4"/>
  <c r="T7" i="4" s="1"/>
  <c r="R6" i="4"/>
  <c r="R5" i="4"/>
  <c r="T5" i="4" s="1"/>
  <c r="R4" i="4"/>
  <c r="T4" i="4" s="1"/>
  <c r="R3" i="4"/>
  <c r="T3" i="4" s="1"/>
  <c r="R2" i="4"/>
</calcChain>
</file>

<file path=xl/sharedStrings.xml><?xml version="1.0" encoding="utf-8"?>
<sst xmlns="http://schemas.openxmlformats.org/spreadsheetml/2006/main" count="158" uniqueCount="86">
  <si>
    <t>OBJET</t>
  </si>
  <si>
    <t>ADRESSE MAIL</t>
  </si>
  <si>
    <t>DENOMINATION</t>
  </si>
  <si>
    <t>Texte</t>
  </si>
  <si>
    <t>Date pièce</t>
  </si>
  <si>
    <t>Date comptable</t>
  </si>
  <si>
    <t>Référence</t>
  </si>
  <si>
    <t>Nº pièce</t>
  </si>
  <si>
    <t>Clé comptabilisation</t>
  </si>
  <si>
    <t>Type de pièce</t>
  </si>
  <si>
    <t>Code cpte gén. spéc.</t>
  </si>
  <si>
    <t>Devise pièce</t>
  </si>
  <si>
    <t>Montant grand livre</t>
  </si>
  <si>
    <t>Blocage paiement</t>
  </si>
  <si>
    <t>Montant en devise interne</t>
  </si>
  <si>
    <t>Code TVA</t>
  </si>
  <si>
    <t>Date d'échéance</t>
  </si>
  <si>
    <t>Pièce rapprochement</t>
  </si>
  <si>
    <t>Affectation</t>
  </si>
  <si>
    <t>Fournisseur</t>
  </si>
  <si>
    <t>I9036803390904</t>
  </si>
  <si>
    <t>2004331</t>
  </si>
  <si>
    <t>31</t>
  </si>
  <si>
    <t>KA</t>
  </si>
  <si>
    <t/>
  </si>
  <si>
    <t>EUR</t>
  </si>
  <si>
    <t>V9</t>
  </si>
  <si>
    <t>20180319</t>
  </si>
  <si>
    <t>56971</t>
  </si>
  <si>
    <t>I9036803383742</t>
  </si>
  <si>
    <t>2004332</t>
  </si>
  <si>
    <t>I9036803305655</t>
  </si>
  <si>
    <t>2004323</t>
  </si>
  <si>
    <t>I9036803343293</t>
  </si>
  <si>
    <t>2004324</t>
  </si>
  <si>
    <t>I9036803342140</t>
  </si>
  <si>
    <t>2004325</t>
  </si>
  <si>
    <t>I9552800066062</t>
  </si>
  <si>
    <t>2004326</t>
  </si>
  <si>
    <t>I9036803311546</t>
  </si>
  <si>
    <t>2004327</t>
  </si>
  <si>
    <t>I9036803359592</t>
  </si>
  <si>
    <t>2004328</t>
  </si>
  <si>
    <t>A</t>
  </si>
  <si>
    <t>MATRICULE</t>
  </si>
  <si>
    <t>NOM.SALAR</t>
  </si>
  <si>
    <t>PRENOM.SALAR</t>
  </si>
  <si>
    <t>EMPLOYEUR</t>
  </si>
  <si>
    <t>SERVICE.A</t>
  </si>
  <si>
    <t>LIB_EMPLOI</t>
  </si>
  <si>
    <t>CODE.QUALIF</t>
  </si>
  <si>
    <t>DEL92</t>
  </si>
  <si>
    <t>EMP</t>
  </si>
  <si>
    <t>DEL76</t>
  </si>
  <si>
    <t>NAC91</t>
  </si>
  <si>
    <t>DIRECTEUR LIGNE D'AFFAIRES</t>
  </si>
  <si>
    <t>CAD</t>
  </si>
  <si>
    <t>CHAUFFEUR LIVREUR</t>
  </si>
  <si>
    <t>CECILE</t>
  </si>
  <si>
    <t>CONSEILLER COMMERCIAL CONFIRME</t>
  </si>
  <si>
    <t>CHAUFFEUR LIVREUR PL</t>
  </si>
  <si>
    <t>ROBERT</t>
  </si>
  <si>
    <t>ANTOINE</t>
  </si>
  <si>
    <t>PAUL</t>
  </si>
  <si>
    <t>ADAM</t>
  </si>
  <si>
    <t>GEORGES</t>
  </si>
  <si>
    <t>Adresse mail</t>
  </si>
  <si>
    <t>Nom &amp; Prénom</t>
  </si>
  <si>
    <t>NOM</t>
  </si>
  <si>
    <t>PRENOM</t>
  </si>
  <si>
    <t>SOCIETE</t>
  </si>
  <si>
    <t>C COÛT</t>
  </si>
  <si>
    <t>LIB EMPLOI</t>
  </si>
  <si>
    <t>CODE QUALIF</t>
  </si>
  <si>
    <t>DHR04</t>
  </si>
  <si>
    <t>PIRES</t>
  </si>
  <si>
    <t>WEAH</t>
  </si>
  <si>
    <t>GRIEZMAN</t>
  </si>
  <si>
    <t>DU 15.03 AU 16.03.2018/ PIRES ROBERT</t>
  </si>
  <si>
    <t>DU 12.03 AU 16.03.2018/ WEAH GEORGES</t>
  </si>
  <si>
    <t>DU 15.03 AU 16.03.2018/WEAH GEORGES</t>
  </si>
  <si>
    <t>DU 14.03 AU 16.03.2018/GRIEZMAN ANTOINE</t>
  </si>
  <si>
    <t>EVE</t>
  </si>
  <si>
    <t>DU 13.03 AU 16.03.2018/EVE CECILE</t>
  </si>
  <si>
    <t>DU 14.03 AU 16.03.2018/ADAM PAUL</t>
  </si>
  <si>
    <t>DU 14.03 AU 16.03.2018/ PIRES 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</si>
</sst>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omic Sans MS"/>
      <family val="4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8">
    <xf numFmtId="0" fontId="0" fillId="0" borderId="0"/>
    <xf numFmtId="0" fontId="1" fillId="0" borderId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3" borderId="2" applyNumberFormat="0" applyFont="0" applyAlignment="0" applyProtection="0"/>
    <xf numFmtId="0" fontId="3" fillId="3" borderId="2" applyNumberFormat="0" applyFont="0" applyAlignment="0" applyProtection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18">
    <xf numFmtId="0" fontId="0" fillId="0" borderId="0" xfId="0"/>
    <xf numFmtId="0" fontId="1" fillId="0" borderId="0" xfId="1" applyAlignment="1">
      <alignment horizontal="left" vertical="top"/>
    </xf>
    <xf numFmtId="14" fontId="1" fillId="0" borderId="0" xfId="1" applyNumberFormat="1" applyAlignment="1">
      <alignment horizontal="left" vertical="top"/>
    </xf>
    <xf numFmtId="4" fontId="1" fillId="0" borderId="0" xfId="1" applyNumberFormat="1" applyAlignment="1">
      <alignment horizontal="left" vertical="top"/>
    </xf>
    <xf numFmtId="0" fontId="1" fillId="2" borderId="1" xfId="1" applyFill="1" applyBorder="1" applyAlignment="1">
      <alignment horizontal="left" vertical="center"/>
    </xf>
    <xf numFmtId="0" fontId="1" fillId="2" borderId="1" xfId="1" applyFill="1" applyBorder="1" applyAlignment="1">
      <alignment horizontal="left" vertical="center" wrapText="1"/>
    </xf>
    <xf numFmtId="0" fontId="1" fillId="0" borderId="0" xfId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4" fillId="16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Alignment="1">
      <alignment horizontal="left"/>
    </xf>
    <xf numFmtId="0" fontId="4" fillId="0" borderId="0" xfId="0" applyFont="1" applyFill="1" applyAlignment="1">
      <alignment horizontal="left" vertical="center"/>
    </xf>
    <xf numFmtId="0" fontId="4" fillId="17" borderId="0" xfId="0" applyFont="1" applyFill="1" applyAlignment="1">
      <alignment horizontal="left" vertical="center"/>
    </xf>
    <xf numFmtId="0" fontId="0" fillId="17" borderId="0" xfId="0" applyFill="1" applyAlignment="1">
      <alignment horizontal="left"/>
    </xf>
    <xf numFmtId="0" fontId="0" fillId="17" borderId="0" xfId="0" applyFill="1" applyAlignment="1">
      <alignment horizontal="center"/>
    </xf>
    <xf numFmtId="0" fontId="4" fillId="17" borderId="0" xfId="0" applyFont="1" applyFill="1" applyAlignment="1">
      <alignment horizontal="center" vertical="center"/>
    </xf>
    <xf numFmtId="0" fontId="2" fillId="0" borderId="0" xfId="1" applyFont="1" applyAlignment="1">
      <alignment horizontal="left" vertical="top" wrapText="1"/>
    </xf>
  </cellXfs>
  <cellStyles count="18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Commentaire 2" xfId="14"/>
    <cellStyle name="Commentaire 3" xfId="15"/>
    <cellStyle name="Lien hypertexte 2" xfId="16"/>
    <cellStyle name="Normal" xfId="0" builtinId="0"/>
    <cellStyle name="Normal 2" xfId="1"/>
    <cellStyle name="Normal 3" xfId="17"/>
  </cellStyles>
  <dxfs count="45"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rgb="FFFFFF00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66FFFF"/>
        </patternFill>
      </fill>
      <alignment horizontal="left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4" formatCode="#,##0.00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4" formatCode="#,##0.00"/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numFmt numFmtId="19" formatCode="dd/mm/yyyy"/>
      <alignment horizontal="left" vertical="top" textRotation="0" wrapText="0" indent="0" justifyLastLine="0" shrinkToFit="0" readingOrder="0"/>
    </dxf>
    <dxf>
      <border outline="0">
        <top style="thin">
          <color indexed="64"/>
        </top>
        <bottom style="thin">
          <color indexed="64"/>
        </bottom>
      </border>
    </dxf>
    <dxf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AVIS_Extrait_compte" displayName="AVIS_Extrait_compte" ref="A1:T9" totalsRowShown="0" headerRowDxfId="44" dataDxfId="42" headerRowBorderDxfId="43" tableBorderDxfId="41" headerRowCellStyle="Normal 2" dataCellStyle="Normal 2">
  <autoFilter ref="A1:T9"/>
  <tableColumns count="20">
    <tableColumn id="1" name="Date pièce" dataDxfId="40" dataCellStyle="Normal 2"/>
    <tableColumn id="2" name="Date comptable" dataDxfId="39" dataCellStyle="Normal 2"/>
    <tableColumn id="3" name="Référence" dataDxfId="38" dataCellStyle="Normal 2"/>
    <tableColumn id="4" name="Nº pièce" dataDxfId="37" dataCellStyle="Normal 2"/>
    <tableColumn id="5" name="Clé comptabilisation" dataDxfId="36" dataCellStyle="Normal 2"/>
    <tableColumn id="6" name="Type de pièce" dataDxfId="35" dataCellStyle="Normal 2"/>
    <tableColumn id="7" name="Code cpte gén. spéc." dataDxfId="34" dataCellStyle="Normal 2"/>
    <tableColumn id="8" name="Devise pièce" dataDxfId="33" dataCellStyle="Normal 2"/>
    <tableColumn id="9" name="Montant grand livre" dataDxfId="32" dataCellStyle="Normal 2"/>
    <tableColumn id="10" name="Blocage paiement" dataDxfId="31" dataCellStyle="Normal 2"/>
    <tableColumn id="11" name="Montant en devise interne" dataDxfId="30" dataCellStyle="Normal 2"/>
    <tableColumn id="12" name="Code TVA" dataDxfId="29" dataCellStyle="Normal 2"/>
    <tableColumn id="13" name="Date d'échéance" dataDxfId="28" dataCellStyle="Normal 2"/>
    <tableColumn id="14" name="Pièce rapprochement" dataDxfId="27" dataCellStyle="Normal 2"/>
    <tableColumn id="15" name="Affectation" dataDxfId="26" dataCellStyle="Normal 2"/>
    <tableColumn id="16" name="Texte" dataDxfId="25" dataCellStyle="Normal 2"/>
    <tableColumn id="17" name="Fournisseur" dataDxfId="24" dataCellStyle="Normal 2"/>
    <tableColumn id="18" name="DENOMINATION" dataDxfId="23" dataCellStyle="Normal 2">
      <calculatedColumnFormula>IF(AVIS_Extrait_compte[[#This Row],[Blocage paiement]]="","",TRIM(RIGHT(P2,LEN(P2)-FIND("/",P2))))</calculatedColumnFormula>
    </tableColumn>
    <tableColumn id="19" name="OBJET" dataDxfId="22" dataCellStyle="Normal 2">
      <calculatedColumnFormula>IF(AVIS_Extrait_compte[[#This Row],[Blocage paiement]]="","",(CONCATENATE("URGENT AVIS PIECE"&amp;" "&amp;AVIS_Extrait_compte[[#This Row],[Nº pièce]])))</calculatedColumnFormula>
    </tableColumn>
    <tableColumn id="22" name="ADRESSE MAIL" dataDxfId="21" dataCellStyle="Normal 2">
      <calculatedColumnFormula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EFFECTIF_MAIL" displayName="EFFECTIF_MAIL" ref="A1:I4" totalsRowShown="0" headerRowDxfId="20" dataDxfId="19">
  <autoFilter ref="A1:I4"/>
  <tableColumns count="9">
    <tableColumn id="1" name="MATRICULE" dataDxfId="18"/>
    <tableColumn id="2" name="NOM.SALAR" dataDxfId="17"/>
    <tableColumn id="3" name="PRENOM.SALAR" dataDxfId="16"/>
    <tableColumn id="4" name="EMPLOYEUR" dataDxfId="15"/>
    <tableColumn id="5" name="SERVICE.A" dataDxfId="14"/>
    <tableColumn id="6" name="LIB_EMPLOI" dataDxfId="13"/>
    <tableColumn id="7" name="CODE.QUALIF" dataDxfId="12"/>
    <tableColumn id="8" name="Nom &amp; Prénom" dataDxfId="11">
      <calculatedColumnFormula>CONCATENATE(EFFECTIF_MAIL[[#This Row],[NOM.SALAR]]," ",EFFECTIF_MAIL[[#This Row],[PRENOM.SALAR]])</calculatedColumnFormula>
    </tableColumn>
    <tableColumn id="9" name="Adresse mail" dataDxfId="10">
      <calculatedColumnFormula>CONCATENATE(LOWER(EFFECTIF_MAIL[[#This Row],[PRENOM.SALAR]]&amp;"."&amp;EFFECTIF_MAIL[[#This Row],[NOM.SALAR]]),"@societe.com")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H3" totalsRowShown="0" headerRowDxfId="9" dataDxfId="8">
  <autoFilter ref="A1:H3"/>
  <tableColumns count="8">
    <tableColumn id="1" name="MATRICULE" dataDxfId="7"/>
    <tableColumn id="2" name="NOM" dataDxfId="6"/>
    <tableColumn id="3" name="PRENOM" dataDxfId="5"/>
    <tableColumn id="4" name="SOCIETE" dataDxfId="4"/>
    <tableColumn id="5" name="C COÛT" dataDxfId="3"/>
    <tableColumn id="6" name="LIB EMPLOI" dataDxfId="2"/>
    <tableColumn id="7" name="CODE QUALIF" dataDxfId="1"/>
    <tableColumn id="8" name="Nom &amp; Prénom" dataDxfId="0">
      <calculatedColumnFormula>B2&amp;" "&amp;C2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20"/>
  <sheetViews>
    <sheetView tabSelected="1" zoomScale="80" zoomScaleNormal="80" workbookViewId="0">
      <selection activeCell="B31" sqref="B31"/>
    </sheetView>
  </sheetViews>
  <sheetFormatPr defaultColWidth="9.140625" defaultRowHeight="12.75" x14ac:dyDescent="0.25"/>
  <cols>
    <col min="1" max="1" width="13.28515625" style="1" customWidth="1"/>
    <col min="2" max="2" width="17.85546875" style="1" customWidth="1"/>
    <col min="3" max="3" width="17" style="1" bestFit="1" customWidth="1"/>
    <col min="4" max="4" width="11.140625" style="1" customWidth="1"/>
    <col min="5" max="5" width="4.140625" style="1" customWidth="1"/>
    <col min="6" max="7" width="4.5703125" style="1" customWidth="1"/>
    <col min="8" max="8" width="4.85546875" style="1" customWidth="1"/>
    <col min="9" max="9" width="8.42578125" style="1" customWidth="1"/>
    <col min="10" max="10" width="11.28515625" style="1" customWidth="1"/>
    <col min="11" max="11" width="9.5703125" style="1" customWidth="1"/>
    <col min="12" max="12" width="5.7109375" style="1" customWidth="1"/>
    <col min="13" max="13" width="18.7109375" style="1" customWidth="1"/>
    <col min="14" max="14" width="5.7109375" style="1" customWidth="1"/>
    <col min="15" max="15" width="13.28515625" style="1" customWidth="1"/>
    <col min="16" max="16" width="41.28515625" style="1" customWidth="1"/>
    <col min="17" max="17" width="14.140625" style="1" customWidth="1"/>
    <col min="18" max="18" width="22.5703125" style="1" customWidth="1"/>
    <col min="19" max="19" width="27" style="1" bestFit="1" customWidth="1"/>
    <col min="20" max="20" width="28.85546875" style="1" bestFit="1" customWidth="1"/>
    <col min="21" max="21" width="5.140625" style="1" customWidth="1"/>
    <col min="22" max="22" width="68.28515625" style="1" customWidth="1"/>
    <col min="23" max="26" width="9.140625" style="1"/>
    <col min="27" max="27" width="19.7109375" style="1" bestFit="1" customWidth="1"/>
    <col min="28" max="16384" width="9.140625" style="1"/>
  </cols>
  <sheetData>
    <row r="1" spans="1:20" ht="27" customHeight="1" x14ac:dyDescent="0.25">
      <c r="A1" s="4" t="s">
        <v>4</v>
      </c>
      <c r="B1" s="4" t="s">
        <v>5</v>
      </c>
      <c r="C1" s="4" t="s">
        <v>6</v>
      </c>
      <c r="D1" s="4" t="s">
        <v>7</v>
      </c>
      <c r="E1" s="5" t="s">
        <v>8</v>
      </c>
      <c r="F1" s="5" t="s">
        <v>9</v>
      </c>
      <c r="G1" s="4" t="s">
        <v>10</v>
      </c>
      <c r="H1" s="4" t="s">
        <v>11</v>
      </c>
      <c r="I1" s="5" t="s">
        <v>12</v>
      </c>
      <c r="J1" s="5" t="s">
        <v>13</v>
      </c>
      <c r="K1" s="5" t="s">
        <v>14</v>
      </c>
      <c r="L1" s="4" t="s">
        <v>15</v>
      </c>
      <c r="M1" s="4" t="s">
        <v>16</v>
      </c>
      <c r="N1" s="4" t="s">
        <v>17</v>
      </c>
      <c r="O1" s="4" t="s">
        <v>18</v>
      </c>
      <c r="P1" s="4" t="s">
        <v>3</v>
      </c>
      <c r="Q1" s="4" t="s">
        <v>19</v>
      </c>
      <c r="R1" t="s">
        <v>2</v>
      </c>
      <c r="S1" t="s">
        <v>0</v>
      </c>
      <c r="T1" t="s">
        <v>1</v>
      </c>
    </row>
    <row r="2" spans="1:20" x14ac:dyDescent="0.25">
      <c r="A2" s="2">
        <v>43177</v>
      </c>
      <c r="B2" s="2">
        <v>43178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3">
        <v>-157.85</v>
      </c>
      <c r="J2" s="1" t="s">
        <v>24</v>
      </c>
      <c r="K2" s="3">
        <v>-157.85</v>
      </c>
      <c r="L2" s="1" t="s">
        <v>26</v>
      </c>
      <c r="M2" s="2">
        <v>43184</v>
      </c>
      <c r="N2" s="1" t="s">
        <v>24</v>
      </c>
      <c r="O2" s="1" t="s">
        <v>27</v>
      </c>
      <c r="P2" s="1" t="s">
        <v>83</v>
      </c>
      <c r="Q2" s="1" t="s">
        <v>28</v>
      </c>
      <c r="R2" s="6" t="str">
        <f>IF(AVIS_Extrait_compte[[#This Row],[Blocage paiement]]="","",TRIM(RIGHT(P2,LEN(P2)-FIND("/",P2))))</f>
        <v/>
      </c>
      <c r="S2" s="6" t="str">
        <f>IF(AVIS_Extrait_compte[[#This Row],[Blocage paiement]]="","",(CONCATENATE("URGENT AVIS PIECE"&amp;" "&amp;AVIS_Extrait_compte[[#This Row],[Nº pièce]])))</f>
        <v/>
      </c>
      <c r="T2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/>
      </c>
    </row>
    <row r="3" spans="1:20" ht="14.1" customHeight="1" x14ac:dyDescent="0.25">
      <c r="A3" s="2">
        <v>43177</v>
      </c>
      <c r="B3" s="2">
        <v>43178</v>
      </c>
      <c r="C3" s="1" t="s">
        <v>29</v>
      </c>
      <c r="D3" s="1" t="s">
        <v>30</v>
      </c>
      <c r="E3" s="1" t="s">
        <v>22</v>
      </c>
      <c r="F3" s="1" t="s">
        <v>23</v>
      </c>
      <c r="G3" s="1" t="s">
        <v>24</v>
      </c>
      <c r="H3" s="1" t="s">
        <v>25</v>
      </c>
      <c r="I3" s="3">
        <v>-119.06</v>
      </c>
      <c r="J3" s="1" t="s">
        <v>43</v>
      </c>
      <c r="K3" s="3">
        <v>-119.06</v>
      </c>
      <c r="L3" s="1" t="s">
        <v>26</v>
      </c>
      <c r="M3" s="2">
        <v>43184</v>
      </c>
      <c r="N3" s="1" t="s">
        <v>24</v>
      </c>
      <c r="O3" s="1" t="s">
        <v>27</v>
      </c>
      <c r="P3" s="1" t="s">
        <v>78</v>
      </c>
      <c r="Q3" s="1" t="s">
        <v>28</v>
      </c>
      <c r="R3" s="6" t="str">
        <f>IF(AVIS_Extrait_compte[[#This Row],[Blocage paiement]]="","",TRIM(RIGHT(P3,LEN(P3)-FIND("/",P3))))</f>
        <v>PIRES ROBERT</v>
      </c>
      <c r="S3" s="6" t="str">
        <f>IF(AVIS_Extrait_compte[[#This Row],[Blocage paiement]]="","",(CONCATENATE("URGENT AVIS PIECE"&amp;" "&amp;AVIS_Extrait_compte[[#This Row],[Nº pièce]])))</f>
        <v>URGENT AVIS PIECE 2004332</v>
      </c>
      <c r="T3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robert.pires@societe.com</v>
      </c>
    </row>
    <row r="4" spans="1:20" ht="14.1" customHeight="1" x14ac:dyDescent="0.25">
      <c r="A4" s="2">
        <v>43176</v>
      </c>
      <c r="B4" s="2">
        <v>43178</v>
      </c>
      <c r="C4" s="1" t="s">
        <v>31</v>
      </c>
      <c r="D4" s="1" t="s">
        <v>32</v>
      </c>
      <c r="E4" s="1" t="s">
        <v>22</v>
      </c>
      <c r="F4" s="1" t="s">
        <v>23</v>
      </c>
      <c r="G4" s="1" t="s">
        <v>24</v>
      </c>
      <c r="H4" s="1" t="s">
        <v>25</v>
      </c>
      <c r="I4" s="3">
        <v>-239.3</v>
      </c>
      <c r="J4" s="1" t="s">
        <v>43</v>
      </c>
      <c r="K4" s="3">
        <v>-239.3</v>
      </c>
      <c r="L4" s="1" t="s">
        <v>26</v>
      </c>
      <c r="M4" s="2">
        <v>43184</v>
      </c>
      <c r="N4" s="1" t="s">
        <v>24</v>
      </c>
      <c r="O4" s="1" t="s">
        <v>27</v>
      </c>
      <c r="P4" s="1" t="s">
        <v>79</v>
      </c>
      <c r="Q4" s="1" t="s">
        <v>28</v>
      </c>
      <c r="R4" s="6" t="str">
        <f>IF(AVIS_Extrait_compte[[#This Row],[Blocage paiement]]="","",TRIM(RIGHT(P4,LEN(P4)-FIND("/",P4))))</f>
        <v>WEAH GEORGES</v>
      </c>
      <c r="S4" s="6" t="str">
        <f>IF(AVIS_Extrait_compte[[#This Row],[Blocage paiement]]="","",(CONCATENATE("URGENT AVIS PIECE"&amp;" "&amp;AVIS_Extrait_compte[[#This Row],[Nº pièce]])))</f>
        <v>URGENT AVIS PIECE 2004323</v>
      </c>
      <c r="T4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georges.weah@societe.com</v>
      </c>
    </row>
    <row r="5" spans="1:20" ht="14.1" customHeight="1" x14ac:dyDescent="0.25">
      <c r="A5" s="2">
        <v>43176</v>
      </c>
      <c r="B5" s="2">
        <v>43178</v>
      </c>
      <c r="C5" s="1" t="s">
        <v>33</v>
      </c>
      <c r="D5" s="1" t="s">
        <v>34</v>
      </c>
      <c r="E5" s="1" t="s">
        <v>22</v>
      </c>
      <c r="F5" s="1" t="s">
        <v>23</v>
      </c>
      <c r="G5" s="1" t="s">
        <v>24</v>
      </c>
      <c r="H5" s="1" t="s">
        <v>25</v>
      </c>
      <c r="I5" s="3">
        <v>-136.07</v>
      </c>
      <c r="J5" s="1" t="s">
        <v>43</v>
      </c>
      <c r="K5" s="3">
        <v>-136.07</v>
      </c>
      <c r="L5" s="1" t="s">
        <v>26</v>
      </c>
      <c r="M5" s="2">
        <v>43184</v>
      </c>
      <c r="N5" s="1" t="s">
        <v>24</v>
      </c>
      <c r="O5" s="1" t="s">
        <v>27</v>
      </c>
      <c r="P5" s="1" t="s">
        <v>84</v>
      </c>
      <c r="Q5" s="1" t="s">
        <v>28</v>
      </c>
      <c r="R5" s="6" t="str">
        <f>IF(AVIS_Extrait_compte[[#This Row],[Blocage paiement]]="","",TRIM(RIGHT(P5,LEN(P5)-FIND("/",P5))))</f>
        <v>ADAM PAUL</v>
      </c>
      <c r="S5" s="6" t="str">
        <f>IF(AVIS_Extrait_compte[[#This Row],[Blocage paiement]]="","",(CONCATENATE("URGENT AVIS PIECE"&amp;" "&amp;AVIS_Extrait_compte[[#This Row],[Nº pièce]])))</f>
        <v>URGENT AVIS PIECE 2004324</v>
      </c>
      <c r="T5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generique@lyreco.com</v>
      </c>
    </row>
    <row r="6" spans="1:20" ht="14.1" customHeight="1" x14ac:dyDescent="0.25">
      <c r="A6" s="2">
        <v>43176</v>
      </c>
      <c r="B6" s="2">
        <v>43178</v>
      </c>
      <c r="C6" s="1" t="s">
        <v>35</v>
      </c>
      <c r="D6" s="1" t="s">
        <v>36</v>
      </c>
      <c r="E6" s="1" t="s">
        <v>22</v>
      </c>
      <c r="F6" s="1" t="s">
        <v>23</v>
      </c>
      <c r="G6" s="1" t="s">
        <v>24</v>
      </c>
      <c r="H6" s="1" t="s">
        <v>25</v>
      </c>
      <c r="I6" s="3">
        <v>-174.96</v>
      </c>
      <c r="J6" s="1" t="s">
        <v>24</v>
      </c>
      <c r="K6" s="3">
        <v>-174.96</v>
      </c>
      <c r="L6" s="1" t="s">
        <v>26</v>
      </c>
      <c r="M6" s="2">
        <v>43184</v>
      </c>
      <c r="N6" s="1" t="s">
        <v>24</v>
      </c>
      <c r="O6" s="1" t="s">
        <v>27</v>
      </c>
      <c r="P6" s="1" t="s">
        <v>85</v>
      </c>
      <c r="Q6" s="1" t="s">
        <v>28</v>
      </c>
      <c r="R6" s="6" t="str">
        <f>IF(AVIS_Extrait_compte[[#This Row],[Blocage paiement]]="","",TRIM(RIGHT(P6,LEN(P6)-FIND("/",P6))))</f>
        <v/>
      </c>
      <c r="S6" s="6" t="str">
        <f>IF(AVIS_Extrait_compte[[#This Row],[Blocage paiement]]="","",(CONCATENATE("URGENT AVIS PIECE"&amp;" "&amp;AVIS_Extrait_compte[[#This Row],[Nº pièce]])))</f>
        <v/>
      </c>
      <c r="T6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/>
      </c>
    </row>
    <row r="7" spans="1:20" ht="14.1" customHeight="1" x14ac:dyDescent="0.25">
      <c r="A7" s="2">
        <v>43176</v>
      </c>
      <c r="B7" s="2">
        <v>43178</v>
      </c>
      <c r="C7" s="1" t="s">
        <v>37</v>
      </c>
      <c r="D7" s="1" t="s">
        <v>38</v>
      </c>
      <c r="E7" s="1" t="s">
        <v>22</v>
      </c>
      <c r="F7" s="1" t="s">
        <v>23</v>
      </c>
      <c r="G7" s="1" t="s">
        <v>24</v>
      </c>
      <c r="H7" s="1" t="s">
        <v>25</v>
      </c>
      <c r="I7" s="3">
        <v>-197.48</v>
      </c>
      <c r="J7" s="1" t="s">
        <v>43</v>
      </c>
      <c r="K7" s="3">
        <v>-197.48</v>
      </c>
      <c r="L7" s="1" t="s">
        <v>26</v>
      </c>
      <c r="M7" s="2">
        <v>43184</v>
      </c>
      <c r="N7" s="1" t="s">
        <v>24</v>
      </c>
      <c r="O7" s="1" t="s">
        <v>27</v>
      </c>
      <c r="P7" s="1" t="s">
        <v>80</v>
      </c>
      <c r="Q7" s="1" t="s">
        <v>28</v>
      </c>
      <c r="R7" s="6" t="str">
        <f>IF(AVIS_Extrait_compte[[#This Row],[Blocage paiement]]="","",TRIM(RIGHT(P7,LEN(P7)-FIND("/",P7))))</f>
        <v>WEAH GEORGES</v>
      </c>
      <c r="S7" s="6" t="str">
        <f>IF(AVIS_Extrait_compte[[#This Row],[Blocage paiement]]="","",(CONCATENATE("URGENT AVIS PIECE"&amp;" "&amp;AVIS_Extrait_compte[[#This Row],[Nº pièce]])))</f>
        <v>URGENT AVIS PIECE 2004326</v>
      </c>
      <c r="T7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georges.weah@societe.com</v>
      </c>
    </row>
    <row r="8" spans="1:20" ht="14.1" customHeight="1" x14ac:dyDescent="0.25">
      <c r="A8" s="2">
        <v>43176</v>
      </c>
      <c r="B8" s="2">
        <v>43178</v>
      </c>
      <c r="C8" s="1" t="s">
        <v>39</v>
      </c>
      <c r="D8" s="1" t="s">
        <v>40</v>
      </c>
      <c r="E8" s="1" t="s">
        <v>22</v>
      </c>
      <c r="F8" s="1" t="s">
        <v>23</v>
      </c>
      <c r="G8" s="1" t="s">
        <v>24</v>
      </c>
      <c r="H8" s="1" t="s">
        <v>25</v>
      </c>
      <c r="I8" s="3">
        <v>-242.48</v>
      </c>
      <c r="J8" s="1" t="s">
        <v>24</v>
      </c>
      <c r="K8" s="3">
        <v>-242.48</v>
      </c>
      <c r="L8" s="1" t="s">
        <v>26</v>
      </c>
      <c r="M8" s="2">
        <v>43184</v>
      </c>
      <c r="N8" s="1" t="s">
        <v>24</v>
      </c>
      <c r="O8" s="1" t="s">
        <v>27</v>
      </c>
      <c r="P8" s="1" t="s">
        <v>83</v>
      </c>
      <c r="Q8" s="1" t="s">
        <v>28</v>
      </c>
      <c r="R8" s="6" t="str">
        <f>IF(AVIS_Extrait_compte[[#This Row],[Blocage paiement]]="","",TRIM(RIGHT(P8,LEN(P8)-FIND("/",P8))))</f>
        <v/>
      </c>
      <c r="S8" s="6" t="str">
        <f>IF(AVIS_Extrait_compte[[#This Row],[Blocage paiement]]="","",(CONCATENATE("URGENT AVIS PIECE"&amp;" "&amp;AVIS_Extrait_compte[[#This Row],[Nº pièce]])))</f>
        <v/>
      </c>
      <c r="T8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/>
      </c>
    </row>
    <row r="9" spans="1:20" ht="14.1" customHeight="1" x14ac:dyDescent="0.25">
      <c r="A9" s="2">
        <v>43176</v>
      </c>
      <c r="B9" s="2">
        <v>43178</v>
      </c>
      <c r="C9" s="1" t="s">
        <v>41</v>
      </c>
      <c r="D9" s="1" t="s">
        <v>42</v>
      </c>
      <c r="E9" s="1" t="s">
        <v>22</v>
      </c>
      <c r="F9" s="1" t="s">
        <v>23</v>
      </c>
      <c r="G9" s="1" t="s">
        <v>24</v>
      </c>
      <c r="H9" s="1" t="s">
        <v>25</v>
      </c>
      <c r="I9" s="3">
        <v>-217.49</v>
      </c>
      <c r="J9" s="1" t="s">
        <v>43</v>
      </c>
      <c r="K9" s="3">
        <v>-217.49</v>
      </c>
      <c r="L9" s="1" t="s">
        <v>26</v>
      </c>
      <c r="M9" s="2">
        <v>43184</v>
      </c>
      <c r="N9" s="1" t="s">
        <v>24</v>
      </c>
      <c r="O9" s="1" t="s">
        <v>27</v>
      </c>
      <c r="P9" s="1" t="s">
        <v>81</v>
      </c>
      <c r="Q9" s="1" t="s">
        <v>28</v>
      </c>
      <c r="R9" s="6" t="str">
        <f>IF(AVIS_Extrait_compte[[#This Row],[Blocage paiement]]="","",TRIM(RIGHT(P9,LEN(P9)-FIND("/",P9))))</f>
        <v>GRIEZMAN ANTOINE</v>
      </c>
      <c r="S9" s="6" t="str">
        <f>IF(AVIS_Extrait_compte[[#This Row],[Blocage paiement]]="","",(CONCATENATE("URGENT AVIS PIECE"&amp;" "&amp;AVIS_Extrait_compte[[#This Row],[Nº pièce]])))</f>
        <v>URGENT AVIS PIECE 2004328</v>
      </c>
      <c r="T9" s="6" t="str">
        <f>IF(AVIS_Extrait_compte[[#This Row],[Blocage paiement]]="","",IF(COUNTIF('Instance DHR04'!H:H,AVIS_Extrait_compte[[#This Row],[DENOMINATION]])&gt;=1,"generique@lyreco.com",VLOOKUP(AVIS_Extrait_compte[[#This Row],[DENOMINATION]],EFFECTIF_MAIL[[#All],[Nom &amp; Prénom]:[Adresse mail]],2,0)))</f>
        <v>antoine.griezman@societe.com</v>
      </c>
    </row>
    <row r="12" spans="1:20" x14ac:dyDescent="0.25">
      <c r="A12" s="7"/>
    </row>
    <row r="13" spans="1:20" x14ac:dyDescent="0.25">
      <c r="A13" s="7"/>
    </row>
    <row r="14" spans="1:20" x14ac:dyDescent="0.25">
      <c r="A14" s="7"/>
    </row>
    <row r="15" spans="1:20" x14ac:dyDescent="0.25">
      <c r="A15" s="7"/>
    </row>
    <row r="16" spans="1:20" x14ac:dyDescent="0.25">
      <c r="A16" s="7"/>
    </row>
    <row r="17" spans="1:2" x14ac:dyDescent="0.25">
      <c r="A17" s="17"/>
    </row>
    <row r="18" spans="1:2" x14ac:dyDescent="0.25">
      <c r="A18" s="7"/>
    </row>
    <row r="20" spans="1:2" x14ac:dyDescent="0.25">
      <c r="A20" s="7"/>
      <c r="B20" s="7"/>
    </row>
  </sheetData>
  <pageMargins left="0.75" right="0.75" top="1" bottom="1" header="0.5" footer="0.5"/>
  <pageSetup paperSize="9" orientation="portrait" horizontalDpi="0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FF00"/>
  </sheetPr>
  <dimension ref="A1:J4"/>
  <sheetViews>
    <sheetView topLeftCell="C1" workbookViewId="0">
      <pane ySplit="1" topLeftCell="A2" activePane="bottomLeft" state="frozen"/>
      <selection pane="bottomLeft" activeCell="H4" sqref="H4"/>
    </sheetView>
  </sheetViews>
  <sheetFormatPr defaultColWidth="13.42578125" defaultRowHeight="15" x14ac:dyDescent="0.25"/>
  <cols>
    <col min="1" max="1" width="13.85546875" style="9" customWidth="1"/>
    <col min="2" max="2" width="24.42578125" style="9" bestFit="1" customWidth="1"/>
    <col min="3" max="3" width="20.28515625" style="9" bestFit="1" customWidth="1"/>
    <col min="4" max="4" width="14.5703125" style="9" customWidth="1"/>
    <col min="5" max="5" width="12.5703125" style="9" customWidth="1"/>
    <col min="6" max="6" width="58.28515625" style="9" bestFit="1" customWidth="1"/>
    <col min="7" max="7" width="15.5703125" style="9" customWidth="1"/>
    <col min="8" max="8" width="42.140625" style="9" bestFit="1" customWidth="1"/>
    <col min="9" max="9" width="46.42578125" style="9" bestFit="1" customWidth="1"/>
    <col min="10" max="10" width="12.42578125" style="9" customWidth="1"/>
    <col min="11" max="16384" width="13.42578125" style="10"/>
  </cols>
  <sheetData>
    <row r="1" spans="1:10" x14ac:dyDescent="0.25">
      <c r="A1" s="8" t="s">
        <v>44</v>
      </c>
      <c r="B1" s="8" t="s">
        <v>45</v>
      </c>
      <c r="C1" s="8" t="s">
        <v>46</v>
      </c>
      <c r="D1" s="8" t="s">
        <v>47</v>
      </c>
      <c r="E1" s="8" t="s">
        <v>48</v>
      </c>
      <c r="F1" s="8" t="s">
        <v>49</v>
      </c>
      <c r="G1" s="8" t="s">
        <v>50</v>
      </c>
      <c r="H1" s="13" t="s">
        <v>67</v>
      </c>
      <c r="I1" s="13" t="s">
        <v>66</v>
      </c>
      <c r="J1" s="12"/>
    </row>
    <row r="2" spans="1:10" x14ac:dyDescent="0.25">
      <c r="A2" s="11">
        <v>6000001</v>
      </c>
      <c r="B2" s="11" t="s">
        <v>75</v>
      </c>
      <c r="C2" s="11" t="s">
        <v>61</v>
      </c>
      <c r="D2" s="11">
        <v>101</v>
      </c>
      <c r="E2" s="11" t="s">
        <v>51</v>
      </c>
      <c r="F2" s="11" t="s">
        <v>57</v>
      </c>
      <c r="G2" s="11" t="s">
        <v>52</v>
      </c>
      <c r="H2" s="14" t="str">
        <f>CONCATENATE(EFFECTIF_MAIL[[#This Row],[NOM.SALAR]]," ",EFFECTIF_MAIL[[#This Row],[PRENOM.SALAR]])</f>
        <v>PIRES ROBERT</v>
      </c>
      <c r="I2" s="14" t="str">
        <f>CONCATENATE(LOWER(EFFECTIF_MAIL[[#This Row],[PRENOM.SALAR]]&amp;"."&amp;EFFECTIF_MAIL[[#This Row],[NOM.SALAR]]),"@societe.com")</f>
        <v>robert.pires@societe.com</v>
      </c>
      <c r="J2" s="11"/>
    </row>
    <row r="3" spans="1:10" x14ac:dyDescent="0.25">
      <c r="A3" s="11">
        <v>6000002</v>
      </c>
      <c r="B3" s="11" t="s">
        <v>76</v>
      </c>
      <c r="C3" s="11" t="s">
        <v>65</v>
      </c>
      <c r="D3" s="11">
        <v>101</v>
      </c>
      <c r="E3" s="11" t="s">
        <v>53</v>
      </c>
      <c r="F3" s="11" t="s">
        <v>57</v>
      </c>
      <c r="G3" s="11" t="s">
        <v>52</v>
      </c>
      <c r="H3" s="14" t="str">
        <f>CONCATENATE(EFFECTIF_MAIL[[#This Row],[NOM.SALAR]]," ",EFFECTIF_MAIL[[#This Row],[PRENOM.SALAR]])</f>
        <v>WEAH GEORGES</v>
      </c>
      <c r="I3" s="14" t="str">
        <f>CONCATENATE(LOWER(EFFECTIF_MAIL[[#This Row],[PRENOM.SALAR]]&amp;"."&amp;EFFECTIF_MAIL[[#This Row],[NOM.SALAR]]),"@societe.com")</f>
        <v>georges.weah@societe.com</v>
      </c>
      <c r="J3" s="11"/>
    </row>
    <row r="4" spans="1:10" x14ac:dyDescent="0.25">
      <c r="A4" s="11">
        <v>6000003</v>
      </c>
      <c r="B4" s="11" t="s">
        <v>77</v>
      </c>
      <c r="C4" s="11" t="s">
        <v>62</v>
      </c>
      <c r="D4" s="11">
        <v>101</v>
      </c>
      <c r="E4" s="11" t="s">
        <v>54</v>
      </c>
      <c r="F4" s="11" t="s">
        <v>55</v>
      </c>
      <c r="G4" s="11" t="s">
        <v>56</v>
      </c>
      <c r="H4" s="14" t="str">
        <f>CONCATENATE(EFFECTIF_MAIL[[#This Row],[NOM.SALAR]]," ",EFFECTIF_MAIL[[#This Row],[PRENOM.SALAR]])</f>
        <v>GRIEZMAN ANTOINE</v>
      </c>
      <c r="I4" s="14" t="str">
        <f>CONCATENATE(LOWER(EFFECTIF_MAIL[[#This Row],[PRENOM.SALAR]]&amp;"."&amp;EFFECTIF_MAIL[[#This Row],[NOM.SALAR]]),"@societe.com")</f>
        <v>antoine.griezman@societe.com</v>
      </c>
      <c r="J4" s="11"/>
    </row>
  </sheetData>
  <pageMargins left="0.70866141732283472" right="0.70866141732283472" top="0.74803149606299213" bottom="0.74803149606299213" header="0.31496062992125984" footer="0.31496062992125984"/>
  <pageSetup paperSize="9" fitToHeight="1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"/>
  <sheetViews>
    <sheetView workbookViewId="0">
      <selection activeCell="C11" sqref="C11"/>
    </sheetView>
  </sheetViews>
  <sheetFormatPr defaultColWidth="11.42578125" defaultRowHeight="15" x14ac:dyDescent="0.25"/>
  <cols>
    <col min="1" max="1" width="13.85546875" customWidth="1"/>
    <col min="2" max="2" width="21.42578125" bestFit="1" customWidth="1"/>
    <col min="3" max="3" width="12" bestFit="1" customWidth="1"/>
    <col min="4" max="4" width="10.7109375" customWidth="1"/>
    <col min="5" max="5" width="10.140625" customWidth="1"/>
    <col min="6" max="6" width="34.28515625" bestFit="1" customWidth="1"/>
    <col min="7" max="7" width="15.42578125" customWidth="1"/>
    <col min="8" max="8" width="29.140625" bestFit="1" customWidth="1"/>
  </cols>
  <sheetData>
    <row r="1" spans="1:8" x14ac:dyDescent="0.25">
      <c r="A1" s="12" t="s">
        <v>44</v>
      </c>
      <c r="B1" s="12" t="s">
        <v>68</v>
      </c>
      <c r="C1" s="12" t="s">
        <v>69</v>
      </c>
      <c r="D1" s="12" t="s">
        <v>70</v>
      </c>
      <c r="E1" s="12" t="s">
        <v>71</v>
      </c>
      <c r="F1" s="12" t="s">
        <v>72</v>
      </c>
      <c r="G1" s="12" t="s">
        <v>73</v>
      </c>
      <c r="H1" s="16" t="s">
        <v>67</v>
      </c>
    </row>
    <row r="2" spans="1:8" x14ac:dyDescent="0.25">
      <c r="A2" s="9">
        <v>6000365</v>
      </c>
      <c r="B2" s="9" t="s">
        <v>64</v>
      </c>
      <c r="C2" s="9" t="s">
        <v>63</v>
      </c>
      <c r="D2" s="9">
        <v>101</v>
      </c>
      <c r="E2" s="9" t="s">
        <v>74</v>
      </c>
      <c r="F2" s="9" t="s">
        <v>60</v>
      </c>
      <c r="G2" s="9" t="s">
        <v>52</v>
      </c>
      <c r="H2" s="15" t="str">
        <f>B2&amp;" "&amp;C2</f>
        <v>ADAM PAUL</v>
      </c>
    </row>
    <row r="3" spans="1:8" x14ac:dyDescent="0.25">
      <c r="A3" s="9">
        <v>6000366</v>
      </c>
      <c r="B3" s="9" t="s">
        <v>82</v>
      </c>
      <c r="C3" s="9" t="s">
        <v>58</v>
      </c>
      <c r="D3" s="9">
        <v>101</v>
      </c>
      <c r="E3" s="9" t="s">
        <v>74</v>
      </c>
      <c r="F3" s="9" t="s">
        <v>59</v>
      </c>
      <c r="G3" s="9" t="s">
        <v>52</v>
      </c>
      <c r="H3" s="15" t="str">
        <f t="shared" ref="H3" si="0">B3&amp;" "&amp;C3</f>
        <v>EVE CECILE</v>
      </c>
    </row>
  </sheetData>
  <sortState ref="A2:G64">
    <sortCondition ref="B2:B6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Extrait cpte</vt:lpstr>
      <vt:lpstr>EFFECTIF</vt:lpstr>
      <vt:lpstr>Instance DHR04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2018-05-19T12:29:45Z</dcterms:modified>
</cp:coreProperties>
</file>