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Tournoi" sheetId="1" r:id="rId1"/>
    <sheet name="Equip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0" i="1" l="1"/>
  <c r="R34" i="1"/>
  <c r="L31" i="1"/>
  <c r="R30" i="1" s="1"/>
  <c r="L30" i="1"/>
  <c r="I31" i="1"/>
  <c r="I30" i="1"/>
  <c r="O34" i="1" s="1"/>
  <c r="S28" i="1"/>
  <c r="B5" i="2" l="1"/>
  <c r="V5" i="1" s="1"/>
  <c r="B10" i="2"/>
  <c r="B20" i="1" s="1"/>
  <c r="B8" i="2"/>
  <c r="B12" i="1" s="1"/>
  <c r="B7" i="2"/>
  <c r="V12" i="1" s="1"/>
  <c r="B9" i="2"/>
  <c r="B16" i="1" s="1"/>
  <c r="B6" i="2"/>
  <c r="B12" i="2"/>
  <c r="B11" i="2"/>
  <c r="B2" i="2"/>
  <c r="B2" i="1" s="1"/>
  <c r="B4" i="2"/>
  <c r="B3" i="2"/>
  <c r="B13" i="2"/>
  <c r="B7" i="1" l="1"/>
  <c r="B5" i="1"/>
  <c r="E3" i="1"/>
  <c r="V14" i="1"/>
  <c r="E16" i="1"/>
  <c r="E11" i="1"/>
  <c r="B13" i="1"/>
  <c r="B14" i="1"/>
  <c r="E12" i="1"/>
  <c r="V2" i="1"/>
  <c r="B24" i="1"/>
  <c r="E15" i="1"/>
  <c r="V13" i="1"/>
  <c r="V20" i="1"/>
  <c r="E13" i="1"/>
  <c r="E23" i="1"/>
  <c r="E6" i="1"/>
  <c r="E4" i="1"/>
  <c r="B3" i="1"/>
  <c r="V4" i="1"/>
  <c r="V21" i="1"/>
  <c r="E20" i="1"/>
  <c r="E25" i="1"/>
  <c r="B22" i="1"/>
  <c r="B6" i="1"/>
  <c r="V22" i="1"/>
  <c r="E22" i="1"/>
  <c r="E24" i="1"/>
  <c r="B21" i="1"/>
  <c r="E14" i="1"/>
  <c r="V11" i="1"/>
  <c r="B11" i="1"/>
  <c r="B15" i="1"/>
  <c r="E5" i="1"/>
  <c r="V23" i="1"/>
  <c r="B25" i="1"/>
  <c r="E21" i="1"/>
  <c r="B23" i="1"/>
  <c r="E2" i="1"/>
  <c r="V3" i="1"/>
  <c r="B4" i="1"/>
  <c r="E7" i="1"/>
  <c r="AA3" i="1" l="1"/>
  <c r="Y13" i="1"/>
  <c r="X3" i="1"/>
  <c r="Y5" i="1"/>
  <c r="X2" i="1"/>
  <c r="AA12" i="1"/>
  <c r="Y20" i="1"/>
  <c r="X5" i="1"/>
  <c r="Y4" i="1"/>
  <c r="AB5" i="1"/>
  <c r="X4" i="1"/>
  <c r="AA23" i="1"/>
  <c r="X23" i="1"/>
  <c r="Y23" i="1"/>
  <c r="AB23" i="1"/>
  <c r="W23" i="1"/>
  <c r="AA13" i="1"/>
  <c r="W20" i="1"/>
  <c r="Y14" i="1"/>
  <c r="AA2" i="1"/>
  <c r="Y2" i="1"/>
  <c r="AB3" i="1"/>
  <c r="W5" i="1"/>
  <c r="W13" i="1"/>
  <c r="Y12" i="1"/>
  <c r="AB2" i="1"/>
  <c r="Y3" i="1"/>
  <c r="W3" i="1"/>
  <c r="X13" i="1"/>
  <c r="AA20" i="1"/>
  <c r="AB20" i="1"/>
  <c r="W4" i="1"/>
  <c r="X20" i="1"/>
  <c r="AA14" i="1"/>
  <c r="AA5" i="1"/>
  <c r="AB4" i="1"/>
  <c r="AA4" i="1"/>
  <c r="W14" i="1"/>
  <c r="AB13" i="1"/>
  <c r="W12" i="1"/>
  <c r="X12" i="1"/>
  <c r="AB14" i="1"/>
  <c r="W22" i="1"/>
  <c r="AB22" i="1"/>
  <c r="Y22" i="1"/>
  <c r="AA22" i="1"/>
  <c r="X22" i="1"/>
  <c r="AA21" i="1"/>
  <c r="AB21" i="1"/>
  <c r="Y21" i="1"/>
  <c r="W21" i="1"/>
  <c r="X21" i="1"/>
  <c r="W2" i="1"/>
  <c r="AA11" i="1"/>
  <c r="Y11" i="1"/>
  <c r="AB11" i="1"/>
  <c r="W11" i="1"/>
  <c r="X11" i="1"/>
  <c r="X14" i="1"/>
  <c r="AB12" i="1"/>
  <c r="Z2" i="1" l="1"/>
  <c r="AC2" i="1" s="1"/>
  <c r="AD2" i="1" s="1"/>
  <c r="Z5" i="1"/>
  <c r="AC5" i="1" s="1"/>
  <c r="AD5" i="1" s="1"/>
  <c r="Z22" i="1"/>
  <c r="AC22" i="1" s="1"/>
  <c r="AD22" i="1" s="1"/>
  <c r="Z12" i="1"/>
  <c r="AC12" i="1" s="1"/>
  <c r="AD12" i="1" s="1"/>
  <c r="Z4" i="1"/>
  <c r="AC4" i="1" s="1"/>
  <c r="AD4" i="1" s="1"/>
  <c r="Z3" i="1"/>
  <c r="AC3" i="1" s="1"/>
  <c r="AD3" i="1" s="1"/>
  <c r="Z13" i="1"/>
  <c r="AC13" i="1" s="1"/>
  <c r="AD13" i="1" s="1"/>
  <c r="Z14" i="1"/>
  <c r="AC14" i="1" s="1"/>
  <c r="AD14" i="1" s="1"/>
  <c r="Z23" i="1"/>
  <c r="AC23" i="1" s="1"/>
  <c r="AD23" i="1" s="1"/>
  <c r="Z21" i="1"/>
  <c r="AC21" i="1" s="1"/>
  <c r="AD21" i="1" s="1"/>
  <c r="Z11" i="1"/>
  <c r="AC11" i="1" s="1"/>
  <c r="AD11" i="1" s="1"/>
  <c r="Z20" i="1"/>
  <c r="AC20" i="1" s="1"/>
  <c r="AD20" i="1" s="1"/>
  <c r="AE20" i="1" l="1"/>
  <c r="AE4" i="1"/>
  <c r="AE2" i="1"/>
  <c r="AE23" i="1"/>
  <c r="AE12" i="1"/>
  <c r="AE14" i="1"/>
  <c r="AE13" i="1"/>
  <c r="AE11" i="1"/>
  <c r="AE3" i="1"/>
  <c r="AE22" i="1"/>
  <c r="AE21" i="1"/>
  <c r="AE5" i="1"/>
  <c r="O24" i="1" l="1"/>
  <c r="K3" i="1"/>
  <c r="AT11" i="1" s="1"/>
  <c r="P5" i="1"/>
  <c r="AY21" i="1" s="1"/>
  <c r="L24" i="1"/>
  <c r="K4" i="1"/>
  <c r="AT16" i="1" s="1"/>
  <c r="R6" i="1"/>
  <c r="P6" i="1"/>
  <c r="K6" i="1"/>
  <c r="R24" i="1"/>
  <c r="M24" i="1"/>
  <c r="M6" i="1"/>
  <c r="N24" i="1"/>
  <c r="Q24" i="1"/>
  <c r="U5" i="1"/>
  <c r="N22" i="1"/>
  <c r="AW18" i="1" s="1"/>
  <c r="U23" i="1"/>
  <c r="O5" i="1"/>
  <c r="AX21" i="1" s="1"/>
  <c r="K24" i="1"/>
  <c r="N5" i="1"/>
  <c r="AW21" i="1" s="1"/>
  <c r="P24" i="1"/>
  <c r="O6" i="1"/>
  <c r="N4" i="1"/>
  <c r="AW16" i="1" s="1"/>
  <c r="N6" i="1"/>
  <c r="U4" i="1"/>
  <c r="L6" i="1"/>
  <c r="Q6" i="1"/>
  <c r="M5" i="1"/>
  <c r="AV21" i="1" s="1"/>
  <c r="P22" i="1"/>
  <c r="AY18" i="1" s="1"/>
  <c r="M22" i="1"/>
  <c r="AV18" i="1" s="1"/>
  <c r="O21" i="1"/>
  <c r="AX13" i="1" s="1"/>
  <c r="L23" i="1"/>
  <c r="AU23" i="1" s="1"/>
  <c r="R21" i="1"/>
  <c r="BA13" i="1" s="1"/>
  <c r="Q4" i="1"/>
  <c r="AZ16" i="1" s="1"/>
  <c r="O3" i="1"/>
  <c r="AX11" i="1" s="1"/>
  <c r="M4" i="1"/>
  <c r="AV16" i="1" s="1"/>
  <c r="P4" i="1"/>
  <c r="AY16" i="1" s="1"/>
  <c r="K5" i="1"/>
  <c r="AT21" i="1" s="1"/>
  <c r="R4" i="1"/>
  <c r="BA16" i="1" s="1"/>
  <c r="L5" i="1"/>
  <c r="AU21" i="1" s="1"/>
  <c r="U2" i="1"/>
  <c r="P23" i="1"/>
  <c r="AY23" i="1" s="1"/>
  <c r="R3" i="1"/>
  <c r="BA11" i="1" s="1"/>
  <c r="Q3" i="1"/>
  <c r="AZ11" i="1" s="1"/>
  <c r="K15" i="1"/>
  <c r="L12" i="1"/>
  <c r="AU12" i="1" s="1"/>
  <c r="O15" i="1"/>
  <c r="L13" i="1"/>
  <c r="AU17" i="1" s="1"/>
  <c r="K14" i="1"/>
  <c r="AT22" i="1" s="1"/>
  <c r="R14" i="1"/>
  <c r="BA22" i="1" s="1"/>
  <c r="M15" i="1"/>
  <c r="P15" i="1"/>
  <c r="M14" i="1"/>
  <c r="AV22" i="1" s="1"/>
  <c r="Q14" i="1"/>
  <c r="AZ22" i="1" s="1"/>
  <c r="R15" i="1"/>
  <c r="U14" i="1"/>
  <c r="U13" i="1"/>
  <c r="M13" i="1"/>
  <c r="AV17" i="1" s="1"/>
  <c r="N15" i="1"/>
  <c r="N13" i="1"/>
  <c r="AW17" i="1" s="1"/>
  <c r="L15" i="1"/>
  <c r="L14" i="1"/>
  <c r="AU22" i="1" s="1"/>
  <c r="R13" i="1"/>
  <c r="BA17" i="1" s="1"/>
  <c r="Q15" i="1"/>
  <c r="U12" i="1"/>
  <c r="K13" i="1"/>
  <c r="AT17" i="1" s="1"/>
  <c r="P12" i="1"/>
  <c r="AY12" i="1" s="1"/>
  <c r="Q13" i="1"/>
  <c r="AZ17" i="1" s="1"/>
  <c r="O14" i="1"/>
  <c r="AX22" i="1" s="1"/>
  <c r="O13" i="1"/>
  <c r="AX17" i="1" s="1"/>
  <c r="M12" i="1"/>
  <c r="AV12" i="1" s="1"/>
  <c r="O12" i="1"/>
  <c r="AX12" i="1" s="1"/>
  <c r="P14" i="1"/>
  <c r="AY22" i="1" s="1"/>
  <c r="P13" i="1"/>
  <c r="AY17" i="1" s="1"/>
  <c r="Q12" i="1"/>
  <c r="AZ12" i="1" s="1"/>
  <c r="K12" i="1"/>
  <c r="AT12" i="1" s="1"/>
  <c r="N14" i="1"/>
  <c r="AW22" i="1" s="1"/>
  <c r="R12" i="1"/>
  <c r="BA12" i="1" s="1"/>
  <c r="U11" i="1"/>
  <c r="N12" i="1"/>
  <c r="AW12" i="1" s="1"/>
  <c r="N3" i="1"/>
  <c r="AW11" i="1" s="1"/>
  <c r="K22" i="1"/>
  <c r="AT18" i="1" s="1"/>
  <c r="L4" i="1"/>
  <c r="AU16" i="1" s="1"/>
  <c r="L3" i="1"/>
  <c r="AU11" i="1" s="1"/>
  <c r="K23" i="1"/>
  <c r="AT23" i="1" s="1"/>
  <c r="M3" i="1"/>
  <c r="AV11" i="1" s="1"/>
  <c r="U3" i="1"/>
  <c r="Q21" i="1"/>
  <c r="AZ13" i="1" s="1"/>
  <c r="R5" i="1"/>
  <c r="BA21" i="1" s="1"/>
  <c r="O23" i="1"/>
  <c r="AX23" i="1" s="1"/>
  <c r="P21" i="1"/>
  <c r="AY13" i="1" s="1"/>
  <c r="U22" i="1"/>
  <c r="U20" i="1"/>
  <c r="L21" i="1"/>
  <c r="AU13" i="1" s="1"/>
  <c r="N21" i="1"/>
  <c r="AW13" i="1" s="1"/>
  <c r="N23" i="1"/>
  <c r="AW23" i="1" s="1"/>
  <c r="M21" i="1"/>
  <c r="AV13" i="1" s="1"/>
  <c r="L22" i="1"/>
  <c r="AU18" i="1" s="1"/>
  <c r="R22" i="1"/>
  <c r="BA18" i="1" s="1"/>
  <c r="U21" i="1"/>
  <c r="O22" i="1"/>
  <c r="AX18" i="1" s="1"/>
  <c r="Q22" i="1"/>
  <c r="AZ18" i="1" s="1"/>
  <c r="K21" i="1"/>
  <c r="AT13" i="1" s="1"/>
  <c r="Q5" i="1"/>
  <c r="AZ21" i="1" s="1"/>
  <c r="Q23" i="1"/>
  <c r="AZ23" i="1" s="1"/>
  <c r="P3" i="1"/>
  <c r="AY11" i="1" s="1"/>
  <c r="M23" i="1"/>
  <c r="AV23" i="1" s="1"/>
  <c r="R23" i="1"/>
  <c r="BA23" i="1" s="1"/>
  <c r="O4" i="1"/>
  <c r="AX16" i="1" s="1"/>
  <c r="J4" i="1" l="1"/>
  <c r="J5" i="1" s="1"/>
  <c r="J6" i="1" s="1"/>
  <c r="BB18" i="1"/>
  <c r="BB11" i="1"/>
  <c r="BB21" i="1"/>
  <c r="BB17" i="1"/>
  <c r="BB23" i="1"/>
  <c r="J22" i="1"/>
  <c r="J23" i="1" s="1"/>
  <c r="J24" i="1" s="1"/>
  <c r="BB16" i="1"/>
  <c r="BB22" i="1"/>
  <c r="J13" i="1"/>
  <c r="J14" i="1" s="1"/>
  <c r="J15" i="1" s="1"/>
  <c r="BB13" i="1"/>
  <c r="BB12" i="1"/>
  <c r="BC13" i="1" l="1"/>
  <c r="BC12" i="1"/>
  <c r="BC11" i="1"/>
  <c r="BC17" i="1"/>
  <c r="BC22" i="1"/>
  <c r="BC16" i="1"/>
  <c r="BC23" i="1"/>
  <c r="BC21" i="1"/>
  <c r="BC18" i="1"/>
  <c r="AQ23" i="1" l="1"/>
  <c r="AJ23" i="1"/>
  <c r="AQ22" i="1"/>
  <c r="AM23" i="1"/>
  <c r="AM21" i="1"/>
  <c r="AJ21" i="1"/>
  <c r="AL22" i="1"/>
  <c r="AN22" i="1"/>
  <c r="AK22" i="1"/>
  <c r="AL23" i="1"/>
  <c r="AI21" i="1"/>
  <c r="AO23" i="1"/>
  <c r="AM22" i="1"/>
  <c r="AI22" i="1"/>
  <c r="AK23" i="1"/>
  <c r="AP22" i="1"/>
  <c r="AN21" i="1"/>
  <c r="AJ22" i="1"/>
  <c r="AP23" i="1"/>
  <c r="AN23" i="1"/>
  <c r="AI23" i="1"/>
  <c r="AO22" i="1"/>
  <c r="AQ21" i="1"/>
  <c r="AK21" i="1"/>
  <c r="AL21" i="1"/>
  <c r="AO21" i="1"/>
  <c r="AP21" i="1"/>
  <c r="AN18" i="1"/>
  <c r="AI17" i="1"/>
  <c r="AP17" i="1"/>
  <c r="AJ17" i="1"/>
  <c r="AQ17" i="1"/>
  <c r="AQ16" i="1"/>
  <c r="AK18" i="1"/>
  <c r="AL18" i="1"/>
  <c r="AJ16" i="1"/>
  <c r="AP18" i="1"/>
  <c r="AP16" i="1"/>
  <c r="AQ18" i="1"/>
  <c r="AK17" i="1"/>
  <c r="AO17" i="1"/>
  <c r="AO18" i="1"/>
  <c r="AK16" i="1"/>
  <c r="AI16" i="1"/>
  <c r="AL17" i="1"/>
  <c r="AN17" i="1"/>
  <c r="AN16" i="1"/>
  <c r="AM16" i="1"/>
  <c r="AO16" i="1"/>
  <c r="AI18" i="1"/>
  <c r="AM18" i="1"/>
  <c r="AJ18" i="1"/>
  <c r="E32" i="1" s="1"/>
  <c r="AL16" i="1"/>
  <c r="AM17" i="1"/>
  <c r="AN12" i="1"/>
  <c r="AM11" i="1"/>
  <c r="AJ12" i="1"/>
  <c r="AN13" i="1"/>
  <c r="AO12" i="1"/>
  <c r="AK12" i="1"/>
  <c r="AK11" i="1"/>
  <c r="AJ13" i="1"/>
  <c r="AO13" i="1"/>
  <c r="AP12" i="1"/>
  <c r="AP13" i="1"/>
  <c r="AQ13" i="1"/>
  <c r="AP11" i="1"/>
  <c r="AL12" i="1"/>
  <c r="AQ12" i="1"/>
  <c r="AL11" i="1"/>
  <c r="AM13" i="1"/>
  <c r="AQ11" i="1"/>
  <c r="AK13" i="1"/>
  <c r="AO11" i="1"/>
  <c r="AM12" i="1"/>
  <c r="AL13" i="1"/>
  <c r="AJ11" i="1"/>
  <c r="AN11" i="1"/>
  <c r="AI13" i="1"/>
  <c r="AI11" i="1"/>
  <c r="AI12" i="1"/>
  <c r="B32" i="1" l="1"/>
  <c r="E33" i="1"/>
  <c r="E30" i="1"/>
  <c r="B31" i="1"/>
  <c r="E31" i="1"/>
  <c r="B30" i="1"/>
  <c r="B33" i="1"/>
</calcChain>
</file>

<file path=xl/sharedStrings.xml><?xml version="1.0" encoding="utf-8"?>
<sst xmlns="http://schemas.openxmlformats.org/spreadsheetml/2006/main" count="76" uniqueCount="41">
  <si>
    <t>equipe 1</t>
  </si>
  <si>
    <t>equipe 2</t>
  </si>
  <si>
    <t>equipe 3</t>
  </si>
  <si>
    <t>equipe 4</t>
  </si>
  <si>
    <t>j</t>
  </si>
  <si>
    <t>g</t>
  </si>
  <si>
    <t>p</t>
  </si>
  <si>
    <t>n</t>
  </si>
  <si>
    <t>gp</t>
  </si>
  <si>
    <t>gc</t>
  </si>
  <si>
    <t>pts</t>
  </si>
  <si>
    <t>Poule 1</t>
  </si>
  <si>
    <t>equipe 5</t>
  </si>
  <si>
    <t>equipe 6</t>
  </si>
  <si>
    <t>equipe 7</t>
  </si>
  <si>
    <t>equipe 8</t>
  </si>
  <si>
    <t>Poule 2</t>
  </si>
  <si>
    <t>equipe 9</t>
  </si>
  <si>
    <t>equipe 10</t>
  </si>
  <si>
    <t>equipe 11</t>
  </si>
  <si>
    <t>equipe 12</t>
  </si>
  <si>
    <t>Poule 3</t>
  </si>
  <si>
    <t>meilleurs 2èmes</t>
  </si>
  <si>
    <t>meilleurs 3èmes</t>
  </si>
  <si>
    <t>meilleurs 1ers</t>
  </si>
  <si>
    <t>quarts de finale</t>
  </si>
  <si>
    <t>demi finales</t>
  </si>
  <si>
    <t>Finale</t>
  </si>
  <si>
    <t>petite Finale</t>
  </si>
  <si>
    <t>equipe</t>
  </si>
  <si>
    <t>rang</t>
  </si>
  <si>
    <t>Classement Poule 1</t>
  </si>
  <si>
    <t>Classement Poule 2</t>
  </si>
  <si>
    <t>Classement Poule 3</t>
  </si>
  <si>
    <t>A</t>
  </si>
  <si>
    <t>B</t>
  </si>
  <si>
    <t>C</t>
  </si>
  <si>
    <t>D</t>
  </si>
  <si>
    <t>E</t>
  </si>
  <si>
    <t>F</t>
  </si>
  <si>
    <t>Equipes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</si>
</sst>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11">
    <xf numFmtId="0" fontId="0" fillId="0" borderId="0" xfId="0"/>
    <xf numFmtId="0" fontId="1" fillId="0" borderId="0" xfId="1" applyBorder="1"/>
    <xf numFmtId="0" fontId="0" fillId="0" borderId="2" xfId="0" applyBorder="1"/>
    <xf numFmtId="0" fontId="0" fillId="2" borderId="2" xfId="0" applyFill="1" applyBorder="1"/>
    <xf numFmtId="0" fontId="0" fillId="3" borderId="2" xfId="0" applyFill="1" applyBorder="1"/>
    <xf numFmtId="0" fontId="0" fillId="4" borderId="2" xfId="0" applyFill="1" applyBorder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0" xfId="0" applyBorder="1"/>
    <xf numFmtId="0" fontId="3" fillId="5" borderId="2" xfId="0" applyFont="1" applyFill="1" applyBorder="1"/>
    <xf numFmtId="0" fontId="2" fillId="0" borderId="0" xfId="0" applyFont="1" applyBorder="1"/>
  </cellXfs>
  <cellStyles count="2">
    <cellStyle name="Heading 1" xfId="1" builtinId="1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304800</xdr:colOff>
      <xdr:row>1</xdr:row>
      <xdr:rowOff>19050</xdr:rowOff>
    </xdr:from>
    <xdr:to>
      <xdr:col>6</xdr:col>
      <xdr:colOff>581025</xdr:colOff>
      <xdr:row>3</xdr:row>
      <xdr:rowOff>85725</xdr:rowOff>
    </xdr:to>
    <xdr:sp macro="[0]!tirage" textlink="">
      <xdr:nvSpPr>
        <xdr:cNvPr id="2" name="Rounded Rectangle 1"/>
        <xdr:cNvSpPr/>
      </xdr:nvSpPr>
      <xdr:spPr>
        <a:xfrm>
          <a:off x="3352800" y="209550"/>
          <a:ext cx="885825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tirage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BI48"/>
  <sheetViews>
    <sheetView showGridLines="0" tabSelected="1" workbookViewId="0">
      <selection activeCell="N36" sqref="N36"/>
    </sheetView>
  </sheetViews>
  <sheetFormatPr defaultColWidth="12.140625" defaultRowHeight="15" x14ac:dyDescent="0.25"/>
  <cols>
    <col min="21" max="55" width="0" hidden="1" customWidth="1"/>
  </cols>
  <sheetData>
    <row r="1" spans="1:61" ht="19.5" x14ac:dyDescent="0.3">
      <c r="A1" s="1" t="s">
        <v>11</v>
      </c>
      <c r="B1" s="1"/>
      <c r="C1" s="1"/>
      <c r="D1" s="1"/>
      <c r="E1" s="1"/>
      <c r="F1" s="8"/>
      <c r="G1" s="8"/>
      <c r="H1" s="8"/>
      <c r="I1" s="8"/>
      <c r="J1" s="8"/>
      <c r="K1" s="8"/>
      <c r="L1" s="8"/>
      <c r="M1" s="1" t="s">
        <v>31</v>
      </c>
      <c r="N1" s="8"/>
      <c r="O1" s="8"/>
      <c r="P1" s="8"/>
      <c r="Q1" s="8"/>
      <c r="R1" s="8"/>
      <c r="S1" s="8"/>
      <c r="T1" s="8"/>
      <c r="U1" s="8"/>
      <c r="V1" s="8"/>
      <c r="W1" s="8" t="s">
        <v>4</v>
      </c>
      <c r="X1" s="8" t="s">
        <v>5</v>
      </c>
      <c r="Y1" s="8" t="s">
        <v>6</v>
      </c>
      <c r="Z1" s="8" t="s">
        <v>7</v>
      </c>
      <c r="AA1" s="8" t="s">
        <v>8</v>
      </c>
      <c r="AB1" s="8" t="s">
        <v>9</v>
      </c>
      <c r="AC1" s="8" t="s">
        <v>10</v>
      </c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</row>
    <row r="2" spans="1:61" x14ac:dyDescent="0.25">
      <c r="A2" s="2"/>
      <c r="B2" s="5" t="str">
        <f>Equipes!B2</f>
        <v>equipe 4</v>
      </c>
      <c r="C2" s="5"/>
      <c r="D2" s="5"/>
      <c r="E2" s="5" t="str">
        <f>Equipes!B3</f>
        <v>equipe 5</v>
      </c>
      <c r="F2" s="8"/>
      <c r="G2" s="8"/>
      <c r="H2" s="8"/>
      <c r="I2" s="8"/>
      <c r="J2" s="9" t="s">
        <v>30</v>
      </c>
      <c r="K2" s="9" t="s">
        <v>29</v>
      </c>
      <c r="L2" s="9" t="s">
        <v>4</v>
      </c>
      <c r="M2" s="9" t="s">
        <v>5</v>
      </c>
      <c r="N2" s="9" t="s">
        <v>6</v>
      </c>
      <c r="O2" s="9" t="s">
        <v>7</v>
      </c>
      <c r="P2" s="9" t="s">
        <v>8</v>
      </c>
      <c r="Q2" s="9" t="s">
        <v>9</v>
      </c>
      <c r="R2" s="9" t="s">
        <v>10</v>
      </c>
      <c r="S2" s="8"/>
      <c r="T2" s="8"/>
      <c r="U2" s="8">
        <f>INDEX(AD$2:AD$5,MATCH(ROW(I1),$AE$2:$AE$5,0))</f>
        <v>0.4</v>
      </c>
      <c r="V2" s="8" t="str">
        <f>Equipes!B2</f>
        <v>equipe 4</v>
      </c>
      <c r="W2" s="8">
        <f>SUMPRODUCT(($B$2:$B$7=V2)*($C$2:$C$7&lt;&gt;""))+SUMPRODUCT(($E$2:$E$7=V2)*($C$2:$C$7&lt;&gt;""))</f>
        <v>0</v>
      </c>
      <c r="X2" s="8">
        <f>SUMPRODUCT(($B$2:$B$7=V2)*($C$2:$C$7&gt;$D$2:$D$7))+SUMPRODUCT(($E$2:$E$7=V2)*($C$2:$C$7&lt;$D$2:$D$7))</f>
        <v>0</v>
      </c>
      <c r="Y2" s="8">
        <f>SUMPRODUCT(($B$2:$B$7=V2)*($C$2:$C$7&lt;$D$2:$D$7))+SUMPRODUCT(($E$2:$E$7=V2)*($C$2:$C$7&gt;$D$2:$D$7))</f>
        <v>0</v>
      </c>
      <c r="Z2" s="8">
        <f>W2-SUM(X2:Y2)</f>
        <v>0</v>
      </c>
      <c r="AA2" s="8">
        <f>SUMPRODUCT(($B$2:$B$7=V2)*($C$2:$C$7))+SUMPRODUCT(($E$2:$E$7=V2)*($D$2:$D$7))</f>
        <v>0</v>
      </c>
      <c r="AB2" s="8">
        <f>SUMPRODUCT(($B$2:$B$7=V2)*($D$2:$D$7))+SUMPRODUCT(($E$2:$E$7=V2)*($C$2:$C$7))</f>
        <v>0</v>
      </c>
      <c r="AC2" s="8">
        <f>X2*3+Z2</f>
        <v>0</v>
      </c>
      <c r="AD2" s="8">
        <f>AC2*100000+X2*1000+(AA2-AB2)*10+AA2+ROW(A1)/10</f>
        <v>0.1</v>
      </c>
      <c r="AE2" s="8">
        <f>RANK(AD2,$AD$2:$AD$5)</f>
        <v>4</v>
      </c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</row>
    <row r="3" spans="1:61" x14ac:dyDescent="0.25">
      <c r="A3" s="2"/>
      <c r="B3" s="4" t="str">
        <f>Equipes!B4</f>
        <v>equipe 9</v>
      </c>
      <c r="C3" s="4"/>
      <c r="D3" s="4"/>
      <c r="E3" s="4" t="str">
        <f>Equipes!B5</f>
        <v>equipe 1</v>
      </c>
      <c r="F3" s="8"/>
      <c r="G3" s="8"/>
      <c r="H3" s="8"/>
      <c r="I3" s="8"/>
      <c r="J3" s="6">
        <v>1</v>
      </c>
      <c r="K3" s="7" t="str">
        <f>INDEX(V$2:V$5,MATCH(ROW(A1),$AE$2:$AE$5,0))</f>
        <v>equipe 1</v>
      </c>
      <c r="L3" s="6">
        <f>INDEX(W$2:W$5,MATCH(ROW(B1),$AE$2:$AE$5,0))</f>
        <v>0</v>
      </c>
      <c r="M3" s="6">
        <f>INDEX(X$2:X$5,MATCH(ROW(C1),$AE$2:$AE$5,0))</f>
        <v>0</v>
      </c>
      <c r="N3" s="6">
        <f>INDEX(Y$2:Y$5,MATCH(ROW(D1),$AE$2:$AE$5,0))</f>
        <v>0</v>
      </c>
      <c r="O3" s="6">
        <f>INDEX(Z$2:Z$5,MATCH(ROW(E1),$AE$2:$AE$5,0))</f>
        <v>0</v>
      </c>
      <c r="P3" s="6">
        <f>INDEX(AA$2:AA$5,MATCH(ROW(F1),$AE$2:$AE$5,0))</f>
        <v>0</v>
      </c>
      <c r="Q3" s="6">
        <f>INDEX(AB$2:AB$5,MATCH(ROW(G1),$AE$2:$AE$5,0))</f>
        <v>0</v>
      </c>
      <c r="R3" s="6">
        <f>INDEX(AC$2:AC$5,MATCH(ROW(M1),$AE$2:$AE$5,0))</f>
        <v>0</v>
      </c>
      <c r="S3" s="8"/>
      <c r="T3" s="8"/>
      <c r="U3" s="8">
        <f>INDEX(AD$2:AD$5,MATCH(ROW(Equipes!B2),$AE$2:$AE$5,0))</f>
        <v>0.3</v>
      </c>
      <c r="V3" s="8" t="str">
        <f>Equipes!B3</f>
        <v>equipe 5</v>
      </c>
      <c r="W3" s="8">
        <f t="shared" ref="W3:W5" si="0">SUMPRODUCT(($B$2:$B$7=V3)*($C$2:$C$7&lt;&gt;""))+SUMPRODUCT(($E$2:$E$7=V3)*($C$2:$C$7&lt;&gt;""))</f>
        <v>0</v>
      </c>
      <c r="X3" s="8">
        <f>SUMPRODUCT(($B$2:$B$7=V3)*($C$2:$C$7&gt;$D$2:$D$7))+SUMPRODUCT(($E$2:$E$7=V3)*($C$2:$C$7&lt;$D$2:$D$7))</f>
        <v>0</v>
      </c>
      <c r="Y3" s="8">
        <f t="shared" ref="Y3:Y5" si="1">SUMPRODUCT(($B$2:$B$7=V3)*($C$2:$C$7&lt;$D$2:$D$7))+SUMPRODUCT(($E$2:$E$7=V3)*($C$2:$C$7&gt;$D$2:$D$7))</f>
        <v>0</v>
      </c>
      <c r="Z3" s="8">
        <f t="shared" ref="Z3:Z5" si="2">W3-SUM(X3:Y3)</f>
        <v>0</v>
      </c>
      <c r="AA3" s="8">
        <f t="shared" ref="AA3:AA5" si="3">SUMPRODUCT(($B$2:$B$7=V3)*($C$2:$C$7))+SUMPRODUCT(($E$2:$E$7=V3)*($D$2:$D$7))</f>
        <v>0</v>
      </c>
      <c r="AB3" s="8">
        <f t="shared" ref="AB3:AB5" si="4">SUMPRODUCT(($B$2:$B$7=V3)*($D$2:$D$7))+SUMPRODUCT(($E$2:$E$7=V3)*($C$2:$C$7))</f>
        <v>0</v>
      </c>
      <c r="AC3" s="8">
        <f t="shared" ref="AC3:AC5" si="5">X3*3+Z3</f>
        <v>0</v>
      </c>
      <c r="AD3" s="8">
        <f t="shared" ref="AD3:AD5" si="6">AC3*100000+X3*1000+(AA3-AB3)*10+AA3+ROW(A2)/10</f>
        <v>0.2</v>
      </c>
      <c r="AE3" s="8">
        <f t="shared" ref="AE3:AE5" si="7">RANK(AD3,$AD$2:$AD$5)</f>
        <v>3</v>
      </c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</row>
    <row r="4" spans="1:61" x14ac:dyDescent="0.25">
      <c r="A4" s="2"/>
      <c r="B4" s="3" t="str">
        <f>Equipes!B3</f>
        <v>equipe 5</v>
      </c>
      <c r="C4" s="3"/>
      <c r="D4" s="3"/>
      <c r="E4" s="3" t="str">
        <f>Equipes!B4</f>
        <v>equipe 9</v>
      </c>
      <c r="F4" s="8"/>
      <c r="G4" s="8"/>
      <c r="H4" s="8"/>
      <c r="I4" s="8"/>
      <c r="J4" s="6">
        <f>IF(INT(U3)=INT(U2),J3,RANK(U3,$U$2:$U$5))</f>
        <v>1</v>
      </c>
      <c r="K4" s="7" t="str">
        <f>INDEX(V$2:V$5,MATCH(ROW(A2),$AE$2:$AE$5,0))</f>
        <v>equipe 9</v>
      </c>
      <c r="L4" s="6">
        <f>INDEX(W$2:W$5,MATCH(ROW(B2),$AE$2:$AE$5,0))</f>
        <v>0</v>
      </c>
      <c r="M4" s="6">
        <f>INDEX(X$2:X$5,MATCH(ROW(C2),$AE$2:$AE$5,0))</f>
        <v>0</v>
      </c>
      <c r="N4" s="6">
        <f>INDEX(Y$2:Y$5,MATCH(ROW(D2),$AE$2:$AE$5,0))</f>
        <v>0</v>
      </c>
      <c r="O4" s="6">
        <f>INDEX(Z$2:Z$5,MATCH(ROW(E2),$AE$2:$AE$5,0))</f>
        <v>0</v>
      </c>
      <c r="P4" s="6">
        <f>INDEX(AA$2:AA$5,MATCH(ROW(F2),$AE$2:$AE$5,0))</f>
        <v>0</v>
      </c>
      <c r="Q4" s="6">
        <f>INDEX(AB$2:AB$5,MATCH(ROW(G2),$AE$2:$AE$5,0))</f>
        <v>0</v>
      </c>
      <c r="R4" s="6">
        <f>INDEX(AC$2:AC$5,MATCH(ROW(H2),$AE$2:$AE$5,0))</f>
        <v>0</v>
      </c>
      <c r="S4" s="8"/>
      <c r="T4" s="8"/>
      <c r="U4" s="8">
        <f>INDEX(AD$2:AD$5,MATCH(ROW(Equipes!B3),$AE$2:$AE$5,0))</f>
        <v>0.2</v>
      </c>
      <c r="V4" s="8" t="str">
        <f>Equipes!B4</f>
        <v>equipe 9</v>
      </c>
      <c r="W4" s="8">
        <f t="shared" si="0"/>
        <v>0</v>
      </c>
      <c r="X4" s="8">
        <f>SUMPRODUCT(($B$2:$B$7=V4)*($C$2:$C$7&gt;$D$2:$D$7))+SUMPRODUCT(($E$2:$E$7=V4)*($C$2:$C$7&lt;$D$2:$D$7))</f>
        <v>0</v>
      </c>
      <c r="Y4" s="8">
        <f t="shared" si="1"/>
        <v>0</v>
      </c>
      <c r="Z4" s="8">
        <f t="shared" si="2"/>
        <v>0</v>
      </c>
      <c r="AA4" s="8">
        <f t="shared" si="3"/>
        <v>0</v>
      </c>
      <c r="AB4" s="8">
        <f t="shared" si="4"/>
        <v>0</v>
      </c>
      <c r="AC4" s="8">
        <f t="shared" si="5"/>
        <v>0</v>
      </c>
      <c r="AD4" s="8">
        <f t="shared" si="6"/>
        <v>0.3</v>
      </c>
      <c r="AE4" s="8">
        <f t="shared" si="7"/>
        <v>2</v>
      </c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</row>
    <row r="5" spans="1:61" x14ac:dyDescent="0.25">
      <c r="A5" s="2"/>
      <c r="B5" s="5" t="str">
        <f>Equipes!B5</f>
        <v>equipe 1</v>
      </c>
      <c r="C5" s="5"/>
      <c r="D5" s="5"/>
      <c r="E5" s="5" t="str">
        <f>Equipes!B2</f>
        <v>equipe 4</v>
      </c>
      <c r="F5" s="8"/>
      <c r="G5" s="8"/>
      <c r="H5" s="8"/>
      <c r="I5" s="8"/>
      <c r="J5" s="6">
        <f>IF(INT(U4)=INT(U3),J4,RANK(U4,$U$2:$U$5))</f>
        <v>1</v>
      </c>
      <c r="K5" s="7" t="str">
        <f>INDEX(V$2:V$5,MATCH(ROW(A3),$AE$2:$AE$5,0))</f>
        <v>equipe 5</v>
      </c>
      <c r="L5" s="6">
        <f>INDEX(W$2:W$5,MATCH(ROW(B3),$AE$2:$AE$5,0))</f>
        <v>0</v>
      </c>
      <c r="M5" s="6">
        <f>INDEX(X$2:X$5,MATCH(ROW(C3),$AE$2:$AE$5,0))</f>
        <v>0</v>
      </c>
      <c r="N5" s="6">
        <f>INDEX(Y$2:Y$5,MATCH(ROW(D3),$AE$2:$AE$5,0))</f>
        <v>0</v>
      </c>
      <c r="O5" s="6">
        <f>INDEX(Z$2:Z$5,MATCH(ROW(E3),$AE$2:$AE$5,0))</f>
        <v>0</v>
      </c>
      <c r="P5" s="6">
        <f>INDEX(AA$2:AA$5,MATCH(ROW(F3),$AE$2:$AE$5,0))</f>
        <v>0</v>
      </c>
      <c r="Q5" s="6">
        <f>INDEX(AB$2:AB$5,MATCH(ROW(G3),$AE$2:$AE$5,0))</f>
        <v>0</v>
      </c>
      <c r="R5" s="6">
        <f>INDEX(AC$2:AC$5,MATCH(ROW(H3),$AE$2:$AE$5,0))</f>
        <v>0</v>
      </c>
      <c r="S5" s="8"/>
      <c r="T5" s="8"/>
      <c r="U5" s="8">
        <f>INDEX(AD$2:AD$5,MATCH(ROW(Equipes!B4),$AE$2:$AE$5,0))</f>
        <v>0.1</v>
      </c>
      <c r="V5" s="8" t="str">
        <f>Equipes!B5</f>
        <v>equipe 1</v>
      </c>
      <c r="W5" s="8">
        <f t="shared" si="0"/>
        <v>0</v>
      </c>
      <c r="X5" s="8">
        <f>SUMPRODUCT(($B$2:$B$7=V5)*($C$2:$C$7&gt;$D$2:$D$7))+SUMPRODUCT(($E$2:$E$7=V5)*($C$2:$C$7&lt;$D$2:$D$7))</f>
        <v>0</v>
      </c>
      <c r="Y5" s="8">
        <f t="shared" si="1"/>
        <v>0</v>
      </c>
      <c r="Z5" s="8">
        <f t="shared" si="2"/>
        <v>0</v>
      </c>
      <c r="AA5" s="8">
        <f t="shared" si="3"/>
        <v>0</v>
      </c>
      <c r="AB5" s="8">
        <f t="shared" si="4"/>
        <v>0</v>
      </c>
      <c r="AC5" s="8">
        <f t="shared" si="5"/>
        <v>0</v>
      </c>
      <c r="AD5" s="8">
        <f t="shared" si="6"/>
        <v>0.4</v>
      </c>
      <c r="AE5" s="8">
        <f t="shared" si="7"/>
        <v>1</v>
      </c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</row>
    <row r="6" spans="1:61" x14ac:dyDescent="0.25">
      <c r="A6" s="2"/>
      <c r="B6" s="4" t="str">
        <f>Equipes!B2</f>
        <v>equipe 4</v>
      </c>
      <c r="C6" s="4"/>
      <c r="D6" s="4"/>
      <c r="E6" s="4" t="str">
        <f>Equipes!B4</f>
        <v>equipe 9</v>
      </c>
      <c r="F6" s="8"/>
      <c r="G6" s="8"/>
      <c r="H6" s="8"/>
      <c r="I6" s="8"/>
      <c r="J6" s="6">
        <f>IF(INT(U5)=INT(U4),J5,RANK(U5,$U$2:$U$5))</f>
        <v>1</v>
      </c>
      <c r="K6" s="7" t="str">
        <f>INDEX(V$2:V$5,MATCH(ROW(A4),$AE$2:$AE$5,0))</f>
        <v>equipe 4</v>
      </c>
      <c r="L6" s="6">
        <f>INDEX(W$2:W$5,MATCH(ROW(B4),$AE$2:$AE$5,0))</f>
        <v>0</v>
      </c>
      <c r="M6" s="6">
        <f>INDEX(X$2:X$5,MATCH(ROW(C4),$AE$2:$AE$5,0))</f>
        <v>0</v>
      </c>
      <c r="N6" s="6">
        <f>INDEX(Y$2:Y$5,MATCH(ROW(D4),$AE$2:$AE$5,0))</f>
        <v>0</v>
      </c>
      <c r="O6" s="6">
        <f>INDEX(Z$2:Z$5,MATCH(ROW(E4),$AE$2:$AE$5,0))</f>
        <v>0</v>
      </c>
      <c r="P6" s="6">
        <f>INDEX(AA$2:AA$5,MATCH(ROW(F4),$AE$2:$AE$5,0))</f>
        <v>0</v>
      </c>
      <c r="Q6" s="6">
        <f>INDEX(AB$2:AB$5,MATCH(ROW(G4),$AE$2:$AE$5,0))</f>
        <v>0</v>
      </c>
      <c r="R6" s="6">
        <f>INDEX(AC$2:AC$5,MATCH(ROW(H4),$AE$2:$AE$5,0))</f>
        <v>0</v>
      </c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</row>
    <row r="7" spans="1:61" x14ac:dyDescent="0.25">
      <c r="A7" s="2"/>
      <c r="B7" s="3" t="str">
        <f>Equipes!B5</f>
        <v>equipe 1</v>
      </c>
      <c r="C7" s="3"/>
      <c r="D7" s="3"/>
      <c r="E7" s="3" t="str">
        <f>Equipes!B3</f>
        <v>equipe 5</v>
      </c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</row>
    <row r="8" spans="1:61" x14ac:dyDescent="0.25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</row>
    <row r="9" spans="1:61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</row>
    <row r="10" spans="1:61" ht="19.5" x14ac:dyDescent="0.3">
      <c r="A10" s="1" t="s">
        <v>16</v>
      </c>
      <c r="B10" s="1"/>
      <c r="C10" s="1"/>
      <c r="D10" s="1"/>
      <c r="E10" s="1"/>
      <c r="F10" s="8"/>
      <c r="G10" s="8"/>
      <c r="H10" s="8"/>
      <c r="I10" s="8"/>
      <c r="J10" s="8"/>
      <c r="K10" s="8"/>
      <c r="L10" s="8"/>
      <c r="M10" s="1" t="s">
        <v>32</v>
      </c>
      <c r="N10" s="8"/>
      <c r="O10" s="8"/>
      <c r="P10" s="8"/>
      <c r="Q10" s="8"/>
      <c r="R10" s="8"/>
      <c r="S10" s="8"/>
      <c r="T10" s="8"/>
      <c r="U10" s="8"/>
      <c r="V10" s="8"/>
      <c r="W10" s="8" t="s">
        <v>4</v>
      </c>
      <c r="X10" s="8" t="s">
        <v>5</v>
      </c>
      <c r="Y10" s="8" t="s">
        <v>6</v>
      </c>
      <c r="Z10" s="8" t="s">
        <v>7</v>
      </c>
      <c r="AA10" s="8" t="s">
        <v>8</v>
      </c>
      <c r="AB10" s="8" t="s">
        <v>9</v>
      </c>
      <c r="AC10" s="8" t="s">
        <v>10</v>
      </c>
      <c r="AD10" s="8"/>
      <c r="AE10" s="8"/>
      <c r="AF10" s="8"/>
      <c r="AG10" s="8"/>
      <c r="AH10" s="8" t="s">
        <v>24</v>
      </c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</row>
    <row r="11" spans="1:61" x14ac:dyDescent="0.25">
      <c r="A11" s="2"/>
      <c r="B11" s="5" t="str">
        <f>Equipes!B6</f>
        <v>equipe 3</v>
      </c>
      <c r="C11" s="5"/>
      <c r="D11" s="5"/>
      <c r="E11" s="5" t="str">
        <f>Equipes!B7</f>
        <v>equipe 11</v>
      </c>
      <c r="F11" s="8"/>
      <c r="G11" s="8"/>
      <c r="H11" s="8"/>
      <c r="I11" s="8"/>
      <c r="J11" s="9"/>
      <c r="K11" s="9"/>
      <c r="L11" s="9" t="s">
        <v>4</v>
      </c>
      <c r="M11" s="9" t="s">
        <v>5</v>
      </c>
      <c r="N11" s="9" t="s">
        <v>6</v>
      </c>
      <c r="O11" s="9" t="s">
        <v>7</v>
      </c>
      <c r="P11" s="9" t="s">
        <v>8</v>
      </c>
      <c r="Q11" s="9" t="s">
        <v>9</v>
      </c>
      <c r="R11" s="9" t="s">
        <v>10</v>
      </c>
      <c r="S11" s="8"/>
      <c r="T11" s="8"/>
      <c r="U11" s="8">
        <f>INDEX(AD$11:AD$14,MATCH(ROW(A1),$AE$11:$AE$14,0))</f>
        <v>0.4</v>
      </c>
      <c r="V11" s="8" t="str">
        <f>Equipes!B6</f>
        <v>equipe 3</v>
      </c>
      <c r="W11" s="8">
        <f>SUMPRODUCT(($B$11:$B$16=V11)*($C$11:$C$16&lt;&gt;""))+SUMPRODUCT(($E$11:$E$16=V11)*($C$11:$C$16&lt;&gt;""))</f>
        <v>0</v>
      </c>
      <c r="X11" s="8">
        <f>SUMPRODUCT(($B$11:$B$16=V11)*($C$11:$C$16&gt;$D$11:$D$16))+SUMPRODUCT(($E$11:$E$16=V11)*($C$11:$C$16&lt;$D$11:$D$16))</f>
        <v>0</v>
      </c>
      <c r="Y11" s="8">
        <f>SUMPRODUCT(($B$11:$B$16=V11)*($C$11:$C$16&lt;$D$11:$D$16))+SUMPRODUCT(($E$11:$E$16=V11)*($C$11:$C$16&gt;$D$11:$D$16))</f>
        <v>0</v>
      </c>
      <c r="Z11" s="8">
        <f>W11-SUM(X11:Y11)</f>
        <v>0</v>
      </c>
      <c r="AA11" s="8">
        <f>SUMPRODUCT(($B$11:$B$16=V11)*($C$11:$C$16))+SUMPRODUCT(($E$11:$E$16=V11)*($D$11:$D$16))</f>
        <v>0</v>
      </c>
      <c r="AB11" s="8">
        <f>SUMPRODUCT(($B$11:$B$16=V11)*($D$11:$D$16))+SUMPRODUCT(($E$11:$E$16=V11)*($C$11:$C$16))</f>
        <v>0</v>
      </c>
      <c r="AC11" s="8">
        <f>X11*3+Z11</f>
        <v>0</v>
      </c>
      <c r="AD11" s="8">
        <f>AC11*100000+X11*1000+(AA11-AB11)*10+AA11+ROW(A1)/10</f>
        <v>0.1</v>
      </c>
      <c r="AE11" s="8">
        <f>RANK(AD11,$AD$11:$AD$14)</f>
        <v>4</v>
      </c>
      <c r="AF11" s="8"/>
      <c r="AG11" s="8"/>
      <c r="AH11" s="8"/>
      <c r="AI11" s="8" t="str">
        <f>INDEX(AT$11:AT$13,MATCH(ROW(A1),$BC$11:$BC$13,0))</f>
        <v>equipe 7</v>
      </c>
      <c r="AJ11" s="8">
        <f>INDEX(AU$11:AU$13,MATCH(ROW(B1),$BC$11:$BC$13,0))</f>
        <v>0</v>
      </c>
      <c r="AK11" s="8">
        <f>INDEX(AV$11:AV$13,MATCH(ROW(C1),$BC$11:$BC$13,0))</f>
        <v>0</v>
      </c>
      <c r="AL11" s="8">
        <f>INDEX(AW$11:AW$13,MATCH(ROW(D1),$BC$11:$BC$13,0))</f>
        <v>0</v>
      </c>
      <c r="AM11" s="8">
        <f>INDEX(AX$11:AX$13,MATCH(ROW(E1),$BC$11:$BC$13,0))</f>
        <v>0</v>
      </c>
      <c r="AN11" s="8">
        <f>INDEX(AY$11:AY$13,MATCH(ROW(F1),$BC$11:$BC$13,0))</f>
        <v>0</v>
      </c>
      <c r="AO11" s="8">
        <f>INDEX(AZ$11:AZ$13,MATCH(ROW(G1),$BC$11:$BC$13,0))</f>
        <v>0</v>
      </c>
      <c r="AP11" s="8">
        <f>INDEX(BA$11:BA$13,MATCH(ROW(M1),$BC$11:$BC$13,0))</f>
        <v>0</v>
      </c>
      <c r="AQ11" s="8">
        <f>INDEX(BB$11:BB$13,MATCH(ROW(I1),$BC$11:$BC$13,0))</f>
        <v>0.3</v>
      </c>
      <c r="AR11" s="8"/>
      <c r="AS11" s="8"/>
      <c r="AT11" s="8" t="str">
        <f>K3</f>
        <v>equipe 1</v>
      </c>
      <c r="AU11" s="8">
        <f>L3</f>
        <v>0</v>
      </c>
      <c r="AV11" s="8">
        <f>M3</f>
        <v>0</v>
      </c>
      <c r="AW11" s="8">
        <f>N3</f>
        <v>0</v>
      </c>
      <c r="AX11" s="8">
        <f>O3</f>
        <v>0</v>
      </c>
      <c r="AY11" s="8">
        <f>P3</f>
        <v>0</v>
      </c>
      <c r="AZ11" s="8">
        <f>Q3</f>
        <v>0</v>
      </c>
      <c r="BA11" s="8">
        <f>R3</f>
        <v>0</v>
      </c>
      <c r="BB11" s="8">
        <f>BA11*100000+AV11*1000+(AY11-AZ11)*10+AY11+ROW(A1)/10</f>
        <v>0.1</v>
      </c>
      <c r="BC11" s="8">
        <f>RANK(BB11,$BB$11:$BB$13)</f>
        <v>3</v>
      </c>
      <c r="BD11" s="8"/>
      <c r="BE11" s="8"/>
      <c r="BF11" s="8"/>
      <c r="BG11" s="8"/>
      <c r="BH11" s="8"/>
      <c r="BI11" s="8"/>
    </row>
    <row r="12" spans="1:61" x14ac:dyDescent="0.25">
      <c r="A12" s="2"/>
      <c r="B12" s="4" t="str">
        <f>Equipes!B8</f>
        <v>equipe 2</v>
      </c>
      <c r="C12" s="4"/>
      <c r="D12" s="4"/>
      <c r="E12" s="4" t="str">
        <f>Equipes!B9</f>
        <v>equipe 10</v>
      </c>
      <c r="F12" s="8"/>
      <c r="G12" s="8"/>
      <c r="H12" s="8"/>
      <c r="I12" s="8"/>
      <c r="J12" s="6">
        <v>1</v>
      </c>
      <c r="K12" s="7" t="str">
        <f>INDEX(V$11:V$14,MATCH(ROW(A1),$AE$11:$AE$14,0))</f>
        <v>equipe 10</v>
      </c>
      <c r="L12" s="6">
        <f>INDEX(W$11:W$14,MATCH(ROW(B1),$AE$11:$AE$14,0))</f>
        <v>0</v>
      </c>
      <c r="M12" s="6">
        <f>INDEX(X$11:X$14,MATCH(ROW(C1),$AE$11:$AE$14,0))</f>
        <v>0</v>
      </c>
      <c r="N12" s="6">
        <f>INDEX(Y$11:Y$14,MATCH(ROW(D1),$AE$11:$AE$14,0))</f>
        <v>0</v>
      </c>
      <c r="O12" s="6">
        <f>INDEX(Z$11:Z$14,MATCH(ROW(E1),$AE$11:$AE$14,0))</f>
        <v>0</v>
      </c>
      <c r="P12" s="6">
        <f>INDEX(AA$11:AA$14,MATCH(ROW(F1),$AE$11:$AE$14,0))</f>
        <v>0</v>
      </c>
      <c r="Q12" s="6">
        <f>INDEX(AB$11:AB$14,MATCH(ROW(G1),$AE$11:$AE$14,0))</f>
        <v>0</v>
      </c>
      <c r="R12" s="6">
        <f>INDEX(AC$11:AC$14,MATCH(ROW(M1),$AE$11:$AE$14,0))</f>
        <v>0</v>
      </c>
      <c r="S12" s="8"/>
      <c r="T12" s="8"/>
      <c r="U12" s="8">
        <f>INDEX(AD$11:AD$14,MATCH(ROW(A2),$AE$11:$AE$14,0))</f>
        <v>0.3</v>
      </c>
      <c r="V12" s="8" t="str">
        <f>Equipes!B7</f>
        <v>equipe 11</v>
      </c>
      <c r="W12" s="8">
        <f>SUMPRODUCT(($B$11:$B$16=V12)*($C$11:$C$16&lt;&gt;""))+SUMPRODUCT(($E$11:$E$16=V12)*($C$11:$C$16&lt;&gt;""))</f>
        <v>0</v>
      </c>
      <c r="X12" s="8">
        <f>SUMPRODUCT(($B$11:$B$16=V12)*($C$11:$C$16&gt;$D$11:$D$16))+SUMPRODUCT(($E$11:$E$16=V12)*($C$11:$C$16&lt;$D$11:$D$16))</f>
        <v>0</v>
      </c>
      <c r="Y12" s="8">
        <f>SUMPRODUCT(($B$11:$B$16=V12)*($C$11:$C$16&lt;$D$11:$D$16))+SUMPRODUCT(($E$11:$E$16=V12)*($C$11:$C$16&gt;$D$11:$D$16))</f>
        <v>0</v>
      </c>
      <c r="Z12" s="8">
        <f t="shared" ref="Z12:Z14" si="8">W12-SUM(X12:Y12)</f>
        <v>0</v>
      </c>
      <c r="AA12" s="8">
        <f>SUMPRODUCT(($B$11:$B$16=V12)*($C$11:$C$16))+SUMPRODUCT(($E$11:$E$16=V12)*($D$11:$D$16))</f>
        <v>0</v>
      </c>
      <c r="AB12" s="8">
        <f>SUMPRODUCT(($B$11:$B$16=V12)*($D$11:$D$16))+SUMPRODUCT(($E$11:$E$16=V12)*($C$11:$C$16))</f>
        <v>0</v>
      </c>
      <c r="AC12" s="8">
        <f t="shared" ref="AC12:AC14" si="9">X12*3+Z12</f>
        <v>0</v>
      </c>
      <c r="AD12" s="8">
        <f t="shared" ref="AD12:AD14" si="10">AC12*100000+X12*1000+(AA12-AB12)*10+AA12+ROW(A2)/10</f>
        <v>0.2</v>
      </c>
      <c r="AE12" s="8">
        <f t="shared" ref="AE12:AE14" si="11">RANK(AD12,$AD$11:$AD$14)</f>
        <v>3</v>
      </c>
      <c r="AF12" s="8"/>
      <c r="AG12" s="8"/>
      <c r="AH12" s="8"/>
      <c r="AI12" s="8" t="str">
        <f>INDEX(AT$11:AT$13,MATCH(ROW(A2),$BC$11:$BC$13,0))</f>
        <v>equipe 10</v>
      </c>
      <c r="AJ12" s="8">
        <f>INDEX(AU$11:AU$13,MATCH(ROW(B2),$BC$11:$BC$13,0))</f>
        <v>0</v>
      </c>
      <c r="AK12" s="8">
        <f>INDEX(AV$11:AV$13,MATCH(ROW(C2),$BC$11:$BC$13,0))</f>
        <v>0</v>
      </c>
      <c r="AL12" s="8">
        <f>INDEX(AW$11:AW$13,MATCH(ROW(D2),$BC$11:$BC$13,0))</f>
        <v>0</v>
      </c>
      <c r="AM12" s="8">
        <f>INDEX(AX$11:AX$13,MATCH(ROW(E2),$BC$11:$BC$13,0))</f>
        <v>0</v>
      </c>
      <c r="AN12" s="8">
        <f>INDEX(AY$11:AY$13,MATCH(ROW(F2),$BC$11:$BC$13,0))</f>
        <v>0</v>
      </c>
      <c r="AO12" s="8">
        <f>INDEX(AZ$11:AZ$13,MATCH(ROW(G2),$BC$11:$BC$13,0))</f>
        <v>0</v>
      </c>
      <c r="AP12" s="8">
        <f>INDEX(BA$11:BA$13,MATCH(ROW(H2),$BC$11:$BC$13,0))</f>
        <v>0</v>
      </c>
      <c r="AQ12" s="8">
        <f>INDEX(BB$11:BB$13,MATCH(ROW(Equipes!B2),$BC$11:$BC$13,0))</f>
        <v>0.2</v>
      </c>
      <c r="AR12" s="8"/>
      <c r="AS12" s="8"/>
      <c r="AT12" s="8" t="str">
        <f>K12</f>
        <v>equipe 10</v>
      </c>
      <c r="AU12" s="8">
        <f>L12</f>
        <v>0</v>
      </c>
      <c r="AV12" s="8">
        <f>M12</f>
        <v>0</v>
      </c>
      <c r="AW12" s="8">
        <f>N12</f>
        <v>0</v>
      </c>
      <c r="AX12" s="8">
        <f>O12</f>
        <v>0</v>
      </c>
      <c r="AY12" s="8">
        <f>P12</f>
        <v>0</v>
      </c>
      <c r="AZ12" s="8">
        <f>Q12</f>
        <v>0</v>
      </c>
      <c r="BA12" s="8">
        <f>R12</f>
        <v>0</v>
      </c>
      <c r="BB12" s="8">
        <f>BA12*100000+AV12*1000+(AY12-AZ12)*10+AY12+ROW(A2)/10</f>
        <v>0.2</v>
      </c>
      <c r="BC12" s="8">
        <f t="shared" ref="BC12:BC13" si="12">RANK(BB12,$BB$11:$BB$13)</f>
        <v>2</v>
      </c>
      <c r="BD12" s="8"/>
      <c r="BE12" s="8"/>
      <c r="BF12" s="8"/>
      <c r="BG12" s="8"/>
      <c r="BH12" s="8"/>
      <c r="BI12" s="8"/>
    </row>
    <row r="13" spans="1:61" x14ac:dyDescent="0.25">
      <c r="A13" s="2"/>
      <c r="B13" s="3" t="str">
        <f>Equipes!B7</f>
        <v>equipe 11</v>
      </c>
      <c r="C13" s="3"/>
      <c r="D13" s="3"/>
      <c r="E13" s="3" t="str">
        <f>Equipes!B8</f>
        <v>equipe 2</v>
      </c>
      <c r="F13" s="8"/>
      <c r="G13" s="8"/>
      <c r="H13" s="8"/>
      <c r="I13" s="8"/>
      <c r="J13" s="6">
        <f>IF(INT(U12)=INT(U11),J12,RANK(U12,$U$11:$U$14))</f>
        <v>1</v>
      </c>
      <c r="K13" s="7" t="str">
        <f>INDEX(V$11:V$14,MATCH(ROW(A2),$AE$11:$AE$14,0))</f>
        <v>equipe 2</v>
      </c>
      <c r="L13" s="6">
        <f>INDEX(W$11:W$14,MATCH(ROW(B2),$AE$11:$AE$14,0))</f>
        <v>0</v>
      </c>
      <c r="M13" s="6">
        <f>INDEX(X$11:X$14,MATCH(ROW(C2),$AE$11:$AE$14,0))</f>
        <v>0</v>
      </c>
      <c r="N13" s="6">
        <f>INDEX(Y$11:Y$14,MATCH(ROW(D2),$AE$11:$AE$14,0))</f>
        <v>0</v>
      </c>
      <c r="O13" s="6">
        <f>INDEX(Z$11:Z$14,MATCH(ROW(E2),$AE$11:$AE$14,0))</f>
        <v>0</v>
      </c>
      <c r="P13" s="6">
        <f>INDEX(AA$11:AA$14,MATCH(ROW(F2),$AE$11:$AE$14,0))</f>
        <v>0</v>
      </c>
      <c r="Q13" s="6">
        <f>INDEX(AB$11:AB$14,MATCH(ROW(G2),$AE$11:$AE$14,0))</f>
        <v>0</v>
      </c>
      <c r="R13" s="6">
        <f>INDEX(AC$11:AC$14,MATCH(ROW(H2),$AE$11:$AE$14,0))</f>
        <v>0</v>
      </c>
      <c r="S13" s="8"/>
      <c r="T13" s="8"/>
      <c r="U13" s="8">
        <f>INDEX(AD$11:AD$14,MATCH(ROW(A3),$AE$11:$AE$14,0))</f>
        <v>0.2</v>
      </c>
      <c r="V13" s="8" t="str">
        <f>Equipes!B8</f>
        <v>equipe 2</v>
      </c>
      <c r="W13" s="8">
        <f>SUMPRODUCT(($B$11:$B$16=V13)*($C$11:$C$16&lt;&gt;""))+SUMPRODUCT(($E$11:$E$16=V13)*($C$11:$C$16&lt;&gt;""))</f>
        <v>0</v>
      </c>
      <c r="X13" s="8">
        <f>SUMPRODUCT(($B$11:$B$16=V13)*($C$11:$C$16&gt;$D$11:$D$16))+SUMPRODUCT(($E$11:$E$16=V13)*($C$11:$C$16&lt;$D$11:$D$16))</f>
        <v>0</v>
      </c>
      <c r="Y13" s="8">
        <f>SUMPRODUCT(($B$11:$B$16=V13)*($C$11:$C$16&lt;$D$11:$D$16))+SUMPRODUCT(($E$11:$E$16=V13)*($C$11:$C$16&gt;$D$11:$D$16))</f>
        <v>0</v>
      </c>
      <c r="Z13" s="8">
        <f t="shared" si="8"/>
        <v>0</v>
      </c>
      <c r="AA13" s="8">
        <f>SUMPRODUCT(($B$11:$B$16=V13)*($C$11:$C$16))+SUMPRODUCT(($E$11:$E$16=V13)*($D$11:$D$16))</f>
        <v>0</v>
      </c>
      <c r="AB13" s="8">
        <f>SUMPRODUCT(($B$11:$B$16=V13)*($D$11:$D$16))+SUMPRODUCT(($E$11:$E$16=V13)*($C$11:$C$16))</f>
        <v>0</v>
      </c>
      <c r="AC13" s="8">
        <f t="shared" si="9"/>
        <v>0</v>
      </c>
      <c r="AD13" s="8">
        <f t="shared" si="10"/>
        <v>0.3</v>
      </c>
      <c r="AE13" s="8">
        <f t="shared" si="11"/>
        <v>2</v>
      </c>
      <c r="AF13" s="8"/>
      <c r="AG13" s="8"/>
      <c r="AH13" s="8"/>
      <c r="AI13" s="8" t="str">
        <f>INDEX(AT$11:AT$13,MATCH(ROW(A3),$BC$11:$BC$13,0))</f>
        <v>equipe 1</v>
      </c>
      <c r="AJ13" s="8">
        <f>INDEX(AU$11:AU$13,MATCH(ROW(B3),$BC$11:$BC$13,0))</f>
        <v>0</v>
      </c>
      <c r="AK13" s="8">
        <f>INDEX(AV$11:AV$13,MATCH(ROW(C3),$BC$11:$BC$13,0))</f>
        <v>0</v>
      </c>
      <c r="AL13" s="8">
        <f>INDEX(AW$11:AW$13,MATCH(ROW(D3),$BC$11:$BC$13,0))</f>
        <v>0</v>
      </c>
      <c r="AM13" s="8">
        <f>INDEX(AX$11:AX$13,MATCH(ROW(E3),$BC$11:$BC$13,0))</f>
        <v>0</v>
      </c>
      <c r="AN13" s="8">
        <f>INDEX(AY$11:AY$13,MATCH(ROW(F3),$BC$11:$BC$13,0))</f>
        <v>0</v>
      </c>
      <c r="AO13" s="8">
        <f>INDEX(AZ$11:AZ$13,MATCH(ROW(G3),$BC$11:$BC$13,0))</f>
        <v>0</v>
      </c>
      <c r="AP13" s="8">
        <f>INDEX(BA$11:BA$13,MATCH(ROW(H3),$BC$11:$BC$13,0))</f>
        <v>0</v>
      </c>
      <c r="AQ13" s="8">
        <f>INDEX(BB$11:BB$13,MATCH(ROW(Equipes!B3),$BC$11:$BC$13,0))</f>
        <v>0.1</v>
      </c>
      <c r="AR13" s="8"/>
      <c r="AS13" s="8"/>
      <c r="AT13" s="8" t="str">
        <f>K21</f>
        <v>equipe 7</v>
      </c>
      <c r="AU13" s="8">
        <f>L21</f>
        <v>0</v>
      </c>
      <c r="AV13" s="8">
        <f>M21</f>
        <v>0</v>
      </c>
      <c r="AW13" s="8">
        <f>N21</f>
        <v>0</v>
      </c>
      <c r="AX13" s="8">
        <f>O21</f>
        <v>0</v>
      </c>
      <c r="AY13" s="8">
        <f>P21</f>
        <v>0</v>
      </c>
      <c r="AZ13" s="8">
        <f>Q21</f>
        <v>0</v>
      </c>
      <c r="BA13" s="8">
        <f>R21</f>
        <v>0</v>
      </c>
      <c r="BB13" s="8">
        <f>BA13*100000+AV13*1000+(AY13-AZ13)*10+AY13+ROW(A3)/10</f>
        <v>0.3</v>
      </c>
      <c r="BC13" s="8">
        <f t="shared" si="12"/>
        <v>1</v>
      </c>
      <c r="BD13" s="8"/>
      <c r="BE13" s="8"/>
      <c r="BF13" s="8"/>
      <c r="BG13" s="8"/>
      <c r="BH13" s="8"/>
      <c r="BI13" s="8"/>
    </row>
    <row r="14" spans="1:61" x14ac:dyDescent="0.25">
      <c r="A14" s="2"/>
      <c r="B14" s="5" t="str">
        <f>Equipes!B9</f>
        <v>equipe 10</v>
      </c>
      <c r="C14" s="5"/>
      <c r="D14" s="5"/>
      <c r="E14" s="5" t="str">
        <f>Equipes!B6</f>
        <v>equipe 3</v>
      </c>
      <c r="F14" s="8"/>
      <c r="G14" s="8"/>
      <c r="H14" s="8"/>
      <c r="I14" s="8"/>
      <c r="J14" s="6">
        <f>IF(INT(U13)=INT(U12),J13,RANK(U13,$U$11:$U$14))</f>
        <v>1</v>
      </c>
      <c r="K14" s="7" t="str">
        <f>INDEX(V$11:V$14,MATCH(ROW(A3),$AE$11:$AE$14,0))</f>
        <v>equipe 11</v>
      </c>
      <c r="L14" s="6">
        <f>INDEX(W$11:W$14,MATCH(ROW(B3),$AE$11:$AE$14,0))</f>
        <v>0</v>
      </c>
      <c r="M14" s="6">
        <f>INDEX(X$11:X$14,MATCH(ROW(C3),$AE$11:$AE$14,0))</f>
        <v>0</v>
      </c>
      <c r="N14" s="6">
        <f>INDEX(Y$11:Y$14,MATCH(ROW(D3),$AE$11:$AE$14,0))</f>
        <v>0</v>
      </c>
      <c r="O14" s="6">
        <f>INDEX(Z$11:Z$14,MATCH(ROW(E3),$AE$11:$AE$14,0))</f>
        <v>0</v>
      </c>
      <c r="P14" s="6">
        <f>INDEX(AA$11:AA$14,MATCH(ROW(F3),$AE$11:$AE$14,0))</f>
        <v>0</v>
      </c>
      <c r="Q14" s="6">
        <f>INDEX(AB$11:AB$14,MATCH(ROW(G3),$AE$11:$AE$14,0))</f>
        <v>0</v>
      </c>
      <c r="R14" s="6">
        <f>INDEX(AC$11:AC$14,MATCH(ROW(H3),$AE$11:$AE$14,0))</f>
        <v>0</v>
      </c>
      <c r="S14" s="8"/>
      <c r="T14" s="8"/>
      <c r="U14" s="8">
        <f>INDEX(AD$11:AD$14,MATCH(ROW(A4),$AE$11:$AE$14,0))</f>
        <v>0.1</v>
      </c>
      <c r="V14" s="8" t="str">
        <f>Equipes!B9</f>
        <v>equipe 10</v>
      </c>
      <c r="W14" s="8">
        <f>SUMPRODUCT(($B$11:$B$16=V14)*($C$11:$C$16&lt;&gt;""))+SUMPRODUCT(($E$11:$E$16=V14)*($C$11:$C$16&lt;&gt;""))</f>
        <v>0</v>
      </c>
      <c r="X14" s="8">
        <f>SUMPRODUCT(($B$11:$B$16=V14)*($C$11:$C$16&gt;$D$11:$D$16))+SUMPRODUCT(($E$11:$E$16=V14)*($C$11:$C$16&lt;$D$11:$D$16))</f>
        <v>0</v>
      </c>
      <c r="Y14" s="8">
        <f>SUMPRODUCT(($B$11:$B$16=V14)*($C$11:$C$16&lt;$D$11:$D$16))+SUMPRODUCT(($E$11:$E$16=V14)*($C$11:$C$16&gt;$D$11:$D$16))</f>
        <v>0</v>
      </c>
      <c r="Z14" s="8">
        <f t="shared" si="8"/>
        <v>0</v>
      </c>
      <c r="AA14" s="8">
        <f>SUMPRODUCT(($B$11:$B$16=V14)*($C$11:$C$16))+SUMPRODUCT(($E$11:$E$16=V14)*($D$11:$D$16))</f>
        <v>0</v>
      </c>
      <c r="AB14" s="8">
        <f>SUMPRODUCT(($B$11:$B$16=V14)*($D$11:$D$16))+SUMPRODUCT(($E$11:$E$16=V14)*($C$11:$C$16))</f>
        <v>0</v>
      </c>
      <c r="AC14" s="8">
        <f t="shared" si="9"/>
        <v>0</v>
      </c>
      <c r="AD14" s="8">
        <f t="shared" si="10"/>
        <v>0.4</v>
      </c>
      <c r="AE14" s="8">
        <f t="shared" si="11"/>
        <v>1</v>
      </c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</row>
    <row r="15" spans="1:61" x14ac:dyDescent="0.25">
      <c r="A15" s="2"/>
      <c r="B15" s="4" t="str">
        <f>Equipes!B6</f>
        <v>equipe 3</v>
      </c>
      <c r="C15" s="4"/>
      <c r="D15" s="4"/>
      <c r="E15" s="4" t="str">
        <f>Equipes!B8</f>
        <v>equipe 2</v>
      </c>
      <c r="F15" s="8"/>
      <c r="G15" s="8"/>
      <c r="H15" s="8"/>
      <c r="I15" s="8"/>
      <c r="J15" s="6">
        <f>IF(INT(U14)=INT(U13),J14,RANK(U14,$U$11:$U$14))</f>
        <v>1</v>
      </c>
      <c r="K15" s="7" t="str">
        <f>INDEX(V$11:V$14,MATCH(ROW(A4),$AE$11:$AE$14,0))</f>
        <v>equipe 3</v>
      </c>
      <c r="L15" s="6">
        <f>INDEX(W$11:W$14,MATCH(ROW(B4),$AE$11:$AE$14,0))</f>
        <v>0</v>
      </c>
      <c r="M15" s="6">
        <f>INDEX(X$11:X$14,MATCH(ROW(C4),$AE$11:$AE$14,0))</f>
        <v>0</v>
      </c>
      <c r="N15" s="6">
        <f>INDEX(Y$11:Y$14,MATCH(ROW(D4),$AE$11:$AE$14,0))</f>
        <v>0</v>
      </c>
      <c r="O15" s="6">
        <f>INDEX(Z$11:Z$14,MATCH(ROW(E4),$AE$11:$AE$14,0))</f>
        <v>0</v>
      </c>
      <c r="P15" s="6">
        <f>INDEX(AA$11:AA$14,MATCH(ROW(F4),$AE$11:$AE$14,0))</f>
        <v>0</v>
      </c>
      <c r="Q15" s="6">
        <f>INDEX(AB$11:AB$14,MATCH(ROW(G4),$AE$11:$AE$14,0))</f>
        <v>0</v>
      </c>
      <c r="R15" s="6">
        <f>INDEX(AC$11:AC$14,MATCH(ROW(H4),$AE$11:$AE$14,0))</f>
        <v>0</v>
      </c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 t="s">
        <v>22</v>
      </c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</row>
    <row r="16" spans="1:61" x14ac:dyDescent="0.25">
      <c r="A16" s="2"/>
      <c r="B16" s="3" t="str">
        <f>Equipes!B9</f>
        <v>equipe 10</v>
      </c>
      <c r="C16" s="3"/>
      <c r="D16" s="3"/>
      <c r="E16" s="3" t="str">
        <f>Equipes!B7</f>
        <v>equipe 11</v>
      </c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 t="str">
        <f>INDEX(AT$16:AT$18,MATCH(ROW(A1),$BC$16:$BC$18,0))</f>
        <v>equipe 12</v>
      </c>
      <c r="AJ16" s="8">
        <f>INDEX(AU$16:AU$18,MATCH(ROW(B1),$BC$16:$BC$18,0))</f>
        <v>0</v>
      </c>
      <c r="AK16" s="8">
        <f>INDEX(AV$16:AV$18,MATCH(ROW(C1),$BC$16:$BC$18,0))</f>
        <v>0</v>
      </c>
      <c r="AL16" s="8">
        <f>INDEX(AW$16:AW$18,MATCH(ROW(D1),$BC$16:$BC$18,0))</f>
        <v>0</v>
      </c>
      <c r="AM16" s="8">
        <f>INDEX(AX$16:AX$18,MATCH(ROW(E1),$BC$16:$BC$18,0))</f>
        <v>0</v>
      </c>
      <c r="AN16" s="8">
        <f>INDEX(AY$16:AY$18,MATCH(ROW(F1),$BC$16:$BC$18,0))</f>
        <v>0</v>
      </c>
      <c r="AO16" s="8">
        <f>INDEX(AZ$16:AZ$18,MATCH(ROW(G1),$BC$16:$BC$18,0))</f>
        <v>0</v>
      </c>
      <c r="AP16" s="8">
        <f>INDEX(BA$16:BA$18,MATCH(ROW(M1),$BC$16:$BC$18,0))</f>
        <v>0</v>
      </c>
      <c r="AQ16" s="8">
        <f>INDEX(BB$16:BB$18,MATCH(ROW(I1),$BC$16:$BC$18,0))</f>
        <v>0.3</v>
      </c>
      <c r="AR16" s="8"/>
      <c r="AS16" s="8"/>
      <c r="AT16" s="8" t="str">
        <f>K4</f>
        <v>equipe 9</v>
      </c>
      <c r="AU16" s="8">
        <f>L4</f>
        <v>0</v>
      </c>
      <c r="AV16" s="8">
        <f>M4</f>
        <v>0</v>
      </c>
      <c r="AW16" s="8">
        <f>N4</f>
        <v>0</v>
      </c>
      <c r="AX16" s="8">
        <f>O4</f>
        <v>0</v>
      </c>
      <c r="AY16" s="8">
        <f>P4</f>
        <v>0</v>
      </c>
      <c r="AZ16" s="8">
        <f>Q4</f>
        <v>0</v>
      </c>
      <c r="BA16" s="8">
        <f>R4</f>
        <v>0</v>
      </c>
      <c r="BB16" s="8">
        <f>BA16*100000+AV16*1000+(AY16-AZ16)*10+AY16+ROW(A1)/10</f>
        <v>0.1</v>
      </c>
      <c r="BC16" s="8">
        <f>RANK(BB16,$BB$16:$BB$18)</f>
        <v>3</v>
      </c>
      <c r="BD16" s="8"/>
      <c r="BE16" s="8"/>
      <c r="BF16" s="8"/>
      <c r="BG16" s="8"/>
      <c r="BH16" s="8"/>
      <c r="BI16" s="8"/>
    </row>
    <row r="17" spans="1:61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 t="str">
        <f>INDEX(AT$16:AT$18,MATCH(ROW(A2),$BC$16:$BC$18,0))</f>
        <v>equipe 2</v>
      </c>
      <c r="AJ17" s="8">
        <f>INDEX(AU$16:AU$18,MATCH(ROW(B2),$BC$16:$BC$18,0))</f>
        <v>0</v>
      </c>
      <c r="AK17" s="8">
        <f>INDEX(AV$16:AV$18,MATCH(ROW(C2),$BC$16:$BC$18,0))</f>
        <v>0</v>
      </c>
      <c r="AL17" s="8">
        <f>INDEX(AW$16:AW$18,MATCH(ROW(D2),$BC$16:$BC$18,0))</f>
        <v>0</v>
      </c>
      <c r="AM17" s="8">
        <f>INDEX(AX$16:AX$18,MATCH(ROW(E2),$BC$16:$BC$18,0))</f>
        <v>0</v>
      </c>
      <c r="AN17" s="8">
        <f>INDEX(AY$16:AY$18,MATCH(ROW(F2),$BC$16:$BC$18,0))</f>
        <v>0</v>
      </c>
      <c r="AO17" s="8">
        <f>INDEX(AZ$16:AZ$18,MATCH(ROW(G2),$BC$16:$BC$18,0))</f>
        <v>0</v>
      </c>
      <c r="AP17" s="8">
        <f>INDEX(BA$16:BA$18,MATCH(ROW(H2),$BC$16:$BC$18,0))</f>
        <v>0</v>
      </c>
      <c r="AQ17" s="8">
        <f>INDEX(BB$16:BB$18,MATCH(ROW(Equipes!B2),$BC$16:$BC$18,0))</f>
        <v>0.2</v>
      </c>
      <c r="AR17" s="8"/>
      <c r="AS17" s="8"/>
      <c r="AT17" s="8" t="str">
        <f>K13</f>
        <v>equipe 2</v>
      </c>
      <c r="AU17" s="8">
        <f>L13</f>
        <v>0</v>
      </c>
      <c r="AV17" s="8">
        <f>M13</f>
        <v>0</v>
      </c>
      <c r="AW17" s="8">
        <f>N13</f>
        <v>0</v>
      </c>
      <c r="AX17" s="8">
        <f>O13</f>
        <v>0</v>
      </c>
      <c r="AY17" s="8">
        <f>P13</f>
        <v>0</v>
      </c>
      <c r="AZ17" s="8">
        <f>Q13</f>
        <v>0</v>
      </c>
      <c r="BA17" s="8">
        <f>R13</f>
        <v>0</v>
      </c>
      <c r="BB17" s="8">
        <f>BA17*100000+AV17*1000+(AY17-AZ17)*10+AY17+ROW(A2)/10</f>
        <v>0.2</v>
      </c>
      <c r="BC17" s="8">
        <f>RANK(BB17,$BB$16:$BB$18)</f>
        <v>2</v>
      </c>
      <c r="BD17" s="8"/>
      <c r="BE17" s="8"/>
      <c r="BF17" s="8"/>
      <c r="BG17" s="8"/>
      <c r="BH17" s="8"/>
      <c r="BI17" s="8"/>
    </row>
    <row r="18" spans="1:61" x14ac:dyDescent="0.2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 t="str">
        <f>INDEX(AT$16:AT$18,MATCH(ROW(A3),$BC$16:$BC$18,0))</f>
        <v>equipe 9</v>
      </c>
      <c r="AJ18" s="8">
        <f>INDEX(AU$16:AU$18,MATCH(ROW(B3),$BC$16:$BC$18,0))</f>
        <v>0</v>
      </c>
      <c r="AK18" s="8">
        <f>INDEX(AV$16:AV$18,MATCH(ROW(C3),$BC$16:$BC$18,0))</f>
        <v>0</v>
      </c>
      <c r="AL18" s="8">
        <f>INDEX(AW$16:AW$18,MATCH(ROW(D3),$BC$16:$BC$18,0))</f>
        <v>0</v>
      </c>
      <c r="AM18" s="8">
        <f>INDEX(AX$16:AX$18,MATCH(ROW(E3),$BC$16:$BC$18,0))</f>
        <v>0</v>
      </c>
      <c r="AN18" s="8">
        <f>INDEX(AY$16:AY$18,MATCH(ROW(F3),$BC$16:$BC$18,0))</f>
        <v>0</v>
      </c>
      <c r="AO18" s="8">
        <f>INDEX(AZ$16:AZ$18,MATCH(ROW(G3),$BC$16:$BC$18,0))</f>
        <v>0</v>
      </c>
      <c r="AP18" s="8">
        <f>INDEX(BA$16:BA$18,MATCH(ROW(H3),$BC$16:$BC$18,0))</f>
        <v>0</v>
      </c>
      <c r="AQ18" s="8">
        <f>INDEX(BB$16:BB$18,MATCH(ROW(Equipes!B3),$BC$16:$BC$18,0))</f>
        <v>0.1</v>
      </c>
      <c r="AR18" s="8"/>
      <c r="AS18" s="8"/>
      <c r="AT18" s="8" t="str">
        <f>K22</f>
        <v>equipe 12</v>
      </c>
      <c r="AU18" s="8">
        <f>L22</f>
        <v>0</v>
      </c>
      <c r="AV18" s="8">
        <f>M22</f>
        <v>0</v>
      </c>
      <c r="AW18" s="8">
        <f>N22</f>
        <v>0</v>
      </c>
      <c r="AX18" s="8">
        <f>O22</f>
        <v>0</v>
      </c>
      <c r="AY18" s="8">
        <f>P22</f>
        <v>0</v>
      </c>
      <c r="AZ18" s="8">
        <f>Q22</f>
        <v>0</v>
      </c>
      <c r="BA18" s="8">
        <f>R22</f>
        <v>0</v>
      </c>
      <c r="BB18" s="8">
        <f>BA18*100000+AV18*1000+(AY18-AZ18)*10+AY18+ROW(A3)/10</f>
        <v>0.3</v>
      </c>
      <c r="BC18" s="8">
        <f>RANK(BB18,$BB$16:$BB$18)</f>
        <v>1</v>
      </c>
      <c r="BD18" s="8"/>
      <c r="BE18" s="8"/>
      <c r="BF18" s="8"/>
      <c r="BG18" s="8"/>
      <c r="BH18" s="8"/>
      <c r="BI18" s="8"/>
    </row>
    <row r="19" spans="1:61" ht="19.5" x14ac:dyDescent="0.3">
      <c r="A19" s="1" t="s">
        <v>21</v>
      </c>
      <c r="B19" s="1"/>
      <c r="C19" s="1"/>
      <c r="D19" s="1"/>
      <c r="E19" s="1"/>
      <c r="F19" s="8"/>
      <c r="G19" s="8"/>
      <c r="H19" s="8"/>
      <c r="I19" s="8"/>
      <c r="J19" s="8"/>
      <c r="K19" s="8"/>
      <c r="L19" s="8"/>
      <c r="M19" s="1" t="s">
        <v>33</v>
      </c>
      <c r="N19" s="8"/>
      <c r="O19" s="8"/>
      <c r="P19" s="8"/>
      <c r="Q19" s="8"/>
      <c r="R19" s="8"/>
      <c r="S19" s="8"/>
      <c r="T19" s="8"/>
      <c r="U19" s="8"/>
      <c r="V19" s="8"/>
      <c r="W19" s="8" t="s">
        <v>4</v>
      </c>
      <c r="X19" s="8" t="s">
        <v>5</v>
      </c>
      <c r="Y19" s="8" t="s">
        <v>6</v>
      </c>
      <c r="Z19" s="8" t="s">
        <v>7</v>
      </c>
      <c r="AA19" s="8" t="s">
        <v>8</v>
      </c>
      <c r="AB19" s="8" t="s">
        <v>9</v>
      </c>
      <c r="AC19" s="8" t="s">
        <v>10</v>
      </c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</row>
    <row r="20" spans="1:61" x14ac:dyDescent="0.25">
      <c r="A20" s="2"/>
      <c r="B20" s="5" t="str">
        <f>Equipes!B10</f>
        <v>equipe 8</v>
      </c>
      <c r="C20" s="5"/>
      <c r="D20" s="5"/>
      <c r="E20" s="5" t="str">
        <f>Equipes!B11</f>
        <v>equipe 6</v>
      </c>
      <c r="F20" s="8"/>
      <c r="G20" s="8"/>
      <c r="H20" s="8"/>
      <c r="I20" s="8"/>
      <c r="J20" s="9"/>
      <c r="K20" s="9"/>
      <c r="L20" s="9" t="s">
        <v>4</v>
      </c>
      <c r="M20" s="9" t="s">
        <v>5</v>
      </c>
      <c r="N20" s="9" t="s">
        <v>6</v>
      </c>
      <c r="O20" s="9" t="s">
        <v>7</v>
      </c>
      <c r="P20" s="9" t="s">
        <v>8</v>
      </c>
      <c r="Q20" s="9" t="s">
        <v>9</v>
      </c>
      <c r="R20" s="9" t="s">
        <v>10</v>
      </c>
      <c r="S20" s="8"/>
      <c r="T20" s="8"/>
      <c r="U20" s="8">
        <f>INDEX(AD$20:AD$23,MATCH(ROW(I1),$AE$20:$AE$23,0))</f>
        <v>0.4</v>
      </c>
      <c r="V20" s="8" t="str">
        <f>Equipes!B10</f>
        <v>equipe 8</v>
      </c>
      <c r="W20" s="8">
        <f>SUMPRODUCT(($B$20:$B$25=V20)*($C$20:$C$25&lt;&gt;""))+SUMPRODUCT(($E$20:$E$25=V20)*($C$20:$C$25&lt;&gt;""))</f>
        <v>0</v>
      </c>
      <c r="X20" s="8">
        <f>SUMPRODUCT(($B$20:$B$25=V20)*($C$20:$C$25&gt;$D$20:$D$25))+SUMPRODUCT(($E$20:$E$25=V20)*($C$20:$C$25&lt;$D$20:$D$25))</f>
        <v>0</v>
      </c>
      <c r="Y20" s="8">
        <f>SUMPRODUCT(($B$20:$B$25=V20)*($C$20:$C$25&lt;$D$20:$D$25))+SUMPRODUCT(($E$20:$E$25=V20)*($C$20:$C$25&gt;$D$20:$D$25))</f>
        <v>0</v>
      </c>
      <c r="Z20" s="8">
        <f>W20-SUM(X20:Y20)</f>
        <v>0</v>
      </c>
      <c r="AA20" s="8">
        <f>SUMPRODUCT(($B$20:$B$25=V20)*($C$20:$C$25))+SUMPRODUCT(($E$20:$E$25=V20)*($D$20:$D$25))</f>
        <v>0</v>
      </c>
      <c r="AB20" s="8">
        <f>SUMPRODUCT(($B$20:$B$25=V20)*($D$20:$D$25))+SUMPRODUCT(($E$20:$E$25=V20)*($C$20:$C$25))</f>
        <v>0</v>
      </c>
      <c r="AC20" s="8">
        <f>X20*3+Z20</f>
        <v>0</v>
      </c>
      <c r="AD20" s="8">
        <f>AC20*100000+X20*1000+(AA20-AB20)*10+AA20+ROW(A1)/10</f>
        <v>0.1</v>
      </c>
      <c r="AE20" s="8">
        <f>RANK(AD20,$AD$20:$AD$25)</f>
        <v>4</v>
      </c>
      <c r="AF20" s="8"/>
      <c r="AG20" s="8"/>
      <c r="AH20" s="8" t="s">
        <v>23</v>
      </c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</row>
    <row r="21" spans="1:61" x14ac:dyDescent="0.25">
      <c r="A21" s="2"/>
      <c r="B21" s="4" t="str">
        <f>Equipes!B12</f>
        <v>equipe 12</v>
      </c>
      <c r="C21" s="4"/>
      <c r="D21" s="4"/>
      <c r="E21" s="4" t="str">
        <f>Equipes!B13</f>
        <v>equipe 7</v>
      </c>
      <c r="F21" s="8"/>
      <c r="G21" s="8"/>
      <c r="H21" s="8"/>
      <c r="I21" s="8"/>
      <c r="J21" s="6">
        <v>1</v>
      </c>
      <c r="K21" s="7" t="str">
        <f>INDEX(V$20:V$23,MATCH(ROW(A1),$AE$20:$AE$23,0))</f>
        <v>equipe 7</v>
      </c>
      <c r="L21" s="6">
        <f>INDEX(W$20:W$23,MATCH(ROW(B1),$AE$20:$AE$23,0))</f>
        <v>0</v>
      </c>
      <c r="M21" s="6">
        <f>INDEX(X$20:X$23,MATCH(ROW(C1),$AE$20:$AE$23,0))</f>
        <v>0</v>
      </c>
      <c r="N21" s="6">
        <f>INDEX(Y$20:Y$23,MATCH(ROW(D1),$AE$20:$AE$23,0))</f>
        <v>0</v>
      </c>
      <c r="O21" s="6">
        <f>INDEX(Z$20:Z$23,MATCH(ROW(E1),$AE$20:$AE$23,0))</f>
        <v>0</v>
      </c>
      <c r="P21" s="6">
        <f>INDEX(AA$20:AA$23,MATCH(ROW(F1),$AE$20:$AE$23,0))</f>
        <v>0</v>
      </c>
      <c r="Q21" s="6">
        <f>INDEX(AB$20:AB$23,MATCH(ROW(G1),$AE$20:$AE$23,0))</f>
        <v>0</v>
      </c>
      <c r="R21" s="6">
        <f>INDEX(AC$20:AC$23,MATCH(ROW(M1),$AE$20:$AE$23,0))</f>
        <v>0</v>
      </c>
      <c r="S21" s="8"/>
      <c r="T21" s="8"/>
      <c r="U21" s="8">
        <f>INDEX(AD$20:AD$23,MATCH(ROW(Equipes!B2),$AE$20:$AE$23,0))</f>
        <v>0.3</v>
      </c>
      <c r="V21" s="8" t="str">
        <f>Equipes!B11</f>
        <v>equipe 6</v>
      </c>
      <c r="W21" s="8">
        <f>SUMPRODUCT(($B$20:$B$25=V21)*($C$20:$C$25&lt;&gt;""))+SUMPRODUCT(($E$20:$E$25=V21)*($C$20:$C$25&lt;&gt;""))</f>
        <v>0</v>
      </c>
      <c r="X21" s="8">
        <f>SUMPRODUCT(($B$20:$B$25=V21)*($C$20:$C$25&gt;$D$20:$D$25))+SUMPRODUCT(($E$20:$E$25=V21)*($C$20:$C$25&lt;$D$20:$D$25))</f>
        <v>0</v>
      </c>
      <c r="Y21" s="8">
        <f>SUMPRODUCT(($B$20:$B$25=V21)*($C$20:$C$25&lt;$D$20:$D$25))+SUMPRODUCT(($E$20:$E$25=V21)*($C$20:$C$25&gt;$D$20:$D$25))</f>
        <v>0</v>
      </c>
      <c r="Z21" s="8">
        <f t="shared" ref="Z21:Z23" si="13">W21-SUM(X21:Y21)</f>
        <v>0</v>
      </c>
      <c r="AA21" s="8">
        <f>SUMPRODUCT(($B$20:$B$25=V21)*($C$20:$C$25))+SUMPRODUCT(($E$20:$E$25=V21)*($D$20:$D$25))</f>
        <v>0</v>
      </c>
      <c r="AB21" s="8">
        <f>SUMPRODUCT(($B$20:$B$25=V21)*($D$20:$D$25))+SUMPRODUCT(($E$20:$E$25=V21)*($C$20:$C$25))</f>
        <v>0</v>
      </c>
      <c r="AC21" s="8">
        <f t="shared" ref="AC21:AC23" si="14">X21*3+Z21</f>
        <v>0</v>
      </c>
      <c r="AD21" s="8">
        <f t="shared" ref="AD21:AD23" si="15">AC21*100000+X21*1000+(AA21-AB21)*10+AA21+ROW(A2)/10</f>
        <v>0.2</v>
      </c>
      <c r="AE21" s="8">
        <f t="shared" ref="AE21:AE23" si="16">RANK(AD21,$AD$20:$AD$25)</f>
        <v>3</v>
      </c>
      <c r="AF21" s="8"/>
      <c r="AG21" s="8"/>
      <c r="AH21" s="8"/>
      <c r="AI21" s="8" t="str">
        <f>INDEX(AT$21:AT$23,MATCH(ROW(A1),$BC$21:$BC$23,0))</f>
        <v>equipe 6</v>
      </c>
      <c r="AJ21" s="8">
        <f>INDEX(AU$21:AU$23,MATCH(ROW(B1),$BC$21:$BC$23,0))</f>
        <v>0</v>
      </c>
      <c r="AK21" s="8">
        <f>INDEX(AV$21:AV$23,MATCH(ROW(C1),$BC$21:$BC$23,0))</f>
        <v>0</v>
      </c>
      <c r="AL21" s="8">
        <f>INDEX(AW$21:AW$23,MATCH(ROW(D1),$BC$21:$BC$23,0))</f>
        <v>0</v>
      </c>
      <c r="AM21" s="8">
        <f>INDEX(AX$21:AX$23,MATCH(ROW(E1),$BC$21:$BC$23,0))</f>
        <v>0</v>
      </c>
      <c r="AN21" s="8">
        <f>INDEX(AY$21:AY$23,MATCH(ROW(F1),$BC$21:$BC$23,0))</f>
        <v>0</v>
      </c>
      <c r="AO21" s="8">
        <f>INDEX(AZ$21:AZ$23,MATCH(ROW(G1),$BC$21:$BC$23,0))</f>
        <v>0</v>
      </c>
      <c r="AP21" s="8">
        <f>INDEX(BA$21:BA$23,MATCH(ROW(M1),$BC$21:$BC$23,0))</f>
        <v>0</v>
      </c>
      <c r="AQ21" s="8">
        <f>INDEX(BB$21:BB$23,MATCH(ROW(I1),$BC$21:$BC$23,0))</f>
        <v>0.3</v>
      </c>
      <c r="AR21" s="8"/>
      <c r="AS21" s="8"/>
      <c r="AT21" s="8" t="str">
        <f>K5</f>
        <v>equipe 5</v>
      </c>
      <c r="AU21" s="8">
        <f>L5</f>
        <v>0</v>
      </c>
      <c r="AV21" s="8">
        <f>M5</f>
        <v>0</v>
      </c>
      <c r="AW21" s="8">
        <f>N5</f>
        <v>0</v>
      </c>
      <c r="AX21" s="8">
        <f>O5</f>
        <v>0</v>
      </c>
      <c r="AY21" s="8">
        <f>P5</f>
        <v>0</v>
      </c>
      <c r="AZ21" s="8">
        <f>Q5</f>
        <v>0</v>
      </c>
      <c r="BA21" s="8">
        <f>R5</f>
        <v>0</v>
      </c>
      <c r="BB21" s="8">
        <f>BA21*100000+AV21*1000+(AY21-AZ21)*10+AY21+ROW(A1)/10</f>
        <v>0.1</v>
      </c>
      <c r="BC21" s="8">
        <f>RANK(BB21,$BB$21:$BB$23)</f>
        <v>3</v>
      </c>
      <c r="BD21" s="8"/>
      <c r="BE21" s="8"/>
      <c r="BF21" s="8"/>
      <c r="BG21" s="8"/>
      <c r="BH21" s="8"/>
      <c r="BI21" s="8"/>
    </row>
    <row r="22" spans="1:61" x14ac:dyDescent="0.25">
      <c r="A22" s="2"/>
      <c r="B22" s="3" t="str">
        <f>Equipes!B11</f>
        <v>equipe 6</v>
      </c>
      <c r="C22" s="3"/>
      <c r="D22" s="3"/>
      <c r="E22" s="3" t="str">
        <f>Equipes!B12</f>
        <v>equipe 12</v>
      </c>
      <c r="F22" s="8"/>
      <c r="G22" s="8"/>
      <c r="H22" s="8"/>
      <c r="I22" s="8"/>
      <c r="J22" s="6">
        <f>IF(INT(U21)=INT(U20),J21,RANK(U21,$U$20:$U$23))</f>
        <v>1</v>
      </c>
      <c r="K22" s="7" t="str">
        <f>INDEX(V$20:V$23,MATCH(ROW(A2),$AE$20:$AE$23,0))</f>
        <v>equipe 12</v>
      </c>
      <c r="L22" s="6">
        <f>INDEX(W$20:W$23,MATCH(ROW(B2),$AE$20:$AE$23,0))</f>
        <v>0</v>
      </c>
      <c r="M22" s="6">
        <f>INDEX(X$20:X$23,MATCH(ROW(C2),$AE$20:$AE$23,0))</f>
        <v>0</v>
      </c>
      <c r="N22" s="6">
        <f>INDEX(Y$20:Y$23,MATCH(ROW(D2),$AE$20:$AE$23,0))</f>
        <v>0</v>
      </c>
      <c r="O22" s="6">
        <f>INDEX(Z$20:Z$23,MATCH(ROW(E2),$AE$20:$AE$23,0))</f>
        <v>0</v>
      </c>
      <c r="P22" s="6">
        <f>INDEX(AA$20:AA$23,MATCH(ROW(F2),$AE$20:$AE$23,0))</f>
        <v>0</v>
      </c>
      <c r="Q22" s="6">
        <f>INDEX(AB$20:AB$23,MATCH(ROW(G2),$AE$20:$AE$23,0))</f>
        <v>0</v>
      </c>
      <c r="R22" s="6">
        <f>INDEX(AC$20:AC$23,MATCH(ROW(H2),$AE$20:$AE$23,0))</f>
        <v>0</v>
      </c>
      <c r="S22" s="8"/>
      <c r="T22" s="8"/>
      <c r="U22" s="8">
        <f>INDEX(AD$20:AD$23,MATCH(ROW(Equipes!B3),$AE$20:$AE$23,0))</f>
        <v>0.2</v>
      </c>
      <c r="V22" s="8" t="str">
        <f>Equipes!B12</f>
        <v>equipe 12</v>
      </c>
      <c r="W22" s="8">
        <f>SUMPRODUCT(($B$20:$B$25=V22)*($C$20:$C$25&lt;&gt;""))+SUMPRODUCT(($E$20:$E$25=V22)*($C$20:$C$25&lt;&gt;""))</f>
        <v>0</v>
      </c>
      <c r="X22" s="8">
        <f>SUMPRODUCT(($B$20:$B$25=V22)*($C$20:$C$25&gt;$D$20:$D$25))+SUMPRODUCT(($E$20:$E$25=V22)*($C$20:$C$25&lt;$D$20:$D$25))</f>
        <v>0</v>
      </c>
      <c r="Y22" s="8">
        <f>SUMPRODUCT(($B$20:$B$25=V22)*($C$20:$C$25&lt;$D$20:$D$25))+SUMPRODUCT(($E$20:$E$25=V22)*($C$20:$C$25&gt;$D$20:$D$25))</f>
        <v>0</v>
      </c>
      <c r="Z22" s="8">
        <f t="shared" si="13"/>
        <v>0</v>
      </c>
      <c r="AA22" s="8">
        <f>SUMPRODUCT(($B$20:$B$25=V22)*($C$20:$C$25))+SUMPRODUCT(($E$20:$E$25=V22)*($D$20:$D$25))</f>
        <v>0</v>
      </c>
      <c r="AB22" s="8">
        <f>SUMPRODUCT(($B$20:$B$25=V22)*($D$20:$D$25))+SUMPRODUCT(($E$20:$E$25=V22)*($C$20:$C$25))</f>
        <v>0</v>
      </c>
      <c r="AC22" s="8">
        <f t="shared" si="14"/>
        <v>0</v>
      </c>
      <c r="AD22" s="8">
        <f t="shared" si="15"/>
        <v>0.3</v>
      </c>
      <c r="AE22" s="8">
        <f t="shared" si="16"/>
        <v>2</v>
      </c>
      <c r="AF22" s="8"/>
      <c r="AG22" s="8"/>
      <c r="AH22" s="8"/>
      <c r="AI22" s="8" t="str">
        <f>INDEX(AT$21:AT$23,MATCH(ROW(A2),$BC$21:$BC$23,0))</f>
        <v>equipe 11</v>
      </c>
      <c r="AJ22" s="8">
        <f>INDEX(AU$21:AU$23,MATCH(ROW(B2),$BC$21:$BC$23,0))</f>
        <v>0</v>
      </c>
      <c r="AK22" s="8">
        <f>INDEX(AV$21:AV$23,MATCH(ROW(C2),$BC$21:$BC$23,0))</f>
        <v>0</v>
      </c>
      <c r="AL22" s="8">
        <f>INDEX(AW$21:AW$23,MATCH(ROW(D2),$BC$21:$BC$23,0))</f>
        <v>0</v>
      </c>
      <c r="AM22" s="8">
        <f>INDEX(AX$21:AX$23,MATCH(ROW(E2),$BC$21:$BC$23,0))</f>
        <v>0</v>
      </c>
      <c r="AN22" s="8">
        <f>INDEX(AY$21:AY$23,MATCH(ROW(F2),$BC$21:$BC$23,0))</f>
        <v>0</v>
      </c>
      <c r="AO22" s="8">
        <f>INDEX(AZ$21:AZ$23,MATCH(ROW(G2),$BC$21:$BC$23,0))</f>
        <v>0</v>
      </c>
      <c r="AP22" s="8">
        <f>INDEX(BA$21:BA$23,MATCH(ROW(H2),$BC$21:$BC$23,0))</f>
        <v>0</v>
      </c>
      <c r="AQ22" s="8">
        <f>INDEX(BB$21:BB$23,MATCH(ROW(Equipes!B2),$BC$21:$BC$23,0))</f>
        <v>0.2</v>
      </c>
      <c r="AR22" s="8"/>
      <c r="AS22" s="8"/>
      <c r="AT22" s="8" t="str">
        <f>K14</f>
        <v>equipe 11</v>
      </c>
      <c r="AU22" s="8">
        <f>L14</f>
        <v>0</v>
      </c>
      <c r="AV22" s="8">
        <f>M14</f>
        <v>0</v>
      </c>
      <c r="AW22" s="8">
        <f>N14</f>
        <v>0</v>
      </c>
      <c r="AX22" s="8">
        <f>O14</f>
        <v>0</v>
      </c>
      <c r="AY22" s="8">
        <f>P14</f>
        <v>0</v>
      </c>
      <c r="AZ22" s="8">
        <f>Q14</f>
        <v>0</v>
      </c>
      <c r="BA22" s="8">
        <f>R14</f>
        <v>0</v>
      </c>
      <c r="BB22" s="8">
        <f>BA22*100000+AV22*1000+(AY22-AZ22)*10+AY22+ROW(A2)/10</f>
        <v>0.2</v>
      </c>
      <c r="BC22" s="8">
        <f>RANK(BB22,$BB$21:$BB$23)</f>
        <v>2</v>
      </c>
      <c r="BD22" s="8"/>
      <c r="BE22" s="8"/>
      <c r="BF22" s="8"/>
      <c r="BG22" s="8"/>
      <c r="BH22" s="8"/>
      <c r="BI22" s="8"/>
    </row>
    <row r="23" spans="1:61" x14ac:dyDescent="0.25">
      <c r="A23" s="2"/>
      <c r="B23" s="5" t="str">
        <f>Equipes!B13</f>
        <v>equipe 7</v>
      </c>
      <c r="C23" s="5"/>
      <c r="D23" s="5"/>
      <c r="E23" s="5" t="str">
        <f>Equipes!B10</f>
        <v>equipe 8</v>
      </c>
      <c r="F23" s="8"/>
      <c r="G23" s="8"/>
      <c r="H23" s="8"/>
      <c r="I23" s="8"/>
      <c r="J23" s="6">
        <f>IF(INT(U22)=INT(U21),J22,RANK(U22,$U$20:$U$23))</f>
        <v>1</v>
      </c>
      <c r="K23" s="7" t="str">
        <f>INDEX(V$20:V$23,MATCH(ROW(A3),$AE$20:$AE$23,0))</f>
        <v>equipe 6</v>
      </c>
      <c r="L23" s="6">
        <f>INDEX(W$20:W$23,MATCH(ROW(B3),$AE$20:$AE$23,0))</f>
        <v>0</v>
      </c>
      <c r="M23" s="6">
        <f>INDEX(X$20:X$23,MATCH(ROW(C3),$AE$20:$AE$23,0))</f>
        <v>0</v>
      </c>
      <c r="N23" s="6">
        <f>INDEX(Y$20:Y$23,MATCH(ROW(D3),$AE$20:$AE$23,0))</f>
        <v>0</v>
      </c>
      <c r="O23" s="6">
        <f>INDEX(Z$20:Z$23,MATCH(ROW(E3),$AE$20:$AE$23,0))</f>
        <v>0</v>
      </c>
      <c r="P23" s="6">
        <f>INDEX(AA$20:AA$23,MATCH(ROW(F3),$AE$20:$AE$23,0))</f>
        <v>0</v>
      </c>
      <c r="Q23" s="6">
        <f>INDEX(AB$20:AB$23,MATCH(ROW(G3),$AE$20:$AE$23,0))</f>
        <v>0</v>
      </c>
      <c r="R23" s="6">
        <f>INDEX(AC$20:AC$23,MATCH(ROW(H3),$AE$20:$AE$23,0))</f>
        <v>0</v>
      </c>
      <c r="S23" s="8"/>
      <c r="T23" s="8"/>
      <c r="U23" s="8">
        <f>INDEX(AD$20:AD$23,MATCH(ROW(Equipes!B4),$AE$20:$AE$23,0))</f>
        <v>0.1</v>
      </c>
      <c r="V23" s="8" t="str">
        <f>Equipes!B13</f>
        <v>equipe 7</v>
      </c>
      <c r="W23" s="8">
        <f>SUMPRODUCT(($B$20:$B$25=V23)*($C$20:$C$25&lt;&gt;""))+SUMPRODUCT(($E$20:$E$25=V23)*($C$20:$C$25&lt;&gt;""))</f>
        <v>0</v>
      </c>
      <c r="X23" s="8">
        <f>SUMPRODUCT(($B$20:$B$25=V23)*($C$20:$C$25&gt;$D$20:$D$25))+SUMPRODUCT(($E$20:$E$25=V23)*($C$20:$C$25&lt;$D$20:$D$25))</f>
        <v>0</v>
      </c>
      <c r="Y23" s="8">
        <f>SUMPRODUCT(($B$20:$B$25=V23)*($C$20:$C$25&lt;$D$20:$D$25))+SUMPRODUCT(($E$20:$E$25=V23)*($C$20:$C$25&gt;$D$20:$D$25))</f>
        <v>0</v>
      </c>
      <c r="Z23" s="8">
        <f t="shared" si="13"/>
        <v>0</v>
      </c>
      <c r="AA23" s="8">
        <f>SUMPRODUCT(($B$20:$B$25=V23)*($C$20:$C$25))+SUMPRODUCT(($E$20:$E$25=V23)*($D$20:$D$25))</f>
        <v>0</v>
      </c>
      <c r="AB23" s="8">
        <f>SUMPRODUCT(($B$20:$B$25=V23)*($D$20:$D$25))+SUMPRODUCT(($E$20:$E$25=V23)*($C$20:$C$25))</f>
        <v>0</v>
      </c>
      <c r="AC23" s="8">
        <f t="shared" si="14"/>
        <v>0</v>
      </c>
      <c r="AD23" s="8">
        <f t="shared" si="15"/>
        <v>0.4</v>
      </c>
      <c r="AE23" s="8">
        <f t="shared" si="16"/>
        <v>1</v>
      </c>
      <c r="AF23" s="8"/>
      <c r="AG23" s="8"/>
      <c r="AH23" s="8"/>
      <c r="AI23" s="8" t="str">
        <f>INDEX(AT$21:AT$23,MATCH(ROW(A3),$BC$21:$BC$23,0))</f>
        <v>equipe 5</v>
      </c>
      <c r="AJ23" s="8">
        <f>INDEX(AU$21:AU$23,MATCH(ROW(B3),$BC$21:$BC$23,0))</f>
        <v>0</v>
      </c>
      <c r="AK23" s="8">
        <f>INDEX(AV$21:AV$23,MATCH(ROW(C3),$BC$21:$BC$23,0))</f>
        <v>0</v>
      </c>
      <c r="AL23" s="8">
        <f>INDEX(AW$21:AW$23,MATCH(ROW(D3),$BC$21:$BC$23,0))</f>
        <v>0</v>
      </c>
      <c r="AM23" s="8">
        <f>INDEX(AX$21:AX$23,MATCH(ROW(E3),$BC$21:$BC$23,0))</f>
        <v>0</v>
      </c>
      <c r="AN23" s="8">
        <f>INDEX(AY$21:AY$23,MATCH(ROW(F3),$BC$21:$BC$23,0))</f>
        <v>0</v>
      </c>
      <c r="AO23" s="8">
        <f>INDEX(AZ$21:AZ$23,MATCH(ROW(G3),$BC$21:$BC$23,0))</f>
        <v>0</v>
      </c>
      <c r="AP23" s="8">
        <f>INDEX(BA$21:BA$23,MATCH(ROW(H3),$BC$21:$BC$23,0))</f>
        <v>0</v>
      </c>
      <c r="AQ23" s="8">
        <f>INDEX(BB$21:BB$23,MATCH(ROW(Equipes!B3),$BC$21:$BC$23,0))</f>
        <v>0.1</v>
      </c>
      <c r="AR23" s="8"/>
      <c r="AS23" s="8"/>
      <c r="AT23" s="8" t="str">
        <f>K23</f>
        <v>equipe 6</v>
      </c>
      <c r="AU23" s="8">
        <f>L23</f>
        <v>0</v>
      </c>
      <c r="AV23" s="8">
        <f>M23</f>
        <v>0</v>
      </c>
      <c r="AW23" s="8">
        <f>N23</f>
        <v>0</v>
      </c>
      <c r="AX23" s="8">
        <f>O23</f>
        <v>0</v>
      </c>
      <c r="AY23" s="8">
        <f>P23</f>
        <v>0</v>
      </c>
      <c r="AZ23" s="8">
        <f>Q23</f>
        <v>0</v>
      </c>
      <c r="BA23" s="8">
        <f>R23</f>
        <v>0</v>
      </c>
      <c r="BB23" s="8">
        <f>BA23*100000+AV23*1000+(AY23-AZ23)*10+AY23+ROW(A3)/10</f>
        <v>0.3</v>
      </c>
      <c r="BC23" s="8">
        <f>RANK(BB23,$BB$21:$BB$23)</f>
        <v>1</v>
      </c>
      <c r="BD23" s="8"/>
      <c r="BE23" s="8"/>
      <c r="BF23" s="8"/>
      <c r="BG23" s="8"/>
      <c r="BH23" s="8"/>
      <c r="BI23" s="8"/>
    </row>
    <row r="24" spans="1:61" x14ac:dyDescent="0.25">
      <c r="A24" s="2"/>
      <c r="B24" s="4" t="str">
        <f>Equipes!B10</f>
        <v>equipe 8</v>
      </c>
      <c r="C24" s="4"/>
      <c r="D24" s="4"/>
      <c r="E24" s="4" t="str">
        <f>Equipes!B12</f>
        <v>equipe 12</v>
      </c>
      <c r="F24" s="8"/>
      <c r="G24" s="8"/>
      <c r="H24" s="8"/>
      <c r="I24" s="8"/>
      <c r="J24" s="6">
        <f>IF(INT(U23)=INT(U22),J23,RANK(U23,$U$20:$U$23))</f>
        <v>1</v>
      </c>
      <c r="K24" s="7" t="str">
        <f>INDEX(V$20:V$23,MATCH(ROW(A4),$AE$20:$AE$23,0))</f>
        <v>equipe 8</v>
      </c>
      <c r="L24" s="6">
        <f>INDEX(W$20:W$23,MATCH(ROW(B4),$AE$20:$AE$23,0))</f>
        <v>0</v>
      </c>
      <c r="M24" s="6">
        <f>INDEX(X$20:X$23,MATCH(ROW(C4),$AE$20:$AE$23,0))</f>
        <v>0</v>
      </c>
      <c r="N24" s="6">
        <f>INDEX(Y$20:Y$23,MATCH(ROW(D4),$AE$20:$AE$23,0))</f>
        <v>0</v>
      </c>
      <c r="O24" s="6">
        <f>INDEX(Z$20:Z$23,MATCH(ROW(E4),$AE$20:$AE$23,0))</f>
        <v>0</v>
      </c>
      <c r="P24" s="6">
        <f>INDEX(AA$20:AA$23,MATCH(ROW(F4),$AE$20:$AE$23,0))</f>
        <v>0</v>
      </c>
      <c r="Q24" s="6">
        <f>INDEX(AB$20:AB$23,MATCH(ROW(G4),$AE$20:$AE$23,0))</f>
        <v>0</v>
      </c>
      <c r="R24" s="6">
        <f>INDEX(AC$20:AC$23,MATCH(ROW(H4),$AE$20:$AE$23,0))</f>
        <v>0</v>
      </c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</row>
    <row r="25" spans="1:61" x14ac:dyDescent="0.25">
      <c r="A25" s="2"/>
      <c r="B25" s="3" t="str">
        <f>Equipes!B13</f>
        <v>equipe 7</v>
      </c>
      <c r="C25" s="3"/>
      <c r="D25" s="3"/>
      <c r="E25" s="3" t="str">
        <f>Equipes!B11</f>
        <v>equipe 6</v>
      </c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</row>
    <row r="26" spans="1:61" x14ac:dyDescent="0.2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</row>
    <row r="27" spans="1:61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</row>
    <row r="28" spans="1:61" ht="19.5" x14ac:dyDescent="0.3">
      <c r="A28" s="1" t="s">
        <v>25</v>
      </c>
      <c r="B28" s="8"/>
      <c r="C28" s="8"/>
      <c r="D28" s="8"/>
      <c r="E28" s="8"/>
      <c r="F28" s="8"/>
      <c r="G28" s="8"/>
      <c r="H28" s="1" t="s">
        <v>26</v>
      </c>
      <c r="I28" s="8"/>
      <c r="J28" s="8"/>
      <c r="K28" s="8"/>
      <c r="L28" s="8"/>
      <c r="M28" s="8"/>
      <c r="N28" s="8"/>
      <c r="O28" s="1" t="s">
        <v>27</v>
      </c>
      <c r="P28" s="8"/>
      <c r="Q28" s="8"/>
      <c r="R28" s="8"/>
      <c r="S28" s="8" t="str">
        <f>IF(J30&lt;&gt;"",IF(J30&gt;K30,I30,L30),"")</f>
        <v/>
      </c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</row>
    <row r="29" spans="1:61" x14ac:dyDescent="0.2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</row>
    <row r="30" spans="1:61" x14ac:dyDescent="0.25">
      <c r="A30" s="2" t="s">
        <v>34</v>
      </c>
      <c r="B30" s="5" t="str">
        <f>IF(AJ11=3,AI11,"1er 1er")</f>
        <v>1er 1er</v>
      </c>
      <c r="C30" s="5"/>
      <c r="D30" s="5"/>
      <c r="E30" s="5" t="str">
        <f>IF(AJ22=3,AI22,"2ème 3ème")</f>
        <v>2ème 3ème</v>
      </c>
      <c r="F30" s="8"/>
      <c r="G30" s="8"/>
      <c r="H30" s="2" t="s">
        <v>38</v>
      </c>
      <c r="I30" s="5" t="str">
        <f>IF(C30&lt;&gt;"",IF(C30&gt;D30,B30,E30),"Vainqueur A")</f>
        <v>Vainqueur A</v>
      </c>
      <c r="J30" s="5"/>
      <c r="K30" s="5"/>
      <c r="L30" s="5" t="str">
        <f>IF(C33&lt;&gt;"",IF(C33&gt;D33,B33,E33),"Vainqueur D")</f>
        <v>Vainqueur D</v>
      </c>
      <c r="M30" s="8"/>
      <c r="N30" s="8"/>
      <c r="O30" s="3" t="str">
        <f>IF(J30&lt;&gt;"",IF(J30&gt;K30,I30,L30),"Vainqueur E")</f>
        <v>Vainqueur E</v>
      </c>
      <c r="P30" s="3"/>
      <c r="Q30" s="3"/>
      <c r="R30" s="3" t="str">
        <f>IF(J31&lt;&gt;"",IF(J31&gt;K31,I31,L31),"Vainqueur F")</f>
        <v>Vainqueur F</v>
      </c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</row>
    <row r="31" spans="1:61" x14ac:dyDescent="0.25">
      <c r="A31" s="2" t="s">
        <v>35</v>
      </c>
      <c r="B31" s="5" t="str">
        <f>IF(AJ12=3,AI12,"2ème 1er")</f>
        <v>2ème 1er</v>
      </c>
      <c r="C31" s="4"/>
      <c r="D31" s="4"/>
      <c r="E31" s="4" t="str">
        <f>IF(AJ21=3,AI21,"1er 3ème")</f>
        <v>1er 3ème</v>
      </c>
      <c r="F31" s="8"/>
      <c r="G31" s="8"/>
      <c r="H31" s="2" t="s">
        <v>39</v>
      </c>
      <c r="I31" s="4" t="str">
        <f>IF(C31&lt;&gt;"",IF(C31&gt;D31,B31,E31),"Vainqueur B")</f>
        <v>Vainqueur B</v>
      </c>
      <c r="J31" s="4"/>
      <c r="K31" s="4"/>
      <c r="L31" s="4" t="str">
        <f>IF(C32&lt;&gt;"",IF(C32&gt;D32,B32,E32),"Vainqueur C")</f>
        <v>Vainqueur C</v>
      </c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</row>
    <row r="32" spans="1:61" x14ac:dyDescent="0.25">
      <c r="A32" s="2" t="s">
        <v>36</v>
      </c>
      <c r="B32" s="5" t="str">
        <f>IF(AJ13=3,AI13,"3ème 1er")</f>
        <v>3ème 1er</v>
      </c>
      <c r="C32" s="3"/>
      <c r="D32" s="3"/>
      <c r="E32" s="3" t="str">
        <f>IF(AJ18=3,AI18,"3ème 2ème")</f>
        <v>3ème 2ème</v>
      </c>
      <c r="F32" s="8"/>
      <c r="G32" s="8"/>
      <c r="H32" s="8"/>
      <c r="I32" s="8"/>
      <c r="J32" s="8"/>
      <c r="K32" s="8"/>
      <c r="L32" s="8"/>
      <c r="M32" s="8"/>
      <c r="N32" s="8"/>
      <c r="O32" s="10" t="s">
        <v>28</v>
      </c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</row>
    <row r="33" spans="1:61" x14ac:dyDescent="0.25">
      <c r="A33" s="2" t="s">
        <v>37</v>
      </c>
      <c r="B33" s="5" t="str">
        <f>IF(AJ16=3,AI16,"1er 2ème")</f>
        <v>1er 2ème</v>
      </c>
      <c r="C33" s="5"/>
      <c r="D33" s="5"/>
      <c r="E33" s="5" t="str">
        <f>IF(AJ17=3,AI17,"2ème 2ème")</f>
        <v>2ème 2ème</v>
      </c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</row>
    <row r="34" spans="1:61" x14ac:dyDescent="0.2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5" t="str">
        <f>IF(J30&lt;&gt;"",IF(K30&gt;J30,I30,L30),"Perdant E")</f>
        <v>Perdant E</v>
      </c>
      <c r="P34" s="5"/>
      <c r="Q34" s="5"/>
      <c r="R34" s="5" t="str">
        <f>IF(J31&lt;&gt;"",IF(K31&gt;J31,I31,L31),"Perdant F")</f>
        <v>Perdant F</v>
      </c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</row>
    <row r="35" spans="1:61" x14ac:dyDescent="0.2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</row>
    <row r="36" spans="1:61" x14ac:dyDescent="0.2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</row>
    <row r="37" spans="1:61" x14ac:dyDescent="0.2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</row>
    <row r="38" spans="1:61" x14ac:dyDescent="0.2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</row>
    <row r="39" spans="1:61" x14ac:dyDescent="0.2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</row>
    <row r="40" spans="1:61" x14ac:dyDescent="0.2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</row>
    <row r="41" spans="1:61" x14ac:dyDescent="0.2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</row>
    <row r="42" spans="1:61" x14ac:dyDescent="0.2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</row>
    <row r="43" spans="1:61" x14ac:dyDescent="0.2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</row>
    <row r="44" spans="1:61" x14ac:dyDescent="0.2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</row>
    <row r="45" spans="1:61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</row>
    <row r="46" spans="1:61" x14ac:dyDescent="0.2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</row>
    <row r="47" spans="1:61" x14ac:dyDescent="0.2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</row>
    <row r="48" spans="1:61" x14ac:dyDescent="0.2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13"/>
  <sheetViews>
    <sheetView workbookViewId="0">
      <selection activeCell="G19" sqref="G19"/>
    </sheetView>
  </sheetViews>
  <sheetFormatPr defaultRowHeight="15" x14ac:dyDescent="0.25"/>
  <cols>
    <col min="2" max="3" width="0" hidden="1" customWidth="1"/>
  </cols>
  <sheetData>
    <row r="1" spans="1:3" x14ac:dyDescent="0.25">
      <c r="A1" t="s">
        <v>40</v>
      </c>
    </row>
    <row r="2" spans="1:3" x14ac:dyDescent="0.25">
      <c r="A2" t="s">
        <v>0</v>
      </c>
      <c r="B2" t="str">
        <f>INDEX($A$2:$A$13,RANK(C2,$C$2:$C$13))</f>
        <v>equipe 4</v>
      </c>
      <c r="C2">
        <v>0.86261934041976929</v>
      </c>
    </row>
    <row r="3" spans="1:3" x14ac:dyDescent="0.25">
      <c r="A3" t="s">
        <v>1</v>
      </c>
      <c r="B3" t="str">
        <f t="shared" ref="B3:B13" si="0">INDEX($A$2:$A$13,RANK(C3,$C$2:$C$13))</f>
        <v>equipe 5</v>
      </c>
      <c r="C3">
        <v>0.79048001766204834</v>
      </c>
    </row>
    <row r="4" spans="1:3" x14ac:dyDescent="0.25">
      <c r="A4" t="s">
        <v>2</v>
      </c>
      <c r="B4" t="str">
        <f t="shared" si="0"/>
        <v>equipe 9</v>
      </c>
      <c r="C4">
        <v>0.37353616952896118</v>
      </c>
    </row>
    <row r="5" spans="1:3" x14ac:dyDescent="0.25">
      <c r="A5" t="s">
        <v>3</v>
      </c>
      <c r="B5" t="str">
        <f t="shared" si="0"/>
        <v>equipe 1</v>
      </c>
      <c r="C5">
        <v>0.96195316314697266</v>
      </c>
    </row>
    <row r="6" spans="1:3" x14ac:dyDescent="0.25">
      <c r="A6" t="s">
        <v>12</v>
      </c>
      <c r="B6" t="str">
        <f t="shared" si="0"/>
        <v>equipe 3</v>
      </c>
      <c r="C6">
        <v>0.87144583463668823</v>
      </c>
    </row>
    <row r="7" spans="1:3" x14ac:dyDescent="0.25">
      <c r="A7" t="s">
        <v>13</v>
      </c>
      <c r="B7" t="str">
        <f t="shared" si="0"/>
        <v>equipe 11</v>
      </c>
      <c r="C7">
        <v>5.6236863136291504E-2</v>
      </c>
    </row>
    <row r="8" spans="1:3" x14ac:dyDescent="0.25">
      <c r="A8" t="s">
        <v>14</v>
      </c>
      <c r="B8" t="str">
        <f t="shared" si="0"/>
        <v>equipe 2</v>
      </c>
      <c r="C8">
        <v>0.94955664873123169</v>
      </c>
    </row>
    <row r="9" spans="1:3" x14ac:dyDescent="0.25">
      <c r="A9" t="s">
        <v>15</v>
      </c>
      <c r="B9" t="str">
        <f t="shared" si="0"/>
        <v>equipe 10</v>
      </c>
      <c r="C9">
        <v>0.36401867866516113</v>
      </c>
    </row>
    <row r="10" spans="1:3" x14ac:dyDescent="0.25">
      <c r="A10" t="s">
        <v>17</v>
      </c>
      <c r="B10" t="str">
        <f t="shared" si="0"/>
        <v>equipe 8</v>
      </c>
      <c r="C10">
        <v>0.5248684287071228</v>
      </c>
    </row>
    <row r="11" spans="1:3" x14ac:dyDescent="0.25">
      <c r="A11" t="s">
        <v>18</v>
      </c>
      <c r="B11" t="str">
        <f t="shared" si="0"/>
        <v>equipe 6</v>
      </c>
      <c r="C11">
        <v>0.76711165904998779</v>
      </c>
    </row>
    <row r="12" spans="1:3" x14ac:dyDescent="0.25">
      <c r="A12" t="s">
        <v>19</v>
      </c>
      <c r="B12" t="str">
        <f t="shared" si="0"/>
        <v>equipe 12</v>
      </c>
      <c r="C12">
        <v>5.3504526615142822E-2</v>
      </c>
    </row>
    <row r="13" spans="1:3" x14ac:dyDescent="0.25">
      <c r="A13" t="s">
        <v>20</v>
      </c>
      <c r="B13" t="str">
        <f t="shared" si="0"/>
        <v>equipe 7</v>
      </c>
      <c r="C13">
        <v>0.59245824813842773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Tournoi</vt:lpstr>
      <vt:lpstr>Equipes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2019-09-14T16:49:21Z</dcterms:created>
  <dcterms:modified xsi:type="dcterms:W3CDTF">2019-09-14T23:48:47Z</dcterms:modified>
</cp:coreProperties>
</file>