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42B2F11-0E7A-4012-BD94-ADA1F4B36B6D}" xr6:coauthVersionLast="45" xr6:coauthVersionMax="45" xr10:uidLastSave="{00000000-0000-0000-0000-000000000000}"/>
  <bookViews>
    <workbookView xWindow="-120" yWindow="-120" windowWidth="29040" windowHeight="16440" tabRatio="952" activeTab="12" xr2:uid="{00000000-000D-0000-FFFF-FFFF00000000}"/>
  </bookViews>
  <sheets>
    <sheet name="Général" sheetId="1" r:id="rId1"/>
    <sheet name="BG N-1" sheetId="44" r:id="rId2"/>
    <sheet name="B - Trésorerie" sheetId="2" r:id="rId3"/>
    <sheet name="C - Achats Fournisseurs" sheetId="14" r:id="rId4"/>
    <sheet name="D - Charges externes" sheetId="33" r:id="rId5"/>
    <sheet name="E - Ventes  Clients" sheetId="4" r:id="rId6"/>
    <sheet name="F - Stocks et en-cours" sheetId="37" r:id="rId7"/>
    <sheet name="G - Immobilisations" sheetId="11" r:id="rId8"/>
    <sheet name="H - Personnel" sheetId="18" r:id="rId9"/>
    <sheet name="I - Etat" sheetId="15" r:id="rId10"/>
    <sheet name="J - Fonds Associatifs et Prov" sheetId="20" r:id="rId11"/>
    <sheet name="K - Autres comptes" sheetId="47" r:id="rId12"/>
    <sheet name="BG N" sheetId="43" r:id="rId13"/>
    <sheet name="Bilan" sheetId="16" r:id="rId14"/>
    <sheet name="Résultat" sheetId="35" r:id="rId15"/>
  </sheets>
  <definedNames>
    <definedName name="_xlnm._FilterDatabase" localSheetId="1" hidden="1">'BG N-1'!$A$1:$A$5</definedName>
    <definedName name="_xlnm._FilterDatabase" localSheetId="3" hidden="1">'C - Achats Fournisseurs'!#REF!</definedName>
    <definedName name="matrice_2001">'BG N-1'!$A:$B</definedName>
    <definedName name="matrice_2002">'BG N'!$A:$B</definedName>
    <definedName name="_xlnm.Print_Area" localSheetId="5">'E - Ventes  Clients'!$A$1:$J$31</definedName>
    <definedName name="_xlnm.Print_Area" localSheetId="7">'G - Immobilisations'!$A$1:$N$39</definedName>
    <definedName name="_xlnm.Print_Area" localSheetId="8">'H - Personnel'!$A$1:$I$46</definedName>
    <definedName name="_xlnm.Print_Area" localSheetId="10">'J - Fonds Associatifs et Prov'!$A$1:$H$24</definedName>
    <definedName name="_xlnm.Print_Titles" localSheetId="4">'D - Charges externes'!$1:$11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4" l="1"/>
  <c r="B23" i="4"/>
  <c r="C38" i="18" l="1"/>
  <c r="C31" i="11" l="1"/>
  <c r="C31" i="18" l="1"/>
  <c r="D31" i="11"/>
  <c r="C32" i="18"/>
  <c r="D30" i="11"/>
  <c r="E31" i="11"/>
  <c r="C35" i="18"/>
  <c r="C34" i="18"/>
  <c r="D30" i="2"/>
  <c r="G19" i="20"/>
  <c r="D27" i="11"/>
  <c r="C33" i="18"/>
  <c r="C36" i="18"/>
  <c r="C37" i="18"/>
  <c r="E12" i="47"/>
  <c r="E22" i="47" s="1"/>
  <c r="D12" i="47"/>
  <c r="D22" i="47" s="1"/>
  <c r="G5" i="47"/>
  <c r="B3" i="47"/>
  <c r="B2" i="47"/>
  <c r="D26" i="11"/>
  <c r="D28" i="11"/>
  <c r="G28" i="11" s="1"/>
  <c r="E28" i="11"/>
  <c r="D36" i="11"/>
  <c r="D35" i="11"/>
  <c r="G28" i="14"/>
  <c r="D8" i="16"/>
  <c r="D11" i="20"/>
  <c r="D12" i="15"/>
  <c r="D22" i="15" s="1"/>
  <c r="D12" i="18"/>
  <c r="D29" i="18" s="1"/>
  <c r="D11" i="14"/>
  <c r="D22" i="14" s="1"/>
  <c r="D10" i="37"/>
  <c r="E14" i="37"/>
  <c r="D7" i="37" s="1"/>
  <c r="D11" i="4"/>
  <c r="D21" i="4" s="1"/>
  <c r="D13" i="2"/>
  <c r="D25" i="2" s="1"/>
  <c r="D14" i="37"/>
  <c r="D6" i="37" s="1"/>
  <c r="C15" i="1"/>
  <c r="G6" i="20" s="1"/>
  <c r="E17" i="11"/>
  <c r="B3" i="2"/>
  <c r="E13" i="2"/>
  <c r="E25" i="2" s="1"/>
  <c r="G6" i="2"/>
  <c r="B2" i="2"/>
  <c r="B3" i="4"/>
  <c r="E11" i="4"/>
  <c r="E21" i="4" s="1"/>
  <c r="C29" i="4"/>
  <c r="G5" i="4"/>
  <c r="C30" i="4"/>
  <c r="B2" i="4"/>
  <c r="B3" i="37"/>
  <c r="E10" i="37"/>
  <c r="C18" i="37"/>
  <c r="C17" i="37"/>
  <c r="G6" i="37"/>
  <c r="B2" i="37"/>
  <c r="C3" i="11"/>
  <c r="G10" i="11"/>
  <c r="E24" i="11" s="1"/>
  <c r="D10" i="11"/>
  <c r="I10" i="11" s="1"/>
  <c r="M10" i="11"/>
  <c r="C2" i="11"/>
  <c r="I5" i="11"/>
  <c r="F17" i="11"/>
  <c r="K18" i="11"/>
  <c r="B3" i="14"/>
  <c r="C3" i="14" s="1"/>
  <c r="C4" i="14" s="1"/>
  <c r="E11" i="14"/>
  <c r="E22" i="14" s="1"/>
  <c r="C32" i="14"/>
  <c r="C31" i="14"/>
  <c r="G5" i="14"/>
  <c r="B2" i="14"/>
  <c r="E12" i="18"/>
  <c r="E29" i="18" s="1"/>
  <c r="B3" i="18"/>
  <c r="C44" i="18"/>
  <c r="C43" i="18"/>
  <c r="G5" i="18"/>
  <c r="B2" i="18"/>
  <c r="E12" i="15"/>
  <c r="E22" i="15" s="1"/>
  <c r="B3" i="15"/>
  <c r="C29" i="15"/>
  <c r="C28" i="15"/>
  <c r="G5" i="15"/>
  <c r="B2" i="15"/>
  <c r="H11" i="20"/>
  <c r="B3" i="20"/>
  <c r="C22" i="20"/>
  <c r="C21" i="20"/>
  <c r="G5" i="20"/>
  <c r="B2" i="20"/>
  <c r="E10" i="33"/>
  <c r="B3" i="33"/>
  <c r="G23" i="33"/>
  <c r="D10" i="33"/>
  <c r="G6" i="33"/>
  <c r="B2" i="33"/>
  <c r="B3" i="16"/>
  <c r="B2" i="16"/>
  <c r="F8" i="16"/>
  <c r="E8" i="35"/>
  <c r="C8" i="35"/>
  <c r="B3" i="35"/>
  <c r="B2" i="35"/>
  <c r="E19" i="20"/>
  <c r="F17" i="15"/>
  <c r="D26" i="15"/>
  <c r="F31" i="11" l="1"/>
  <c r="E30" i="11"/>
  <c r="F30" i="11" s="1"/>
  <c r="G30" i="11" s="1"/>
  <c r="D17" i="47"/>
  <c r="D5" i="47" s="1"/>
  <c r="D29" i="14"/>
  <c r="F30" i="2"/>
  <c r="G30" i="2" s="1"/>
  <c r="E26" i="11"/>
  <c r="J20" i="11" s="1"/>
  <c r="D17" i="15"/>
  <c r="D5" i="15" s="1"/>
  <c r="D24" i="11"/>
  <c r="L10" i="11"/>
  <c r="N10" i="11" s="1"/>
  <c r="D17" i="14"/>
  <c r="D5" i="14" s="1"/>
  <c r="D19" i="20"/>
  <c r="D24" i="18"/>
  <c r="D5" i="18" s="1"/>
  <c r="D24" i="33"/>
  <c r="D6" i="33" s="1"/>
  <c r="D40" i="18"/>
  <c r="D18" i="11"/>
  <c r="D27" i="4"/>
  <c r="I18" i="11"/>
  <c r="G31" i="11"/>
  <c r="E27" i="11"/>
  <c r="F28" i="11"/>
  <c r="D16" i="4"/>
  <c r="D5" i="4" s="1"/>
  <c r="D20" i="2"/>
  <c r="D6" i="2" s="1"/>
  <c r="D31" i="47"/>
  <c r="D33" i="11"/>
  <c r="G7" i="2"/>
  <c r="G6" i="47"/>
  <c r="F14" i="37"/>
  <c r="F18" i="11"/>
  <c r="E26" i="15"/>
  <c r="G6" i="4"/>
  <c r="G7" i="37"/>
  <c r="G6" i="14"/>
  <c r="I6" i="11"/>
  <c r="G6" i="15"/>
  <c r="G6" i="18"/>
  <c r="G7" i="33"/>
  <c r="E17" i="15" l="1"/>
  <c r="D6" i="15" s="1"/>
  <c r="E30" i="2"/>
  <c r="L18" i="11"/>
  <c r="E20" i="2"/>
  <c r="D7" i="2" s="1"/>
  <c r="E33" i="11"/>
  <c r="F26" i="11"/>
  <c r="G26" i="11" s="1"/>
  <c r="G17" i="15"/>
  <c r="G18" i="11"/>
  <c r="F26" i="15"/>
  <c r="G26" i="15" s="1"/>
  <c r="M18" i="11"/>
  <c r="E5" i="11" s="1"/>
  <c r="F17" i="47"/>
  <c r="G17" i="47" s="1"/>
  <c r="D5" i="20"/>
  <c r="E24" i="18"/>
  <c r="D6" i="18" s="1"/>
  <c r="F27" i="11"/>
  <c r="G27" i="11" s="1"/>
  <c r="E24" i="33"/>
  <c r="D7" i="33" s="1"/>
  <c r="F27" i="4"/>
  <c r="G27" i="4" s="1"/>
  <c r="E27" i="4"/>
  <c r="E17" i="47"/>
  <c r="D6" i="47" s="1"/>
  <c r="E31" i="47"/>
  <c r="E29" i="14"/>
  <c r="F29" i="14" s="1"/>
  <c r="G29" i="14" s="1"/>
  <c r="J18" i="11"/>
  <c r="J21" i="11" s="1"/>
  <c r="E40" i="18"/>
  <c r="E17" i="14"/>
  <c r="F31" i="47"/>
  <c r="G31" i="47" s="1"/>
  <c r="F33" i="11"/>
  <c r="G33" i="11" s="1"/>
  <c r="F20" i="2"/>
  <c r="G20" i="2" s="1"/>
  <c r="N18" i="11" l="1"/>
  <c r="E6" i="11" s="1"/>
  <c r="F16" i="4"/>
  <c r="G16" i="4" s="1"/>
  <c r="E18" i="11"/>
  <c r="F24" i="33"/>
  <c r="G24" i="33" s="1"/>
  <c r="F24" i="18"/>
  <c r="G24" i="18" s="1"/>
  <c r="F40" i="18"/>
  <c r="G40" i="18" s="1"/>
  <c r="E16" i="4"/>
  <c r="D6" i="4" s="1"/>
  <c r="F19" i="20"/>
  <c r="H19" i="20"/>
  <c r="F17" i="14" l="1"/>
  <c r="G17" i="14" s="1"/>
  <c r="D6" i="14"/>
  <c r="D6" i="20"/>
</calcChain>
</file>

<file path=xl/sharedStrings.xml><?xml version="1.0" encoding="utf-8"?>
<sst xmlns="http://schemas.openxmlformats.org/spreadsheetml/2006/main" count="475" uniqueCount="160">
  <si>
    <t>X-REF</t>
  </si>
  <si>
    <t>Cess</t>
  </si>
  <si>
    <t>FONDS ASSOCIATIFS</t>
  </si>
  <si>
    <t>INFORMATIONS PRELIMINAIRES</t>
  </si>
  <si>
    <t>(Renseigner les données relatives à la société auditée)</t>
  </si>
  <si>
    <t>Nom de la société auditée</t>
  </si>
  <si>
    <t>Date de clôture de l'exercice audité</t>
  </si>
  <si>
    <t>Date de la clôture précédente</t>
  </si>
  <si>
    <t>Initiales</t>
  </si>
  <si>
    <t>Source des informations N-1</t>
  </si>
  <si>
    <t>Source des informations N</t>
  </si>
  <si>
    <t>Remarque: par défaut, les colonnes "solde" laissent apparaître les soldes débiteurs tels quels, et les</t>
  </si>
  <si>
    <t>soldes créditeurs entre parenthèses, SAUF pour la section C. Pour le bon fonctionnement du Lead Proof,</t>
  </si>
  <si>
    <t>(dépendant de la structure de chaque Lead 1), il est NECESSAIRE de renseigner les cellules C5 et C6.</t>
  </si>
  <si>
    <t>N° Cpte</t>
  </si>
  <si>
    <t>Libellé</t>
  </si>
  <si>
    <t>Variation N/N-1</t>
  </si>
  <si>
    <t>Solde</t>
  </si>
  <si>
    <t>Valeur</t>
  </si>
  <si>
    <t>%</t>
  </si>
  <si>
    <t>a</t>
  </si>
  <si>
    <t>b</t>
  </si>
  <si>
    <t>VALEURS BRUTES</t>
  </si>
  <si>
    <t>AMORTISSEMENTS</t>
  </si>
  <si>
    <t>VALEURS NETTES</t>
  </si>
  <si>
    <t>Acq</t>
  </si>
  <si>
    <t>DAP</t>
  </si>
  <si>
    <t>RAP</t>
  </si>
  <si>
    <t>ORGANISMES SOCIAUX</t>
  </si>
  <si>
    <t xml:space="preserve"> </t>
  </si>
  <si>
    <t>Section</t>
  </si>
  <si>
    <t>solde</t>
  </si>
  <si>
    <t xml:space="preserve">a  </t>
  </si>
  <si>
    <t>Date</t>
  </si>
  <si>
    <t>CAISSES</t>
  </si>
  <si>
    <t>BANQUES et</t>
  </si>
  <si>
    <t>CLIENTS et</t>
  </si>
  <si>
    <t>COMPTES RATTACHES</t>
  </si>
  <si>
    <t>IMMOBILISATIONS</t>
  </si>
  <si>
    <t>CORPORELLES</t>
  </si>
  <si>
    <t>FOURNISSEURS ET</t>
  </si>
  <si>
    <t xml:space="preserve">PERSONNEL ET </t>
  </si>
  <si>
    <t xml:space="preserve">ETAT ET </t>
  </si>
  <si>
    <t>COLLECTIVITE PUBLIQUES</t>
  </si>
  <si>
    <t>Entrer les données sous le format</t>
  </si>
  <si>
    <t>Débit ; (Crédit)</t>
  </si>
  <si>
    <t>Affectation</t>
  </si>
  <si>
    <t>+</t>
  </si>
  <si>
    <t>-</t>
  </si>
  <si>
    <t>Résultat</t>
  </si>
  <si>
    <t>BG N-1</t>
  </si>
  <si>
    <t>CHARGES EXTERNES</t>
  </si>
  <si>
    <t>RESULTAT</t>
  </si>
  <si>
    <t>Ecart</t>
  </si>
  <si>
    <t>ENGAGEMENT A REALISER SUR PROJET</t>
  </si>
  <si>
    <t>REPORT A NOUVEAU</t>
  </si>
  <si>
    <t># a/c</t>
  </si>
  <si>
    <t>Résultat de l'exercice BG</t>
  </si>
  <si>
    <t>Ecarts</t>
  </si>
  <si>
    <t>BG N</t>
  </si>
  <si>
    <t>Date des FT (automatique)</t>
  </si>
  <si>
    <t>B</t>
  </si>
  <si>
    <t>Total FT N-1</t>
  </si>
  <si>
    <t>Total FT N</t>
  </si>
  <si>
    <t>BILAN</t>
  </si>
  <si>
    <t>COMPTE DE RESULTAT</t>
  </si>
  <si>
    <t>STOCKS ET EN-COURS</t>
  </si>
  <si>
    <t>C</t>
  </si>
  <si>
    <t>D</t>
  </si>
  <si>
    <t>E</t>
  </si>
  <si>
    <t>AUTRES</t>
  </si>
  <si>
    <t>COMPTES</t>
  </si>
  <si>
    <t xml:space="preserve"> B - Trésorerie / Financement</t>
  </si>
  <si>
    <t xml:space="preserve"> E - Clients</t>
  </si>
  <si>
    <t xml:space="preserve"> C - Achats </t>
  </si>
  <si>
    <t xml:space="preserve"> F - Stocks et en-cours</t>
  </si>
  <si>
    <t xml:space="preserve"> G - Immobilisations</t>
  </si>
  <si>
    <t xml:space="preserve"> H - Personnel</t>
  </si>
  <si>
    <t xml:space="preserve"> I - Etat</t>
  </si>
  <si>
    <t xml:space="preserve"> K - Autres Comptes</t>
  </si>
  <si>
    <t xml:space="preserve"> J - Fonds Associatifs &amp; Prov</t>
  </si>
  <si>
    <t xml:space="preserve"> B - Financement</t>
  </si>
  <si>
    <t xml:space="preserve"> C - Achats</t>
  </si>
  <si>
    <t xml:space="preserve"> D - Charges Externes</t>
  </si>
  <si>
    <t xml:space="preserve"> E - Ventes</t>
  </si>
  <si>
    <t xml:space="preserve"> K - Autres Comptes - Exceptionnel</t>
  </si>
  <si>
    <t>Contrôle FT</t>
  </si>
  <si>
    <t>F</t>
  </si>
  <si>
    <t>G</t>
  </si>
  <si>
    <t>H</t>
  </si>
  <si>
    <t>I</t>
  </si>
  <si>
    <t>J</t>
  </si>
  <si>
    <t>K</t>
  </si>
  <si>
    <t>A</t>
  </si>
  <si>
    <t>,</t>
  </si>
  <si>
    <t>DOT AUX AMORT IMMO CORP</t>
  </si>
  <si>
    <t>RESULTAT DE L'EXERCICE</t>
  </si>
  <si>
    <t>Prov. pour travaux et rénovation</t>
  </si>
  <si>
    <t>MAT. DE BUREAU &amp; INFORMATIQUE</t>
  </si>
  <si>
    <t>MOBILIER</t>
  </si>
  <si>
    <t>AGENCEMENT ET INSTALLATIONS</t>
  </si>
  <si>
    <t>DEPOTS ET CAUTIONS VERSES</t>
  </si>
  <si>
    <t>AMORT MATERIEL DE BUREAU</t>
  </si>
  <si>
    <t>AMORT AGENCEMENT INSTALLATION</t>
  </si>
  <si>
    <t>AMORTISSEMENT MOBILIER</t>
  </si>
  <si>
    <t>PERSONNEL: REMUNERATIONS DUES</t>
  </si>
  <si>
    <t>PERSONNEL: AVANCES &amp; ACOMPTES</t>
  </si>
  <si>
    <t>PROVISION POUR CONGES A PAYER</t>
  </si>
  <si>
    <t>SECURITE SOCIALE</t>
  </si>
  <si>
    <t>CHARGES CONGES PAYES</t>
  </si>
  <si>
    <t>DEBITEURS DIVERS</t>
  </si>
  <si>
    <t>CREDITEURS DIVERS</t>
  </si>
  <si>
    <t>CHARGES CONSTATEES D'AVANCE</t>
  </si>
  <si>
    <t>SOCIETE GENERALE</t>
  </si>
  <si>
    <t>COMPTE LIVRET</t>
  </si>
  <si>
    <t>CAISSE</t>
  </si>
  <si>
    <t>FOURNITURES ADMINISTRATRIVES</t>
  </si>
  <si>
    <t>ACHAT FOURNITURE INFORMATIQUE</t>
  </si>
  <si>
    <t>ACH  LICENCES INFORMATIQUES</t>
  </si>
  <si>
    <t>ACH CARTONS ARBITRAGE</t>
  </si>
  <si>
    <t>LOCATION PHOTOCOPIEUR</t>
  </si>
  <si>
    <t>LOCATION MACHINE AFFRANCHIS.</t>
  </si>
  <si>
    <t>ENT MAINTENANCE MAT INFORMAT</t>
  </si>
  <si>
    <t>ASSURANCES DIVERSES</t>
  </si>
  <si>
    <t>ACH MATERIEL TECHNIQUE</t>
  </si>
  <si>
    <t>FRAIS POSTAUX &amp; TELECOM.</t>
  </si>
  <si>
    <t>AFFRANCHISSEMENT</t>
  </si>
  <si>
    <t>FRAIS ET CHARGES BANCAIRES</t>
  </si>
  <si>
    <t>PRIME DE TRANSPORT</t>
  </si>
  <si>
    <t>COTISATIONS URSSAF</t>
  </si>
  <si>
    <t>MEDECINE DU TRAVAIL</t>
  </si>
  <si>
    <t>AFFILIATION COMITE</t>
  </si>
  <si>
    <t>PRODUITS FINANCIERS</t>
  </si>
  <si>
    <t>Mutuelle et prevoyance</t>
  </si>
  <si>
    <t>ENT MATERIEL BUREAU</t>
  </si>
  <si>
    <t>COTISATIONS AUX MUTUELLES</t>
  </si>
  <si>
    <t>FORMATION PROFESSIONNELLE CONTINUE</t>
  </si>
  <si>
    <t>HONORAIRES</t>
  </si>
  <si>
    <t>Salaires</t>
  </si>
  <si>
    <t>FOURNISSEURS DIVERS</t>
  </si>
  <si>
    <t>FACTURES NON PARVENUES</t>
  </si>
  <si>
    <t>PROVISION CONGES PAYES</t>
  </si>
  <si>
    <t>COTISATION HUMANIS</t>
  </si>
  <si>
    <t>PRODUITS EXCEPTIONNELS</t>
  </si>
  <si>
    <t>PROV POUR CREANCES DOUTEUSES</t>
  </si>
  <si>
    <t>DOT PROV RISQUE/CREANCE</t>
  </si>
  <si>
    <t>REPRISE PROVISION RISQUE</t>
  </si>
  <si>
    <t>DOTATION AUX AMORTISSEMENTS</t>
  </si>
  <si>
    <t>HUMANIS - HUMANIS PREVOYANCE (APRIO</t>
  </si>
  <si>
    <t>Compte 68110</t>
  </si>
  <si>
    <t>PROVISIONS POUR CP ET CHARGES</t>
  </si>
  <si>
    <t>MACRO SURBRILLANCE</t>
  </si>
  <si>
    <t>VBA</t>
  </si>
  <si>
    <t>SUBVENTION</t>
  </si>
  <si>
    <t xml:space="preserve"> D - Charges externes</t>
  </si>
  <si>
    <t xml:space="preserve"> C - Achats Fournisseurs</t>
  </si>
  <si>
    <t xml:space="preserve"> J - Fonds Associatifs et Prov</t>
  </si>
  <si>
    <t xml:space="preserve"> E - Ventes  Clients</t>
  </si>
  <si>
    <t xml:space="preserve"> K - Autres comptes</t>
  </si>
  <si>
    <t xml:space="preserve"> B - Trésorerie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</si>
</sst>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_F_-;\-* #,##0.00\ _F_-;_-* &quot;-&quot;??\ _F_-;_-@_-"/>
    <numFmt numFmtId="165" formatCode="dd\-mmm\-yy_)"/>
    <numFmt numFmtId="166" formatCode="0_)"/>
    <numFmt numFmtId="167" formatCode="#,##0;\(#,###\)"/>
    <numFmt numFmtId="168" formatCode="#,##0.00\ _F"/>
    <numFmt numFmtId="169" formatCode="_-* #,##0\ _F_-;\-* #,##0\ _F_-;_-* &quot;-&quot;??\ _F_-;_-@_-"/>
    <numFmt numFmtId="170" formatCode="#,##0_);\(#,##0\)"/>
    <numFmt numFmtId="171" formatCode="#,##0.00_);\(#,##0.00\)"/>
    <numFmt numFmtId="172" formatCode="#,##0.00;\(#,###.00\)"/>
  </numFmts>
  <fonts count="42" x14ac:knownFonts="1">
    <font>
      <sz val="12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i/>
      <sz val="10"/>
      <color indexed="8"/>
      <name val="Arial"/>
      <family val="2"/>
    </font>
    <font>
      <b/>
      <sz val="12"/>
      <color indexed="10"/>
      <name val="Arial"/>
      <family val="2"/>
    </font>
    <font>
      <i/>
      <sz val="10"/>
      <color indexed="10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i/>
      <sz val="8"/>
      <color indexed="12"/>
      <name val="Arial"/>
      <family val="2"/>
    </font>
    <font>
      <sz val="8"/>
      <color indexed="12"/>
      <name val="Arial"/>
      <family val="2"/>
    </font>
    <font>
      <sz val="8"/>
      <color indexed="8"/>
      <name val="Arial"/>
      <family val="2"/>
    </font>
    <font>
      <sz val="8"/>
      <color indexed="10"/>
      <name val="Symbol"/>
      <family val="1"/>
      <charset val="2"/>
    </font>
    <font>
      <b/>
      <sz val="8"/>
      <color indexed="12"/>
      <name val="Arial"/>
      <family val="2"/>
    </font>
    <font>
      <sz val="8"/>
      <color indexed="10"/>
      <name val="Arial"/>
      <family val="2"/>
    </font>
    <font>
      <i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u/>
      <sz val="8"/>
      <color indexed="10"/>
      <name val="Arial"/>
      <family val="2"/>
    </font>
    <font>
      <i/>
      <sz val="8"/>
      <name val="Arial"/>
      <family val="2"/>
    </font>
    <font>
      <sz val="8"/>
      <name val="Symbol"/>
      <family val="1"/>
      <charset val="2"/>
    </font>
    <font>
      <u/>
      <sz val="8"/>
      <color indexed="12"/>
      <name val="Arial"/>
      <family val="2"/>
    </font>
    <font>
      <b/>
      <u/>
      <sz val="8"/>
      <color indexed="12"/>
      <name val="Arial"/>
      <family val="2"/>
    </font>
    <font>
      <b/>
      <i/>
      <sz val="8"/>
      <name val="Arial"/>
      <family val="2"/>
    </font>
    <font>
      <b/>
      <i/>
      <sz val="8"/>
      <color indexed="10"/>
      <name val="Arial"/>
      <family val="2"/>
    </font>
    <font>
      <b/>
      <i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8"/>
      <color theme="1"/>
      <name val="Symbol"/>
      <family val="1"/>
      <charset val="2"/>
    </font>
    <font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indexed="9"/>
        <b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12"/>
      </top>
      <bottom/>
      <diagonal/>
    </border>
    <border>
      <left/>
      <right/>
      <top/>
      <bottom style="thin">
        <color indexed="12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thin">
        <color theme="1"/>
      </left>
      <right style="thin">
        <color indexed="8"/>
      </right>
      <top/>
      <bottom style="thin">
        <color indexed="8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theme="1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39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79">
    <xf numFmtId="0" fontId="0" fillId="0" borderId="0" xfId="0"/>
    <xf numFmtId="0" fontId="4" fillId="0" borderId="0" xfId="0" applyFont="1" applyProtection="1"/>
    <xf numFmtId="0" fontId="4" fillId="0" borderId="0" xfId="0" applyFont="1" applyAlignment="1" applyProtection="1">
      <alignment horizontal="centerContinuous"/>
    </xf>
    <xf numFmtId="0" fontId="6" fillId="0" borderId="0" xfId="0" applyFont="1" applyAlignment="1" applyProtection="1">
      <alignment horizontal="centerContinuous"/>
    </xf>
    <xf numFmtId="0" fontId="4" fillId="2" borderId="0" xfId="0" applyFont="1" applyFill="1" applyProtection="1"/>
    <xf numFmtId="0" fontId="5" fillId="2" borderId="0" xfId="0" applyFont="1" applyFill="1" applyProtection="1"/>
    <xf numFmtId="165" fontId="5" fillId="2" borderId="0" xfId="0" applyNumberFormat="1" applyFont="1" applyFill="1" applyAlignment="1" applyProtection="1">
      <alignment horizontal="left"/>
    </xf>
    <xf numFmtId="165" fontId="4" fillId="0" borderId="0" xfId="0" applyNumberFormat="1" applyFont="1" applyProtection="1"/>
    <xf numFmtId="165" fontId="4" fillId="2" borderId="0" xfId="0" applyNumberFormat="1" applyFont="1" applyFill="1" applyAlignment="1" applyProtection="1">
      <alignment horizontal="left"/>
    </xf>
    <xf numFmtId="0" fontId="8" fillId="0" borderId="0" xfId="0" applyFont="1" applyProtection="1"/>
    <xf numFmtId="14" fontId="5" fillId="2" borderId="0" xfId="0" applyNumberFormat="1" applyFont="1" applyFill="1" applyAlignment="1" applyProtection="1">
      <alignment horizontal="left"/>
    </xf>
    <xf numFmtId="14" fontId="7" fillId="2" borderId="0" xfId="0" applyNumberFormat="1" applyFont="1" applyFill="1" applyAlignment="1" applyProtection="1">
      <alignment horizontal="left"/>
    </xf>
    <xf numFmtId="0" fontId="9" fillId="3" borderId="0" xfId="0" applyFont="1" applyFill="1" applyBorder="1" applyAlignment="1" applyProtection="1">
      <alignment horizontal="centerContinuous" vertical="center"/>
    </xf>
    <xf numFmtId="0" fontId="10" fillId="3" borderId="0" xfId="0" applyFont="1" applyFill="1" applyBorder="1" applyAlignment="1" applyProtection="1">
      <alignment horizontal="centerContinuous" vertical="center"/>
    </xf>
    <xf numFmtId="0" fontId="6" fillId="0" borderId="0" xfId="0" applyFont="1" applyBorder="1" applyAlignment="1" applyProtection="1">
      <alignment horizontal="centerContinuous"/>
    </xf>
    <xf numFmtId="0" fontId="4" fillId="0" borderId="0" xfId="0" applyFont="1" applyBorder="1" applyAlignment="1" applyProtection="1">
      <alignment horizontal="centerContinuous"/>
    </xf>
    <xf numFmtId="0" fontId="5" fillId="2" borderId="1" xfId="0" applyFont="1" applyFill="1" applyBorder="1" applyAlignment="1" applyProtection="1">
      <alignment horizontal="centerContinuous" vertical="center"/>
    </xf>
    <xf numFmtId="0" fontId="4" fillId="2" borderId="2" xfId="0" applyFont="1" applyFill="1" applyBorder="1" applyAlignment="1" applyProtection="1">
      <alignment horizontal="centerContinuous" vertical="center"/>
    </xf>
    <xf numFmtId="0" fontId="11" fillId="0" borderId="0" xfId="0" applyFont="1" applyProtection="1"/>
    <xf numFmtId="0" fontId="12" fillId="0" borderId="0" xfId="0" applyFont="1" applyProtection="1"/>
    <xf numFmtId="0" fontId="13" fillId="0" borderId="0" xfId="0" applyFont="1" applyProtection="1"/>
    <xf numFmtId="0" fontId="14" fillId="0" borderId="3" xfId="0" applyFont="1" applyBorder="1" applyAlignment="1" applyProtection="1">
      <alignment horizontal="center"/>
    </xf>
    <xf numFmtId="0" fontId="15" fillId="0" borderId="0" xfId="0" applyFont="1"/>
    <xf numFmtId="165" fontId="12" fillId="0" borderId="0" xfId="0" applyNumberFormat="1" applyFont="1" applyAlignment="1" applyProtection="1">
      <alignment horizontal="left"/>
    </xf>
    <xf numFmtId="0" fontId="16" fillId="0" borderId="4" xfId="0" applyFont="1" applyBorder="1" applyProtection="1"/>
    <xf numFmtId="37" fontId="17" fillId="0" borderId="5" xfId="0" applyNumberFormat="1" applyFont="1" applyBorder="1" applyProtection="1"/>
    <xf numFmtId="9" fontId="11" fillId="0" borderId="0" xfId="0" applyNumberFormat="1" applyFont="1" applyAlignment="1" applyProtection="1">
      <alignment horizontal="center"/>
    </xf>
    <xf numFmtId="0" fontId="16" fillId="0" borderId="6" xfId="0" applyFont="1" applyBorder="1" applyProtection="1"/>
    <xf numFmtId="37" fontId="17" fillId="0" borderId="7" xfId="0" applyNumberFormat="1" applyFont="1" applyBorder="1" applyProtection="1"/>
    <xf numFmtId="15" fontId="11" fillId="0" borderId="0" xfId="0" applyNumberFormat="1" applyFont="1" applyAlignment="1" applyProtection="1">
      <alignment horizontal="center"/>
    </xf>
    <xf numFmtId="165" fontId="18" fillId="0" borderId="0" xfId="0" applyNumberFormat="1" applyFont="1" applyAlignment="1" applyProtection="1">
      <alignment horizontal="left"/>
    </xf>
    <xf numFmtId="0" fontId="19" fillId="0" borderId="0" xfId="0" applyFont="1" applyAlignment="1" applyProtection="1">
      <alignment horizontal="center"/>
    </xf>
    <xf numFmtId="0" fontId="18" fillId="0" borderId="0" xfId="0" applyFont="1" applyProtection="1"/>
    <xf numFmtId="0" fontId="11" fillId="0" borderId="0" xfId="0" applyFont="1" applyAlignment="1" applyProtection="1">
      <alignment vertic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14" fontId="14" fillId="0" borderId="10" xfId="0" applyNumberFormat="1" applyFont="1" applyBorder="1" applyAlignment="1" applyProtection="1">
      <alignment horizontal="center" vertical="center"/>
    </xf>
    <xf numFmtId="14" fontId="12" fillId="0" borderId="10" xfId="0" applyNumberFormat="1" applyFont="1" applyBorder="1" applyAlignment="1" applyProtection="1">
      <alignment horizontal="center" vertical="center"/>
    </xf>
    <xf numFmtId="0" fontId="20" fillId="0" borderId="11" xfId="0" applyFont="1" applyBorder="1" applyAlignment="1" applyProtection="1">
      <alignment horizontal="centerContinuous" vertical="center"/>
    </xf>
    <xf numFmtId="0" fontId="20" fillId="0" borderId="12" xfId="0" applyFont="1" applyBorder="1" applyAlignment="1" applyProtection="1">
      <alignment horizontal="centerContinuous" vertical="center"/>
    </xf>
    <xf numFmtId="0" fontId="12" fillId="0" borderId="13" xfId="0" applyFont="1" applyBorder="1" applyAlignment="1" applyProtection="1">
      <alignment vertical="center"/>
    </xf>
    <xf numFmtId="0" fontId="12" fillId="0" borderId="14" xfId="0" applyFont="1" applyBorder="1" applyAlignment="1" applyProtection="1">
      <alignment vertical="center"/>
    </xf>
    <xf numFmtId="0" fontId="14" fillId="0" borderId="14" xfId="0" applyFont="1" applyBorder="1" applyAlignment="1" applyProtection="1">
      <alignment horizontal="center" vertical="center"/>
    </xf>
    <xf numFmtId="0" fontId="12" fillId="0" borderId="14" xfId="0" applyFont="1" applyBorder="1" applyAlignment="1" applyProtection="1">
      <alignment horizontal="center" vertical="center"/>
    </xf>
    <xf numFmtId="0" fontId="20" fillId="0" borderId="15" xfId="0" applyFont="1" applyBorder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/>
    </xf>
    <xf numFmtId="166" fontId="18" fillId="0" borderId="17" xfId="0" applyNumberFormat="1" applyFont="1" applyBorder="1" applyAlignment="1" applyProtection="1">
      <alignment vertical="center"/>
    </xf>
    <xf numFmtId="0" fontId="18" fillId="0" borderId="17" xfId="0" applyFont="1" applyBorder="1" applyAlignment="1" applyProtection="1">
      <alignment vertical="center"/>
    </xf>
    <xf numFmtId="37" fontId="18" fillId="0" borderId="18" xfId="0" applyNumberFormat="1" applyFont="1" applyBorder="1" applyAlignment="1" applyProtection="1">
      <alignment vertical="center"/>
    </xf>
    <xf numFmtId="37" fontId="17" fillId="0" borderId="0" xfId="0" applyNumberFormat="1" applyFont="1" applyAlignment="1" applyProtection="1">
      <alignment vertical="center"/>
    </xf>
    <xf numFmtId="10" fontId="17" fillId="0" borderId="18" xfId="0" applyNumberFormat="1" applyFont="1" applyBorder="1" applyAlignment="1" applyProtection="1">
      <alignment vertical="center"/>
    </xf>
    <xf numFmtId="37" fontId="21" fillId="0" borderId="18" xfId="0" applyNumberFormat="1" applyFont="1" applyBorder="1" applyAlignment="1" applyProtection="1">
      <alignment vertical="center"/>
    </xf>
    <xf numFmtId="0" fontId="18" fillId="0" borderId="3" xfId="0" applyFont="1" applyBorder="1" applyAlignment="1" applyProtection="1">
      <alignment vertical="center"/>
    </xf>
    <xf numFmtId="0" fontId="18" fillId="0" borderId="19" xfId="0" applyFont="1" applyBorder="1" applyAlignment="1" applyProtection="1">
      <alignment horizontal="right" vertical="center"/>
    </xf>
    <xf numFmtId="37" fontId="17" fillId="0" borderId="20" xfId="0" applyNumberFormat="1" applyFont="1" applyBorder="1" applyAlignment="1" applyProtection="1">
      <alignment vertical="center"/>
    </xf>
    <xf numFmtId="0" fontId="19" fillId="0" borderId="0" xfId="0" applyFont="1" applyAlignment="1" applyProtection="1">
      <alignment horizontal="right"/>
    </xf>
    <xf numFmtId="9" fontId="11" fillId="0" borderId="0" xfId="0" applyNumberFormat="1" applyFont="1" applyProtection="1"/>
    <xf numFmtId="0" fontId="21" fillId="0" borderId="0" xfId="0" applyFont="1" applyAlignment="1" applyProtection="1">
      <alignment horizontal="right"/>
    </xf>
    <xf numFmtId="14" fontId="12" fillId="0" borderId="0" xfId="0" applyNumberFormat="1" applyFont="1" applyAlignment="1" applyProtection="1">
      <alignment horizontal="left"/>
    </xf>
    <xf numFmtId="0" fontId="22" fillId="0" borderId="21" xfId="0" applyFont="1" applyBorder="1" applyProtection="1"/>
    <xf numFmtId="0" fontId="22" fillId="0" borderId="22" xfId="0" applyFont="1" applyBorder="1" applyProtection="1"/>
    <xf numFmtId="0" fontId="16" fillId="0" borderId="0" xfId="0" applyFont="1" applyBorder="1" applyProtection="1"/>
    <xf numFmtId="0" fontId="22" fillId="0" borderId="0" xfId="0" applyFont="1" applyBorder="1" applyProtection="1"/>
    <xf numFmtId="37" fontId="17" fillId="0" borderId="0" xfId="0" applyNumberFormat="1" applyFont="1" applyBorder="1" applyProtection="1"/>
    <xf numFmtId="0" fontId="18" fillId="0" borderId="0" xfId="0" applyFont="1" applyAlignment="1" applyProtection="1">
      <alignment vertical="center"/>
    </xf>
    <xf numFmtId="14" fontId="14" fillId="0" borderId="9" xfId="0" applyNumberFormat="1" applyFont="1" applyBorder="1" applyAlignment="1" applyProtection="1">
      <alignment horizontal="center" vertical="center"/>
    </xf>
    <xf numFmtId="14" fontId="12" fillId="0" borderId="9" xfId="0" applyNumberFormat="1" applyFont="1" applyBorder="1" applyAlignment="1" applyProtection="1">
      <alignment horizontal="center" vertical="center"/>
    </xf>
    <xf numFmtId="9" fontId="20" fillId="0" borderId="12" xfId="0" applyNumberFormat="1" applyFont="1" applyBorder="1" applyAlignment="1" applyProtection="1">
      <alignment horizontal="centerContinuous" vertical="center"/>
    </xf>
    <xf numFmtId="9" fontId="20" fillId="0" borderId="16" xfId="0" applyNumberFormat="1" applyFont="1" applyBorder="1" applyAlignment="1" applyProtection="1">
      <alignment horizontal="center" vertical="center"/>
    </xf>
    <xf numFmtId="9" fontId="17" fillId="0" borderId="18" xfId="0" applyNumberFormat="1" applyFont="1" applyBorder="1" applyAlignment="1" applyProtection="1">
      <alignment vertical="center"/>
    </xf>
    <xf numFmtId="0" fontId="15" fillId="0" borderId="0" xfId="0" applyFont="1" applyAlignment="1">
      <alignment horizontal="left"/>
    </xf>
    <xf numFmtId="9" fontId="15" fillId="0" borderId="0" xfId="0" applyNumberFormat="1" applyFont="1"/>
    <xf numFmtId="9" fontId="17" fillId="0" borderId="23" xfId="3" applyFont="1" applyBorder="1" applyAlignment="1" applyProtection="1">
      <alignment vertical="center"/>
    </xf>
    <xf numFmtId="10" fontId="17" fillId="0" borderId="23" xfId="3" applyNumberFormat="1" applyFont="1" applyBorder="1" applyAlignment="1" applyProtection="1">
      <alignment vertical="center"/>
    </xf>
    <xf numFmtId="0" fontId="13" fillId="0" borderId="0" xfId="0" applyFont="1" applyAlignment="1" applyProtection="1">
      <alignment horizontal="right"/>
    </xf>
    <xf numFmtId="0" fontId="14" fillId="0" borderId="0" xfId="0" applyFont="1" applyBorder="1" applyAlignment="1" applyProtection="1">
      <alignment horizontal="center"/>
    </xf>
    <xf numFmtId="0" fontId="18" fillId="0" borderId="19" xfId="0" applyFont="1" applyBorder="1" applyAlignment="1" applyProtection="1">
      <alignment vertical="center"/>
    </xf>
    <xf numFmtId="165" fontId="12" fillId="0" borderId="11" xfId="0" applyNumberFormat="1" applyFont="1" applyBorder="1" applyAlignment="1" applyProtection="1">
      <alignment horizontal="centerContinuous" vertical="center"/>
    </xf>
    <xf numFmtId="165" fontId="14" fillId="0" borderId="24" xfId="0" applyNumberFormat="1" applyFont="1" applyBorder="1" applyAlignment="1" applyProtection="1">
      <alignment horizontal="centerContinuous" vertical="center"/>
    </xf>
    <xf numFmtId="0" fontId="12" fillId="0" borderId="24" xfId="0" applyFont="1" applyBorder="1" applyAlignment="1" applyProtection="1">
      <alignment horizontal="centerContinuous" vertical="center"/>
    </xf>
    <xf numFmtId="0" fontId="12" fillId="0" borderId="25" xfId="0" applyFont="1" applyBorder="1" applyAlignment="1" applyProtection="1">
      <alignment horizontal="centerContinuous" vertical="center"/>
    </xf>
    <xf numFmtId="165" fontId="12" fillId="0" borderId="24" xfId="0" applyNumberFormat="1" applyFont="1" applyBorder="1" applyAlignment="1" applyProtection="1">
      <alignment horizontal="centerContinuous" vertical="center"/>
    </xf>
    <xf numFmtId="0" fontId="20" fillId="0" borderId="24" xfId="0" applyFont="1" applyBorder="1" applyAlignment="1" applyProtection="1">
      <alignment horizontal="centerContinuous" vertical="center"/>
    </xf>
    <xf numFmtId="0" fontId="20" fillId="0" borderId="25" xfId="0" applyFont="1" applyBorder="1" applyAlignment="1" applyProtection="1">
      <alignment horizontal="centerContinuous" vertical="center"/>
    </xf>
    <xf numFmtId="0" fontId="12" fillId="0" borderId="26" xfId="0" applyFont="1" applyBorder="1" applyAlignment="1" applyProtection="1">
      <alignment horizontal="centerContinuous" vertical="center"/>
    </xf>
    <xf numFmtId="0" fontId="12" fillId="0" borderId="15" xfId="0" applyFont="1" applyBorder="1" applyAlignment="1" applyProtection="1">
      <alignment horizontal="center" vertical="center"/>
    </xf>
    <xf numFmtId="14" fontId="11" fillId="0" borderId="0" xfId="0" applyNumberFormat="1" applyFont="1" applyProtection="1"/>
    <xf numFmtId="0" fontId="13" fillId="0" borderId="0" xfId="0" applyFont="1" applyBorder="1" applyProtection="1"/>
    <xf numFmtId="0" fontId="14" fillId="0" borderId="0" xfId="0" applyFont="1" applyAlignment="1" applyProtection="1">
      <alignment horizontal="center"/>
    </xf>
    <xf numFmtId="165" fontId="12" fillId="0" borderId="11" xfId="0" applyNumberFormat="1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0" fontId="23" fillId="0" borderId="0" xfId="0" applyFont="1"/>
    <xf numFmtId="0" fontId="18" fillId="0" borderId="0" xfId="0" applyFont="1" applyAlignment="1" applyProtection="1">
      <alignment horizontal="centerContinuous" vertical="center"/>
    </xf>
    <xf numFmtId="0" fontId="12" fillId="2" borderId="0" xfId="0" applyFont="1" applyFill="1" applyAlignment="1" applyProtection="1">
      <alignment horizontal="centerContinuous" vertical="center"/>
    </xf>
    <xf numFmtId="0" fontId="12" fillId="2" borderId="0" xfId="0" applyFont="1" applyFill="1" applyAlignment="1" applyProtection="1">
      <alignment horizontal="centerContinuous"/>
    </xf>
    <xf numFmtId="14" fontId="14" fillId="0" borderId="8" xfId="0" applyNumberFormat="1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center"/>
    </xf>
    <xf numFmtId="14" fontId="12" fillId="0" borderId="28" xfId="0" applyNumberFormat="1" applyFont="1" applyBorder="1" applyAlignment="1" applyProtection="1">
      <alignment horizontal="center" vertical="center"/>
    </xf>
    <xf numFmtId="0" fontId="21" fillId="0" borderId="13" xfId="0" applyFont="1" applyBorder="1" applyAlignment="1" applyProtection="1">
      <alignment horizontal="center"/>
    </xf>
    <xf numFmtId="0" fontId="17" fillId="0" borderId="27" xfId="0" applyFont="1" applyBorder="1" applyAlignment="1" applyProtection="1">
      <alignment horizontal="center"/>
    </xf>
    <xf numFmtId="0" fontId="18" fillId="0" borderId="16" xfId="0" applyFont="1" applyBorder="1" applyAlignment="1" applyProtection="1">
      <alignment horizontal="center"/>
    </xf>
    <xf numFmtId="14" fontId="14" fillId="0" borderId="30" xfId="0" applyNumberFormat="1" applyFont="1" applyBorder="1" applyAlignment="1" applyProtection="1">
      <alignment horizontal="center" vertical="center"/>
    </xf>
    <xf numFmtId="14" fontId="12" fillId="0" borderId="23" xfId="0" applyNumberFormat="1" applyFont="1" applyBorder="1" applyAlignment="1" applyProtection="1">
      <alignment horizontal="center" vertical="center"/>
    </xf>
    <xf numFmtId="37" fontId="15" fillId="0" borderId="0" xfId="0" applyNumberFormat="1" applyFont="1"/>
    <xf numFmtId="0" fontId="18" fillId="0" borderId="18" xfId="0" applyFont="1" applyBorder="1" applyAlignment="1" applyProtection="1">
      <alignment vertical="center"/>
    </xf>
    <xf numFmtId="9" fontId="23" fillId="0" borderId="0" xfId="0" applyNumberFormat="1" applyFont="1"/>
    <xf numFmtId="0" fontId="23" fillId="0" borderId="0" xfId="0" applyFont="1" applyAlignment="1" applyProtection="1">
      <alignment horizontal="left"/>
    </xf>
    <xf numFmtId="4" fontId="15" fillId="0" borderId="0" xfId="0" applyNumberFormat="1" applyFont="1"/>
    <xf numFmtId="167" fontId="12" fillId="0" borderId="0" xfId="0" applyNumberFormat="1" applyFont="1" applyProtection="1"/>
    <xf numFmtId="0" fontId="24" fillId="0" borderId="0" xfId="0" applyFont="1" applyAlignment="1">
      <alignment horizontal="right"/>
    </xf>
    <xf numFmtId="167" fontId="24" fillId="0" borderId="0" xfId="0" applyNumberFormat="1" applyFont="1"/>
    <xf numFmtId="0" fontId="12" fillId="0" borderId="20" xfId="0" applyFont="1" applyBorder="1" applyAlignment="1" applyProtection="1">
      <alignment horizontal="center" vertical="center"/>
    </xf>
    <xf numFmtId="0" fontId="23" fillId="0" borderId="0" xfId="0" applyFont="1" applyAlignment="1">
      <alignment horizontal="left"/>
    </xf>
    <xf numFmtId="2" fontId="18" fillId="0" borderId="0" xfId="0" applyNumberFormat="1" applyFont="1" applyProtection="1"/>
    <xf numFmtId="3" fontId="18" fillId="0" borderId="31" xfId="0" applyNumberFormat="1" applyFont="1" applyBorder="1" applyProtection="1"/>
    <xf numFmtId="0" fontId="17" fillId="0" borderId="17" xfId="0" applyFont="1" applyBorder="1" applyAlignment="1" applyProtection="1">
      <alignment horizontal="left"/>
    </xf>
    <xf numFmtId="0" fontId="24" fillId="0" borderId="0" xfId="0" applyFont="1"/>
    <xf numFmtId="4" fontId="15" fillId="0" borderId="0" xfId="0" applyNumberFormat="1" applyFont="1" applyAlignment="1">
      <alignment horizontal="right"/>
    </xf>
    <xf numFmtId="0" fontId="26" fillId="0" borderId="0" xfId="0" applyFont="1"/>
    <xf numFmtId="3" fontId="15" fillId="0" borderId="0" xfId="0" applyNumberFormat="1" applyFont="1"/>
    <xf numFmtId="0" fontId="15" fillId="0" borderId="0" xfId="0" applyFont="1" applyBorder="1"/>
    <xf numFmtId="0" fontId="14" fillId="0" borderId="0" xfId="0" applyFont="1"/>
    <xf numFmtId="0" fontId="14" fillId="0" borderId="0" xfId="0" applyFont="1" applyAlignment="1" applyProtection="1">
      <alignment horizontal="left"/>
    </xf>
    <xf numFmtId="4" fontId="23" fillId="0" borderId="0" xfId="0" applyNumberFormat="1" applyFont="1"/>
    <xf numFmtId="3" fontId="11" fillId="0" borderId="0" xfId="0" applyNumberFormat="1" applyFont="1" applyProtection="1"/>
    <xf numFmtId="4" fontId="11" fillId="0" borderId="0" xfId="0" applyNumberFormat="1" applyFont="1" applyProtection="1"/>
    <xf numFmtId="4" fontId="23" fillId="0" borderId="0" xfId="0" applyNumberFormat="1" applyFont="1" applyFill="1"/>
    <xf numFmtId="9" fontId="18" fillId="0" borderId="0" xfId="0" applyNumberFormat="1" applyFont="1" applyAlignment="1" applyProtection="1">
      <alignment horizontal="center"/>
    </xf>
    <xf numFmtId="15" fontId="18" fillId="0" borderId="0" xfId="0" applyNumberFormat="1" applyFont="1" applyAlignment="1" applyProtection="1">
      <alignment horizontal="center"/>
    </xf>
    <xf numFmtId="0" fontId="21" fillId="0" borderId="0" xfId="0" applyFont="1" applyAlignment="1" applyProtection="1">
      <alignment horizontal="center"/>
    </xf>
    <xf numFmtId="166" fontId="18" fillId="0" borderId="17" xfId="0" applyNumberFormat="1" applyFont="1" applyBorder="1" applyAlignment="1" applyProtection="1">
      <alignment horizontal="left" vertical="center"/>
    </xf>
    <xf numFmtId="4" fontId="21" fillId="0" borderId="0" xfId="0" applyNumberFormat="1" applyFont="1" applyProtection="1"/>
    <xf numFmtId="0" fontId="27" fillId="0" borderId="0" xfId="0" applyFont="1"/>
    <xf numFmtId="167" fontId="23" fillId="0" borderId="0" xfId="0" applyNumberFormat="1" applyFont="1"/>
    <xf numFmtId="0" fontId="25" fillId="0" borderId="0" xfId="0" applyFont="1" applyProtection="1"/>
    <xf numFmtId="0" fontId="23" fillId="0" borderId="0" xfId="0" applyFont="1" applyProtection="1"/>
    <xf numFmtId="165" fontId="23" fillId="0" borderId="0" xfId="0" applyNumberFormat="1" applyFont="1" applyAlignment="1" applyProtection="1">
      <alignment horizontal="left"/>
    </xf>
    <xf numFmtId="0" fontId="28" fillId="0" borderId="0" xfId="0" applyFont="1" applyAlignment="1" applyProtection="1">
      <alignment horizontal="center"/>
    </xf>
    <xf numFmtId="14" fontId="24" fillId="0" borderId="10" xfId="0" applyNumberFormat="1" applyFont="1" applyBorder="1" applyAlignment="1" applyProtection="1">
      <alignment horizontal="center" vertical="center"/>
    </xf>
    <xf numFmtId="0" fontId="24" fillId="0" borderId="14" xfId="0" applyFont="1" applyBorder="1" applyAlignment="1" applyProtection="1">
      <alignment horizontal="center" vertical="center"/>
    </xf>
    <xf numFmtId="0" fontId="15" fillId="0" borderId="0" xfId="0" applyFont="1" applyProtection="1"/>
    <xf numFmtId="0" fontId="23" fillId="0" borderId="0" xfId="0" applyFont="1" applyAlignment="1" applyProtection="1">
      <alignment horizontal="center"/>
    </xf>
    <xf numFmtId="167" fontId="18" fillId="0" borderId="17" xfId="0" applyNumberFormat="1" applyFont="1" applyFill="1" applyBorder="1" applyProtection="1"/>
    <xf numFmtId="167" fontId="21" fillId="0" borderId="29" xfId="0" applyNumberFormat="1" applyFont="1" applyFill="1" applyBorder="1" applyProtection="1"/>
    <xf numFmtId="3" fontId="18" fillId="0" borderId="20" xfId="0" applyNumberFormat="1" applyFont="1" applyBorder="1" applyAlignment="1" applyProtection="1">
      <alignment vertical="center"/>
    </xf>
    <xf numFmtId="3" fontId="21" fillId="0" borderId="31" xfId="0" applyNumberFormat="1" applyFont="1" applyBorder="1" applyAlignment="1" applyProtection="1">
      <alignment vertical="center"/>
    </xf>
    <xf numFmtId="166" fontId="18" fillId="5" borderId="17" xfId="0" applyNumberFormat="1" applyFont="1" applyFill="1" applyBorder="1" applyAlignment="1" applyProtection="1">
      <alignment vertical="center"/>
    </xf>
    <xf numFmtId="0" fontId="18" fillId="5" borderId="17" xfId="0" applyFont="1" applyFill="1" applyBorder="1" applyAlignment="1" applyProtection="1">
      <alignment vertical="center"/>
    </xf>
    <xf numFmtId="0" fontId="29" fillId="0" borderId="0" xfId="0" applyFont="1"/>
    <xf numFmtId="0" fontId="17" fillId="0" borderId="0" xfId="0" applyFont="1"/>
    <xf numFmtId="4" fontId="11" fillId="0" borderId="0" xfId="1" applyNumberFormat="1" applyFont="1" applyProtection="1"/>
    <xf numFmtId="0" fontId="15" fillId="0" borderId="0" xfId="0" applyFont="1" applyFill="1" applyAlignment="1">
      <alignment horizontal="center"/>
    </xf>
    <xf numFmtId="0" fontId="15" fillId="0" borderId="0" xfId="0" applyFont="1" applyFill="1"/>
    <xf numFmtId="37" fontId="23" fillId="0" borderId="17" xfId="0" applyNumberFormat="1" applyFont="1" applyBorder="1" applyAlignment="1" applyProtection="1">
      <alignment vertical="center"/>
    </xf>
    <xf numFmtId="0" fontId="27" fillId="0" borderId="17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37" fontId="18" fillId="0" borderId="0" xfId="0" applyNumberFormat="1" applyFont="1" applyProtection="1"/>
    <xf numFmtId="37" fontId="23" fillId="0" borderId="0" xfId="0" applyNumberFormat="1" applyFont="1"/>
    <xf numFmtId="0" fontId="23" fillId="0" borderId="0" xfId="0" applyFont="1" applyFill="1"/>
    <xf numFmtId="0" fontId="14" fillId="0" borderId="0" xfId="0" applyFont="1" applyFill="1"/>
    <xf numFmtId="169" fontId="15" fillId="0" borderId="0" xfId="0" applyNumberFormat="1" applyFont="1"/>
    <xf numFmtId="168" fontId="18" fillId="0" borderId="0" xfId="0" applyNumberFormat="1" applyFont="1" applyAlignment="1" applyProtection="1">
      <alignment vertical="justify"/>
    </xf>
    <xf numFmtId="168" fontId="23" fillId="0" borderId="0" xfId="0" applyNumberFormat="1" applyFont="1" applyAlignment="1" applyProtection="1">
      <alignment vertical="justify"/>
    </xf>
    <xf numFmtId="168" fontId="14" fillId="0" borderId="14" xfId="0" applyNumberFormat="1" applyFont="1" applyBorder="1" applyAlignment="1" applyProtection="1">
      <alignment horizontal="center" vertical="justify"/>
    </xf>
    <xf numFmtId="168" fontId="24" fillId="0" borderId="14" xfId="0" applyNumberFormat="1" applyFont="1" applyBorder="1" applyAlignment="1" applyProtection="1">
      <alignment horizontal="center" vertical="justify"/>
    </xf>
    <xf numFmtId="168" fontId="20" fillId="0" borderId="15" xfId="0" applyNumberFormat="1" applyFont="1" applyBorder="1" applyAlignment="1" applyProtection="1">
      <alignment horizontal="center" vertical="justify"/>
    </xf>
    <xf numFmtId="3" fontId="17" fillId="0" borderId="0" xfId="0" applyNumberFormat="1" applyFont="1" applyAlignment="1" applyProtection="1">
      <alignment vertical="center"/>
    </xf>
    <xf numFmtId="4" fontId="24" fillId="0" borderId="0" xfId="0" applyNumberFormat="1" applyFont="1" applyBorder="1" applyAlignment="1" applyProtection="1">
      <alignment horizontal="center"/>
    </xf>
    <xf numFmtId="4" fontId="18" fillId="0" borderId="0" xfId="0" applyNumberFormat="1" applyFont="1" applyProtection="1"/>
    <xf numFmtId="0" fontId="14" fillId="0" borderId="3" xfId="0" applyNumberFormat="1" applyFont="1" applyBorder="1" applyAlignment="1" applyProtection="1">
      <alignment horizontal="center"/>
    </xf>
    <xf numFmtId="4" fontId="23" fillId="0" borderId="0" xfId="0" applyNumberFormat="1" applyFont="1" applyProtection="1"/>
    <xf numFmtId="4" fontId="20" fillId="0" borderId="34" xfId="0" applyNumberFormat="1" applyFont="1" applyBorder="1" applyAlignment="1" applyProtection="1">
      <alignment horizontal="centerContinuous" vertical="center"/>
    </xf>
    <xf numFmtId="4" fontId="20" fillId="0" borderId="12" xfId="0" applyNumberFormat="1" applyFont="1" applyBorder="1" applyAlignment="1" applyProtection="1">
      <alignment horizontal="centerContinuous" vertical="center"/>
    </xf>
    <xf numFmtId="4" fontId="24" fillId="0" borderId="14" xfId="0" applyNumberFormat="1" applyFont="1" applyBorder="1" applyAlignment="1" applyProtection="1">
      <alignment horizontal="center" vertical="center"/>
    </xf>
    <xf numFmtId="4" fontId="20" fillId="0" borderId="15" xfId="0" applyNumberFormat="1" applyFont="1" applyBorder="1" applyAlignment="1" applyProtection="1">
      <alignment horizontal="center" vertical="center"/>
    </xf>
    <xf numFmtId="4" fontId="20" fillId="0" borderId="16" xfId="0" applyNumberFormat="1" applyFont="1" applyBorder="1" applyAlignment="1" applyProtection="1">
      <alignment horizontal="center" vertical="center"/>
    </xf>
    <xf numFmtId="4" fontId="17" fillId="0" borderId="18" xfId="0" applyNumberFormat="1" applyFont="1" applyBorder="1" applyAlignment="1" applyProtection="1">
      <alignment vertical="center"/>
    </xf>
    <xf numFmtId="3" fontId="21" fillId="0" borderId="18" xfId="0" applyNumberFormat="1" applyFont="1" applyBorder="1" applyAlignment="1" applyProtection="1">
      <alignment horizontal="right" vertical="center"/>
    </xf>
    <xf numFmtId="3" fontId="21" fillId="0" borderId="23" xfId="0" applyNumberFormat="1" applyFont="1" applyBorder="1" applyAlignment="1" applyProtection="1">
      <alignment horizontal="right" vertical="center"/>
    </xf>
    <xf numFmtId="4" fontId="17" fillId="0" borderId="23" xfId="3" applyNumberFormat="1" applyFont="1" applyBorder="1" applyAlignment="1" applyProtection="1">
      <alignment vertical="center"/>
    </xf>
    <xf numFmtId="10" fontId="17" fillId="0" borderId="33" xfId="3" applyNumberFormat="1" applyFont="1" applyBorder="1" applyAlignment="1" applyProtection="1">
      <alignment vertical="center"/>
    </xf>
    <xf numFmtId="170" fontId="21" fillId="0" borderId="17" xfId="0" applyNumberFormat="1" applyFont="1" applyBorder="1" applyAlignment="1" applyProtection="1">
      <alignment vertical="center"/>
    </xf>
    <xf numFmtId="170" fontId="18" fillId="0" borderId="0" xfId="0" applyNumberFormat="1" applyFont="1" applyAlignment="1" applyProtection="1">
      <alignment vertical="center"/>
    </xf>
    <xf numFmtId="170" fontId="23" fillId="0" borderId="17" xfId="0" applyNumberFormat="1" applyFont="1" applyBorder="1" applyAlignment="1" applyProtection="1">
      <alignment vertical="center"/>
    </xf>
    <xf numFmtId="170" fontId="23" fillId="0" borderId="17" xfId="0" applyNumberFormat="1" applyFont="1" applyFill="1" applyBorder="1" applyAlignment="1" applyProtection="1">
      <alignment vertical="center"/>
    </xf>
    <xf numFmtId="170" fontId="21" fillId="0" borderId="23" xfId="0" applyNumberFormat="1" applyFont="1" applyBorder="1" applyAlignment="1" applyProtection="1">
      <alignment vertical="center"/>
    </xf>
    <xf numFmtId="170" fontId="18" fillId="0" borderId="20" xfId="0" applyNumberFormat="1" applyFont="1" applyBorder="1" applyAlignment="1" applyProtection="1">
      <alignment vertical="center"/>
    </xf>
    <xf numFmtId="170" fontId="17" fillId="0" borderId="0" xfId="0" applyNumberFormat="1" applyFont="1" applyAlignment="1" applyProtection="1">
      <alignment vertical="center"/>
    </xf>
    <xf numFmtId="170" fontId="21" fillId="0" borderId="18" xfId="0" applyNumberFormat="1" applyFont="1" applyBorder="1" applyAlignment="1" applyProtection="1">
      <alignment vertical="center"/>
    </xf>
    <xf numFmtId="170" fontId="17" fillId="0" borderId="20" xfId="0" applyNumberFormat="1" applyFont="1" applyBorder="1" applyAlignment="1" applyProtection="1">
      <alignment vertical="center"/>
    </xf>
    <xf numFmtId="167" fontId="17" fillId="0" borderId="0" xfId="0" applyNumberFormat="1" applyFont="1" applyAlignment="1" applyProtection="1">
      <alignment vertical="center"/>
    </xf>
    <xf numFmtId="167" fontId="17" fillId="0" borderId="20" xfId="0" applyNumberFormat="1" applyFont="1" applyBorder="1" applyAlignment="1" applyProtection="1">
      <alignment vertical="center"/>
    </xf>
    <xf numFmtId="167" fontId="17" fillId="0" borderId="5" xfId="0" applyNumberFormat="1" applyFont="1" applyBorder="1" applyProtection="1"/>
    <xf numFmtId="167" fontId="17" fillId="0" borderId="7" xfId="0" applyNumberFormat="1" applyFont="1" applyBorder="1" applyProtection="1"/>
    <xf numFmtId="170" fontId="23" fillId="0" borderId="18" xfId="0" applyNumberFormat="1" applyFont="1" applyBorder="1" applyAlignment="1" applyProtection="1">
      <alignment vertical="center"/>
    </xf>
    <xf numFmtId="170" fontId="17" fillId="0" borderId="0" xfId="0" applyNumberFormat="1" applyFont="1" applyAlignment="1" applyProtection="1">
      <alignment horizontal="right" vertical="justify"/>
    </xf>
    <xf numFmtId="170" fontId="23" fillId="0" borderId="18" xfId="0" applyNumberFormat="1" applyFont="1" applyBorder="1" applyAlignment="1" applyProtection="1">
      <alignment horizontal="right" vertical="justify"/>
    </xf>
    <xf numFmtId="170" fontId="21" fillId="0" borderId="23" xfId="0" applyNumberFormat="1" applyFont="1" applyBorder="1" applyAlignment="1" applyProtection="1">
      <alignment horizontal="right" vertical="justify"/>
    </xf>
    <xf numFmtId="170" fontId="17" fillId="0" borderId="30" xfId="0" applyNumberFormat="1" applyFont="1" applyBorder="1" applyAlignment="1" applyProtection="1">
      <alignment horizontal="right" vertical="justify"/>
    </xf>
    <xf numFmtId="170" fontId="17" fillId="0" borderId="30" xfId="0" applyNumberFormat="1" applyFont="1" applyBorder="1" applyAlignment="1" applyProtection="1">
      <alignment vertical="center"/>
    </xf>
    <xf numFmtId="170" fontId="21" fillId="0" borderId="18" xfId="0" applyNumberFormat="1" applyFont="1" applyBorder="1" applyAlignment="1" applyProtection="1">
      <alignment horizontal="right" vertical="center"/>
    </xf>
    <xf numFmtId="170" fontId="21" fillId="0" borderId="23" xfId="0" applyNumberFormat="1" applyFont="1" applyBorder="1" applyAlignment="1" applyProtection="1">
      <alignment vertical="justify"/>
    </xf>
    <xf numFmtId="170" fontId="15" fillId="0" borderId="0" xfId="0" applyNumberFormat="1" applyFont="1"/>
    <xf numFmtId="170" fontId="17" fillId="0" borderId="5" xfId="0" applyNumberFormat="1" applyFont="1" applyBorder="1" applyProtection="1"/>
    <xf numFmtId="170" fontId="17" fillId="0" borderId="7" xfId="0" applyNumberFormat="1" applyFont="1" applyBorder="1" applyProtection="1"/>
    <xf numFmtId="170" fontId="17" fillId="0" borderId="30" xfId="0" applyNumberFormat="1" applyFont="1" applyBorder="1" applyAlignment="1" applyProtection="1">
      <alignment vertical="justify"/>
    </xf>
    <xf numFmtId="37" fontId="17" fillId="0" borderId="0" xfId="0" applyNumberFormat="1" applyFont="1"/>
    <xf numFmtId="37" fontId="20" fillId="0" borderId="0" xfId="0" applyNumberFormat="1" applyFont="1" applyAlignment="1">
      <alignment horizontal="center"/>
    </xf>
    <xf numFmtId="0" fontId="2" fillId="0" borderId="0" xfId="2" applyAlignment="1">
      <alignment horizontal="center"/>
    </xf>
    <xf numFmtId="14" fontId="12" fillId="0" borderId="10" xfId="0" applyNumberFormat="1" applyFont="1" applyBorder="1" applyAlignment="1" applyProtection="1">
      <alignment horizontal="center"/>
    </xf>
    <xf numFmtId="170" fontId="17" fillId="0" borderId="0" xfId="0" applyNumberFormat="1" applyFont="1" applyAlignment="1" applyProtection="1">
      <alignment horizontal="center" vertical="center"/>
    </xf>
    <xf numFmtId="10" fontId="17" fillId="0" borderId="18" xfId="0" applyNumberFormat="1" applyFont="1" applyBorder="1" applyAlignment="1" applyProtection="1">
      <alignment horizontal="center" vertical="center"/>
    </xf>
    <xf numFmtId="10" fontId="17" fillId="0" borderId="23" xfId="3" applyNumberFormat="1" applyFont="1" applyBorder="1" applyAlignment="1" applyProtection="1">
      <alignment horizontal="center" vertical="center"/>
    </xf>
    <xf numFmtId="170" fontId="23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Protection="1"/>
    <xf numFmtId="10" fontId="17" fillId="5" borderId="18" xfId="0" applyNumberFormat="1" applyFont="1" applyFill="1" applyBorder="1" applyAlignment="1" applyProtection="1">
      <alignment horizontal="center" vertical="center"/>
    </xf>
    <xf numFmtId="3" fontId="23" fillId="0" borderId="0" xfId="0" applyNumberFormat="1" applyFont="1" applyBorder="1" applyAlignment="1" applyProtection="1">
      <alignment vertical="center"/>
    </xf>
    <xf numFmtId="37" fontId="18" fillId="0" borderId="23" xfId="0" applyNumberFormat="1" applyFont="1" applyFill="1" applyBorder="1" applyAlignment="1" applyProtection="1">
      <alignment vertical="center"/>
    </xf>
    <xf numFmtId="3" fontId="23" fillId="0" borderId="17" xfId="0" applyNumberFormat="1" applyFont="1" applyFill="1" applyBorder="1" applyAlignment="1" applyProtection="1">
      <alignment horizontal="right" vertical="center"/>
    </xf>
    <xf numFmtId="170" fontId="17" fillId="0" borderId="0" xfId="0" applyNumberFormat="1" applyFont="1" applyAlignment="1" applyProtection="1">
      <alignment horizontal="right" vertical="center"/>
    </xf>
    <xf numFmtId="170" fontId="17" fillId="0" borderId="20" xfId="0" applyNumberFormat="1" applyFont="1" applyBorder="1" applyAlignment="1" applyProtection="1">
      <alignment horizontal="right" vertical="center"/>
    </xf>
    <xf numFmtId="3" fontId="21" fillId="0" borderId="17" xfId="0" applyNumberFormat="1" applyFont="1" applyFill="1" applyBorder="1" applyAlignment="1" applyProtection="1">
      <alignment horizontal="right" vertical="center"/>
    </xf>
    <xf numFmtId="167" fontId="17" fillId="0" borderId="0" xfId="0" applyNumberFormat="1" applyFont="1" applyFill="1" applyAlignment="1" applyProtection="1">
      <alignment horizontal="right" vertical="center"/>
    </xf>
    <xf numFmtId="167" fontId="23" fillId="0" borderId="18" xfId="0" applyNumberFormat="1" applyFont="1" applyFill="1" applyBorder="1" applyAlignment="1" applyProtection="1">
      <alignment horizontal="right" vertical="center"/>
    </xf>
    <xf numFmtId="167" fontId="23" fillId="0" borderId="23" xfId="0" applyNumberFormat="1" applyFont="1" applyFill="1" applyBorder="1" applyAlignment="1" applyProtection="1">
      <alignment horizontal="right" vertical="center"/>
    </xf>
    <xf numFmtId="167" fontId="17" fillId="0" borderId="20" xfId="0" applyNumberFormat="1" applyFont="1" applyFill="1" applyBorder="1" applyAlignment="1" applyProtection="1">
      <alignment horizontal="right" vertical="center"/>
    </xf>
    <xf numFmtId="167" fontId="23" fillId="0" borderId="17" xfId="0" applyNumberFormat="1" applyFont="1" applyFill="1" applyBorder="1" applyAlignment="1" applyProtection="1">
      <alignment horizontal="right" vertical="center"/>
    </xf>
    <xf numFmtId="170" fontId="18" fillId="0" borderId="23" xfId="0" applyNumberFormat="1" applyFont="1" applyFill="1" applyBorder="1" applyAlignment="1" applyProtection="1">
      <alignment horizontal="right" vertical="center"/>
    </xf>
    <xf numFmtId="170" fontId="21" fillId="0" borderId="23" xfId="0" applyNumberFormat="1" applyFont="1" applyBorder="1" applyAlignment="1" applyProtection="1">
      <alignment horizontal="right" vertical="center"/>
    </xf>
    <xf numFmtId="167" fontId="23" fillId="0" borderId="18" xfId="0" applyNumberFormat="1" applyFont="1" applyBorder="1" applyAlignment="1" applyProtection="1">
      <alignment horizontal="center" vertical="center"/>
    </xf>
    <xf numFmtId="167" fontId="18" fillId="0" borderId="23" xfId="0" applyNumberFormat="1" applyFont="1" applyFill="1" applyBorder="1" applyAlignment="1" applyProtection="1">
      <alignment horizontal="right" vertical="center"/>
    </xf>
    <xf numFmtId="170" fontId="21" fillId="5" borderId="17" xfId="0" applyNumberFormat="1" applyFont="1" applyFill="1" applyBorder="1" applyAlignment="1" applyProtection="1">
      <alignment horizontal="right" vertical="center"/>
    </xf>
    <xf numFmtId="170" fontId="23" fillId="5" borderId="17" xfId="0" applyNumberFormat="1" applyFont="1" applyFill="1" applyBorder="1" applyAlignment="1" applyProtection="1">
      <alignment horizontal="right" vertical="center"/>
    </xf>
    <xf numFmtId="170" fontId="17" fillId="5" borderId="0" xfId="0" applyNumberFormat="1" applyFont="1" applyFill="1" applyAlignment="1" applyProtection="1">
      <alignment horizontal="right" vertical="center"/>
    </xf>
    <xf numFmtId="170" fontId="18" fillId="0" borderId="31" xfId="0" applyNumberFormat="1" applyFont="1" applyFill="1" applyBorder="1" applyAlignment="1" applyProtection="1">
      <alignment vertical="center"/>
    </xf>
    <xf numFmtId="170" fontId="23" fillId="0" borderId="23" xfId="0" applyNumberFormat="1" applyFont="1" applyFill="1" applyBorder="1" applyAlignment="1" applyProtection="1">
      <alignment horizontal="right" vertical="justify"/>
    </xf>
    <xf numFmtId="2" fontId="24" fillId="0" borderId="0" xfId="0" applyNumberFormat="1" applyFont="1"/>
    <xf numFmtId="2" fontId="14" fillId="0" borderId="0" xfId="0" applyNumberFormat="1" applyFont="1"/>
    <xf numFmtId="167" fontId="21" fillId="0" borderId="31" xfId="0" applyNumberFormat="1" applyFont="1" applyBorder="1" applyProtection="1"/>
    <xf numFmtId="167" fontId="18" fillId="0" borderId="31" xfId="0" applyNumberFormat="1" applyFont="1" applyBorder="1" applyProtection="1"/>
    <xf numFmtId="167" fontId="30" fillId="0" borderId="0" xfId="0" applyNumberFormat="1" applyFont="1" applyAlignment="1">
      <alignment horizontal="center"/>
    </xf>
    <xf numFmtId="167" fontId="14" fillId="0" borderId="0" xfId="0" applyNumberFormat="1" applyFont="1" applyProtection="1"/>
    <xf numFmtId="167" fontId="20" fillId="0" borderId="0" xfId="0" applyNumberFormat="1" applyFont="1" applyAlignment="1" applyProtection="1">
      <alignment horizontal="center"/>
    </xf>
    <xf numFmtId="3" fontId="23" fillId="0" borderId="23" xfId="0" applyNumberFormat="1" applyFont="1" applyFill="1" applyBorder="1" applyAlignment="1" applyProtection="1">
      <alignment horizontal="right" vertical="center"/>
    </xf>
    <xf numFmtId="3" fontId="23" fillId="0" borderId="17" xfId="0" applyNumberFormat="1" applyFont="1" applyFill="1" applyBorder="1" applyAlignment="1" applyProtection="1">
      <alignment vertical="center"/>
    </xf>
    <xf numFmtId="170" fontId="23" fillId="0" borderId="23" xfId="0" applyNumberFormat="1" applyFont="1" applyFill="1" applyBorder="1" applyAlignment="1" applyProtection="1">
      <alignment vertical="center"/>
    </xf>
    <xf numFmtId="167" fontId="21" fillId="0" borderId="17" xfId="0" applyNumberFormat="1" applyFont="1" applyBorder="1" applyAlignment="1" applyProtection="1">
      <alignment vertical="center"/>
    </xf>
    <xf numFmtId="167" fontId="23" fillId="0" borderId="0" xfId="0" applyNumberFormat="1" applyFont="1" applyFill="1"/>
    <xf numFmtId="3" fontId="21" fillId="0" borderId="0" xfId="0" applyNumberFormat="1" applyFont="1" applyFill="1" applyBorder="1" applyAlignment="1" applyProtection="1">
      <alignment horizontal="right" vertical="center"/>
    </xf>
    <xf numFmtId="0" fontId="18" fillId="0" borderId="0" xfId="0" applyFont="1" applyBorder="1" applyProtection="1"/>
    <xf numFmtId="0" fontId="27" fillId="0" borderId="0" xfId="0" applyFont="1" applyBorder="1" applyAlignment="1">
      <alignment horizontal="center"/>
    </xf>
    <xf numFmtId="10" fontId="17" fillId="0" borderId="9" xfId="0" applyNumberFormat="1" applyFont="1" applyBorder="1" applyAlignment="1" applyProtection="1">
      <alignment vertical="center"/>
    </xf>
    <xf numFmtId="171" fontId="15" fillId="0" borderId="0" xfId="0" applyNumberFormat="1" applyFont="1"/>
    <xf numFmtId="170" fontId="18" fillId="0" borderId="0" xfId="0" applyNumberFormat="1" applyFont="1" applyFill="1" applyAlignment="1" applyProtection="1">
      <alignment vertical="center"/>
    </xf>
    <xf numFmtId="14" fontId="12" fillId="0" borderId="14" xfId="0" applyNumberFormat="1" applyFont="1" applyBorder="1" applyAlignment="1" applyProtection="1">
      <alignment horizontal="center" vertical="center"/>
    </xf>
    <xf numFmtId="14" fontId="12" fillId="0" borderId="20" xfId="0" applyNumberFormat="1" applyFont="1" applyBorder="1" applyAlignment="1" applyProtection="1">
      <alignment horizontal="center" vertical="center"/>
    </xf>
    <xf numFmtId="0" fontId="18" fillId="0" borderId="0" xfId="0" applyFont="1" applyFill="1" applyProtection="1"/>
    <xf numFmtId="0" fontId="18" fillId="0" borderId="0" xfId="0" applyFont="1" applyFill="1" applyAlignment="1" applyProtection="1">
      <alignment vertical="center"/>
    </xf>
    <xf numFmtId="10" fontId="17" fillId="0" borderId="18" xfId="0" applyNumberFormat="1" applyFont="1" applyBorder="1" applyAlignment="1" applyProtection="1">
      <alignment horizontal="right" vertical="center"/>
    </xf>
    <xf numFmtId="4" fontId="23" fillId="0" borderId="0" xfId="0" applyNumberFormat="1" applyFont="1" applyFill="1" applyProtection="1"/>
    <xf numFmtId="0" fontId="15" fillId="0" borderId="0" xfId="0" applyFont="1" applyFill="1" applyBorder="1"/>
    <xf numFmtId="170" fontId="21" fillId="0" borderId="0" xfId="0" applyNumberFormat="1" applyFont="1" applyAlignment="1" applyProtection="1">
      <alignment horizontal="right" vertical="center"/>
    </xf>
    <xf numFmtId="170" fontId="18" fillId="0" borderId="18" xfId="0" applyNumberFormat="1" applyFont="1" applyBorder="1" applyAlignment="1" applyProtection="1">
      <alignment vertical="center"/>
    </xf>
    <xf numFmtId="170" fontId="21" fillId="0" borderId="20" xfId="0" applyNumberFormat="1" applyFont="1" applyBorder="1" applyAlignment="1" applyProtection="1">
      <alignment vertical="center"/>
    </xf>
    <xf numFmtId="166" fontId="18" fillId="0" borderId="17" xfId="0" applyNumberFormat="1" applyFont="1" applyBorder="1" applyAlignment="1" applyProtection="1">
      <alignment horizontal="right" vertical="center"/>
    </xf>
    <xf numFmtId="0" fontId="18" fillId="0" borderId="35" xfId="0" applyFont="1" applyBorder="1" applyAlignment="1" applyProtection="1">
      <alignment horizontal="right" vertical="center"/>
    </xf>
    <xf numFmtId="0" fontId="18" fillId="0" borderId="3" xfId="0" applyFont="1" applyBorder="1" applyAlignment="1" applyProtection="1">
      <alignment horizontal="right" vertical="center"/>
    </xf>
    <xf numFmtId="0" fontId="20" fillId="0" borderId="0" xfId="0" applyFont="1" applyFill="1"/>
    <xf numFmtId="167" fontId="24" fillId="0" borderId="0" xfId="0" applyNumberFormat="1" applyFont="1" applyFill="1"/>
    <xf numFmtId="170" fontId="21" fillId="0" borderId="17" xfId="0" applyNumberFormat="1" applyFont="1" applyFill="1" applyBorder="1" applyAlignment="1" applyProtection="1">
      <alignment horizontal="right" vertical="center"/>
    </xf>
    <xf numFmtId="170" fontId="23" fillId="0" borderId="0" xfId="0" applyNumberFormat="1" applyFont="1"/>
    <xf numFmtId="170" fontId="11" fillId="0" borderId="0" xfId="0" applyNumberFormat="1" applyFont="1" applyProtection="1"/>
    <xf numFmtId="3" fontId="33" fillId="0" borderId="0" xfId="0" applyNumberFormat="1" applyFont="1" applyAlignment="1" applyProtection="1">
      <alignment horizontal="right"/>
    </xf>
    <xf numFmtId="4" fontId="33" fillId="0" borderId="0" xfId="0" applyNumberFormat="1" applyFont="1" applyAlignment="1" applyProtection="1">
      <alignment horizontal="right"/>
    </xf>
    <xf numFmtId="169" fontId="15" fillId="0" borderId="0" xfId="1" applyNumberFormat="1" applyFont="1" applyFill="1" applyBorder="1"/>
    <xf numFmtId="0" fontId="32" fillId="0" borderId="0" xfId="0" applyFont="1" applyFill="1" applyBorder="1" applyAlignment="1">
      <alignment horizontal="center"/>
    </xf>
    <xf numFmtId="0" fontId="11" fillId="0" borderId="0" xfId="0" applyFont="1" applyFill="1" applyProtection="1"/>
    <xf numFmtId="170" fontId="21" fillId="0" borderId="17" xfId="0" applyNumberFormat="1" applyFont="1" applyFill="1" applyBorder="1" applyAlignment="1" applyProtection="1">
      <alignment vertical="center"/>
    </xf>
    <xf numFmtId="4" fontId="18" fillId="0" borderId="0" xfId="0" applyNumberFormat="1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12" fillId="0" borderId="0" xfId="0" applyNumberFormat="1" applyFont="1" applyAlignment="1" applyProtection="1">
      <alignment vertical="center"/>
    </xf>
    <xf numFmtId="171" fontId="23" fillId="0" borderId="17" xfId="0" applyNumberFormat="1" applyFont="1" applyBorder="1" applyAlignment="1" applyProtection="1">
      <alignment vertical="center"/>
    </xf>
    <xf numFmtId="171" fontId="23" fillId="0" borderId="17" xfId="0" applyNumberFormat="1" applyFont="1" applyFill="1" applyBorder="1" applyAlignment="1" applyProtection="1">
      <alignment vertical="center"/>
    </xf>
    <xf numFmtId="171" fontId="18" fillId="0" borderId="18" xfId="0" applyNumberFormat="1" applyFont="1" applyBorder="1" applyAlignment="1" applyProtection="1">
      <alignment vertical="center"/>
    </xf>
    <xf numFmtId="171" fontId="11" fillId="0" borderId="0" xfId="0" applyNumberFormat="1" applyFont="1" applyProtection="1"/>
    <xf numFmtId="170" fontId="23" fillId="0" borderId="23" xfId="0" applyNumberFormat="1" applyFont="1" applyBorder="1" applyAlignment="1" applyProtection="1">
      <alignment horizontal="right" vertical="center"/>
    </xf>
    <xf numFmtId="3" fontId="31" fillId="4" borderId="20" xfId="0" applyNumberFormat="1" applyFont="1" applyFill="1" applyBorder="1"/>
    <xf numFmtId="170" fontId="18" fillId="0" borderId="31" xfId="0" applyNumberFormat="1" applyFont="1" applyBorder="1" applyAlignment="1" applyProtection="1">
      <alignment vertical="center"/>
    </xf>
    <xf numFmtId="170" fontId="18" fillId="0" borderId="23" xfId="0" applyNumberFormat="1" applyFont="1" applyBorder="1" applyAlignment="1" applyProtection="1">
      <alignment vertical="center"/>
    </xf>
    <xf numFmtId="170" fontId="17" fillId="0" borderId="17" xfId="0" applyNumberFormat="1" applyFont="1" applyBorder="1" applyAlignment="1" applyProtection="1">
      <alignment vertical="center"/>
    </xf>
    <xf numFmtId="170" fontId="18" fillId="0" borderId="17" xfId="0" applyNumberFormat="1" applyFont="1" applyBorder="1" applyAlignment="1" applyProtection="1">
      <alignment vertical="center"/>
    </xf>
    <xf numFmtId="170" fontId="18" fillId="0" borderId="32" xfId="0" applyNumberFormat="1" applyFont="1" applyBorder="1" applyAlignment="1" applyProtection="1">
      <alignment vertical="center"/>
    </xf>
    <xf numFmtId="170" fontId="17" fillId="0" borderId="32" xfId="0" applyNumberFormat="1" applyFont="1" applyBorder="1" applyAlignment="1" applyProtection="1">
      <alignment vertical="center"/>
    </xf>
    <xf numFmtId="3" fontId="21" fillId="0" borderId="31" xfId="0" applyNumberFormat="1" applyFont="1" applyFill="1" applyBorder="1" applyAlignment="1" applyProtection="1">
      <alignment horizontal="right" vertical="center"/>
    </xf>
    <xf numFmtId="170" fontId="21" fillId="0" borderId="31" xfId="0" applyNumberFormat="1" applyFont="1" applyFill="1" applyBorder="1" applyAlignment="1" applyProtection="1">
      <alignment horizontal="right" vertical="center"/>
    </xf>
    <xf numFmtId="170" fontId="21" fillId="0" borderId="18" xfId="0" applyNumberFormat="1" applyFont="1" applyFill="1" applyBorder="1" applyAlignment="1" applyProtection="1">
      <alignment horizontal="right" vertical="center"/>
    </xf>
    <xf numFmtId="0" fontId="18" fillId="0" borderId="17" xfId="0" applyFont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vertical="center"/>
    </xf>
    <xf numFmtId="3" fontId="21" fillId="0" borderId="0" xfId="0" applyNumberFormat="1" applyFont="1" applyBorder="1" applyAlignment="1" applyProtection="1">
      <alignment horizontal="right" vertical="center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17" fillId="0" borderId="0" xfId="0" applyNumberFormat="1" applyFont="1" applyBorder="1" applyAlignment="1" applyProtection="1">
      <alignment vertical="center"/>
    </xf>
    <xf numFmtId="4" fontId="17" fillId="0" borderId="0" xfId="3" applyNumberFormat="1" applyFont="1" applyBorder="1" applyAlignment="1" applyProtection="1">
      <alignment vertical="center"/>
    </xf>
    <xf numFmtId="166" fontId="18" fillId="0" borderId="38" xfId="0" applyNumberFormat="1" applyFont="1" applyBorder="1" applyAlignment="1" applyProtection="1">
      <alignment horizontal="right" vertical="center"/>
    </xf>
    <xf numFmtId="0" fontId="34" fillId="0" borderId="0" xfId="0" applyFont="1" applyProtection="1"/>
    <xf numFmtId="170" fontId="21" fillId="0" borderId="0" xfId="0" applyNumberFormat="1" applyFont="1" applyFill="1" applyBorder="1" applyAlignment="1" applyProtection="1">
      <alignment horizontal="right" vertical="center"/>
    </xf>
    <xf numFmtId="167" fontId="23" fillId="0" borderId="0" xfId="0" applyNumberFormat="1" applyFont="1" applyFill="1" applyBorder="1" applyAlignment="1" applyProtection="1">
      <alignment horizontal="right" vertical="center"/>
    </xf>
    <xf numFmtId="167" fontId="17" fillId="0" borderId="0" xfId="0" applyNumberFormat="1" applyFont="1" applyFill="1" applyBorder="1" applyAlignment="1" applyProtection="1">
      <alignment horizontal="right" vertical="center"/>
    </xf>
    <xf numFmtId="9" fontId="17" fillId="0" borderId="0" xfId="3" applyFont="1" applyBorder="1" applyAlignment="1" applyProtection="1">
      <alignment vertical="center"/>
    </xf>
    <xf numFmtId="170" fontId="21" fillId="0" borderId="0" xfId="0" applyNumberFormat="1" applyFont="1" applyBorder="1" applyAlignment="1" applyProtection="1">
      <alignment horizontal="right" vertical="center"/>
    </xf>
    <xf numFmtId="170" fontId="18" fillId="0" borderId="0" xfId="0" applyNumberFormat="1" applyFont="1" applyFill="1" applyBorder="1" applyAlignment="1" applyProtection="1">
      <alignment horizontal="right" vertical="center"/>
    </xf>
    <xf numFmtId="170" fontId="17" fillId="0" borderId="0" xfId="0" applyNumberFormat="1" applyFont="1" applyBorder="1" applyAlignment="1" applyProtection="1">
      <alignment horizontal="right" vertical="center"/>
    </xf>
    <xf numFmtId="10" fontId="17" fillId="0" borderId="0" xfId="3" applyNumberFormat="1" applyFont="1" applyBorder="1" applyAlignment="1" applyProtection="1">
      <alignment horizontal="center" vertical="center"/>
    </xf>
    <xf numFmtId="10" fontId="17" fillId="0" borderId="18" xfId="3" applyNumberFormat="1" applyFont="1" applyBorder="1" applyAlignment="1" applyProtection="1">
      <alignment vertical="center"/>
    </xf>
    <xf numFmtId="0" fontId="23" fillId="0" borderId="39" xfId="0" applyFont="1" applyBorder="1"/>
    <xf numFmtId="0" fontId="23" fillId="0" borderId="40" xfId="0" applyFont="1" applyBorder="1"/>
    <xf numFmtId="0" fontId="18" fillId="0" borderId="41" xfId="0" applyFont="1" applyBorder="1" applyAlignment="1" applyProtection="1">
      <alignment vertical="center"/>
    </xf>
    <xf numFmtId="170" fontId="17" fillId="0" borderId="0" xfId="0" applyNumberFormat="1" applyFont="1" applyBorder="1" applyAlignment="1" applyProtection="1">
      <alignment vertical="center"/>
    </xf>
    <xf numFmtId="0" fontId="35" fillId="0" borderId="0" xfId="0" applyFont="1"/>
    <xf numFmtId="170" fontId="23" fillId="0" borderId="0" xfId="0" applyNumberFormat="1" applyFont="1" applyBorder="1" applyAlignment="1" applyProtection="1">
      <alignment horizontal="right" vertical="center"/>
    </xf>
    <xf numFmtId="170" fontId="23" fillId="0" borderId="23" xfId="0" applyNumberFormat="1" applyFont="1" applyBorder="1" applyAlignment="1" applyProtection="1">
      <alignment vertical="justify"/>
    </xf>
    <xf numFmtId="167" fontId="17" fillId="0" borderId="30" xfId="0" applyNumberFormat="1" applyFont="1" applyBorder="1" applyAlignment="1" applyProtection="1">
      <alignment vertical="center"/>
    </xf>
    <xf numFmtId="3" fontId="21" fillId="0" borderId="0" xfId="0" applyNumberFormat="1" applyFont="1" applyAlignment="1" applyProtection="1">
      <alignment horizontal="right" vertical="center"/>
    </xf>
    <xf numFmtId="167" fontId="21" fillId="0" borderId="17" xfId="0" applyNumberFormat="1" applyFont="1" applyFill="1" applyBorder="1" applyAlignment="1" applyProtection="1">
      <alignment horizontal="right" vertical="center"/>
    </xf>
    <xf numFmtId="167" fontId="23" fillId="0" borderId="18" xfId="0" applyNumberFormat="1" applyFont="1" applyBorder="1" applyAlignment="1" applyProtection="1">
      <alignment vertical="center"/>
    </xf>
    <xf numFmtId="167" fontId="21" fillId="0" borderId="18" xfId="0" applyNumberFormat="1" applyFont="1" applyBorder="1" applyAlignment="1" applyProtection="1">
      <alignment vertical="center"/>
    </xf>
    <xf numFmtId="167" fontId="21" fillId="0" borderId="23" xfId="0" applyNumberFormat="1" applyFont="1" applyBorder="1" applyAlignment="1" applyProtection="1">
      <alignment vertical="center"/>
    </xf>
    <xf numFmtId="167" fontId="23" fillId="0" borderId="23" xfId="0" applyNumberFormat="1" applyFont="1" applyFill="1" applyBorder="1" applyAlignment="1" applyProtection="1">
      <alignment vertical="center"/>
    </xf>
    <xf numFmtId="0" fontId="15" fillId="0" borderId="0" xfId="0" quotePrefix="1" applyFont="1"/>
    <xf numFmtId="166" fontId="11" fillId="0" borderId="17" xfId="0" applyNumberFormat="1" applyFont="1" applyBorder="1" applyAlignment="1" applyProtection="1">
      <alignment vertical="center"/>
    </xf>
    <xf numFmtId="169" fontId="36" fillId="0" borderId="0" xfId="0" applyNumberFormat="1" applyFont="1"/>
    <xf numFmtId="171" fontId="12" fillId="0" borderId="0" xfId="0" applyNumberFormat="1" applyFont="1" applyAlignment="1" applyProtection="1">
      <alignment vertical="center"/>
    </xf>
    <xf numFmtId="3" fontId="37" fillId="0" borderId="17" xfId="0" applyNumberFormat="1" applyFont="1" applyFill="1" applyBorder="1" applyAlignment="1" applyProtection="1">
      <alignment horizontal="left" vertical="center"/>
    </xf>
    <xf numFmtId="167" fontId="23" fillId="0" borderId="17" xfId="0" applyNumberFormat="1" applyFont="1" applyFill="1" applyBorder="1" applyAlignment="1" applyProtection="1">
      <alignment horizontal="left" vertical="center"/>
    </xf>
    <xf numFmtId="170" fontId="37" fillId="0" borderId="17" xfId="0" applyNumberFormat="1" applyFont="1" applyFill="1" applyBorder="1" applyAlignment="1" applyProtection="1">
      <alignment horizontal="left" vertical="center"/>
    </xf>
    <xf numFmtId="170" fontId="37" fillId="0" borderId="17" xfId="0" applyNumberFormat="1" applyFont="1" applyFill="1" applyBorder="1" applyAlignment="1" applyProtection="1">
      <alignment vertical="center"/>
    </xf>
    <xf numFmtId="166" fontId="11" fillId="0" borderId="17" xfId="0" applyNumberFormat="1" applyFont="1" applyBorder="1" applyAlignment="1" applyProtection="1">
      <alignment horizontal="right" vertical="center"/>
    </xf>
    <xf numFmtId="0" fontId="23" fillId="0" borderId="0" xfId="0" applyFont="1" applyBorder="1"/>
    <xf numFmtId="0" fontId="23" fillId="0" borderId="0" xfId="0" applyFont="1" applyFill="1" applyBorder="1"/>
    <xf numFmtId="167" fontId="21" fillId="0" borderId="0" xfId="0" applyNumberFormat="1" applyFont="1" applyFill="1" applyBorder="1" applyProtection="1"/>
    <xf numFmtId="14" fontId="14" fillId="0" borderId="0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/>
    </xf>
    <xf numFmtId="14" fontId="12" fillId="0" borderId="0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167" fontId="18" fillId="0" borderId="0" xfId="0" applyNumberFormat="1" applyFont="1" applyFill="1" applyBorder="1" applyProtection="1"/>
    <xf numFmtId="0" fontId="11" fillId="0" borderId="17" xfId="0" applyFont="1" applyBorder="1" applyAlignment="1" applyProtection="1">
      <alignment vertical="center"/>
    </xf>
    <xf numFmtId="0" fontId="17" fillId="0" borderId="17" xfId="0" applyFont="1" applyFill="1" applyBorder="1" applyAlignment="1" applyProtection="1">
      <alignment horizontal="left"/>
    </xf>
    <xf numFmtId="170" fontId="35" fillId="0" borderId="0" xfId="0" applyNumberFormat="1" applyFont="1"/>
    <xf numFmtId="170" fontId="23" fillId="0" borderId="23" xfId="0" applyNumberFormat="1" applyFont="1" applyFill="1" applyBorder="1" applyAlignment="1" applyProtection="1">
      <alignment horizontal="right" vertical="center"/>
    </xf>
    <xf numFmtId="3" fontId="21" fillId="0" borderId="31" xfId="0" applyNumberFormat="1" applyFont="1" applyBorder="1" applyProtection="1"/>
    <xf numFmtId="170" fontId="21" fillId="0" borderId="42" xfId="0" applyNumberFormat="1" applyFont="1" applyBorder="1" applyAlignment="1" applyProtection="1">
      <alignment horizontal="right" vertical="center"/>
    </xf>
    <xf numFmtId="170" fontId="21" fillId="0" borderId="43" xfId="0" applyNumberFormat="1" applyFont="1" applyBorder="1" applyAlignment="1" applyProtection="1">
      <alignment horizontal="right" vertical="justify"/>
    </xf>
    <xf numFmtId="167" fontId="15" fillId="0" borderId="17" xfId="0" applyNumberFormat="1" applyFont="1" applyFill="1" applyBorder="1" applyAlignment="1" applyProtection="1">
      <alignment horizontal="left" vertical="center"/>
    </xf>
    <xf numFmtId="3" fontId="0" fillId="0" borderId="0" xfId="0" applyNumberFormat="1"/>
    <xf numFmtId="170" fontId="21" fillId="0" borderId="10" xfId="0" applyNumberFormat="1" applyFont="1" applyFill="1" applyBorder="1" applyAlignment="1" applyProtection="1">
      <alignment horizontal="right" vertical="center"/>
    </xf>
    <xf numFmtId="0" fontId="38" fillId="6" borderId="0" xfId="0" applyNumberFormat="1" applyFont="1" applyFill="1" applyBorder="1" applyAlignment="1" applyProtection="1">
      <alignment vertical="top"/>
    </xf>
    <xf numFmtId="0" fontId="11" fillId="0" borderId="18" xfId="0" applyFont="1" applyBorder="1" applyAlignment="1" applyProtection="1">
      <alignment vertical="center"/>
    </xf>
    <xf numFmtId="170" fontId="18" fillId="0" borderId="17" xfId="0" applyNumberFormat="1" applyFont="1" applyFill="1" applyBorder="1" applyAlignment="1" applyProtection="1">
      <alignment vertical="center"/>
    </xf>
    <xf numFmtId="167" fontId="23" fillId="0" borderId="10" xfId="0" applyNumberFormat="1" applyFont="1" applyFill="1" applyBorder="1" applyAlignment="1" applyProtection="1">
      <alignment horizontal="right" vertical="center"/>
    </xf>
    <xf numFmtId="167" fontId="21" fillId="0" borderId="18" xfId="0" applyNumberFormat="1" applyFont="1" applyFill="1" applyBorder="1" applyAlignment="1" applyProtection="1">
      <alignment horizontal="right" vertical="center"/>
    </xf>
    <xf numFmtId="0" fontId="40" fillId="0" borderId="0" xfId="0" applyFont="1" applyAlignment="1" applyProtection="1">
      <alignment horizontal="center"/>
    </xf>
    <xf numFmtId="166" fontId="18" fillId="7" borderId="17" xfId="0" applyNumberFormat="1" applyFont="1" applyFill="1" applyBorder="1" applyAlignment="1" applyProtection="1">
      <alignment horizontal="left" vertical="center"/>
    </xf>
    <xf numFmtId="170" fontId="37" fillId="7" borderId="17" xfId="0" applyNumberFormat="1" applyFont="1" applyFill="1" applyBorder="1" applyAlignment="1" applyProtection="1">
      <alignment horizontal="left" vertical="center"/>
    </xf>
    <xf numFmtId="170" fontId="21" fillId="7" borderId="17" xfId="0" applyNumberFormat="1" applyFont="1" applyFill="1" applyBorder="1" applyAlignment="1" applyProtection="1">
      <alignment horizontal="right" vertical="center"/>
    </xf>
    <xf numFmtId="170" fontId="23" fillId="7" borderId="17" xfId="0" applyNumberFormat="1" applyFont="1" applyFill="1" applyBorder="1" applyAlignment="1" applyProtection="1">
      <alignment vertical="center"/>
    </xf>
    <xf numFmtId="170" fontId="17" fillId="7" borderId="0" xfId="0" applyNumberFormat="1" applyFont="1" applyFill="1" applyAlignment="1" applyProtection="1">
      <alignment horizontal="right" vertical="justify"/>
    </xf>
    <xf numFmtId="10" fontId="17" fillId="7" borderId="18" xfId="3" applyNumberFormat="1" applyFont="1" applyFill="1" applyBorder="1" applyAlignment="1" applyProtection="1">
      <alignment vertical="center"/>
    </xf>
    <xf numFmtId="172" fontId="15" fillId="0" borderId="0" xfId="0" applyNumberFormat="1" applyFont="1"/>
    <xf numFmtId="2" fontId="18" fillId="0" borderId="31" xfId="0" applyNumberFormat="1" applyFont="1" applyBorder="1" applyProtection="1"/>
    <xf numFmtId="39" fontId="15" fillId="0" borderId="0" xfId="0" applyNumberFormat="1" applyFont="1"/>
    <xf numFmtId="0" fontId="41" fillId="0" borderId="0" xfId="0" applyFont="1" applyProtection="1"/>
    <xf numFmtId="0" fontId="41" fillId="0" borderId="0" xfId="0" applyFont="1"/>
    <xf numFmtId="0" fontId="0" fillId="0" borderId="0" xfId="0" applyFill="1"/>
    <xf numFmtId="0" fontId="1" fillId="0" borderId="0" xfId="5" applyFill="1"/>
    <xf numFmtId="0" fontId="22" fillId="0" borderId="36" xfId="0" applyFont="1" applyBorder="1" applyAlignment="1" applyProtection="1">
      <alignment horizontal="center" vertical="center"/>
    </xf>
    <xf numFmtId="0" fontId="22" fillId="0" borderId="37" xfId="0" applyFont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center" vertical="center"/>
    </xf>
  </cellXfs>
  <cellStyles count="9">
    <cellStyle name="Comma" xfId="1" builtinId="3"/>
    <cellStyle name="Milliers 2" xfId="4" xr:uid="{00000000-0005-0000-0000-000001000000}"/>
    <cellStyle name="Milliers 3" xfId="7" xr:uid="{00000000-0005-0000-0000-000002000000}"/>
    <cellStyle name="Normal" xfId="0" builtinId="0"/>
    <cellStyle name="Normal 2" xfId="6" xr:uid="{00000000-0005-0000-0000-000004000000}"/>
    <cellStyle name="Normal 3" xfId="5" xr:uid="{00000000-0005-0000-0000-000005000000}"/>
    <cellStyle name="Normal_balance" xfId="2" xr:uid="{00000000-0005-0000-0000-000006000000}"/>
    <cellStyle name="Percent" xfId="3" builtinId="5"/>
    <cellStyle name="Pourcentage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4</xdr:row>
      <xdr:rowOff>104775</xdr:rowOff>
    </xdr:from>
    <xdr:to>
      <xdr:col>2</xdr:col>
      <xdr:colOff>1123950</xdr:colOff>
      <xdr:row>4</xdr:row>
      <xdr:rowOff>104775</xdr:rowOff>
    </xdr:to>
    <xdr:sp macro="" textlink="" fLocksText="0">
      <xdr:nvSpPr>
        <xdr:cNvPr id="1507" name="Line 1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>
          <a:spLocks noChangeShapeType="1"/>
        </xdr:cNvSpPr>
      </xdr:nvSpPr>
      <xdr:spPr bwMode="auto">
        <a:xfrm>
          <a:off x="3571875" y="94297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twoCellAnchor>
  <xdr:twoCellAnchor>
    <xdr:from>
      <xdr:col>2</xdr:col>
      <xdr:colOff>1123950</xdr:colOff>
      <xdr:row>4</xdr:row>
      <xdr:rowOff>104775</xdr:rowOff>
    </xdr:from>
    <xdr:to>
      <xdr:col>2</xdr:col>
      <xdr:colOff>1123950</xdr:colOff>
      <xdr:row>6</xdr:row>
      <xdr:rowOff>66675</xdr:rowOff>
    </xdr:to>
    <xdr:sp macro="" textlink="" fLocksText="0">
      <xdr:nvSpPr>
        <xdr:cNvPr id="1508" name="Line 2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>
          <a:spLocks noChangeShapeType="1"/>
        </xdr:cNvSpPr>
      </xdr:nvSpPr>
      <xdr:spPr bwMode="auto">
        <a:xfrm>
          <a:off x="4257675" y="9429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152400</xdr:rowOff>
    </xdr:from>
    <xdr:to>
      <xdr:col>3</xdr:col>
      <xdr:colOff>381000</xdr:colOff>
      <xdr:row>7</xdr:row>
      <xdr:rowOff>152400</xdr:rowOff>
    </xdr:to>
    <xdr:sp macro="" textlink="" fLocksText="0">
      <xdr:nvSpPr>
        <xdr:cNvPr id="4038" name="Line 1">
          <a:extLst>
            <a:ext uri="{FF2B5EF4-FFF2-40B4-BE49-F238E27FC236}">
              <a16:creationId xmlns:a16="http://schemas.microsoft.com/office/drawing/2014/main" id="{00000000-0008-0000-0A00-0000C60F0000}"/>
            </a:ext>
          </a:extLst>
        </xdr:cNvPr>
        <xdr:cNvSpPr>
          <a:spLocks noChangeShapeType="1"/>
        </xdr:cNvSpPr>
      </xdr:nvSpPr>
      <xdr:spPr bwMode="auto">
        <a:xfrm>
          <a:off x="3105150" y="1143000"/>
          <a:ext cx="33337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 fLocksWithSheet="0"/>
  </xdr:twoCellAnchor>
  <xdr:twoCellAnchor>
    <xdr:from>
      <xdr:col>3</xdr:col>
      <xdr:colOff>371475</xdr:colOff>
      <xdr:row>7</xdr:row>
      <xdr:rowOff>152400</xdr:rowOff>
    </xdr:from>
    <xdr:to>
      <xdr:col>3</xdr:col>
      <xdr:colOff>371475</xdr:colOff>
      <xdr:row>8</xdr:row>
      <xdr:rowOff>114300</xdr:rowOff>
    </xdr:to>
    <xdr:sp macro="" textlink="" fLocksText="0">
      <xdr:nvSpPr>
        <xdr:cNvPr id="4039" name="Line 2">
          <a:extLst>
            <a:ext uri="{FF2B5EF4-FFF2-40B4-BE49-F238E27FC236}">
              <a16:creationId xmlns:a16="http://schemas.microsoft.com/office/drawing/2014/main" id="{00000000-0008-0000-0A00-0000C70F0000}"/>
            </a:ext>
          </a:extLst>
        </xdr:cNvPr>
        <xdr:cNvSpPr>
          <a:spLocks noChangeShapeType="1"/>
        </xdr:cNvSpPr>
      </xdr:nvSpPr>
      <xdr:spPr bwMode="auto">
        <a:xfrm>
          <a:off x="3429000" y="1143000"/>
          <a:ext cx="0" cy="11430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 fLocksWithSheet="0"/>
  </xdr:twoCellAnchor>
  <xdr:twoCellAnchor>
    <xdr:from>
      <xdr:col>3</xdr:col>
      <xdr:colOff>38100</xdr:colOff>
      <xdr:row>7</xdr:row>
      <xdr:rowOff>76200</xdr:rowOff>
    </xdr:from>
    <xdr:to>
      <xdr:col>7</xdr:col>
      <xdr:colOff>361950</xdr:colOff>
      <xdr:row>7</xdr:row>
      <xdr:rowOff>76200</xdr:rowOff>
    </xdr:to>
    <xdr:sp macro="" textlink="" fLocksText="0">
      <xdr:nvSpPr>
        <xdr:cNvPr id="4040" name="Line 3">
          <a:extLst>
            <a:ext uri="{FF2B5EF4-FFF2-40B4-BE49-F238E27FC236}">
              <a16:creationId xmlns:a16="http://schemas.microsoft.com/office/drawing/2014/main" id="{00000000-0008-0000-0A00-0000C80F0000}"/>
            </a:ext>
          </a:extLst>
        </xdr:cNvPr>
        <xdr:cNvSpPr>
          <a:spLocks noChangeShapeType="1"/>
        </xdr:cNvSpPr>
      </xdr:nvSpPr>
      <xdr:spPr bwMode="auto">
        <a:xfrm>
          <a:off x="3095625" y="1076325"/>
          <a:ext cx="328612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 fLocksWithSheet="0"/>
  </xdr:twoCellAnchor>
  <xdr:twoCellAnchor>
    <xdr:from>
      <xdr:col>7</xdr:col>
      <xdr:colOff>361950</xdr:colOff>
      <xdr:row>7</xdr:row>
      <xdr:rowOff>76200</xdr:rowOff>
    </xdr:from>
    <xdr:to>
      <xdr:col>7</xdr:col>
      <xdr:colOff>361950</xdr:colOff>
      <xdr:row>8</xdr:row>
      <xdr:rowOff>114300</xdr:rowOff>
    </xdr:to>
    <xdr:sp macro="" textlink="" fLocksText="0">
      <xdr:nvSpPr>
        <xdr:cNvPr id="4041" name="Line 4">
          <a:extLst>
            <a:ext uri="{FF2B5EF4-FFF2-40B4-BE49-F238E27FC236}">
              <a16:creationId xmlns:a16="http://schemas.microsoft.com/office/drawing/2014/main" id="{00000000-0008-0000-0A00-0000C90F0000}"/>
            </a:ext>
          </a:extLst>
        </xdr:cNvPr>
        <xdr:cNvSpPr>
          <a:spLocks noChangeShapeType="1"/>
        </xdr:cNvSpPr>
      </xdr:nvSpPr>
      <xdr:spPr bwMode="auto">
        <a:xfrm>
          <a:off x="6381750" y="1076325"/>
          <a:ext cx="0" cy="18097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Feuil1"/>
  <dimension ref="A1:E22"/>
  <sheetViews>
    <sheetView defaultGridColor="0" colorId="22" zoomScale="75" workbookViewId="0">
      <selection activeCell="E13" sqref="E13"/>
    </sheetView>
  </sheetViews>
  <sheetFormatPr defaultColWidth="9.77734375" defaultRowHeight="15" x14ac:dyDescent="0.2"/>
  <cols>
    <col min="1" max="1" width="5.77734375" customWidth="1"/>
    <col min="2" max="3" width="30.77734375" customWidth="1"/>
  </cols>
  <sheetData>
    <row r="1" spans="1:5" ht="12" customHeight="1" x14ac:dyDescent="0.2">
      <c r="A1" s="1"/>
      <c r="B1" s="1"/>
      <c r="C1" s="1"/>
      <c r="D1" s="1"/>
      <c r="E1" s="1"/>
    </row>
    <row r="2" spans="1:5" ht="19.899999999999999" customHeight="1" x14ac:dyDescent="0.2">
      <c r="A2" s="1"/>
      <c r="B2" s="16" t="s">
        <v>3</v>
      </c>
      <c r="C2" s="17"/>
      <c r="D2" s="1"/>
      <c r="E2" s="1"/>
    </row>
    <row r="3" spans="1:5" ht="19.899999999999999" customHeight="1" x14ac:dyDescent="0.2">
      <c r="A3" s="1"/>
      <c r="B3" s="12"/>
      <c r="C3" s="13"/>
      <c r="D3" s="1"/>
      <c r="E3" s="1"/>
    </row>
    <row r="4" spans="1:5" x14ac:dyDescent="0.2">
      <c r="A4" s="1"/>
      <c r="B4" s="14" t="s">
        <v>4</v>
      </c>
      <c r="C4" s="15"/>
      <c r="D4" s="1"/>
      <c r="E4" s="1"/>
    </row>
    <row r="5" spans="1:5" ht="12" customHeight="1" x14ac:dyDescent="0.2">
      <c r="A5" s="1"/>
      <c r="B5" s="3"/>
      <c r="C5" s="2"/>
      <c r="D5" s="1"/>
      <c r="E5" s="1"/>
    </row>
    <row r="6" spans="1:5" ht="12" customHeight="1" x14ac:dyDescent="0.2">
      <c r="A6" s="1"/>
      <c r="B6" s="1"/>
      <c r="C6" s="1"/>
      <c r="D6" s="1"/>
      <c r="E6" s="1"/>
    </row>
    <row r="7" spans="1:5" ht="12" customHeight="1" x14ac:dyDescent="0.2">
      <c r="A7" s="1"/>
      <c r="B7" s="1"/>
      <c r="C7" s="1"/>
      <c r="D7" s="1"/>
      <c r="E7" s="1"/>
    </row>
    <row r="8" spans="1:5" ht="15.75" x14ac:dyDescent="0.25">
      <c r="A8" s="1"/>
      <c r="B8" s="4" t="s">
        <v>5</v>
      </c>
      <c r="C8" s="5" t="s">
        <v>151</v>
      </c>
      <c r="D8" s="1"/>
      <c r="E8" s="1"/>
    </row>
    <row r="9" spans="1:5" ht="15.75" x14ac:dyDescent="0.25">
      <c r="A9" s="1"/>
      <c r="B9" s="4"/>
      <c r="C9" s="5"/>
      <c r="D9" s="1"/>
      <c r="E9" s="1"/>
    </row>
    <row r="10" spans="1:5" ht="15.75" x14ac:dyDescent="0.25">
      <c r="A10" s="1"/>
      <c r="B10" s="4"/>
      <c r="C10" s="6"/>
      <c r="D10" s="1"/>
      <c r="E10" s="1"/>
    </row>
    <row r="11" spans="1:5" ht="15.75" x14ac:dyDescent="0.25">
      <c r="A11" s="1"/>
      <c r="B11" s="4" t="s">
        <v>6</v>
      </c>
      <c r="C11" s="10">
        <v>43830</v>
      </c>
      <c r="D11" s="1"/>
      <c r="E11" s="1"/>
    </row>
    <row r="12" spans="1:5" ht="15.75" x14ac:dyDescent="0.25">
      <c r="A12" s="1"/>
      <c r="B12" s="4" t="s">
        <v>7</v>
      </c>
      <c r="C12" s="11">
        <v>43465</v>
      </c>
      <c r="D12" s="1"/>
      <c r="E12" s="1"/>
    </row>
    <row r="13" spans="1:5" x14ac:dyDescent="0.2">
      <c r="A13" s="1"/>
      <c r="B13" s="4"/>
      <c r="C13" s="4"/>
      <c r="D13" s="1"/>
      <c r="E13" s="1"/>
    </row>
    <row r="14" spans="1:5" ht="15.75" x14ac:dyDescent="0.25">
      <c r="A14" s="1"/>
      <c r="B14" s="4" t="s">
        <v>8</v>
      </c>
      <c r="C14" s="5" t="s">
        <v>152</v>
      </c>
      <c r="D14" s="1"/>
      <c r="E14" s="1"/>
    </row>
    <row r="15" spans="1:5" ht="15.75" x14ac:dyDescent="0.25">
      <c r="A15" s="1"/>
      <c r="B15" s="4" t="s">
        <v>60</v>
      </c>
      <c r="C15" s="6">
        <f ca="1">TODAY()</f>
        <v>43994</v>
      </c>
      <c r="D15" s="1"/>
      <c r="E15" s="7"/>
    </row>
    <row r="16" spans="1:5" x14ac:dyDescent="0.2">
      <c r="A16" s="1"/>
      <c r="B16" s="4"/>
      <c r="C16" s="8"/>
      <c r="D16" s="1"/>
      <c r="E16" s="7"/>
    </row>
    <row r="17" spans="1:5" ht="15.75" x14ac:dyDescent="0.25">
      <c r="A17" s="1"/>
      <c r="B17" s="4" t="s">
        <v>9</v>
      </c>
      <c r="C17" s="5" t="s">
        <v>50</v>
      </c>
      <c r="D17" s="1"/>
      <c r="E17" s="1"/>
    </row>
    <row r="18" spans="1:5" ht="15.75" x14ac:dyDescent="0.25">
      <c r="A18" s="1"/>
      <c r="B18" s="4" t="s">
        <v>10</v>
      </c>
      <c r="C18" s="5" t="s">
        <v>59</v>
      </c>
    </row>
    <row r="20" spans="1:5" x14ac:dyDescent="0.2">
      <c r="A20" s="1"/>
      <c r="B20" s="9" t="s">
        <v>11</v>
      </c>
      <c r="C20" s="1"/>
    </row>
    <row r="21" spans="1:5" x14ac:dyDescent="0.2">
      <c r="A21" s="1"/>
      <c r="B21" s="9" t="s">
        <v>12</v>
      </c>
      <c r="C21" s="1"/>
    </row>
    <row r="22" spans="1:5" x14ac:dyDescent="0.2">
      <c r="A22" s="1"/>
      <c r="B22" s="9" t="s">
        <v>13</v>
      </c>
      <c r="C22" s="1"/>
    </row>
  </sheetData>
  <phoneticPr fontId="15" type="noConversion"/>
  <pageMargins left="0.39400000000000002" right="0.39400000000000002" top="0.39400000000000002" bottom="0.66700000000000004" header="0.4921259845" footer="0.4921259845"/>
  <pageSetup paperSize="9" scale="78" orientation="portrait" r:id="rId1"/>
  <headerFooter alignWithMargins="0">
    <oddFooter>&amp;C^</oddFooter>
  </headerFooter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72"/>
  <sheetViews>
    <sheetView workbookViewId="0">
      <selection activeCell="B29" sqref="B29"/>
    </sheetView>
  </sheetViews>
  <sheetFormatPr defaultColWidth="11.5546875" defaultRowHeight="15" x14ac:dyDescent="0.2"/>
  <cols>
    <col min="1" max="1" width="11.5546875" style="374" bestFit="1" customWidth="1"/>
    <col min="2" max="2" width="36" style="374" bestFit="1" customWidth="1"/>
    <col min="3" max="3" width="12.5546875" bestFit="1" customWidth="1"/>
  </cols>
  <sheetData>
    <row r="1" spans="1:2" x14ac:dyDescent="0.2">
      <c r="A1" s="374">
        <v>110000</v>
      </c>
      <c r="B1" s="374" t="s">
        <v>55</v>
      </c>
    </row>
    <row r="2" spans="1:2" x14ac:dyDescent="0.2">
      <c r="A2" s="374">
        <v>120000</v>
      </c>
      <c r="B2" s="374" t="s">
        <v>96</v>
      </c>
    </row>
    <row r="3" spans="1:2" x14ac:dyDescent="0.2">
      <c r="A3" s="374">
        <v>151750</v>
      </c>
      <c r="B3" s="374" t="s">
        <v>97</v>
      </c>
    </row>
    <row r="4" spans="1:2" x14ac:dyDescent="0.2">
      <c r="A4" s="374">
        <v>218300</v>
      </c>
      <c r="B4" s="374" t="s">
        <v>98</v>
      </c>
    </row>
    <row r="5" spans="1:2" x14ac:dyDescent="0.2">
      <c r="A5" s="374">
        <v>218400</v>
      </c>
      <c r="B5" s="374" t="s">
        <v>99</v>
      </c>
    </row>
    <row r="6" spans="1:2" x14ac:dyDescent="0.2">
      <c r="A6" s="374">
        <v>218500</v>
      </c>
      <c r="B6" s="374" t="s">
        <v>100</v>
      </c>
    </row>
    <row r="7" spans="1:2" x14ac:dyDescent="0.2">
      <c r="A7" s="374">
        <v>275000</v>
      </c>
      <c r="B7" s="374" t="s">
        <v>101</v>
      </c>
    </row>
    <row r="8" spans="1:2" x14ac:dyDescent="0.2">
      <c r="A8" s="374">
        <v>281830</v>
      </c>
      <c r="B8" s="374" t="s">
        <v>102</v>
      </c>
    </row>
    <row r="9" spans="1:2" x14ac:dyDescent="0.2">
      <c r="A9" s="374">
        <v>281850</v>
      </c>
      <c r="B9" s="374" t="s">
        <v>103</v>
      </c>
    </row>
    <row r="10" spans="1:2" x14ac:dyDescent="0.2">
      <c r="A10" s="374">
        <v>281840</v>
      </c>
      <c r="B10" s="374" t="s">
        <v>104</v>
      </c>
    </row>
    <row r="11" spans="1:2" x14ac:dyDescent="0.2">
      <c r="A11" s="374">
        <v>4010000</v>
      </c>
      <c r="B11" s="374" t="s">
        <v>139</v>
      </c>
    </row>
    <row r="12" spans="1:2" x14ac:dyDescent="0.2">
      <c r="A12" s="374">
        <v>408100</v>
      </c>
      <c r="B12" s="374" t="s">
        <v>140</v>
      </c>
    </row>
    <row r="13" spans="1:2" x14ac:dyDescent="0.2">
      <c r="A13" s="374">
        <v>4110000</v>
      </c>
      <c r="B13" s="374" t="s">
        <v>139</v>
      </c>
    </row>
    <row r="14" spans="1:2" x14ac:dyDescent="0.2">
      <c r="A14" s="374">
        <v>421000</v>
      </c>
      <c r="B14" s="374" t="s">
        <v>105</v>
      </c>
    </row>
    <row r="15" spans="1:2" x14ac:dyDescent="0.2">
      <c r="A15" s="374">
        <v>425000</v>
      </c>
      <c r="B15" s="374" t="s">
        <v>106</v>
      </c>
    </row>
    <row r="16" spans="1:2" x14ac:dyDescent="0.2">
      <c r="A16" s="374">
        <v>428200</v>
      </c>
      <c r="B16" s="374" t="s">
        <v>107</v>
      </c>
    </row>
    <row r="17" spans="1:2" x14ac:dyDescent="0.2">
      <c r="A17" s="374">
        <v>431000</v>
      </c>
      <c r="B17" s="374" t="s">
        <v>108</v>
      </c>
    </row>
    <row r="18" spans="1:2" x14ac:dyDescent="0.2">
      <c r="A18" s="374">
        <v>437100</v>
      </c>
      <c r="B18" s="374" t="s">
        <v>148</v>
      </c>
    </row>
    <row r="19" spans="1:2" x14ac:dyDescent="0.2">
      <c r="A19" s="374">
        <v>437500</v>
      </c>
      <c r="B19" s="374" t="s">
        <v>133</v>
      </c>
    </row>
    <row r="20" spans="1:2" x14ac:dyDescent="0.2">
      <c r="A20" s="374">
        <v>437800</v>
      </c>
      <c r="B20" s="374" t="s">
        <v>136</v>
      </c>
    </row>
    <row r="21" spans="1:2" x14ac:dyDescent="0.2">
      <c r="A21" s="374">
        <v>438200</v>
      </c>
      <c r="B21" s="374" t="s">
        <v>109</v>
      </c>
    </row>
    <row r="22" spans="1:2" x14ac:dyDescent="0.2">
      <c r="A22" s="374">
        <v>467100</v>
      </c>
      <c r="B22" s="374" t="s">
        <v>110</v>
      </c>
    </row>
    <row r="23" spans="1:2" x14ac:dyDescent="0.2">
      <c r="A23" s="374">
        <v>467200</v>
      </c>
      <c r="B23" s="374" t="s">
        <v>111</v>
      </c>
    </row>
    <row r="24" spans="1:2" x14ac:dyDescent="0.2">
      <c r="A24" s="374">
        <v>486000</v>
      </c>
      <c r="B24" s="374" t="s">
        <v>112</v>
      </c>
    </row>
    <row r="25" spans="1:2" x14ac:dyDescent="0.2">
      <c r="A25" s="374">
        <v>512200</v>
      </c>
      <c r="B25" s="374" t="s">
        <v>113</v>
      </c>
    </row>
    <row r="26" spans="1:2" x14ac:dyDescent="0.2">
      <c r="A26" s="374">
        <v>512300</v>
      </c>
      <c r="B26" s="374" t="s">
        <v>114</v>
      </c>
    </row>
    <row r="27" spans="1:2" x14ac:dyDescent="0.2">
      <c r="A27" s="374">
        <v>530000</v>
      </c>
      <c r="B27" s="374" t="s">
        <v>115</v>
      </c>
    </row>
    <row r="28" spans="1:2" x14ac:dyDescent="0.2">
      <c r="A28" s="374">
        <v>606400</v>
      </c>
      <c r="B28" s="374" t="s">
        <v>116</v>
      </c>
    </row>
    <row r="29" spans="1:2" x14ac:dyDescent="0.2">
      <c r="A29" s="374">
        <v>606420</v>
      </c>
      <c r="B29" s="374" t="s">
        <v>117</v>
      </c>
    </row>
    <row r="30" spans="1:2" x14ac:dyDescent="0.2">
      <c r="A30" s="374">
        <v>607410</v>
      </c>
      <c r="B30" s="374" t="s">
        <v>118</v>
      </c>
    </row>
    <row r="31" spans="1:2" x14ac:dyDescent="0.2">
      <c r="A31" s="374">
        <v>607630</v>
      </c>
      <c r="B31" s="374" t="s">
        <v>119</v>
      </c>
    </row>
    <row r="32" spans="1:2" x14ac:dyDescent="0.2">
      <c r="A32" s="374">
        <v>613510</v>
      </c>
      <c r="B32" s="374" t="s">
        <v>120</v>
      </c>
    </row>
    <row r="33" spans="1:2" x14ac:dyDescent="0.2">
      <c r="A33" s="374">
        <v>613511</v>
      </c>
      <c r="B33" s="374" t="s">
        <v>121</v>
      </c>
    </row>
    <row r="34" spans="1:2" x14ac:dyDescent="0.2">
      <c r="A34" s="374">
        <v>615510</v>
      </c>
      <c r="B34" s="374" t="s">
        <v>134</v>
      </c>
    </row>
    <row r="35" spans="1:2" x14ac:dyDescent="0.2">
      <c r="A35" s="374">
        <v>615520</v>
      </c>
      <c r="B35" s="374" t="s">
        <v>122</v>
      </c>
    </row>
    <row r="36" spans="1:2" x14ac:dyDescent="0.2">
      <c r="A36" s="374">
        <v>616000</v>
      </c>
      <c r="B36" s="374" t="s">
        <v>123</v>
      </c>
    </row>
    <row r="37" spans="1:2" x14ac:dyDescent="0.2">
      <c r="A37" s="374">
        <v>618450</v>
      </c>
      <c r="B37" s="374" t="s">
        <v>124</v>
      </c>
    </row>
    <row r="38" spans="1:2" x14ac:dyDescent="0.2">
      <c r="A38" s="374">
        <v>622600</v>
      </c>
      <c r="B38" s="374" t="s">
        <v>137</v>
      </c>
    </row>
    <row r="39" spans="1:2" x14ac:dyDescent="0.2">
      <c r="A39" s="374">
        <v>626000</v>
      </c>
      <c r="B39" s="374" t="s">
        <v>125</v>
      </c>
    </row>
    <row r="40" spans="1:2" x14ac:dyDescent="0.2">
      <c r="A40" s="374">
        <v>626100</v>
      </c>
      <c r="B40" s="374" t="s">
        <v>126</v>
      </c>
    </row>
    <row r="41" spans="1:2" x14ac:dyDescent="0.2">
      <c r="A41" s="374">
        <v>627000</v>
      </c>
      <c r="B41" s="374" t="s">
        <v>127</v>
      </c>
    </row>
    <row r="42" spans="1:2" x14ac:dyDescent="0.2">
      <c r="A42" s="374">
        <v>633300</v>
      </c>
      <c r="B42" s="374" t="s">
        <v>136</v>
      </c>
    </row>
    <row r="43" spans="1:2" x14ac:dyDescent="0.2">
      <c r="A43" s="374">
        <v>641100</v>
      </c>
      <c r="B43" s="374" t="s">
        <v>138</v>
      </c>
    </row>
    <row r="44" spans="1:2" x14ac:dyDescent="0.2">
      <c r="A44" s="374">
        <v>641200</v>
      </c>
      <c r="B44" s="374" t="s">
        <v>141</v>
      </c>
    </row>
    <row r="45" spans="1:2" x14ac:dyDescent="0.2">
      <c r="A45" s="374">
        <v>641300</v>
      </c>
      <c r="B45" s="374" t="s">
        <v>128</v>
      </c>
    </row>
    <row r="46" spans="1:2" x14ac:dyDescent="0.2">
      <c r="A46" s="374">
        <v>645100</v>
      </c>
      <c r="B46" s="374" t="s">
        <v>129</v>
      </c>
    </row>
    <row r="47" spans="1:2" x14ac:dyDescent="0.2">
      <c r="A47" s="374">
        <v>645200</v>
      </c>
      <c r="B47" s="374" t="s">
        <v>135</v>
      </c>
    </row>
    <row r="48" spans="1:2" x14ac:dyDescent="0.2">
      <c r="A48" s="374">
        <v>645300</v>
      </c>
      <c r="B48" s="374" t="s">
        <v>142</v>
      </c>
    </row>
    <row r="49" spans="1:2" x14ac:dyDescent="0.2">
      <c r="A49" s="374">
        <v>645500</v>
      </c>
      <c r="B49" s="374" t="s">
        <v>130</v>
      </c>
    </row>
    <row r="50" spans="1:2" x14ac:dyDescent="0.2">
      <c r="A50" s="374">
        <v>645700</v>
      </c>
      <c r="B50" s="374" t="s">
        <v>150</v>
      </c>
    </row>
    <row r="51" spans="1:2" x14ac:dyDescent="0.2">
      <c r="A51" s="374">
        <v>681100</v>
      </c>
      <c r="B51" s="374" t="s">
        <v>147</v>
      </c>
    </row>
    <row r="52" spans="1:2" x14ac:dyDescent="0.2">
      <c r="A52" s="374">
        <v>681500</v>
      </c>
      <c r="B52" s="374" t="s">
        <v>144</v>
      </c>
    </row>
    <row r="53" spans="1:2" x14ac:dyDescent="0.2">
      <c r="A53" s="374">
        <v>706110</v>
      </c>
      <c r="B53" s="374" t="s">
        <v>131</v>
      </c>
    </row>
    <row r="54" spans="1:2" x14ac:dyDescent="0.2">
      <c r="A54" s="374">
        <v>740000</v>
      </c>
      <c r="B54" s="374" t="s">
        <v>153</v>
      </c>
    </row>
    <row r="55" spans="1:2" x14ac:dyDescent="0.2">
      <c r="A55" s="374">
        <v>758000</v>
      </c>
      <c r="B55" s="374" t="s">
        <v>143</v>
      </c>
    </row>
    <row r="56" spans="1:2" x14ac:dyDescent="0.2">
      <c r="A56" s="374">
        <v>764000</v>
      </c>
      <c r="B56" s="374" t="s">
        <v>132</v>
      </c>
    </row>
    <row r="57" spans="1:2" x14ac:dyDescent="0.2">
      <c r="A57" s="374">
        <v>770000</v>
      </c>
      <c r="B57" s="374" t="s">
        <v>143</v>
      </c>
    </row>
    <row r="61" spans="1:2" ht="15.75" x14ac:dyDescent="0.25">
      <c r="A61" s="375"/>
      <c r="B61" s="375"/>
    </row>
    <row r="62" spans="1:2" ht="15.75" x14ac:dyDescent="0.25">
      <c r="A62" s="375"/>
      <c r="B62" s="375"/>
    </row>
    <row r="63" spans="1:2" ht="15.75" x14ac:dyDescent="0.25">
      <c r="A63" s="375"/>
      <c r="B63" s="375"/>
    </row>
    <row r="64" spans="1:2" ht="15.75" x14ac:dyDescent="0.25">
      <c r="A64" s="375"/>
      <c r="B64" s="375"/>
    </row>
    <row r="65" spans="1:2" ht="15.75" x14ac:dyDescent="0.25">
      <c r="A65" s="375"/>
      <c r="B65" s="375"/>
    </row>
    <row r="66" spans="1:2" ht="15.75" x14ac:dyDescent="0.25">
      <c r="A66" s="375"/>
      <c r="B66" s="375"/>
    </row>
    <row r="67" spans="1:2" ht="15.75" x14ac:dyDescent="0.25">
      <c r="A67" s="375"/>
      <c r="B67" s="375"/>
    </row>
    <row r="68" spans="1:2" ht="15.75" x14ac:dyDescent="0.25">
      <c r="A68" s="375"/>
      <c r="B68" s="375"/>
    </row>
    <row r="69" spans="1:2" ht="15.75" x14ac:dyDescent="0.25">
      <c r="A69" s="375"/>
      <c r="B69" s="375"/>
    </row>
    <row r="70" spans="1:2" ht="15.75" x14ac:dyDescent="0.25">
      <c r="A70" s="375"/>
      <c r="B70" s="375"/>
    </row>
    <row r="71" spans="1:2" ht="15.75" x14ac:dyDescent="0.25">
      <c r="A71" s="375"/>
      <c r="B71" s="375"/>
    </row>
    <row r="72" spans="1:2" ht="15.75" x14ac:dyDescent="0.25">
      <c r="A72" s="375"/>
      <c r="B72" s="375"/>
    </row>
  </sheetData>
  <phoneticPr fontId="15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Feuil4"/>
  <dimension ref="A2:IL39"/>
  <sheetViews>
    <sheetView defaultGridColor="0" colorId="22" zoomScaleNormal="100" workbookViewId="0">
      <selection activeCell="N12" sqref="N12"/>
    </sheetView>
  </sheetViews>
  <sheetFormatPr defaultColWidth="9.77734375" defaultRowHeight="11.25" x14ac:dyDescent="0.2"/>
  <cols>
    <col min="1" max="1" width="2.6640625" style="22" customWidth="1"/>
    <col min="2" max="2" width="9.109375" style="22" bestFit="1" customWidth="1"/>
    <col min="3" max="3" width="16.44140625" style="22" customWidth="1"/>
    <col min="4" max="4" width="8.6640625" style="22" bestFit="1" customWidth="1"/>
    <col min="5" max="5" width="11.33203125" style="22" bestFit="1" customWidth="1"/>
    <col min="6" max="6" width="7.109375" style="22" bestFit="1" customWidth="1"/>
    <col min="7" max="7" width="7.21875" style="71" bestFit="1" customWidth="1"/>
    <col min="8" max="8" width="7.44140625" style="22" customWidth="1"/>
    <col min="9" max="16384" width="9.77734375" style="22"/>
  </cols>
  <sheetData>
    <row r="2" spans="1:246" x14ac:dyDescent="0.2">
      <c r="A2" s="18"/>
      <c r="B2" s="19" t="str">
        <f>Général!$C$8</f>
        <v>MACRO SURBRILLANCE</v>
      </c>
      <c r="C2" s="18"/>
      <c r="D2" s="20" t="s">
        <v>35</v>
      </c>
      <c r="E2" s="18"/>
      <c r="F2" s="21" t="s">
        <v>61</v>
      </c>
      <c r="G2" s="56"/>
      <c r="H2" s="57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</row>
    <row r="3" spans="1:246" x14ac:dyDescent="0.2">
      <c r="A3" s="18"/>
      <c r="B3" s="58">
        <f>+Général!C11</f>
        <v>43830</v>
      </c>
      <c r="C3" s="18"/>
      <c r="D3" s="20" t="s">
        <v>34</v>
      </c>
      <c r="E3" s="18"/>
      <c r="F3" s="18"/>
      <c r="G3" s="56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</row>
    <row r="4" spans="1:246" x14ac:dyDescent="0.2">
      <c r="A4" s="18"/>
      <c r="B4" s="23"/>
      <c r="C4" s="18"/>
      <c r="D4" s="20"/>
      <c r="E4" s="18"/>
      <c r="F4" s="18"/>
      <c r="G4" s="56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</row>
    <row r="6" spans="1:246" x14ac:dyDescent="0.2">
      <c r="A6" s="18"/>
      <c r="B6" s="24" t="s">
        <v>62</v>
      </c>
      <c r="C6" s="59"/>
      <c r="D6" s="25">
        <f>D20</f>
        <v>0</v>
      </c>
      <c r="E6" s="32"/>
      <c r="F6" s="18" t="s">
        <v>8</v>
      </c>
      <c r="G6" s="26" t="str">
        <f>Général!$C$14</f>
        <v>VBA</v>
      </c>
      <c r="H6" s="32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</row>
    <row r="7" spans="1:246" x14ac:dyDescent="0.2">
      <c r="A7" s="18"/>
      <c r="B7" s="27" t="s">
        <v>63</v>
      </c>
      <c r="C7" s="60"/>
      <c r="D7" s="28">
        <f>E20</f>
        <v>0</v>
      </c>
      <c r="E7" s="32"/>
      <c r="F7" s="18" t="s">
        <v>33</v>
      </c>
      <c r="G7" s="29">
        <f ca="1">+Général!C15</f>
        <v>43994</v>
      </c>
      <c r="H7" s="32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</row>
    <row r="8" spans="1:246" x14ac:dyDescent="0.2">
      <c r="A8" s="18"/>
      <c r="B8" s="61"/>
      <c r="C8" s="62"/>
      <c r="D8" s="63"/>
      <c r="E8" s="32"/>
      <c r="F8" s="18"/>
      <c r="G8" s="56"/>
      <c r="H8" s="32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</row>
    <row r="9" spans="1:246" x14ac:dyDescent="0.2">
      <c r="A9" s="18"/>
      <c r="B9" s="61"/>
      <c r="C9" s="62"/>
      <c r="D9" s="63"/>
      <c r="E9" s="32"/>
      <c r="F9" s="18"/>
      <c r="G9" s="56"/>
      <c r="H9" s="32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</row>
    <row r="10" spans="1:246" ht="12.75" x14ac:dyDescent="0.2">
      <c r="A10" s="18"/>
      <c r="B10" s="305"/>
      <c r="C10" s="62"/>
      <c r="D10" s="63"/>
      <c r="E10" s="32"/>
      <c r="F10" s="18"/>
      <c r="G10" s="56"/>
      <c r="H10" s="32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</row>
    <row r="11" spans="1:246" ht="12.75" x14ac:dyDescent="0.2">
      <c r="A11" s="18"/>
      <c r="B11" s="305" t="s">
        <v>64</v>
      </c>
      <c r="C11" s="62"/>
      <c r="D11" s="63"/>
      <c r="E11" s="32"/>
      <c r="F11" s="18"/>
      <c r="G11" s="56"/>
      <c r="H11" s="32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</row>
    <row r="12" spans="1:246" ht="12" thickBot="1" x14ac:dyDescent="0.25">
      <c r="A12" s="18"/>
      <c r="B12" s="18"/>
      <c r="C12" s="18"/>
      <c r="D12" s="31" t="s">
        <v>20</v>
      </c>
      <c r="E12" s="31" t="s">
        <v>21</v>
      </c>
      <c r="F12" s="18"/>
      <c r="G12" s="56"/>
      <c r="H12" s="3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</row>
    <row r="13" spans="1:246" ht="12" thickTop="1" x14ac:dyDescent="0.2">
      <c r="A13" s="64"/>
      <c r="B13" s="34" t="s">
        <v>14</v>
      </c>
      <c r="C13" s="35" t="s">
        <v>15</v>
      </c>
      <c r="D13" s="65">
        <f>Général!C12</f>
        <v>43465</v>
      </c>
      <c r="E13" s="66">
        <f>+Général!C11</f>
        <v>43830</v>
      </c>
      <c r="F13" s="38" t="s">
        <v>16</v>
      </c>
      <c r="G13" s="67"/>
      <c r="H13" s="376" t="s">
        <v>0</v>
      </c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</row>
    <row r="14" spans="1:246" ht="12" thickBot="1" x14ac:dyDescent="0.25">
      <c r="A14" s="64"/>
      <c r="B14" s="40"/>
      <c r="C14" s="41"/>
      <c r="D14" s="42" t="s">
        <v>17</v>
      </c>
      <c r="E14" s="43" t="s">
        <v>17</v>
      </c>
      <c r="F14" s="44" t="s">
        <v>18</v>
      </c>
      <c r="G14" s="68" t="s">
        <v>19</v>
      </c>
      <c r="H14" s="377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</row>
    <row r="15" spans="1:246" ht="12" thickTop="1" x14ac:dyDescent="0.2">
      <c r="A15" s="64"/>
      <c r="B15" s="265">
        <v>512200</v>
      </c>
      <c r="C15" s="333"/>
      <c r="D15" s="222"/>
      <c r="E15" s="219"/>
      <c r="F15" s="191"/>
      <c r="G15" s="69"/>
      <c r="H15" s="155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</row>
    <row r="16" spans="1:246" x14ac:dyDescent="0.2">
      <c r="A16" s="64"/>
      <c r="B16" s="265"/>
      <c r="C16" s="333"/>
      <c r="D16" s="222"/>
      <c r="E16" s="219"/>
      <c r="F16" s="191"/>
      <c r="G16" s="69"/>
      <c r="H16" s="155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</row>
    <row r="17" spans="1:246" x14ac:dyDescent="0.2">
      <c r="A17" s="64"/>
      <c r="B17" s="265">
        <v>512301</v>
      </c>
      <c r="C17" s="333"/>
      <c r="D17" s="222"/>
      <c r="E17" s="219"/>
      <c r="F17" s="191"/>
      <c r="G17" s="69"/>
      <c r="H17" s="155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</row>
    <row r="18" spans="1:246" x14ac:dyDescent="0.2">
      <c r="A18" s="64"/>
      <c r="B18" s="265">
        <v>530000</v>
      </c>
      <c r="C18" s="333"/>
      <c r="D18" s="270"/>
      <c r="E18" s="184"/>
      <c r="F18" s="191"/>
      <c r="G18" s="69"/>
      <c r="H18" s="155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  <c r="IL18" s="33"/>
    </row>
    <row r="19" spans="1:246" x14ac:dyDescent="0.2">
      <c r="A19" s="64"/>
      <c r="B19" s="46"/>
      <c r="C19" s="333"/>
      <c r="D19" s="270"/>
      <c r="E19" s="184"/>
      <c r="F19" s="191"/>
      <c r="G19" s="69"/>
      <c r="H19" s="155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  <c r="IL19" s="33"/>
    </row>
    <row r="20" spans="1:246" ht="13.9" customHeight="1" thickBot="1" x14ac:dyDescent="0.25">
      <c r="A20" s="64"/>
      <c r="B20" s="52"/>
      <c r="C20" s="53"/>
      <c r="D20" s="294">
        <f>SUM(D15:D19)</f>
        <v>0</v>
      </c>
      <c r="E20" s="218">
        <f>SUM(E15:E19)</f>
        <v>0</v>
      </c>
      <c r="F20" s="192">
        <f>SUM(F15:F19)</f>
        <v>0</v>
      </c>
      <c r="G20" s="72" t="str">
        <f t="shared" ref="G20" si="0">IF(D20=" "," ",F20/D20)</f>
        <v xml:space="preserve"> </v>
      </c>
      <c r="H20" s="156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/>
      <c r="HS20" s="33"/>
      <c r="HT20" s="33"/>
      <c r="HU20" s="33"/>
      <c r="HV20" s="33"/>
      <c r="HW20" s="33"/>
      <c r="HX20" s="33"/>
      <c r="HY20" s="33"/>
      <c r="HZ20" s="33"/>
      <c r="IA20" s="33"/>
      <c r="IB20" s="33"/>
      <c r="IC20" s="33"/>
      <c r="ID20" s="33"/>
      <c r="IE20" s="33"/>
      <c r="IF20" s="33"/>
      <c r="IG20" s="33"/>
      <c r="IH20" s="33"/>
      <c r="II20" s="33"/>
      <c r="IJ20" s="33"/>
      <c r="IK20" s="33"/>
      <c r="IL20" s="33"/>
    </row>
    <row r="21" spans="1:246" ht="11.85" customHeight="1" thickTop="1" x14ac:dyDescent="0.2">
      <c r="A21" s="18"/>
      <c r="B21" s="18"/>
      <c r="C21" s="18"/>
      <c r="D21" s="18"/>
      <c r="E21" s="18"/>
      <c r="F21" s="18"/>
      <c r="G21" s="56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</row>
    <row r="22" spans="1:246" ht="11.85" customHeight="1" x14ac:dyDescent="0.2">
      <c r="A22" s="18"/>
      <c r="B22" s="18"/>
      <c r="C22" s="18"/>
      <c r="D22" s="18"/>
      <c r="E22" s="18"/>
      <c r="F22" s="18"/>
      <c r="G22" s="56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</row>
    <row r="23" spans="1:246" ht="12.75" x14ac:dyDescent="0.2">
      <c r="B23" s="305" t="s">
        <v>65</v>
      </c>
    </row>
    <row r="24" spans="1:246" s="92" customFormat="1" ht="11.25" customHeight="1" thickBot="1" x14ac:dyDescent="0.25">
      <c r="A24" s="32"/>
      <c r="B24" s="32"/>
      <c r="C24" s="32"/>
      <c r="D24" s="31" t="s">
        <v>20</v>
      </c>
      <c r="E24" s="31" t="s">
        <v>21</v>
      </c>
      <c r="F24" s="32"/>
      <c r="G24" s="32"/>
      <c r="H24" s="32"/>
    </row>
    <row r="25" spans="1:246" s="92" customFormat="1" ht="11.25" customHeight="1" thickTop="1" x14ac:dyDescent="0.2">
      <c r="A25" s="64"/>
      <c r="B25" s="34" t="s">
        <v>14</v>
      </c>
      <c r="C25" s="35" t="s">
        <v>15</v>
      </c>
      <c r="D25" s="36">
        <f>+D13</f>
        <v>43465</v>
      </c>
      <c r="E25" s="139">
        <f>+E13</f>
        <v>43830</v>
      </c>
      <c r="F25" s="38" t="s">
        <v>16</v>
      </c>
      <c r="G25" s="39"/>
      <c r="H25" s="64"/>
    </row>
    <row r="26" spans="1:246" s="92" customFormat="1" ht="11.25" customHeight="1" thickBot="1" x14ac:dyDescent="0.25">
      <c r="A26" s="64"/>
      <c r="B26" s="40"/>
      <c r="C26" s="41"/>
      <c r="D26" s="42" t="s">
        <v>17</v>
      </c>
      <c r="E26" s="140" t="s">
        <v>17</v>
      </c>
      <c r="F26" s="44" t="s">
        <v>18</v>
      </c>
      <c r="G26" s="45" t="s">
        <v>19</v>
      </c>
      <c r="H26" s="64"/>
    </row>
    <row r="27" spans="1:246" s="92" customFormat="1" ht="11.25" customHeight="1" thickTop="1" x14ac:dyDescent="0.2">
      <c r="A27" s="64"/>
      <c r="B27" s="265">
        <v>764000</v>
      </c>
      <c r="C27" s="335"/>
      <c r="D27" s="270"/>
      <c r="E27" s="185"/>
      <c r="F27" s="188"/>
      <c r="G27" s="50"/>
      <c r="H27" s="64"/>
    </row>
    <row r="28" spans="1:246" s="92" customFormat="1" ht="11.25" customHeight="1" x14ac:dyDescent="0.2">
      <c r="A28" s="64"/>
      <c r="B28" s="265"/>
      <c r="C28" s="105"/>
      <c r="D28" s="270"/>
      <c r="E28" s="184"/>
      <c r="F28" s="188"/>
      <c r="G28" s="50"/>
      <c r="H28" s="64"/>
    </row>
    <row r="29" spans="1:246" s="92" customFormat="1" ht="11.25" customHeight="1" x14ac:dyDescent="0.2">
      <c r="A29" s="64"/>
      <c r="B29" s="265"/>
      <c r="C29" s="105"/>
      <c r="D29" s="189"/>
      <c r="E29" s="195"/>
      <c r="F29" s="188"/>
      <c r="G29" s="50"/>
      <c r="H29" s="64"/>
    </row>
    <row r="30" spans="1:246" s="92" customFormat="1" ht="11.25" customHeight="1" thickBot="1" x14ac:dyDescent="0.25">
      <c r="A30" s="64"/>
      <c r="B30" s="52"/>
      <c r="C30" s="76"/>
      <c r="D30" s="186">
        <f>SUM(D27:D29)</f>
        <v>0</v>
      </c>
      <c r="E30" s="246">
        <f>SUM(E27:E29)</f>
        <v>0</v>
      </c>
      <c r="F30" s="200">
        <f>SUM(F27:F28)</f>
        <v>0</v>
      </c>
      <c r="G30" s="73" t="str">
        <f>IF(D30=0," ",F30/D30)</f>
        <v xml:space="preserve"> </v>
      </c>
      <c r="H30" s="64"/>
    </row>
    <row r="31" spans="1:246" s="92" customFormat="1" ht="11.25" customHeight="1" thickTop="1" x14ac:dyDescent="0.2">
      <c r="A31" s="32"/>
      <c r="B31" s="32"/>
      <c r="C31" s="32"/>
      <c r="D31" s="32"/>
      <c r="E31" s="136"/>
      <c r="F31" s="32"/>
      <c r="G31" s="32"/>
      <c r="H31" s="32"/>
    </row>
    <row r="32" spans="1:246" s="92" customFormat="1" x14ac:dyDescent="0.2">
      <c r="G32" s="106"/>
    </row>
    <row r="33" spans="7:7" s="92" customFormat="1" x14ac:dyDescent="0.2">
      <c r="G33" s="106"/>
    </row>
    <row r="34" spans="7:7" s="92" customFormat="1" x14ac:dyDescent="0.2">
      <c r="G34" s="106"/>
    </row>
    <row r="35" spans="7:7" s="92" customFormat="1" x14ac:dyDescent="0.2">
      <c r="G35" s="106"/>
    </row>
    <row r="36" spans="7:7" s="92" customFormat="1" x14ac:dyDescent="0.2">
      <c r="G36" s="106"/>
    </row>
    <row r="37" spans="7:7" s="92" customFormat="1" x14ac:dyDescent="0.2">
      <c r="G37" s="106"/>
    </row>
    <row r="38" spans="7:7" s="92" customFormat="1" x14ac:dyDescent="0.2">
      <c r="G38" s="106"/>
    </row>
    <row r="39" spans="7:7" s="92" customFormat="1" x14ac:dyDescent="0.2">
      <c r="G39" s="106"/>
    </row>
  </sheetData>
  <mergeCells count="1">
    <mergeCell ref="H13:H14"/>
  </mergeCells>
  <phoneticPr fontId="15" type="noConversion"/>
  <printOptions horizontalCentered="1"/>
  <pageMargins left="0.39370078740157483" right="0.39370078740157483" top="0.39370078740157483" bottom="0.6692913385826772" header="0.51181102362204722" footer="0.51181102362204722"/>
  <pageSetup paperSize="9" orientation="portrait" r:id="rId1"/>
  <headerFooter alignWithMargins="0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Feuil13"/>
  <dimension ref="A2:I34"/>
  <sheetViews>
    <sheetView showGridLines="0" defaultGridColor="0" colorId="22" zoomScale="110" zoomScaleNormal="110" workbookViewId="0">
      <selection activeCell="B24" sqref="B24"/>
    </sheetView>
  </sheetViews>
  <sheetFormatPr defaultColWidth="9.77734375" defaultRowHeight="11.25" x14ac:dyDescent="0.2"/>
  <cols>
    <col min="1" max="1" width="4.109375" style="22" bestFit="1" customWidth="1"/>
    <col min="2" max="2" width="15.77734375" style="22" customWidth="1"/>
    <col min="3" max="3" width="17" style="22" bestFit="1" customWidth="1"/>
    <col min="4" max="5" width="11.5546875" style="22" customWidth="1"/>
    <col min="6" max="6" width="10.44140625" style="22" customWidth="1"/>
    <col min="7" max="7" width="7" style="22" bestFit="1" customWidth="1"/>
    <col min="8" max="8" width="9.77734375" style="22"/>
    <col min="9" max="10" width="8.88671875" style="22" customWidth="1"/>
    <col min="11" max="16384" width="9.77734375" style="22"/>
  </cols>
  <sheetData>
    <row r="2" spans="1:7" x14ac:dyDescent="0.2">
      <c r="A2" s="18"/>
      <c r="B2" s="19" t="str">
        <f>Général!$C$8</f>
        <v>MACRO SURBRILLANCE</v>
      </c>
      <c r="C2" s="18"/>
      <c r="D2" s="87" t="s">
        <v>40</v>
      </c>
      <c r="E2" s="75"/>
      <c r="F2" s="18"/>
      <c r="G2" s="21" t="s">
        <v>67</v>
      </c>
    </row>
    <row r="3" spans="1:7" x14ac:dyDescent="0.2">
      <c r="A3" s="18"/>
      <c r="B3" s="58">
        <f>+Général!C11</f>
        <v>43830</v>
      </c>
      <c r="C3" s="372">
        <f>+YEAR(B3)</f>
        <v>2019</v>
      </c>
      <c r="D3" s="87" t="s">
        <v>37</v>
      </c>
      <c r="E3" s="18"/>
      <c r="F3" s="18"/>
      <c r="G3" s="18"/>
    </row>
    <row r="4" spans="1:7" x14ac:dyDescent="0.2">
      <c r="C4" s="373">
        <f>+C3+1</f>
        <v>2020</v>
      </c>
    </row>
    <row r="5" spans="1:7" x14ac:dyDescent="0.2">
      <c r="A5" s="18"/>
      <c r="B5" s="24" t="s">
        <v>62</v>
      </c>
      <c r="C5" s="59"/>
      <c r="D5" s="204">
        <f>D17</f>
        <v>0</v>
      </c>
      <c r="E5" s="18"/>
      <c r="F5" s="18" t="s">
        <v>8</v>
      </c>
      <c r="G5" s="26" t="str">
        <f>Général!$C$14</f>
        <v>VBA</v>
      </c>
    </row>
    <row r="6" spans="1:7" x14ac:dyDescent="0.2">
      <c r="A6" s="18"/>
      <c r="B6" s="27" t="s">
        <v>63</v>
      </c>
      <c r="C6" s="60"/>
      <c r="D6" s="205">
        <f>E17</f>
        <v>0</v>
      </c>
      <c r="E6" s="18"/>
      <c r="F6" s="18" t="s">
        <v>33</v>
      </c>
      <c r="G6" s="29">
        <f ca="1">Général!$C$15</f>
        <v>43994</v>
      </c>
    </row>
    <row r="7" spans="1:7" x14ac:dyDescent="0.2">
      <c r="A7" s="18"/>
      <c r="B7" s="61"/>
      <c r="C7" s="62"/>
      <c r="D7" s="63"/>
      <c r="E7" s="18"/>
      <c r="F7" s="18"/>
      <c r="G7" s="29"/>
    </row>
    <row r="8" spans="1:7" x14ac:dyDescent="0.2">
      <c r="A8" s="18"/>
      <c r="B8" s="18"/>
      <c r="C8" s="18"/>
      <c r="D8" s="18"/>
      <c r="E8" s="18"/>
      <c r="F8" s="18"/>
      <c r="G8" s="18"/>
    </row>
    <row r="9" spans="1:7" ht="12.75" x14ac:dyDescent="0.2">
      <c r="A9" s="18"/>
      <c r="B9" s="305" t="s">
        <v>64</v>
      </c>
      <c r="C9" s="18"/>
      <c r="D9" s="18"/>
      <c r="E9" s="18"/>
      <c r="F9" s="18"/>
      <c r="G9" s="18"/>
    </row>
    <row r="10" spans="1:7" ht="12" thickBot="1" x14ac:dyDescent="0.25">
      <c r="A10" s="18"/>
      <c r="B10" s="18"/>
      <c r="C10" s="18"/>
      <c r="D10" s="31" t="s">
        <v>20</v>
      </c>
      <c r="E10" s="31" t="s">
        <v>21</v>
      </c>
      <c r="F10" s="18"/>
      <c r="G10" s="18"/>
    </row>
    <row r="11" spans="1:7" ht="13.5" thickTop="1" x14ac:dyDescent="0.2">
      <c r="A11" s="209"/>
      <c r="B11" s="34" t="s">
        <v>14</v>
      </c>
      <c r="C11" s="35" t="s">
        <v>15</v>
      </c>
      <c r="D11" s="36">
        <f>+Général!C12</f>
        <v>43465</v>
      </c>
      <c r="E11" s="37">
        <f>+Général!C11</f>
        <v>43830</v>
      </c>
      <c r="F11" s="38" t="s">
        <v>16</v>
      </c>
      <c r="G11" s="39"/>
    </row>
    <row r="12" spans="1:7" ht="13.5" thickBot="1" x14ac:dyDescent="0.25">
      <c r="A12" s="209"/>
      <c r="B12" s="40"/>
      <c r="C12" s="41"/>
      <c r="D12" s="42" t="s">
        <v>17</v>
      </c>
      <c r="E12" s="43" t="s">
        <v>17</v>
      </c>
      <c r="F12" s="44" t="s">
        <v>18</v>
      </c>
      <c r="G12" s="45" t="s">
        <v>19</v>
      </c>
    </row>
    <row r="13" spans="1:7" ht="11.25" customHeight="1" thickTop="1" x14ac:dyDescent="0.2">
      <c r="A13" s="209"/>
      <c r="B13" s="337">
        <v>4010000</v>
      </c>
      <c r="C13" s="334"/>
      <c r="D13" s="270"/>
      <c r="E13" s="227"/>
      <c r="F13" s="191"/>
      <c r="G13" s="212"/>
    </row>
    <row r="14" spans="1:7" ht="11.25" customHeight="1" x14ac:dyDescent="0.2">
      <c r="A14" s="209"/>
      <c r="B14" s="337">
        <v>408100</v>
      </c>
      <c r="C14" s="354"/>
      <c r="D14" s="270"/>
      <c r="E14" s="227"/>
      <c r="F14" s="191"/>
      <c r="G14" s="212"/>
    </row>
    <row r="15" spans="1:7" ht="11.25" customHeight="1" x14ac:dyDescent="0.2">
      <c r="A15" s="209"/>
      <c r="B15" s="265">
        <v>486000</v>
      </c>
      <c r="C15" s="334"/>
      <c r="D15" s="222"/>
      <c r="E15" s="219"/>
      <c r="F15" s="191"/>
      <c r="G15" s="212"/>
    </row>
    <row r="16" spans="1:7" ht="11.25" customHeight="1" x14ac:dyDescent="0.2">
      <c r="A16" s="209"/>
      <c r="B16" s="265"/>
      <c r="C16" s="105"/>
      <c r="D16" s="201"/>
      <c r="E16" s="230"/>
      <c r="F16" s="211"/>
      <c r="G16" s="212"/>
    </row>
    <row r="17" spans="1:9" ht="11.25" customHeight="1" thickBot="1" x14ac:dyDescent="0.25">
      <c r="A17" s="209"/>
      <c r="B17" s="52"/>
      <c r="C17" s="76"/>
      <c r="D17" s="229">
        <f>SUM(D13:D16)</f>
        <v>0</v>
      </c>
      <c r="E17" s="231">
        <f>SUM(E13:E16)</f>
        <v>0</v>
      </c>
      <c r="F17" s="322">
        <f>E17-D17</f>
        <v>0</v>
      </c>
      <c r="G17" s="213" t="str">
        <f>IF(D17=" "," ",F17/D17)</f>
        <v xml:space="preserve"> </v>
      </c>
    </row>
    <row r="18" spans="1:9" ht="11.25" customHeight="1" thickTop="1" x14ac:dyDescent="0.2">
      <c r="A18" s="209"/>
      <c r="B18" s="18"/>
      <c r="C18" s="18"/>
      <c r="D18" s="18"/>
      <c r="E18" s="18"/>
      <c r="F18" s="18"/>
      <c r="G18" s="18"/>
    </row>
    <row r="19" spans="1:9" ht="11.25" customHeight="1" x14ac:dyDescent="0.2">
      <c r="A19" s="209"/>
      <c r="B19" s="18"/>
      <c r="C19" s="18"/>
      <c r="D19" s="18"/>
      <c r="E19" s="18"/>
      <c r="F19" s="18"/>
      <c r="G19" s="18"/>
    </row>
    <row r="20" spans="1:9" ht="12.75" x14ac:dyDescent="0.2">
      <c r="A20" s="209"/>
      <c r="B20" s="305" t="s">
        <v>65</v>
      </c>
      <c r="C20" s="18"/>
      <c r="D20" s="18"/>
      <c r="E20" s="18"/>
      <c r="F20" s="18"/>
      <c r="G20" s="18"/>
    </row>
    <row r="21" spans="1:9" ht="12" thickBot="1" x14ac:dyDescent="0.25">
      <c r="A21" s="18"/>
      <c r="B21" s="18"/>
      <c r="C21" s="18"/>
      <c r="D21" s="18"/>
      <c r="E21" s="214"/>
      <c r="F21" s="215"/>
      <c r="G21" s="18"/>
    </row>
    <row r="22" spans="1:9" s="92" customFormat="1" ht="12" thickTop="1" x14ac:dyDescent="0.2">
      <c r="A22" s="258"/>
      <c r="B22" s="34" t="s">
        <v>14</v>
      </c>
      <c r="C22" s="35" t="s">
        <v>15</v>
      </c>
      <c r="D22" s="36">
        <f>+D11</f>
        <v>43465</v>
      </c>
      <c r="E22" s="139">
        <f>+E11</f>
        <v>43830</v>
      </c>
      <c r="F22" s="172" t="s">
        <v>16</v>
      </c>
      <c r="G22" s="173"/>
    </row>
    <row r="23" spans="1:9" s="92" customFormat="1" ht="12" thickBot="1" x14ac:dyDescent="0.25">
      <c r="A23" s="258"/>
      <c r="B23" s="40"/>
      <c r="C23" s="41"/>
      <c r="D23" s="42" t="s">
        <v>17</v>
      </c>
      <c r="E23" s="174" t="s">
        <v>17</v>
      </c>
      <c r="F23" s="175" t="s">
        <v>18</v>
      </c>
      <c r="G23" s="176" t="s">
        <v>19</v>
      </c>
    </row>
    <row r="24" spans="1:9" s="92" customFormat="1" ht="12.75" customHeight="1" thickTop="1" x14ac:dyDescent="0.2">
      <c r="A24" s="258"/>
      <c r="B24" s="265">
        <v>606400</v>
      </c>
      <c r="C24" s="336"/>
      <c r="D24" s="278"/>
      <c r="E24" s="185"/>
      <c r="F24" s="188"/>
      <c r="G24" s="177"/>
    </row>
    <row r="25" spans="1:9" s="92" customFormat="1" ht="9.75" customHeight="1" x14ac:dyDescent="0.2">
      <c r="A25" s="258"/>
      <c r="B25" s="265">
        <v>606420</v>
      </c>
      <c r="C25" s="336"/>
      <c r="D25" s="278"/>
      <c r="E25" s="185"/>
      <c r="F25" s="188"/>
      <c r="G25" s="177"/>
    </row>
    <row r="26" spans="1:9" s="92" customFormat="1" ht="10.5" customHeight="1" x14ac:dyDescent="0.2">
      <c r="A26" s="258"/>
      <c r="B26" s="265">
        <v>607410</v>
      </c>
      <c r="C26" s="336"/>
      <c r="D26" s="278"/>
      <c r="E26" s="185"/>
      <c r="F26" s="188"/>
      <c r="G26" s="177"/>
      <c r="I26" s="271"/>
    </row>
    <row r="27" spans="1:9" s="92" customFormat="1" ht="10.5" customHeight="1" x14ac:dyDescent="0.2">
      <c r="A27" s="258"/>
      <c r="B27" s="265">
        <v>607630</v>
      </c>
      <c r="C27" s="336"/>
      <c r="D27" s="278"/>
      <c r="E27" s="185"/>
      <c r="F27" s="188"/>
      <c r="G27" s="177"/>
      <c r="H27" s="271"/>
    </row>
    <row r="28" spans="1:9" s="92" customFormat="1" ht="10.5" customHeight="1" x14ac:dyDescent="0.2">
      <c r="A28" s="258"/>
      <c r="B28" s="304"/>
      <c r="C28" s="105"/>
      <c r="D28" s="178"/>
      <c r="E28" s="245"/>
      <c r="F28" s="167" t="s">
        <v>29</v>
      </c>
      <c r="G28" s="177" t="str">
        <f t="shared" ref="G28:G29" si="0">IF(D28=0," ",F28/D28*100)</f>
        <v xml:space="preserve"> </v>
      </c>
    </row>
    <row r="29" spans="1:9" s="92" customFormat="1" ht="12" thickBot="1" x14ac:dyDescent="0.25">
      <c r="A29" s="258"/>
      <c r="B29" s="267"/>
      <c r="C29" s="76"/>
      <c r="D29" s="179">
        <f>SUM(D24:D28)</f>
        <v>0</v>
      </c>
      <c r="E29" s="244">
        <f>SUM(E24:E28)</f>
        <v>0</v>
      </c>
      <c r="F29" s="200">
        <f>E29-D29</f>
        <v>0</v>
      </c>
      <c r="G29" s="180" t="str">
        <f t="shared" si="0"/>
        <v xml:space="preserve"> </v>
      </c>
    </row>
    <row r="30" spans="1:9" s="92" customFormat="1" ht="12" thickTop="1" x14ac:dyDescent="0.2">
      <c r="A30" s="258"/>
      <c r="B30" s="298"/>
      <c r="C30" s="299"/>
      <c r="D30" s="300"/>
      <c r="E30" s="301"/>
      <c r="F30" s="302"/>
      <c r="G30" s="303"/>
    </row>
    <row r="31" spans="1:9" x14ac:dyDescent="0.2">
      <c r="B31" s="55" t="s">
        <v>32</v>
      </c>
      <c r="C31" s="22" t="str">
        <f>Général!C17</f>
        <v>BG N-1</v>
      </c>
      <c r="E31" s="214"/>
      <c r="F31" s="121"/>
    </row>
    <row r="32" spans="1:9" x14ac:dyDescent="0.2">
      <c r="B32" s="55" t="s">
        <v>21</v>
      </c>
      <c r="C32" s="22" t="str">
        <f>Général!C18</f>
        <v>BG N</v>
      </c>
      <c r="E32" s="214"/>
      <c r="F32" s="121"/>
    </row>
    <row r="33" spans="2:6" x14ac:dyDescent="0.2">
      <c r="B33" s="55"/>
      <c r="E33" s="214"/>
      <c r="F33" s="121"/>
    </row>
    <row r="34" spans="2:6" x14ac:dyDescent="0.2">
      <c r="B34" s="55"/>
    </row>
  </sheetData>
  <phoneticPr fontId="15" type="noConversion"/>
  <pageMargins left="0.39400000000000002" right="0.39400000000000002" top="0.39400000000000002" bottom="0.66700000000000004" header="0.4921259845" footer="0.4921259845"/>
  <pageSetup paperSize="9" scale="69" orientation="portrait" r:id="rId1"/>
  <headerFooter alignWithMargins="0">
    <oddFooter>&amp;C^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4"/>
  <dimension ref="A1:I26"/>
  <sheetViews>
    <sheetView zoomScaleNormal="100" workbookViewId="0">
      <selection activeCell="C12" sqref="C12:G22"/>
    </sheetView>
  </sheetViews>
  <sheetFormatPr defaultColWidth="11.5546875" defaultRowHeight="11.25" x14ac:dyDescent="0.2"/>
  <cols>
    <col min="1" max="1" width="2.88671875" style="92" customWidth="1"/>
    <col min="2" max="2" width="10.109375" style="92" customWidth="1"/>
    <col min="3" max="3" width="21" style="92" customWidth="1"/>
    <col min="4" max="4" width="10.77734375" style="92" customWidth="1"/>
    <col min="5" max="5" width="10.33203125" style="92" customWidth="1"/>
    <col min="6" max="6" width="8.21875" style="92" customWidth="1"/>
    <col min="7" max="7" width="8.77734375" style="92" customWidth="1"/>
    <col min="8" max="16384" width="11.5546875" style="92"/>
  </cols>
  <sheetData>
    <row r="1" spans="1:7" x14ac:dyDescent="0.2">
      <c r="A1" s="159"/>
      <c r="E1" s="124"/>
      <c r="F1" s="124"/>
      <c r="G1" s="124"/>
    </row>
    <row r="2" spans="1:7" x14ac:dyDescent="0.2">
      <c r="A2" s="257"/>
      <c r="B2" s="19" t="str">
        <f>Général!$C$8</f>
        <v>MACRO SURBRILLANCE</v>
      </c>
      <c r="C2" s="32"/>
      <c r="D2" s="87" t="s">
        <v>51</v>
      </c>
      <c r="E2" s="168"/>
      <c r="F2" s="169"/>
      <c r="G2" s="170" t="s">
        <v>68</v>
      </c>
    </row>
    <row r="3" spans="1:7" x14ac:dyDescent="0.2">
      <c r="A3" s="257"/>
      <c r="B3" s="58">
        <f>+Général!C11</f>
        <v>43830</v>
      </c>
      <c r="C3" s="32"/>
      <c r="D3" s="87"/>
      <c r="E3" s="171"/>
      <c r="F3" s="169"/>
      <c r="G3" s="169"/>
    </row>
    <row r="4" spans="1:7" x14ac:dyDescent="0.2">
      <c r="A4" s="257"/>
      <c r="B4" s="58"/>
      <c r="C4" s="32"/>
      <c r="D4" s="87"/>
      <c r="E4" s="171"/>
      <c r="F4" s="169"/>
      <c r="G4" s="169"/>
    </row>
    <row r="5" spans="1:7" x14ac:dyDescent="0.2">
      <c r="A5" s="159"/>
      <c r="B5" s="133"/>
      <c r="E5" s="124"/>
      <c r="F5" s="124"/>
      <c r="G5" s="124"/>
    </row>
    <row r="6" spans="1:7" x14ac:dyDescent="0.2">
      <c r="A6" s="257"/>
      <c r="B6" s="24" t="s">
        <v>62</v>
      </c>
      <c r="C6" s="59"/>
      <c r="D6" s="193">
        <f>D24</f>
        <v>0</v>
      </c>
      <c r="E6" s="171"/>
      <c r="F6" s="169" t="s">
        <v>8</v>
      </c>
      <c r="G6" s="128" t="str">
        <f>Général!$C$14</f>
        <v>VBA</v>
      </c>
    </row>
    <row r="7" spans="1:7" x14ac:dyDescent="0.2">
      <c r="A7" s="257"/>
      <c r="B7" s="27" t="s">
        <v>63</v>
      </c>
      <c r="C7" s="60"/>
      <c r="D7" s="194">
        <f>E24</f>
        <v>0</v>
      </c>
      <c r="E7" s="171"/>
      <c r="F7" s="169" t="s">
        <v>33</v>
      </c>
      <c r="G7" s="129">
        <f ca="1">Général!$C$15</f>
        <v>43994</v>
      </c>
    </row>
    <row r="8" spans="1:7" x14ac:dyDescent="0.2">
      <c r="A8" s="257"/>
      <c r="B8" s="32"/>
      <c r="C8" s="32"/>
      <c r="D8" s="157"/>
      <c r="E8" s="171"/>
      <c r="F8" s="169"/>
      <c r="G8" s="169"/>
    </row>
    <row r="9" spans="1:7" ht="12" thickBot="1" x14ac:dyDescent="0.25">
      <c r="A9" s="257"/>
      <c r="B9" s="32"/>
      <c r="C9" s="32"/>
      <c r="D9" s="130" t="s">
        <v>20</v>
      </c>
      <c r="E9" s="142" t="s">
        <v>21</v>
      </c>
      <c r="F9" s="169"/>
      <c r="G9" s="169"/>
    </row>
    <row r="10" spans="1:7" ht="12" thickTop="1" x14ac:dyDescent="0.2">
      <c r="A10" s="258"/>
      <c r="B10" s="34" t="s">
        <v>14</v>
      </c>
      <c r="C10" s="35" t="s">
        <v>15</v>
      </c>
      <c r="D10" s="36">
        <f>+Général!C12</f>
        <v>43465</v>
      </c>
      <c r="E10" s="139">
        <f>+Général!C11</f>
        <v>43830</v>
      </c>
      <c r="F10" s="172" t="s">
        <v>16</v>
      </c>
      <c r="G10" s="173"/>
    </row>
    <row r="11" spans="1:7" ht="12" thickBot="1" x14ac:dyDescent="0.25">
      <c r="A11" s="258"/>
      <c r="B11" s="40"/>
      <c r="C11" s="41"/>
      <c r="D11" s="42" t="s">
        <v>17</v>
      </c>
      <c r="E11" s="174" t="s">
        <v>17</v>
      </c>
      <c r="F11" s="175" t="s">
        <v>18</v>
      </c>
      <c r="G11" s="176" t="s">
        <v>19</v>
      </c>
    </row>
    <row r="12" spans="1:7" ht="11.25" customHeight="1" thickTop="1" x14ac:dyDescent="0.2">
      <c r="A12" s="258"/>
      <c r="B12" s="266">
        <v>613200</v>
      </c>
      <c r="C12" s="333"/>
      <c r="D12" s="222"/>
      <c r="E12" s="185"/>
      <c r="F12" s="188"/>
      <c r="G12" s="177"/>
    </row>
    <row r="13" spans="1:7" ht="10.5" customHeight="1" x14ac:dyDescent="0.2">
      <c r="A13" s="258"/>
      <c r="B13" s="266">
        <v>613510</v>
      </c>
      <c r="C13" s="333"/>
      <c r="D13" s="222"/>
      <c r="E13" s="185"/>
      <c r="F13" s="188"/>
      <c r="G13" s="177"/>
    </row>
    <row r="14" spans="1:7" ht="12" customHeight="1" x14ac:dyDescent="0.2">
      <c r="A14" s="258"/>
      <c r="B14" s="266">
        <v>613511</v>
      </c>
      <c r="C14" s="333"/>
      <c r="D14" s="222"/>
      <c r="E14" s="185"/>
      <c r="F14" s="188"/>
      <c r="G14" s="177"/>
    </row>
    <row r="15" spans="1:7" ht="10.5" customHeight="1" x14ac:dyDescent="0.2">
      <c r="A15" s="258"/>
      <c r="B15" s="266">
        <v>615510</v>
      </c>
      <c r="C15" s="333"/>
      <c r="D15" s="222"/>
      <c r="E15" s="185"/>
      <c r="F15" s="188"/>
      <c r="G15" s="177"/>
    </row>
    <row r="16" spans="1:7" ht="11.25" customHeight="1" x14ac:dyDescent="0.2">
      <c r="A16" s="258"/>
      <c r="B16" s="266">
        <v>615520</v>
      </c>
      <c r="C16" s="333"/>
      <c r="D16" s="222"/>
      <c r="E16" s="185"/>
      <c r="F16" s="188"/>
      <c r="G16" s="177"/>
    </row>
    <row r="17" spans="1:9" ht="9.75" customHeight="1" x14ac:dyDescent="0.2">
      <c r="A17" s="258"/>
      <c r="B17" s="266">
        <v>616000</v>
      </c>
      <c r="C17" s="333"/>
      <c r="D17" s="222"/>
      <c r="E17" s="185"/>
      <c r="F17" s="188"/>
      <c r="G17" s="177"/>
    </row>
    <row r="18" spans="1:9" ht="12" customHeight="1" x14ac:dyDescent="0.2">
      <c r="A18" s="258"/>
      <c r="B18" s="266">
        <v>618450</v>
      </c>
      <c r="C18" s="333"/>
      <c r="D18" s="222"/>
      <c r="E18" s="185"/>
      <c r="F18" s="188"/>
      <c r="G18" s="177"/>
    </row>
    <row r="19" spans="1:9" ht="12" customHeight="1" x14ac:dyDescent="0.2">
      <c r="A19" s="258"/>
      <c r="B19" s="266">
        <v>622600</v>
      </c>
      <c r="C19" s="333"/>
      <c r="D19" s="222"/>
      <c r="E19" s="185"/>
      <c r="F19" s="188"/>
      <c r="G19" s="177"/>
    </row>
    <row r="20" spans="1:9" ht="10.5" customHeight="1" x14ac:dyDescent="0.2">
      <c r="A20" s="258"/>
      <c r="B20" s="266">
        <v>626000</v>
      </c>
      <c r="C20" s="333"/>
      <c r="D20" s="222"/>
      <c r="E20" s="185"/>
      <c r="F20" s="188"/>
      <c r="G20" s="177"/>
      <c r="I20" s="355"/>
    </row>
    <row r="21" spans="1:9" ht="10.5" customHeight="1" x14ac:dyDescent="0.2">
      <c r="A21" s="258"/>
      <c r="B21" s="266">
        <v>626100</v>
      </c>
      <c r="C21" s="333"/>
      <c r="D21" s="222"/>
      <c r="E21" s="185"/>
      <c r="F21" s="188"/>
      <c r="G21" s="177"/>
    </row>
    <row r="22" spans="1:9" ht="10.5" customHeight="1" x14ac:dyDescent="0.2">
      <c r="A22" s="258"/>
      <c r="B22" s="266">
        <v>627000</v>
      </c>
      <c r="C22" s="333"/>
      <c r="D22" s="222"/>
      <c r="E22" s="185"/>
      <c r="F22" s="188"/>
      <c r="G22" s="177"/>
      <c r="I22" s="355"/>
    </row>
    <row r="23" spans="1:9" x14ac:dyDescent="0.2">
      <c r="A23" s="258"/>
      <c r="B23" s="265"/>
      <c r="C23" s="105"/>
      <c r="D23" s="178"/>
      <c r="E23" s="245"/>
      <c r="F23" s="167" t="s">
        <v>29</v>
      </c>
      <c r="G23" s="177" t="str">
        <f t="shared" ref="G23" si="0">IF(D23=0," ",F23/D23*100)</f>
        <v xml:space="preserve"> </v>
      </c>
    </row>
    <row r="24" spans="1:9" ht="12" thickBot="1" x14ac:dyDescent="0.25">
      <c r="A24" s="257"/>
      <c r="B24" s="267"/>
      <c r="C24" s="76"/>
      <c r="D24" s="179">
        <f>SUM(D12:D23)</f>
        <v>0</v>
      </c>
      <c r="E24" s="244">
        <f>SUM(E12:E23)</f>
        <v>0</v>
      </c>
      <c r="F24" s="322">
        <f>SUM(F12:F23)</f>
        <v>0</v>
      </c>
      <c r="G24" s="180" t="str">
        <f>IF(D24=0," ",F24/D24*100)</f>
        <v xml:space="preserve"> </v>
      </c>
    </row>
    <row r="25" spans="1:9" ht="12" thickTop="1" x14ac:dyDescent="0.2">
      <c r="A25" s="159"/>
      <c r="B25" s="32"/>
      <c r="C25" s="32"/>
      <c r="D25" s="32"/>
      <c r="E25" s="260"/>
      <c r="F25" s="169"/>
      <c r="G25" s="169"/>
    </row>
    <row r="26" spans="1:9" x14ac:dyDescent="0.2">
      <c r="A26" s="159"/>
      <c r="E26" s="127"/>
      <c r="F26" s="124"/>
      <c r="G26" s="124"/>
    </row>
  </sheetData>
  <sortState xmlns:xlrd2="http://schemas.microsoft.com/office/spreadsheetml/2017/richdata2" ref="B12:G22">
    <sortCondition ref="B12"/>
  </sortState>
  <phoneticPr fontId="15" type="noConversion"/>
  <pageMargins left="0.78740157499999996" right="0.78740157499999996" top="0.984251969" bottom="0.984251969" header="0.4921259845" footer="0.4921259845"/>
  <pageSetup paperSize="9" scale="76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Feuil6"/>
  <dimension ref="A2:J31"/>
  <sheetViews>
    <sheetView defaultGridColor="0" topLeftCell="A10" colorId="22" zoomScaleNormal="100" workbookViewId="0">
      <selection activeCell="G26" sqref="G26"/>
    </sheetView>
  </sheetViews>
  <sheetFormatPr defaultColWidth="9.77734375" defaultRowHeight="11.25" x14ac:dyDescent="0.2"/>
  <cols>
    <col min="1" max="1" width="3.77734375" style="22" customWidth="1"/>
    <col min="2" max="2" width="9.5546875" style="22" customWidth="1"/>
    <col min="3" max="3" width="21.77734375" style="22" bestFit="1" customWidth="1"/>
    <col min="4" max="4" width="7.33203125" style="22" customWidth="1"/>
    <col min="5" max="5" width="9" style="22" customWidth="1"/>
    <col min="6" max="7" width="7" style="22" bestFit="1" customWidth="1"/>
    <col min="8" max="8" width="7.77734375" style="22" customWidth="1"/>
    <col min="9" max="9" width="10.21875" style="22" customWidth="1"/>
    <col min="10" max="10" width="6.77734375" style="22" bestFit="1" customWidth="1"/>
    <col min="11" max="11" width="4.44140625" style="22" bestFit="1" customWidth="1"/>
    <col min="12" max="12" width="3.21875" style="22" bestFit="1" customWidth="1"/>
    <col min="13" max="16384" width="9.77734375" style="22"/>
  </cols>
  <sheetData>
    <row r="2" spans="2:9" x14ac:dyDescent="0.2">
      <c r="B2" s="19" t="str">
        <f>Général!$C$8</f>
        <v>MACRO SURBRILLANCE</v>
      </c>
      <c r="C2" s="18"/>
      <c r="D2" s="20"/>
      <c r="E2" s="135" t="s">
        <v>36</v>
      </c>
      <c r="F2" s="18"/>
      <c r="G2" s="21" t="s">
        <v>69</v>
      </c>
      <c r="H2" s="18"/>
    </row>
    <row r="3" spans="2:9" x14ac:dyDescent="0.2">
      <c r="B3" s="58">
        <f>+Général!C11</f>
        <v>43830</v>
      </c>
      <c r="C3" s="18"/>
      <c r="D3" s="20"/>
      <c r="E3" s="135" t="s">
        <v>37</v>
      </c>
      <c r="F3" s="18"/>
      <c r="G3" s="18"/>
      <c r="H3" s="18"/>
    </row>
    <row r="5" spans="2:9" x14ac:dyDescent="0.2">
      <c r="B5" s="24" t="s">
        <v>62</v>
      </c>
      <c r="C5" s="59"/>
      <c r="D5" s="204">
        <f>D16</f>
        <v>0</v>
      </c>
      <c r="E5" s="136"/>
      <c r="F5" s="18" t="s">
        <v>8</v>
      </c>
      <c r="G5" s="26" t="str">
        <f>Général!$C$14</f>
        <v>VBA</v>
      </c>
      <c r="H5" s="18"/>
    </row>
    <row r="6" spans="2:9" x14ac:dyDescent="0.2">
      <c r="B6" s="27" t="s">
        <v>63</v>
      </c>
      <c r="C6" s="60"/>
      <c r="D6" s="205">
        <f>E16</f>
        <v>0</v>
      </c>
      <c r="E6" s="136"/>
      <c r="F6" s="18" t="s">
        <v>33</v>
      </c>
      <c r="G6" s="29">
        <f ca="1">+Général!C15</f>
        <v>43994</v>
      </c>
      <c r="H6" s="18"/>
    </row>
    <row r="7" spans="2:9" x14ac:dyDescent="0.2">
      <c r="B7" s="18"/>
      <c r="C7" s="18"/>
      <c r="D7" s="18"/>
      <c r="E7" s="137"/>
      <c r="F7" s="18"/>
      <c r="G7" s="18"/>
      <c r="H7" s="250"/>
    </row>
    <row r="8" spans="2:9" x14ac:dyDescent="0.2">
      <c r="B8" s="18"/>
      <c r="C8" s="18"/>
      <c r="D8" s="18"/>
      <c r="E8" s="137"/>
      <c r="F8" s="18"/>
      <c r="G8" s="18"/>
      <c r="H8" s="250"/>
    </row>
    <row r="9" spans="2:9" ht="12.75" x14ac:dyDescent="0.2">
      <c r="B9" s="305" t="s">
        <v>64</v>
      </c>
      <c r="C9" s="18"/>
      <c r="D9" s="18"/>
      <c r="E9" s="137"/>
      <c r="F9" s="18"/>
      <c r="G9" s="18"/>
      <c r="H9" s="250"/>
    </row>
    <row r="10" spans="2:9" ht="12" thickBot="1" x14ac:dyDescent="0.25">
      <c r="B10" s="18"/>
      <c r="C10" s="18"/>
      <c r="D10" s="31" t="s">
        <v>20</v>
      </c>
      <c r="E10" s="138" t="s">
        <v>21</v>
      </c>
      <c r="F10" s="18"/>
      <c r="G10" s="18"/>
      <c r="H10" s="250"/>
    </row>
    <row r="11" spans="2:9" ht="12" thickTop="1" x14ac:dyDescent="0.2">
      <c r="B11" s="34" t="s">
        <v>14</v>
      </c>
      <c r="C11" s="35" t="s">
        <v>15</v>
      </c>
      <c r="D11" s="36">
        <f>+Général!C12</f>
        <v>43465</v>
      </c>
      <c r="E11" s="210">
        <f>Général!C11</f>
        <v>43830</v>
      </c>
      <c r="F11" s="38" t="s">
        <v>16</v>
      </c>
      <c r="G11" s="39"/>
      <c r="H11" s="378"/>
    </row>
    <row r="12" spans="2:9" ht="12" thickBot="1" x14ac:dyDescent="0.25">
      <c r="B12" s="40"/>
      <c r="C12" s="41"/>
      <c r="D12" s="42" t="s">
        <v>17</v>
      </c>
      <c r="E12" s="140" t="s">
        <v>17</v>
      </c>
      <c r="F12" s="44" t="s">
        <v>18</v>
      </c>
      <c r="G12" s="45" t="s">
        <v>19</v>
      </c>
      <c r="H12" s="378"/>
    </row>
    <row r="13" spans="2:9" ht="12" thickTop="1" x14ac:dyDescent="0.2">
      <c r="B13" s="131">
        <v>4110000</v>
      </c>
      <c r="C13" s="335"/>
      <c r="D13" s="356"/>
      <c r="E13" s="360"/>
      <c r="F13" s="223"/>
      <c r="G13" s="252"/>
      <c r="H13" s="251"/>
      <c r="I13" s="121"/>
    </row>
    <row r="14" spans="2:9" x14ac:dyDescent="0.2">
      <c r="B14" s="131">
        <v>487000</v>
      </c>
      <c r="C14" s="335"/>
      <c r="D14" s="270"/>
      <c r="E14" s="224"/>
      <c r="F14" s="223"/>
      <c r="G14" s="50"/>
      <c r="H14" s="251"/>
    </row>
    <row r="15" spans="2:9" x14ac:dyDescent="0.2">
      <c r="B15" s="131"/>
      <c r="C15" s="335"/>
      <c r="D15" s="270"/>
      <c r="E15" s="227"/>
      <c r="F15" s="223"/>
      <c r="G15" s="259"/>
      <c r="H15" s="121"/>
    </row>
    <row r="16" spans="2:9" ht="12" thickBot="1" x14ac:dyDescent="0.25">
      <c r="B16" s="295"/>
      <c r="C16" s="295"/>
      <c r="D16" s="295">
        <f>SUM(D13:D15)</f>
        <v>0</v>
      </c>
      <c r="E16" s="225">
        <f>SUM(E13:E15)</f>
        <v>0</v>
      </c>
      <c r="F16" s="226">
        <f>SUM(F13:F15)</f>
        <v>0</v>
      </c>
      <c r="G16" s="72" t="str">
        <f>IF(D16=" "," ",F16/D16)</f>
        <v xml:space="preserve"> </v>
      </c>
      <c r="H16" s="121"/>
    </row>
    <row r="17" spans="1:10" ht="12" thickTop="1" x14ac:dyDescent="0.2">
      <c r="B17" s="299"/>
      <c r="C17" s="298"/>
      <c r="D17" s="306"/>
      <c r="E17" s="307"/>
      <c r="F17" s="308"/>
      <c r="G17" s="309"/>
      <c r="H17" s="121"/>
    </row>
    <row r="18" spans="1:10" x14ac:dyDescent="0.2">
      <c r="B18" s="18"/>
      <c r="C18" s="18"/>
      <c r="D18" s="18"/>
      <c r="E18" s="141"/>
      <c r="F18" s="18"/>
      <c r="G18" s="18"/>
      <c r="H18" s="215"/>
    </row>
    <row r="19" spans="1:10" ht="12.75" x14ac:dyDescent="0.2">
      <c r="B19" s="305" t="s">
        <v>65</v>
      </c>
      <c r="H19" s="121"/>
    </row>
    <row r="20" spans="1:10" s="92" customFormat="1" ht="12" thickBot="1" x14ac:dyDescent="0.25">
      <c r="A20" s="32"/>
      <c r="B20" s="32"/>
      <c r="C20" s="32"/>
      <c r="D20" s="31" t="s">
        <v>20</v>
      </c>
      <c r="E20" s="138" t="s">
        <v>21</v>
      </c>
      <c r="F20" s="32"/>
      <c r="G20" s="32"/>
      <c r="H20" s="32"/>
    </row>
    <row r="21" spans="1:10" s="92" customFormat="1" ht="12" thickTop="1" x14ac:dyDescent="0.2">
      <c r="A21" s="64"/>
      <c r="B21" s="34" t="s">
        <v>14</v>
      </c>
      <c r="C21" s="35" t="s">
        <v>15</v>
      </c>
      <c r="D21" s="36">
        <f>+D11</f>
        <v>43465</v>
      </c>
      <c r="E21" s="139">
        <f>+E11</f>
        <v>43830</v>
      </c>
      <c r="F21" s="38" t="s">
        <v>16</v>
      </c>
      <c r="G21" s="39"/>
      <c r="H21" s="64"/>
    </row>
    <row r="22" spans="1:10" s="92" customFormat="1" ht="12" thickBot="1" x14ac:dyDescent="0.25">
      <c r="A22" s="64"/>
      <c r="B22" s="40"/>
      <c r="C22" s="41"/>
      <c r="D22" s="42" t="s">
        <v>17</v>
      </c>
      <c r="E22" s="140" t="s">
        <v>17</v>
      </c>
      <c r="F22" s="44" t="s">
        <v>18</v>
      </c>
      <c r="G22" s="45" t="s">
        <v>19</v>
      </c>
      <c r="H22" s="64"/>
    </row>
    <row r="23" spans="1:10" s="92" customFormat="1" ht="12" customHeight="1" thickTop="1" x14ac:dyDescent="0.2">
      <c r="A23" s="64"/>
      <c r="B23" s="131">
        <f>+'BG N'!A53</f>
        <v>706110</v>
      </c>
      <c r="C23" s="335"/>
      <c r="D23" s="270"/>
      <c r="E23" s="185"/>
      <c r="F23" s="196"/>
      <c r="G23" s="314"/>
      <c r="H23" s="64"/>
      <c r="I23"/>
      <c r="J23" s="271"/>
    </row>
    <row r="24" spans="1:10" s="92" customFormat="1" ht="3" customHeight="1" x14ac:dyDescent="0.2">
      <c r="A24" s="64"/>
      <c r="B24" s="363"/>
      <c r="C24" s="364"/>
      <c r="D24" s="365"/>
      <c r="E24" s="366"/>
      <c r="F24" s="367"/>
      <c r="G24" s="368"/>
      <c r="H24" s="64"/>
      <c r="I24"/>
      <c r="J24" s="271"/>
    </row>
    <row r="25" spans="1:10" s="92" customFormat="1" ht="12" customHeight="1" x14ac:dyDescent="0.2">
      <c r="A25" s="64"/>
      <c r="B25" s="131">
        <f>+'BG N'!A54</f>
        <v>740000</v>
      </c>
      <c r="C25" s="335"/>
      <c r="D25" s="270"/>
      <c r="E25" s="185"/>
      <c r="F25" s="196"/>
      <c r="G25" s="314"/>
      <c r="H25" s="64"/>
      <c r="I25"/>
      <c r="J25" s="271"/>
    </row>
    <row r="26" spans="1:10" s="92" customFormat="1" ht="15" x14ac:dyDescent="0.2">
      <c r="A26" s="64"/>
      <c r="B26" s="131"/>
      <c r="C26" s="105"/>
      <c r="D26" s="182"/>
      <c r="E26" s="197"/>
      <c r="F26" s="196"/>
      <c r="G26" s="50"/>
      <c r="H26" s="64"/>
      <c r="I26"/>
    </row>
    <row r="27" spans="1:10" s="92" customFormat="1" ht="15.75" thickBot="1" x14ac:dyDescent="0.25">
      <c r="A27" s="64"/>
      <c r="B27" s="353"/>
      <c r="C27" s="198"/>
      <c r="D27" s="198">
        <f>SUM(D23:D26)</f>
        <v>0</v>
      </c>
      <c r="E27" s="236">
        <f>SUM(E23:E26)</f>
        <v>0</v>
      </c>
      <c r="F27" s="199">
        <f>SUM(F23:F26)</f>
        <v>0</v>
      </c>
      <c r="G27" s="73" t="str">
        <f>IF(D27=0," ",F27/D27)</f>
        <v xml:space="preserve"> </v>
      </c>
      <c r="H27" s="64"/>
      <c r="I27"/>
    </row>
    <row r="28" spans="1:10" s="92" customFormat="1" ht="12" thickTop="1" x14ac:dyDescent="0.2">
      <c r="A28" s="64"/>
      <c r="B28" s="32"/>
      <c r="C28" s="32"/>
      <c r="D28" s="32"/>
      <c r="E28" s="136"/>
      <c r="F28" s="32"/>
      <c r="G28" s="32"/>
      <c r="H28" s="64"/>
    </row>
    <row r="29" spans="1:10" x14ac:dyDescent="0.2">
      <c r="B29" s="55" t="s">
        <v>32</v>
      </c>
      <c r="C29" s="70" t="str">
        <f>Général!C17</f>
        <v>BG N-1</v>
      </c>
      <c r="F29" s="217"/>
    </row>
    <row r="30" spans="1:10" x14ac:dyDescent="0.2">
      <c r="B30" s="55" t="s">
        <v>21</v>
      </c>
      <c r="C30" s="70" t="str">
        <f>Général!C18</f>
        <v>BG N</v>
      </c>
      <c r="F30" s="217"/>
    </row>
    <row r="31" spans="1:10" x14ac:dyDescent="0.2">
      <c r="F31" s="217"/>
    </row>
  </sheetData>
  <sortState xmlns:xlrd2="http://schemas.microsoft.com/office/spreadsheetml/2017/richdata2" ref="B23:G25">
    <sortCondition ref="B23"/>
  </sortState>
  <mergeCells count="1">
    <mergeCell ref="H11:H12"/>
  </mergeCells>
  <phoneticPr fontId="15" type="noConversion"/>
  <pageMargins left="0.39400000000000002" right="0.39400000000000002" top="0.39400000000000002" bottom="0.66700000000000004" header="0.4921259845" footer="0.4921259845"/>
  <pageSetup paperSize="9" scale="71" fitToHeight="2" orientation="portrait" r:id="rId1"/>
  <headerFooter alignWithMargins="0">
    <oddFooter>&amp;C^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2:J18"/>
  <sheetViews>
    <sheetView workbookViewId="0">
      <selection activeCell="G12" sqref="G12"/>
    </sheetView>
  </sheetViews>
  <sheetFormatPr defaultColWidth="9.77734375" defaultRowHeight="11.25" x14ac:dyDescent="0.2"/>
  <cols>
    <col min="1" max="1" width="2.77734375" style="22" customWidth="1"/>
    <col min="2" max="2" width="9" style="22" customWidth="1"/>
    <col min="3" max="3" width="17.6640625" style="22" customWidth="1"/>
    <col min="4" max="7" width="8.77734375" style="22" customWidth="1"/>
    <col min="8" max="8" width="9.21875" style="22" customWidth="1"/>
    <col min="9" max="16384" width="9.77734375" style="22"/>
  </cols>
  <sheetData>
    <row r="2" spans="1:10" x14ac:dyDescent="0.2">
      <c r="A2" s="18"/>
      <c r="B2" s="19" t="str">
        <f>Général!$C$8</f>
        <v>MACRO SURBRILLANCE</v>
      </c>
      <c r="C2" s="19"/>
      <c r="D2" s="74" t="s">
        <v>66</v>
      </c>
      <c r="E2" s="57"/>
      <c r="F2" s="18"/>
      <c r="G2" s="18"/>
      <c r="H2" s="18"/>
      <c r="I2" s="18"/>
      <c r="J2" s="18"/>
    </row>
    <row r="3" spans="1:10" x14ac:dyDescent="0.2">
      <c r="A3" s="18"/>
      <c r="B3" s="58">
        <f>+Général!C11</f>
        <v>43830</v>
      </c>
      <c r="C3" s="18"/>
      <c r="D3" s="20"/>
      <c r="F3" s="21" t="s">
        <v>87</v>
      </c>
      <c r="G3" s="18"/>
      <c r="H3" s="18"/>
      <c r="I3" s="18"/>
    </row>
    <row r="4" spans="1:10" x14ac:dyDescent="0.2">
      <c r="F4" s="75"/>
      <c r="G4" s="18"/>
    </row>
    <row r="6" spans="1:10" x14ac:dyDescent="0.2">
      <c r="A6" s="18"/>
      <c r="B6" s="24" t="s">
        <v>62</v>
      </c>
      <c r="C6" s="59"/>
      <c r="D6" s="25">
        <f>D14</f>
        <v>0</v>
      </c>
      <c r="E6" s="18"/>
      <c r="F6" s="18" t="s">
        <v>8</v>
      </c>
      <c r="G6" s="26" t="str">
        <f>Général!$C$14</f>
        <v>VBA</v>
      </c>
      <c r="H6" s="18"/>
      <c r="I6" s="18"/>
    </row>
    <row r="7" spans="1:10" x14ac:dyDescent="0.2">
      <c r="A7" s="18"/>
      <c r="B7" s="27" t="s">
        <v>63</v>
      </c>
      <c r="C7" s="60"/>
      <c r="D7" s="28">
        <f>E14</f>
        <v>0</v>
      </c>
      <c r="E7" s="18"/>
      <c r="F7" s="18" t="s">
        <v>33</v>
      </c>
      <c r="G7" s="29">
        <f ca="1">Général!$C$15</f>
        <v>43994</v>
      </c>
      <c r="H7" s="18"/>
      <c r="I7" s="18"/>
    </row>
    <row r="8" spans="1:10" x14ac:dyDescent="0.2">
      <c r="A8" s="18"/>
      <c r="B8" s="18"/>
      <c r="C8" s="18"/>
      <c r="D8" s="18"/>
      <c r="E8" s="18"/>
      <c r="F8" s="18"/>
      <c r="G8" s="18"/>
      <c r="H8" s="18"/>
      <c r="I8" s="30"/>
    </row>
    <row r="9" spans="1:10" ht="12" thickBot="1" x14ac:dyDescent="0.25">
      <c r="A9" s="18"/>
      <c r="B9" s="18"/>
      <c r="C9" s="18"/>
      <c r="D9" s="31" t="s">
        <v>20</v>
      </c>
      <c r="E9" s="31" t="s">
        <v>21</v>
      </c>
      <c r="F9" s="18"/>
      <c r="G9" s="18"/>
      <c r="H9" s="18"/>
      <c r="I9" s="30"/>
    </row>
    <row r="10" spans="1:10" ht="12" thickTop="1" x14ac:dyDescent="0.2">
      <c r="A10" s="64"/>
      <c r="B10" s="34" t="s">
        <v>14</v>
      </c>
      <c r="C10" s="35" t="s">
        <v>15</v>
      </c>
      <c r="D10" s="36">
        <f>+Général!C12</f>
        <v>43465</v>
      </c>
      <c r="E10" s="37">
        <f>+Général!C11</f>
        <v>43830</v>
      </c>
      <c r="F10" s="38" t="s">
        <v>16</v>
      </c>
      <c r="G10" s="39"/>
      <c r="H10" s="33"/>
      <c r="I10" s="33"/>
    </row>
    <row r="11" spans="1:10" ht="12" thickBot="1" x14ac:dyDescent="0.25">
      <c r="A11" s="64"/>
      <c r="B11" s="40"/>
      <c r="C11" s="41"/>
      <c r="D11" s="42" t="s">
        <v>17</v>
      </c>
      <c r="E11" s="43" t="s">
        <v>17</v>
      </c>
      <c r="F11" s="44" t="s">
        <v>18</v>
      </c>
      <c r="G11" s="45" t="s">
        <v>19</v>
      </c>
      <c r="H11" s="33"/>
      <c r="I11" s="33"/>
    </row>
    <row r="12" spans="1:10" ht="12" thickTop="1" x14ac:dyDescent="0.2">
      <c r="A12" s="64"/>
      <c r="B12" s="46">
        <v>370000</v>
      </c>
      <c r="C12" s="47"/>
      <c r="D12" s="222"/>
      <c r="E12" s="219"/>
      <c r="F12" s="49"/>
      <c r="G12" s="259"/>
      <c r="H12" s="33"/>
      <c r="I12" s="33"/>
    </row>
    <row r="13" spans="1:10" x14ac:dyDescent="0.2">
      <c r="A13" s="64"/>
      <c r="B13" s="46"/>
      <c r="C13" s="47"/>
      <c r="D13" s="51"/>
      <c r="E13" s="48"/>
      <c r="F13" s="49"/>
      <c r="G13" s="259"/>
      <c r="H13" s="33"/>
      <c r="I13" s="33"/>
    </row>
    <row r="14" spans="1:10" ht="12" thickBot="1" x14ac:dyDescent="0.25">
      <c r="A14" s="64"/>
      <c r="B14" s="52"/>
      <c r="C14" s="53"/>
      <c r="D14" s="294">
        <f>SUM(D12:D13)</f>
        <v>0</v>
      </c>
      <c r="E14" s="218">
        <f>SUM(E12:E13)</f>
        <v>0</v>
      </c>
      <c r="F14" s="54">
        <f>SUM(F12:F13)</f>
        <v>0</v>
      </c>
      <c r="G14" s="213"/>
      <c r="H14" s="33"/>
      <c r="I14" s="33"/>
    </row>
    <row r="15" spans="1:10" ht="12" thickTop="1" x14ac:dyDescent="0.2"/>
    <row r="17" spans="2:3" x14ac:dyDescent="0.2">
      <c r="B17" s="55" t="s">
        <v>32</v>
      </c>
      <c r="C17" s="22" t="str">
        <f>Général!C17</f>
        <v>BG N-1</v>
      </c>
    </row>
    <row r="18" spans="2:3" x14ac:dyDescent="0.2">
      <c r="B18" s="55" t="s">
        <v>21</v>
      </c>
      <c r="C18" s="22" t="str">
        <f>Général!C18</f>
        <v>BG N</v>
      </c>
    </row>
  </sheetData>
  <phoneticPr fontId="1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Feuil11"/>
  <dimension ref="B1:Q54"/>
  <sheetViews>
    <sheetView showZeros="0" defaultGridColor="0" colorId="22" zoomScaleNormal="100" workbookViewId="0">
      <selection activeCell="I11" sqref="I11:N17"/>
    </sheetView>
  </sheetViews>
  <sheetFormatPr defaultColWidth="9.77734375" defaultRowHeight="11.25" x14ac:dyDescent="0.2"/>
  <cols>
    <col min="1" max="1" width="3.77734375" style="22" customWidth="1"/>
    <col min="2" max="2" width="6.77734375" style="92" bestFit="1" customWidth="1"/>
    <col min="3" max="3" width="24.88671875" style="22" customWidth="1"/>
    <col min="4" max="4" width="9.21875" style="22" customWidth="1"/>
    <col min="5" max="6" width="8.6640625" style="22" customWidth="1"/>
    <col min="7" max="8" width="8.109375" style="22" customWidth="1"/>
    <col min="9" max="9" width="7.77734375" style="22" customWidth="1"/>
    <col min="10" max="10" width="7.109375" style="22" customWidth="1"/>
    <col min="11" max="11" width="8" style="22" customWidth="1"/>
    <col min="12" max="12" width="8.6640625" style="22" bestFit="1" customWidth="1"/>
    <col min="13" max="14" width="7.109375" style="22" customWidth="1"/>
    <col min="15" max="16384" width="9.77734375" style="22"/>
  </cols>
  <sheetData>
    <row r="1" spans="2:16" ht="11.25" customHeight="1" x14ac:dyDescent="0.2"/>
    <row r="2" spans="2:16" ht="11.25" customHeight="1" x14ac:dyDescent="0.2">
      <c r="B2" s="32"/>
      <c r="C2" s="19" t="str">
        <f>+Général!C8</f>
        <v>MACRO SURBRILLANCE</v>
      </c>
      <c r="D2" s="18"/>
      <c r="E2" s="20" t="s">
        <v>38</v>
      </c>
      <c r="F2" s="18"/>
      <c r="G2" s="18"/>
      <c r="H2" s="18"/>
      <c r="I2" s="21" t="s">
        <v>88</v>
      </c>
      <c r="J2" s="18"/>
      <c r="K2" s="18"/>
      <c r="L2" s="18"/>
    </row>
    <row r="3" spans="2:16" ht="11.25" customHeight="1" x14ac:dyDescent="0.2">
      <c r="B3" s="32"/>
      <c r="C3" s="58">
        <f>+Général!C11</f>
        <v>43830</v>
      </c>
      <c r="D3" s="18"/>
      <c r="E3" s="20" t="s">
        <v>39</v>
      </c>
      <c r="F3" s="18"/>
      <c r="G3" s="18"/>
      <c r="H3" s="18"/>
      <c r="I3" s="18"/>
      <c r="J3" s="18"/>
      <c r="K3" s="18"/>
      <c r="L3" s="126"/>
    </row>
    <row r="4" spans="2:16" ht="11.25" customHeight="1" x14ac:dyDescent="0.2"/>
    <row r="5" spans="2:16" ht="11.25" customHeight="1" x14ac:dyDescent="0.2">
      <c r="B5" s="32"/>
      <c r="C5" s="24" t="s">
        <v>62</v>
      </c>
      <c r="D5" s="59"/>
      <c r="E5" s="25">
        <f>M18</f>
        <v>0</v>
      </c>
      <c r="F5" s="18"/>
      <c r="G5" s="18" t="s">
        <v>8</v>
      </c>
      <c r="H5" s="18"/>
      <c r="I5" s="26" t="str">
        <f>+Général!C14</f>
        <v>VBA</v>
      </c>
      <c r="J5" s="18"/>
      <c r="K5" s="18"/>
      <c r="L5" s="18"/>
    </row>
    <row r="6" spans="2:16" ht="11.25" customHeight="1" x14ac:dyDescent="0.2">
      <c r="B6" s="32"/>
      <c r="C6" s="27" t="s">
        <v>63</v>
      </c>
      <c r="D6" s="60"/>
      <c r="E6" s="28">
        <f>N18</f>
        <v>0</v>
      </c>
      <c r="F6" s="18"/>
      <c r="G6" s="18" t="s">
        <v>33</v>
      </c>
      <c r="H6" s="18"/>
      <c r="I6" s="29">
        <f ca="1">+Général!C15</f>
        <v>43994</v>
      </c>
      <c r="J6" s="18"/>
      <c r="K6" s="18"/>
      <c r="L6" s="18"/>
    </row>
    <row r="7" spans="2:16" ht="11.25" customHeight="1" x14ac:dyDescent="0.2">
      <c r="B7" s="32"/>
      <c r="C7" s="18"/>
      <c r="D7" s="18"/>
      <c r="E7" s="18"/>
      <c r="F7" s="18"/>
      <c r="G7" s="18"/>
      <c r="H7" s="18"/>
      <c r="I7" s="18"/>
      <c r="J7" s="18"/>
      <c r="K7" s="32"/>
      <c r="L7" s="30"/>
    </row>
    <row r="8" spans="2:16" ht="11.25" customHeight="1" thickBot="1" x14ac:dyDescent="0.25">
      <c r="C8" s="18"/>
      <c r="D8" s="31" t="s">
        <v>20</v>
      </c>
      <c r="E8" s="31"/>
      <c r="F8" s="31"/>
      <c r="G8" s="362" t="s">
        <v>21</v>
      </c>
      <c r="H8" s="31"/>
      <c r="I8" s="31" t="s">
        <v>20</v>
      </c>
      <c r="J8" s="31"/>
      <c r="K8" s="18"/>
      <c r="L8" s="362" t="s">
        <v>21</v>
      </c>
      <c r="M8" s="31" t="s">
        <v>20</v>
      </c>
      <c r="N8" s="362" t="s">
        <v>21</v>
      </c>
    </row>
    <row r="9" spans="2:16" ht="12" customHeight="1" thickTop="1" x14ac:dyDescent="0.2">
      <c r="B9" s="34" t="s">
        <v>14</v>
      </c>
      <c r="C9" s="34" t="s">
        <v>15</v>
      </c>
      <c r="D9" s="77" t="s">
        <v>22</v>
      </c>
      <c r="E9" s="78"/>
      <c r="F9" s="79"/>
      <c r="G9" s="80"/>
      <c r="H9" s="22" t="s">
        <v>56</v>
      </c>
      <c r="I9" s="81" t="s">
        <v>23</v>
      </c>
      <c r="J9" s="79"/>
      <c r="K9" s="82"/>
      <c r="L9" s="83"/>
      <c r="M9" s="79" t="s">
        <v>24</v>
      </c>
      <c r="N9" s="84"/>
    </row>
    <row r="10" spans="2:16" ht="11.25" customHeight="1" thickBot="1" x14ac:dyDescent="0.25">
      <c r="B10" s="40"/>
      <c r="C10" s="40"/>
      <c r="D10" s="102">
        <f>+Général!C12</f>
        <v>43465</v>
      </c>
      <c r="E10" s="112" t="s">
        <v>25</v>
      </c>
      <c r="F10" s="256" t="s">
        <v>1</v>
      </c>
      <c r="G10" s="103">
        <f>+Général!C11</f>
        <v>43830</v>
      </c>
      <c r="I10" s="102">
        <f>+D10</f>
        <v>43465</v>
      </c>
      <c r="J10" s="112" t="s">
        <v>26</v>
      </c>
      <c r="K10" s="112" t="s">
        <v>27</v>
      </c>
      <c r="L10" s="103">
        <f>+G10</f>
        <v>43830</v>
      </c>
      <c r="M10" s="102">
        <f>+Général!C12</f>
        <v>43465</v>
      </c>
      <c r="N10" s="103">
        <f>+L10</f>
        <v>43830</v>
      </c>
    </row>
    <row r="11" spans="2:16" ht="11.25" customHeight="1" thickTop="1" x14ac:dyDescent="0.2">
      <c r="B11" s="315">
        <v>218300</v>
      </c>
      <c r="C11" s="105"/>
      <c r="D11" s="222"/>
      <c r="E11" s="254"/>
      <c r="F11" s="183"/>
      <c r="G11" s="219"/>
      <c r="H11" s="22">
        <v>281830</v>
      </c>
      <c r="I11" s="182"/>
      <c r="J11" s="254"/>
      <c r="K11" s="183"/>
      <c r="L11" s="184"/>
      <c r="M11" s="262"/>
      <c r="N11" s="263"/>
      <c r="O11" s="271"/>
      <c r="P11" s="249"/>
    </row>
    <row r="12" spans="2:16" ht="11.25" customHeight="1" x14ac:dyDescent="0.2">
      <c r="B12" s="315">
        <v>218400</v>
      </c>
      <c r="C12" s="105"/>
      <c r="D12" s="222"/>
      <c r="E12" s="254"/>
      <c r="F12" s="183"/>
      <c r="G12" s="219"/>
      <c r="H12" s="22">
        <v>281840</v>
      </c>
      <c r="I12" s="182"/>
      <c r="J12" s="254"/>
      <c r="K12" s="183"/>
      <c r="L12" s="184"/>
      <c r="M12" s="262"/>
      <c r="N12" s="263"/>
      <c r="O12" s="271"/>
      <c r="P12" s="249"/>
    </row>
    <row r="13" spans="2:16" ht="11.25" customHeight="1" x14ac:dyDescent="0.2">
      <c r="B13" s="315">
        <v>218500</v>
      </c>
      <c r="C13" s="105"/>
      <c r="D13" s="222"/>
      <c r="E13" s="254"/>
      <c r="F13" s="183"/>
      <c r="G13" s="219"/>
      <c r="H13" s="22">
        <v>281850</v>
      </c>
      <c r="I13" s="182"/>
      <c r="J13" s="254"/>
      <c r="K13" s="183"/>
      <c r="L13" s="184"/>
      <c r="M13" s="262"/>
      <c r="N13" s="263"/>
      <c r="O13" s="271"/>
      <c r="P13" s="249"/>
    </row>
    <row r="14" spans="2:16" ht="11.25" customHeight="1" x14ac:dyDescent="0.2">
      <c r="B14" s="315"/>
      <c r="C14" s="105"/>
      <c r="D14" s="222"/>
      <c r="E14" s="254"/>
      <c r="F14" s="183"/>
      <c r="G14" s="219"/>
      <c r="I14" s="182"/>
      <c r="J14" s="254"/>
      <c r="K14" s="183"/>
      <c r="L14" s="184"/>
      <c r="M14" s="262"/>
      <c r="N14" s="263"/>
      <c r="O14" s="271"/>
      <c r="P14" s="249"/>
    </row>
    <row r="15" spans="2:16" ht="11.25" customHeight="1" x14ac:dyDescent="0.2">
      <c r="B15" s="315"/>
      <c r="C15" s="105"/>
      <c r="D15" s="222"/>
      <c r="E15" s="254"/>
      <c r="F15" s="183"/>
      <c r="G15" s="219"/>
      <c r="H15" s="271"/>
      <c r="I15" s="182"/>
      <c r="J15" s="254"/>
      <c r="K15" s="183"/>
      <c r="L15" s="184"/>
      <c r="M15" s="262"/>
      <c r="N15" s="263"/>
      <c r="O15" s="271"/>
      <c r="P15" s="249"/>
    </row>
    <row r="16" spans="2:16" ht="11.25" customHeight="1" x14ac:dyDescent="0.2">
      <c r="B16" s="315">
        <v>275000</v>
      </c>
      <c r="C16" s="333"/>
      <c r="D16" s="222"/>
      <c r="E16" s="183"/>
      <c r="F16" s="332"/>
      <c r="G16" s="219"/>
      <c r="I16" s="182"/>
      <c r="J16" s="279"/>
      <c r="K16" s="281"/>
      <c r="L16" s="282"/>
      <c r="M16" s="323"/>
      <c r="N16" s="263"/>
      <c r="O16" s="92"/>
      <c r="P16" s="108"/>
    </row>
    <row r="17" spans="2:17" ht="11.25" customHeight="1" x14ac:dyDescent="0.2">
      <c r="B17" s="316"/>
      <c r="C17" s="105"/>
      <c r="D17" s="247">
        <v>0</v>
      </c>
      <c r="E17" s="183">
        <f>+G17</f>
        <v>0</v>
      </c>
      <c r="F17" s="183">
        <f>+D17</f>
        <v>0</v>
      </c>
      <c r="G17" s="282"/>
      <c r="I17" s="182"/>
      <c r="J17" s="279"/>
      <c r="K17" s="281"/>
      <c r="L17" s="283"/>
      <c r="M17" s="280"/>
      <c r="N17" s="284"/>
      <c r="O17" s="92"/>
      <c r="P17" s="108"/>
    </row>
    <row r="18" spans="2:17" ht="11.25" customHeight="1" thickBot="1" x14ac:dyDescent="0.25">
      <c r="B18" s="317"/>
      <c r="C18" s="76"/>
      <c r="D18" s="146">
        <f>SUM(D11:D17)</f>
        <v>0</v>
      </c>
      <c r="E18" s="145">
        <f>SUM(E11:E17)</f>
        <v>0</v>
      </c>
      <c r="F18" s="145">
        <f>SUM(F11:F17)</f>
        <v>0</v>
      </c>
      <c r="G18" s="288">
        <f>SUM(G11:G17)</f>
        <v>0</v>
      </c>
      <c r="H18" s="187"/>
      <c r="I18" s="186">
        <f t="shared" ref="I18:N18" si="0">SUM(I11:I17)</f>
        <v>0</v>
      </c>
      <c r="J18" s="187">
        <f t="shared" si="0"/>
        <v>0</v>
      </c>
      <c r="K18" s="187">
        <f t="shared" si="0"/>
        <v>0</v>
      </c>
      <c r="L18" s="235">
        <f t="shared" si="0"/>
        <v>0</v>
      </c>
      <c r="M18" s="264">
        <f t="shared" si="0"/>
        <v>0</v>
      </c>
      <c r="N18" s="289">
        <f t="shared" si="0"/>
        <v>0</v>
      </c>
      <c r="O18" s="92"/>
      <c r="P18" s="108"/>
    </row>
    <row r="19" spans="2:17" ht="11.25" customHeight="1" thickTop="1" x14ac:dyDescent="0.2"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285"/>
      <c r="P19" s="108"/>
    </row>
    <row r="20" spans="2:17" ht="11.25" customHeight="1" x14ac:dyDescent="0.2">
      <c r="C20" s="18"/>
      <c r="D20" s="125"/>
      <c r="E20" s="18"/>
      <c r="F20" s="18"/>
      <c r="G20" s="273"/>
      <c r="H20" s="18"/>
      <c r="I20" s="273" t="s">
        <v>149</v>
      </c>
      <c r="J20" s="272">
        <f>-E26</f>
        <v>0</v>
      </c>
      <c r="K20" s="18"/>
      <c r="L20" s="125"/>
      <c r="M20" s="125"/>
      <c r="N20" s="285"/>
    </row>
    <row r="21" spans="2:17" ht="12" thickBot="1" x14ac:dyDescent="0.25">
      <c r="C21" s="55"/>
      <c r="D21" s="86"/>
      <c r="E21" s="132"/>
      <c r="F21" s="125"/>
      <c r="G21" s="18"/>
      <c r="H21" s="18"/>
      <c r="I21" s="274" t="s">
        <v>53</v>
      </c>
      <c r="J21" s="287">
        <f>+J18-J20</f>
        <v>0</v>
      </c>
      <c r="L21" s="18"/>
      <c r="M21" s="125"/>
      <c r="N21" s="285"/>
    </row>
    <row r="22" spans="2:17" ht="12.75" customHeight="1" thickTop="1" x14ac:dyDescent="0.2">
      <c r="E22" s="108"/>
      <c r="G22" s="203"/>
      <c r="I22" s="120"/>
      <c r="M22" s="120"/>
      <c r="P22" s="151"/>
      <c r="Q22" s="151"/>
    </row>
    <row r="23" spans="2:17" ht="12.75" customHeight="1" thickBot="1" x14ac:dyDescent="0.25">
      <c r="B23" s="32"/>
      <c r="C23" s="32"/>
      <c r="D23" s="31" t="s">
        <v>20</v>
      </c>
      <c r="E23" s="362" t="s">
        <v>21</v>
      </c>
      <c r="F23" s="32"/>
      <c r="G23" s="32"/>
      <c r="I23" s="120"/>
      <c r="M23" s="120"/>
      <c r="P23" s="151"/>
      <c r="Q23" s="151"/>
    </row>
    <row r="24" spans="2:17" ht="12.75" customHeight="1" thickTop="1" x14ac:dyDescent="0.2">
      <c r="B24" s="34" t="s">
        <v>14</v>
      </c>
      <c r="C24" s="35" t="s">
        <v>15</v>
      </c>
      <c r="D24" s="36">
        <f>+D10</f>
        <v>43465</v>
      </c>
      <c r="E24" s="139">
        <f>+G10</f>
        <v>43830</v>
      </c>
      <c r="F24" s="38" t="s">
        <v>16</v>
      </c>
      <c r="G24" s="39"/>
      <c r="I24" s="120"/>
      <c r="M24" s="120"/>
      <c r="P24" s="151"/>
      <c r="Q24" s="151"/>
    </row>
    <row r="25" spans="2:17" ht="12.75" customHeight="1" thickBot="1" x14ac:dyDescent="0.25">
      <c r="B25" s="40"/>
      <c r="C25" s="41"/>
      <c r="D25" s="42" t="s">
        <v>17</v>
      </c>
      <c r="E25" s="140" t="s">
        <v>17</v>
      </c>
      <c r="F25" s="44" t="s">
        <v>18</v>
      </c>
      <c r="G25" s="45" t="s">
        <v>19</v>
      </c>
      <c r="I25" s="120"/>
      <c r="M25" s="120"/>
      <c r="P25" s="151"/>
      <c r="Q25" s="151"/>
    </row>
    <row r="26" spans="2:17" ht="11.25" customHeight="1" thickTop="1" x14ac:dyDescent="0.2">
      <c r="B26" s="297">
        <v>681100</v>
      </c>
      <c r="C26" s="105" t="s">
        <v>95</v>
      </c>
      <c r="D26" s="324">
        <f>+IF(ISERROR(VLOOKUP($B26,matrice_2001,7,FALSE))=TRUE,0,VLOOKUP($B26,matrice_2001,7,FALSE))</f>
        <v>0</v>
      </c>
      <c r="E26" s="227">
        <f>+IF(ISERROR(VLOOKUP($B26,matrice_2002,7,FALSE))=TRUE,0,VLOOKUP($B26,matrice_2002,7,FALSE))</f>
        <v>0</v>
      </c>
      <c r="F26" s="191">
        <f>E26-D26</f>
        <v>0</v>
      </c>
      <c r="G26" s="177" t="str">
        <f>IF(D26=0," ",F26/D26*100)</f>
        <v xml:space="preserve"> </v>
      </c>
      <c r="I26" s="120"/>
      <c r="M26" s="120"/>
      <c r="P26" s="151"/>
      <c r="Q26" s="151"/>
    </row>
    <row r="27" spans="2:17" ht="11.25" customHeight="1" x14ac:dyDescent="0.2">
      <c r="B27" s="297">
        <v>681500</v>
      </c>
      <c r="C27" s="358" t="s">
        <v>145</v>
      </c>
      <c r="D27" s="324">
        <f>+IF(ISERROR(VLOOKUP($B27,matrice_2001,7,FALSE))=TRUE,0,VLOOKUP($B27,matrice_2001,7,FALSE))</f>
        <v>0</v>
      </c>
      <c r="E27" s="227">
        <f>+IF(ISERROR(VLOOKUP($B27,matrice_2002,7,FALSE))=TRUE,0,VLOOKUP($B27,matrice_2002,7,FALSE))</f>
        <v>0</v>
      </c>
      <c r="F27" s="191">
        <f>E27-D27</f>
        <v>0</v>
      </c>
      <c r="G27" s="177" t="str">
        <f>IF(D27=0," ",F27/D27*100)</f>
        <v xml:space="preserve"> </v>
      </c>
      <c r="I27" s="120"/>
      <c r="M27" s="120"/>
      <c r="P27" s="151"/>
      <c r="Q27" s="151"/>
    </row>
    <row r="28" spans="2:17" ht="11.25" customHeight="1" x14ac:dyDescent="0.2">
      <c r="B28" s="297">
        <v>689400</v>
      </c>
      <c r="C28" s="105" t="s">
        <v>54</v>
      </c>
      <c r="D28" s="324">
        <f>+IF(ISERROR(VLOOKUP($B28,matrice_2001,7,FALSE))=TRUE,0,VLOOKUP($B28,matrice_2001,7,FALSE))</f>
        <v>0</v>
      </c>
      <c r="E28" s="227">
        <f>+IF(ISERROR(VLOOKUP($B28,matrice_2002,7,FALSE))=TRUE,0,VLOOKUP($B28,matrice_2002,7,FALSE))</f>
        <v>0</v>
      </c>
      <c r="F28" s="191">
        <f>E28-D28</f>
        <v>0</v>
      </c>
      <c r="G28" s="177" t="str">
        <f>IF(D28=0," ",F28/D28*100)</f>
        <v xml:space="preserve"> </v>
      </c>
      <c r="I28" s="120"/>
      <c r="M28" s="120"/>
      <c r="P28" s="151"/>
      <c r="Q28" s="151"/>
    </row>
    <row r="29" spans="2:17" ht="11.25" customHeight="1" x14ac:dyDescent="0.2">
      <c r="B29" s="297"/>
      <c r="C29" s="105"/>
      <c r="D29" s="361"/>
      <c r="E29" s="224"/>
      <c r="F29" s="191"/>
      <c r="G29" s="177"/>
      <c r="I29" s="120"/>
      <c r="M29" s="120"/>
      <c r="P29" s="151"/>
      <c r="Q29" s="151"/>
    </row>
    <row r="30" spans="2:17" ht="11.25" customHeight="1" x14ac:dyDescent="0.2">
      <c r="B30" s="297">
        <v>781500</v>
      </c>
      <c r="C30" s="105" t="s">
        <v>146</v>
      </c>
      <c r="D30" s="324">
        <f>+IF(ISERROR(VLOOKUP($B30,matrice_2001,7,FALSE))=TRUE,0,VLOOKUP($B30,matrice_2001,7,FALSE))</f>
        <v>0</v>
      </c>
      <c r="E30" s="227">
        <f>+IF(ISERROR(VLOOKUP($B30,matrice_2002,7,FALSE))=TRUE,0,VLOOKUP($B30,matrice_2002,7,FALSE))</f>
        <v>0</v>
      </c>
      <c r="F30" s="191">
        <f>E30-D30</f>
        <v>0</v>
      </c>
      <c r="G30" s="177" t="str">
        <f>IF(D30=0," ",F30/D30*100)</f>
        <v xml:space="preserve"> </v>
      </c>
      <c r="I30" s="120"/>
      <c r="M30" s="120"/>
      <c r="P30" s="151"/>
      <c r="Q30" s="151"/>
    </row>
    <row r="31" spans="2:17" ht="11.25" customHeight="1" x14ac:dyDescent="0.2">
      <c r="B31" s="297">
        <v>791000</v>
      </c>
      <c r="C31" s="105">
        <f>+IF(ISERROR(VLOOKUP($B31,matrice_2001,2,FALSE))=TRUE,0,VLOOKUP($B31,matrice_2001,2,FALSE))</f>
        <v>0</v>
      </c>
      <c r="D31" s="324">
        <f>+IF(ISERROR(VLOOKUP($B31,matrice_2001,7,FALSE))=TRUE,0,VLOOKUP($B31,matrice_2001,7,FALSE))</f>
        <v>0</v>
      </c>
      <c r="E31" s="227">
        <f>+IF(ISERROR(VLOOKUP($B31,matrice_2002,7,FALSE))=TRUE,0,VLOOKUP($B31,matrice_2002,7,FALSE))</f>
        <v>0</v>
      </c>
      <c r="F31" s="191">
        <f>E31-D31</f>
        <v>0</v>
      </c>
      <c r="G31" s="177" t="str">
        <f>IF(D31=0," ",F31/D31*100)</f>
        <v xml:space="preserve"> </v>
      </c>
      <c r="I31" s="120"/>
      <c r="M31" s="120"/>
      <c r="P31" s="151"/>
      <c r="Q31" s="151"/>
    </row>
    <row r="32" spans="2:17" ht="11.25" customHeight="1" x14ac:dyDescent="0.2">
      <c r="B32" s="265"/>
      <c r="C32" s="105"/>
      <c r="D32" s="326"/>
      <c r="E32" s="325"/>
      <c r="F32" s="191" t="s">
        <v>29</v>
      </c>
      <c r="G32" s="50" t="s">
        <v>29</v>
      </c>
      <c r="I32" s="120"/>
      <c r="L32"/>
      <c r="M32" s="120"/>
      <c r="P32" s="151"/>
      <c r="Q32" s="151"/>
    </row>
    <row r="33" spans="2:17" ht="11.25" customHeight="1" thickBot="1" x14ac:dyDescent="0.25">
      <c r="B33" s="52"/>
      <c r="C33" s="76"/>
      <c r="D33" s="327">
        <f>SUM(D26:D32)</f>
        <v>0</v>
      </c>
      <c r="E33" s="328">
        <f>SUM(E26:E32)</f>
        <v>0</v>
      </c>
      <c r="F33" s="322">
        <f>SUM(F28:F32)</f>
        <v>0</v>
      </c>
      <c r="G33" s="73" t="str">
        <f>IF(D33=0," ",F33/D33)</f>
        <v xml:space="preserve"> </v>
      </c>
      <c r="I33" s="120"/>
      <c r="M33" s="120"/>
      <c r="P33" s="151"/>
      <c r="Q33" s="151"/>
    </row>
    <row r="34" spans="2:17" ht="11.25" customHeight="1" thickTop="1" x14ac:dyDescent="0.2">
      <c r="B34" s="130"/>
      <c r="C34" s="32"/>
      <c r="D34" s="32"/>
      <c r="E34" s="136"/>
      <c r="F34" s="32"/>
      <c r="G34" s="32"/>
      <c r="I34" s="120"/>
      <c r="M34" s="120"/>
      <c r="P34" s="151"/>
      <c r="Q34" s="151"/>
    </row>
    <row r="35" spans="2:17" ht="11.25" customHeight="1" x14ac:dyDescent="0.2">
      <c r="C35" s="55" t="s">
        <v>32</v>
      </c>
      <c r="D35" s="86">
        <f>+Général!C32</f>
        <v>0</v>
      </c>
      <c r="E35" s="92"/>
      <c r="F35" s="92"/>
      <c r="G35" s="92"/>
      <c r="I35" s="120"/>
      <c r="M35" s="120"/>
      <c r="P35" s="151"/>
      <c r="Q35" s="151"/>
    </row>
    <row r="36" spans="2:17" ht="11.25" customHeight="1" x14ac:dyDescent="0.2">
      <c r="B36" s="57"/>
      <c r="C36" s="55" t="s">
        <v>21</v>
      </c>
      <c r="D36" s="18">
        <f>+Général!C33</f>
        <v>0</v>
      </c>
      <c r="E36" s="92"/>
      <c r="F36" s="92"/>
      <c r="G36" s="92"/>
      <c r="I36" s="120"/>
      <c r="L36" s="329"/>
      <c r="M36" s="120"/>
      <c r="P36" s="151"/>
      <c r="Q36" s="151"/>
    </row>
    <row r="37" spans="2:17" ht="11.25" customHeight="1" x14ac:dyDescent="0.2">
      <c r="L37" s="329"/>
    </row>
    <row r="38" spans="2:17" ht="11.25" customHeight="1" x14ac:dyDescent="0.2"/>
    <row r="39" spans="2:17" ht="11.25" customHeight="1" x14ac:dyDescent="0.2"/>
    <row r="40" spans="2:17" s="92" customFormat="1" x14ac:dyDescent="0.2"/>
    <row r="41" spans="2:17" s="92" customFormat="1" x14ac:dyDescent="0.2"/>
    <row r="42" spans="2:17" s="92" customFormat="1" x14ac:dyDescent="0.2"/>
    <row r="43" spans="2:17" s="92" customFormat="1" x14ac:dyDescent="0.2"/>
    <row r="44" spans="2:17" s="92" customFormat="1" x14ac:dyDescent="0.2"/>
    <row r="45" spans="2:17" s="92" customFormat="1" x14ac:dyDescent="0.2"/>
    <row r="46" spans="2:17" s="92" customFormat="1" x14ac:dyDescent="0.2"/>
    <row r="47" spans="2:17" s="92" customFormat="1" x14ac:dyDescent="0.2"/>
    <row r="48" spans="2:17" s="92" customFormat="1" x14ac:dyDescent="0.2"/>
    <row r="49" s="92" customFormat="1" x14ac:dyDescent="0.2"/>
    <row r="50" s="92" customFormat="1" x14ac:dyDescent="0.2"/>
    <row r="51" s="92" customFormat="1" x14ac:dyDescent="0.2"/>
    <row r="52" s="92" customFormat="1" x14ac:dyDescent="0.2"/>
    <row r="53" s="92" customFormat="1" x14ac:dyDescent="0.2"/>
    <row r="54" s="92" customFormat="1" x14ac:dyDescent="0.2"/>
  </sheetData>
  <phoneticPr fontId="15" type="noConversion"/>
  <pageMargins left="0.39400000000000002" right="0.39400000000000002" top="0.39400000000000002" bottom="0.66700000000000004" header="0.4921259845" footer="0.4921259845"/>
  <pageSetup paperSize="9" scale="94" orientation="landscape" r:id="rId1"/>
  <headerFooter alignWithMargins="0">
    <oddFooter>&amp;C^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/>
  <dimension ref="A2:I46"/>
  <sheetViews>
    <sheetView zoomScaleNormal="100" workbookViewId="0">
      <selection activeCell="C18" sqref="C18:G22"/>
    </sheetView>
  </sheetViews>
  <sheetFormatPr defaultColWidth="11.5546875" defaultRowHeight="11.25" x14ac:dyDescent="0.2"/>
  <cols>
    <col min="1" max="1" width="3.21875" style="22" customWidth="1"/>
    <col min="2" max="2" width="11.77734375" style="22" customWidth="1"/>
    <col min="3" max="3" width="18.6640625" style="22" customWidth="1"/>
    <col min="4" max="5" width="8.21875" style="22" customWidth="1"/>
    <col min="6" max="6" width="7.44140625" style="22" customWidth="1"/>
    <col min="7" max="7" width="7" style="22" bestFit="1" customWidth="1"/>
    <col min="8" max="16384" width="11.5546875" style="22"/>
  </cols>
  <sheetData>
    <row r="2" spans="1:8" x14ac:dyDescent="0.2">
      <c r="A2" s="18"/>
      <c r="B2" s="19" t="str">
        <f>Général!$C$8</f>
        <v>MACRO SURBRILLANCE</v>
      </c>
      <c r="C2" s="18"/>
      <c r="D2" s="87" t="s">
        <v>41</v>
      </c>
      <c r="E2" s="75"/>
      <c r="F2" s="18"/>
      <c r="G2" s="21" t="s">
        <v>89</v>
      </c>
      <c r="H2" s="18"/>
    </row>
    <row r="3" spans="1:8" x14ac:dyDescent="0.2">
      <c r="A3" s="18"/>
      <c r="B3" s="58">
        <f>+Général!C11</f>
        <v>43830</v>
      </c>
      <c r="C3" s="18"/>
      <c r="D3" s="87" t="s">
        <v>28</v>
      </c>
      <c r="E3" s="18"/>
      <c r="F3" s="18"/>
      <c r="G3" s="18"/>
      <c r="H3" s="18"/>
    </row>
    <row r="5" spans="1:8" x14ac:dyDescent="0.2">
      <c r="A5" s="18"/>
      <c r="B5" s="24" t="s">
        <v>62</v>
      </c>
      <c r="C5" s="59"/>
      <c r="D5" s="204">
        <f>D24</f>
        <v>0</v>
      </c>
      <c r="E5" s="18"/>
      <c r="F5" s="18" t="s">
        <v>8</v>
      </c>
      <c r="G5" s="26" t="str">
        <f>Général!$C$14</f>
        <v>VBA</v>
      </c>
      <c r="H5" s="18"/>
    </row>
    <row r="6" spans="1:8" x14ac:dyDescent="0.2">
      <c r="A6" s="18"/>
      <c r="B6" s="27" t="s">
        <v>63</v>
      </c>
      <c r="C6" s="60"/>
      <c r="D6" s="205">
        <f>E24</f>
        <v>0</v>
      </c>
      <c r="E6" s="18"/>
      <c r="F6" s="18" t="s">
        <v>33</v>
      </c>
      <c r="G6" s="29">
        <f ca="1">Général!$C$15</f>
        <v>43994</v>
      </c>
      <c r="H6" s="18"/>
    </row>
    <row r="7" spans="1:8" x14ac:dyDescent="0.2">
      <c r="A7" s="18"/>
      <c r="B7" s="18"/>
      <c r="C7" s="18"/>
      <c r="D7" s="18"/>
      <c r="E7" s="18"/>
      <c r="F7" s="18"/>
      <c r="G7" s="18"/>
      <c r="H7" s="18"/>
    </row>
    <row r="8" spans="1:8" x14ac:dyDescent="0.2">
      <c r="A8" s="18"/>
      <c r="B8" s="18"/>
      <c r="C8" s="18"/>
      <c r="D8" s="18"/>
      <c r="E8" s="18"/>
      <c r="F8" s="18"/>
      <c r="G8" s="18"/>
      <c r="H8" s="18"/>
    </row>
    <row r="9" spans="1:8" x14ac:dyDescent="0.2">
      <c r="A9" s="18"/>
      <c r="B9" s="18"/>
      <c r="C9" s="18"/>
      <c r="D9" s="18"/>
      <c r="E9" s="18"/>
      <c r="F9" s="18"/>
      <c r="G9" s="18"/>
      <c r="H9" s="18"/>
    </row>
    <row r="10" spans="1:8" ht="12.75" x14ac:dyDescent="0.2">
      <c r="A10" s="18"/>
      <c r="B10" s="305" t="s">
        <v>64</v>
      </c>
      <c r="C10" s="18"/>
      <c r="D10" s="18"/>
      <c r="E10" s="18"/>
      <c r="F10" s="18"/>
      <c r="G10" s="18"/>
      <c r="H10" s="18"/>
    </row>
    <row r="11" spans="1:8" ht="12" thickBot="1" x14ac:dyDescent="0.25">
      <c r="A11" s="18"/>
      <c r="B11" s="18"/>
      <c r="C11" s="18"/>
      <c r="D11" s="31" t="s">
        <v>20</v>
      </c>
      <c r="E11" s="31" t="s">
        <v>21</v>
      </c>
      <c r="F11" s="18"/>
      <c r="G11" s="18"/>
      <c r="H11" s="18"/>
    </row>
    <row r="12" spans="1:8" ht="12" thickTop="1" x14ac:dyDescent="0.2">
      <c r="A12" s="64"/>
      <c r="B12" s="34" t="s">
        <v>14</v>
      </c>
      <c r="C12" s="35" t="s">
        <v>15</v>
      </c>
      <c r="D12" s="36">
        <f>+Général!C12</f>
        <v>43465</v>
      </c>
      <c r="E12" s="37">
        <f>+Général!C11</f>
        <v>43830</v>
      </c>
      <c r="F12" s="38" t="s">
        <v>16</v>
      </c>
      <c r="G12" s="39"/>
      <c r="H12" s="33"/>
    </row>
    <row r="13" spans="1:8" ht="12" thickBot="1" x14ac:dyDescent="0.25">
      <c r="A13" s="64"/>
      <c r="B13" s="40"/>
      <c r="C13" s="41"/>
      <c r="D13" s="42" t="s">
        <v>17</v>
      </c>
      <c r="E13" s="255" t="s">
        <v>17</v>
      </c>
      <c r="F13" s="44" t="s">
        <v>18</v>
      </c>
      <c r="G13" s="45" t="s">
        <v>19</v>
      </c>
      <c r="H13" s="33"/>
    </row>
    <row r="14" spans="1:8" ht="12" thickTop="1" x14ac:dyDescent="0.2">
      <c r="A14" s="64"/>
      <c r="B14" s="46">
        <v>421000</v>
      </c>
      <c r="C14" s="47"/>
      <c r="D14" s="270"/>
      <c r="E14" s="227"/>
      <c r="F14" s="220"/>
      <c r="G14" s="177"/>
      <c r="H14" s="33"/>
    </row>
    <row r="15" spans="1:8" x14ac:dyDescent="0.2">
      <c r="A15" s="64"/>
      <c r="B15" s="46">
        <v>425000</v>
      </c>
      <c r="C15" s="47"/>
      <c r="D15" s="270"/>
      <c r="E15" s="227"/>
      <c r="F15" s="220"/>
      <c r="G15" s="177"/>
      <c r="H15" s="33"/>
    </row>
    <row r="16" spans="1:8" x14ac:dyDescent="0.2">
      <c r="A16" s="64"/>
      <c r="B16" s="46">
        <v>428200</v>
      </c>
      <c r="C16" s="47"/>
      <c r="D16" s="270"/>
      <c r="E16" s="227"/>
      <c r="F16" s="220"/>
      <c r="G16" s="177"/>
      <c r="H16" s="33"/>
    </row>
    <row r="17" spans="1:9" ht="3" customHeight="1" x14ac:dyDescent="0.2">
      <c r="A17" s="64"/>
      <c r="B17" s="147"/>
      <c r="C17" s="148"/>
      <c r="D17" s="232"/>
      <c r="E17" s="233"/>
      <c r="F17" s="234"/>
      <c r="G17" s="216"/>
      <c r="H17" s="33"/>
      <c r="I17" s="33"/>
    </row>
    <row r="18" spans="1:9" x14ac:dyDescent="0.2">
      <c r="A18" s="64"/>
      <c r="B18" s="46">
        <v>431000</v>
      </c>
      <c r="C18" s="335"/>
      <c r="D18" s="270"/>
      <c r="E18" s="227"/>
      <c r="F18" s="220"/>
      <c r="G18" s="177"/>
      <c r="H18" s="33"/>
    </row>
    <row r="19" spans="1:9" x14ac:dyDescent="0.2">
      <c r="A19" s="64"/>
      <c r="B19" s="46">
        <v>437100</v>
      </c>
      <c r="C19" s="335"/>
      <c r="D19" s="270"/>
      <c r="E19" s="227"/>
      <c r="F19" s="220"/>
      <c r="G19" s="177"/>
      <c r="H19" s="33"/>
    </row>
    <row r="20" spans="1:9" x14ac:dyDescent="0.2">
      <c r="A20" s="64"/>
      <c r="B20" s="46">
        <v>437500</v>
      </c>
      <c r="C20" s="335"/>
      <c r="D20" s="270"/>
      <c r="E20" s="227"/>
      <c r="F20" s="220"/>
      <c r="G20" s="177"/>
      <c r="H20" s="33"/>
    </row>
    <row r="21" spans="1:9" x14ac:dyDescent="0.2">
      <c r="A21" s="64"/>
      <c r="B21" s="46">
        <v>437800</v>
      </c>
      <c r="C21" s="335"/>
      <c r="D21" s="270"/>
      <c r="E21" s="227"/>
      <c r="F21" s="220"/>
      <c r="G21" s="177"/>
      <c r="H21" s="33"/>
      <c r="I21" s="369"/>
    </row>
    <row r="22" spans="1:9" x14ac:dyDescent="0.2">
      <c r="A22" s="64"/>
      <c r="B22" s="46">
        <v>438200</v>
      </c>
      <c r="C22" s="335"/>
      <c r="D22" s="270"/>
      <c r="E22" s="227"/>
      <c r="F22" s="220"/>
      <c r="G22" s="177"/>
    </row>
    <row r="23" spans="1:9" x14ac:dyDescent="0.2">
      <c r="A23" s="64"/>
      <c r="B23" s="46"/>
      <c r="C23" s="335"/>
      <c r="D23" s="270"/>
      <c r="E23" s="227"/>
      <c r="F23" s="220"/>
      <c r="G23" s="177"/>
      <c r="H23" s="33"/>
    </row>
    <row r="24" spans="1:9" ht="12" thickBot="1" x14ac:dyDescent="0.25">
      <c r="A24" s="64"/>
      <c r="B24" s="52"/>
      <c r="C24" s="76"/>
      <c r="D24" s="229">
        <f>SUM(D14:D23)</f>
        <v>0</v>
      </c>
      <c r="E24" s="228">
        <f>SUM(E14:E23)</f>
        <v>0</v>
      </c>
      <c r="F24" s="221">
        <f>SUM(F14:F23)</f>
        <v>0</v>
      </c>
      <c r="G24" s="180" t="str">
        <f>IF(D24=0," ",F24/D24*100)</f>
        <v xml:space="preserve"> </v>
      </c>
      <c r="H24" s="33"/>
    </row>
    <row r="25" spans="1:9" ht="12" thickTop="1" x14ac:dyDescent="0.2">
      <c r="A25" s="64"/>
      <c r="B25" s="299"/>
      <c r="C25" s="299"/>
      <c r="D25" s="310"/>
      <c r="E25" s="311"/>
      <c r="F25" s="312"/>
      <c r="G25" s="313"/>
      <c r="H25" s="33"/>
    </row>
    <row r="26" spans="1:9" x14ac:dyDescent="0.2">
      <c r="A26" s="64"/>
      <c r="B26" s="299"/>
      <c r="C26" s="299"/>
      <c r="D26" s="310"/>
      <c r="E26" s="311"/>
      <c r="F26" s="312"/>
      <c r="G26" s="313"/>
      <c r="H26" s="33"/>
    </row>
    <row r="27" spans="1:9" ht="12.75" x14ac:dyDescent="0.2">
      <c r="A27" s="18"/>
      <c r="B27" s="305" t="s">
        <v>65</v>
      </c>
      <c r="C27" s="18"/>
      <c r="D27" s="18"/>
      <c r="E27" s="18"/>
      <c r="F27" s="18"/>
      <c r="G27" s="18"/>
      <c r="H27" s="18"/>
    </row>
    <row r="28" spans="1:9" s="92" customFormat="1" ht="12" thickBot="1" x14ac:dyDescent="0.25">
      <c r="A28" s="32"/>
      <c r="B28" s="32"/>
      <c r="C28" s="32"/>
      <c r="D28" s="31" t="s">
        <v>20</v>
      </c>
      <c r="E28" s="31" t="s">
        <v>21</v>
      </c>
      <c r="F28" s="32"/>
      <c r="G28" s="32"/>
      <c r="H28" s="32"/>
      <c r="I28" s="338"/>
    </row>
    <row r="29" spans="1:9" s="92" customFormat="1" ht="12" thickTop="1" x14ac:dyDescent="0.2">
      <c r="A29" s="64"/>
      <c r="B29" s="34" t="s">
        <v>14</v>
      </c>
      <c r="C29" s="35" t="s">
        <v>15</v>
      </c>
      <c r="D29" s="36">
        <f>+D12</f>
        <v>43465</v>
      </c>
      <c r="E29" s="139">
        <f>+E12</f>
        <v>43830</v>
      </c>
      <c r="F29" s="38" t="s">
        <v>16</v>
      </c>
      <c r="G29" s="39"/>
      <c r="H29" s="64"/>
      <c r="I29" s="338"/>
    </row>
    <row r="30" spans="1:9" s="92" customFormat="1" ht="12" thickBot="1" x14ac:dyDescent="0.25">
      <c r="A30" s="64"/>
      <c r="B30" s="40"/>
      <c r="C30" s="41"/>
      <c r="D30" s="42" t="s">
        <v>17</v>
      </c>
      <c r="E30" s="140" t="s">
        <v>17</v>
      </c>
      <c r="F30" s="44" t="s">
        <v>18</v>
      </c>
      <c r="G30" s="45" t="s">
        <v>19</v>
      </c>
      <c r="H30" s="64"/>
      <c r="I30" s="338"/>
    </row>
    <row r="31" spans="1:9" s="92" customFormat="1" ht="12" customHeight="1" thickTop="1" x14ac:dyDescent="0.2">
      <c r="A31" s="64"/>
      <c r="B31" s="265">
        <v>641100</v>
      </c>
      <c r="C31" s="335" t="str">
        <f>+IF(ISERROR(VLOOKUP($B31,matrice_2002,2,FALSE))=TRUE,0,VLOOKUP($B31,matrice_2002,2,FALSE))</f>
        <v>Salaires</v>
      </c>
      <c r="D31" s="270"/>
      <c r="E31" s="184"/>
      <c r="F31" s="188"/>
      <c r="G31" s="177"/>
      <c r="H31" s="64"/>
      <c r="I31" s="357"/>
    </row>
    <row r="32" spans="1:9" s="92" customFormat="1" ht="13.5" customHeight="1" x14ac:dyDescent="0.2">
      <c r="A32" s="64"/>
      <c r="B32" s="265">
        <v>641200</v>
      </c>
      <c r="C32" s="335" t="str">
        <f>+IF(ISERROR(VLOOKUP($B32,matrice_2001,2,FALSE))=TRUE,0,VLOOKUP($B32,matrice_2001,2,FALSE))</f>
        <v>PROVISION CONGES PAYES</v>
      </c>
      <c r="D32" s="270"/>
      <c r="E32" s="184"/>
      <c r="F32" s="188"/>
      <c r="G32" s="177"/>
      <c r="H32" s="64"/>
      <c r="I32" s="357"/>
    </row>
    <row r="33" spans="1:9" s="92" customFormat="1" ht="12.75" customHeight="1" x14ac:dyDescent="0.2">
      <c r="A33" s="64"/>
      <c r="B33" s="265">
        <v>641300</v>
      </c>
      <c r="C33" s="335" t="str">
        <f>+IF(ISERROR(VLOOKUP($B33,matrice_2002,2,FALSE))=TRUE,0,VLOOKUP($B33,matrice_2002,2,FALSE))</f>
        <v>PRIME DE TRANSPORT</v>
      </c>
      <c r="D33" s="270"/>
      <c r="E33" s="184"/>
      <c r="F33" s="188"/>
      <c r="G33" s="177"/>
      <c r="H33" s="64"/>
      <c r="I33" s="357"/>
    </row>
    <row r="34" spans="1:9" s="92" customFormat="1" ht="12.75" x14ac:dyDescent="0.2">
      <c r="A34" s="64"/>
      <c r="B34" s="265">
        <v>645100</v>
      </c>
      <c r="C34" s="335" t="str">
        <f>+IF(ISERROR(VLOOKUP($B34,matrice_2002,2,FALSE))=TRUE,0,VLOOKUP($B34,matrice_2002,2,FALSE))</f>
        <v>COTISATIONS URSSAF</v>
      </c>
      <c r="D34" s="270"/>
      <c r="E34" s="184"/>
      <c r="F34" s="188"/>
      <c r="G34" s="177"/>
      <c r="H34" s="64"/>
      <c r="I34" s="357"/>
    </row>
    <row r="35" spans="1:9" s="92" customFormat="1" ht="12.75" x14ac:dyDescent="0.2">
      <c r="A35" s="64"/>
      <c r="B35" s="265">
        <v>645200</v>
      </c>
      <c r="C35" s="335" t="str">
        <f>+IF(ISERROR(VLOOKUP($B35,matrice_2002,2,FALSE))=TRUE,0,VLOOKUP($B35,matrice_2002,2,FALSE))</f>
        <v>COTISATIONS AUX MUTUELLES</v>
      </c>
      <c r="D35" s="270"/>
      <c r="E35" s="184"/>
      <c r="F35" s="188"/>
      <c r="G35" s="177"/>
      <c r="H35" s="64"/>
      <c r="I35" s="357"/>
    </row>
    <row r="36" spans="1:9" s="92" customFormat="1" ht="15" x14ac:dyDescent="0.2">
      <c r="A36" s="64"/>
      <c r="B36" s="265">
        <v>645300</v>
      </c>
      <c r="C36" s="335" t="str">
        <f t="shared" ref="C36:C37" si="0">+IF(ISERROR(VLOOKUP($B36,matrice_2001,2,FALSE))=TRUE,0,VLOOKUP($B36,matrice_2001,2,FALSE))</f>
        <v>COTISATION HUMANIS</v>
      </c>
      <c r="D36" s="270"/>
      <c r="E36" s="184"/>
      <c r="F36" s="188"/>
      <c r="G36" s="177"/>
      <c r="H36" s="64"/>
      <c r="I36"/>
    </row>
    <row r="37" spans="1:9" s="92" customFormat="1" ht="12.75" x14ac:dyDescent="0.2">
      <c r="A37" s="64"/>
      <c r="B37" s="265">
        <v>645500</v>
      </c>
      <c r="C37" s="335" t="str">
        <f t="shared" si="0"/>
        <v>MEDECINE DU TRAVAIL</v>
      </c>
      <c r="D37" s="270"/>
      <c r="E37" s="184"/>
      <c r="F37" s="188"/>
      <c r="G37" s="177"/>
      <c r="H37" s="64"/>
      <c r="I37" s="357"/>
    </row>
    <row r="38" spans="1:9" s="92" customFormat="1" ht="12.75" x14ac:dyDescent="0.2">
      <c r="A38" s="64"/>
      <c r="B38" s="265">
        <v>645700</v>
      </c>
      <c r="C38" s="335" t="str">
        <f>+IF(ISERROR(VLOOKUP($B38,matrice_2001,2,FALSE))=TRUE,0,VLOOKUP($B38,matrice_2001,2,FALSE))</f>
        <v>PROVISIONS POUR CP ET CHARGES</v>
      </c>
      <c r="D38" s="270"/>
      <c r="E38" s="184"/>
      <c r="F38" s="188"/>
      <c r="G38" s="177"/>
      <c r="H38" s="64"/>
      <c r="I38" s="357"/>
    </row>
    <row r="39" spans="1:9" s="92" customFormat="1" x14ac:dyDescent="0.2">
      <c r="A39" s="64"/>
      <c r="B39" s="265"/>
      <c r="C39" s="335"/>
      <c r="D39" s="270"/>
      <c r="E39" s="184"/>
      <c r="F39" s="188"/>
      <c r="G39" s="177"/>
      <c r="H39" s="64"/>
    </row>
    <row r="40" spans="1:9" s="92" customFormat="1" ht="12" thickBot="1" x14ac:dyDescent="0.25">
      <c r="A40" s="64"/>
      <c r="B40" s="267"/>
      <c r="C40" s="76"/>
      <c r="D40" s="186">
        <f>SUM(D31:D39)</f>
        <v>0</v>
      </c>
      <c r="E40" s="246">
        <f>SUM(E31:E39)</f>
        <v>0</v>
      </c>
      <c r="F40" s="200">
        <f>SUM(F31:F37)</f>
        <v>0</v>
      </c>
      <c r="G40" s="180" t="str">
        <f>IF(D40=0," ",F40/D40*100)</f>
        <v xml:space="preserve"> </v>
      </c>
      <c r="H40" s="64"/>
    </row>
    <row r="41" spans="1:9" s="92" customFormat="1" ht="12" thickTop="1" x14ac:dyDescent="0.2">
      <c r="A41" s="64"/>
      <c r="B41" s="32"/>
      <c r="C41" s="32"/>
      <c r="D41" s="32"/>
      <c r="E41" s="136"/>
      <c r="F41" s="32"/>
      <c r="G41" s="32"/>
      <c r="H41" s="64"/>
    </row>
    <row r="42" spans="1:9" x14ac:dyDescent="0.2">
      <c r="E42" s="152"/>
    </row>
    <row r="43" spans="1:9" x14ac:dyDescent="0.2">
      <c r="B43" s="55" t="s">
        <v>32</v>
      </c>
      <c r="C43" s="22" t="str">
        <f>Général!C17</f>
        <v>BG N-1</v>
      </c>
    </row>
    <row r="44" spans="1:9" x14ac:dyDescent="0.2">
      <c r="B44" s="55" t="s">
        <v>21</v>
      </c>
      <c r="C44" s="22" t="str">
        <f>Général!C18</f>
        <v>BG N</v>
      </c>
    </row>
    <row r="46" spans="1:9" x14ac:dyDescent="0.2">
      <c r="B46" s="119"/>
    </row>
  </sheetData>
  <phoneticPr fontId="15" type="noConversion"/>
  <pageMargins left="0.25" right="0.25" top="0.75" bottom="0.75" header="0.3" footer="0.3"/>
  <pageSetup paperSize="9" scale="83" fitToHeight="3" orientation="portrait" horizontalDpi="360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 codeName="Feuil17"/>
  <dimension ref="A1:I31"/>
  <sheetViews>
    <sheetView zoomScaleNormal="100" workbookViewId="0">
      <selection activeCell="C24" sqref="C24:G24"/>
    </sheetView>
  </sheetViews>
  <sheetFormatPr defaultColWidth="9.77734375" defaultRowHeight="11.25" x14ac:dyDescent="0.2"/>
  <cols>
    <col min="1" max="1" width="2.77734375" style="22" customWidth="1"/>
    <col min="2" max="2" width="9.44140625" style="22" bestFit="1" customWidth="1"/>
    <col min="3" max="3" width="18.5546875" style="22" customWidth="1"/>
    <col min="4" max="4" width="7.5546875" style="22" customWidth="1"/>
    <col min="5" max="5" width="8.6640625" style="22" bestFit="1" customWidth="1"/>
    <col min="6" max="6" width="6.77734375" style="22" bestFit="1" customWidth="1"/>
    <col min="7" max="7" width="7.77734375" style="22" customWidth="1"/>
    <col min="8" max="8" width="8.21875" style="22" customWidth="1"/>
    <col min="9" max="11" width="9.77734375" style="22"/>
    <col min="12" max="12" width="7.109375" style="22" customWidth="1"/>
    <col min="13" max="13" width="3.109375" style="22" customWidth="1"/>
    <col min="14" max="16384" width="9.77734375" style="22"/>
  </cols>
  <sheetData>
    <row r="1" spans="1:9" x14ac:dyDescent="0.2">
      <c r="A1" s="121"/>
    </row>
    <row r="2" spans="1:9" x14ac:dyDescent="0.2">
      <c r="A2" s="215"/>
      <c r="B2" s="19" t="str">
        <f>Général!$C$8</f>
        <v>MACRO SURBRILLANCE</v>
      </c>
      <c r="C2" s="18"/>
      <c r="D2" s="87" t="s">
        <v>42</v>
      </c>
      <c r="E2" s="75"/>
      <c r="F2" s="18"/>
      <c r="G2" s="21" t="s">
        <v>90</v>
      </c>
      <c r="H2" s="18"/>
      <c r="I2" s="18"/>
    </row>
    <row r="3" spans="1:9" x14ac:dyDescent="0.2">
      <c r="A3" s="215"/>
      <c r="B3" s="58">
        <f>+Général!C11</f>
        <v>43830</v>
      </c>
      <c r="C3" s="18"/>
      <c r="D3" s="87" t="s">
        <v>43</v>
      </c>
      <c r="E3" s="18"/>
      <c r="F3" s="18"/>
      <c r="G3" s="18"/>
      <c r="H3" s="18"/>
      <c r="I3" s="18"/>
    </row>
    <row r="4" spans="1:9" x14ac:dyDescent="0.2">
      <c r="A4" s="121"/>
    </row>
    <row r="5" spans="1:9" x14ac:dyDescent="0.2">
      <c r="A5" s="215"/>
      <c r="B5" s="24" t="s">
        <v>62</v>
      </c>
      <c r="C5" s="59"/>
      <c r="D5" s="204">
        <f>D17</f>
        <v>0</v>
      </c>
      <c r="E5" s="18"/>
      <c r="F5" s="18" t="s">
        <v>8</v>
      </c>
      <c r="G5" s="26" t="str">
        <f>Général!$C$14</f>
        <v>VBA</v>
      </c>
      <c r="H5" s="18"/>
      <c r="I5" s="18"/>
    </row>
    <row r="6" spans="1:9" x14ac:dyDescent="0.2">
      <c r="A6" s="215"/>
      <c r="B6" s="27" t="s">
        <v>63</v>
      </c>
      <c r="C6" s="60"/>
      <c r="D6" s="205">
        <f>E17</f>
        <v>0</v>
      </c>
      <c r="E6" s="18"/>
      <c r="F6" s="18" t="s">
        <v>33</v>
      </c>
      <c r="G6" s="29">
        <f ca="1">Général!$C$15</f>
        <v>43994</v>
      </c>
      <c r="H6" s="18"/>
      <c r="I6" s="18"/>
    </row>
    <row r="7" spans="1:9" x14ac:dyDescent="0.2">
      <c r="A7" s="215"/>
      <c r="B7" s="18"/>
      <c r="C7" s="18"/>
      <c r="D7" s="18"/>
      <c r="E7" s="18"/>
      <c r="F7" s="18"/>
      <c r="G7" s="18"/>
      <c r="H7" s="18"/>
      <c r="I7" s="30"/>
    </row>
    <row r="8" spans="1:9" x14ac:dyDescent="0.2">
      <c r="A8" s="215"/>
      <c r="B8" s="18"/>
      <c r="C8" s="18"/>
      <c r="D8" s="18"/>
      <c r="E8" s="18"/>
      <c r="F8" s="18"/>
      <c r="G8" s="18"/>
      <c r="H8" s="18"/>
      <c r="I8" s="30"/>
    </row>
    <row r="9" spans="1:9" x14ac:dyDescent="0.2">
      <c r="A9" s="215"/>
      <c r="B9" s="18"/>
      <c r="C9" s="18"/>
      <c r="D9" s="18"/>
      <c r="E9" s="18"/>
      <c r="F9" s="18"/>
      <c r="G9" s="18"/>
      <c r="H9" s="18"/>
      <c r="I9" s="30"/>
    </row>
    <row r="10" spans="1:9" ht="12.75" x14ac:dyDescent="0.2">
      <c r="A10" s="215"/>
      <c r="B10" s="305" t="s">
        <v>64</v>
      </c>
      <c r="C10" s="18"/>
      <c r="D10" s="18"/>
      <c r="E10" s="18"/>
      <c r="F10" s="18"/>
      <c r="G10" s="18"/>
      <c r="H10" s="18"/>
      <c r="I10" s="30"/>
    </row>
    <row r="11" spans="1:9" ht="12" thickBot="1" x14ac:dyDescent="0.25">
      <c r="A11" s="215"/>
      <c r="B11" s="18"/>
      <c r="C11" s="18"/>
      <c r="D11" s="31" t="s">
        <v>20</v>
      </c>
      <c r="E11" s="31" t="s">
        <v>21</v>
      </c>
      <c r="F11" s="18"/>
      <c r="G11" s="18"/>
      <c r="H11" s="18"/>
      <c r="I11" s="30"/>
    </row>
    <row r="12" spans="1:9" ht="12" thickTop="1" x14ac:dyDescent="0.2">
      <c r="A12" s="299"/>
      <c r="B12" s="34" t="s">
        <v>14</v>
      </c>
      <c r="C12" s="35" t="s">
        <v>15</v>
      </c>
      <c r="D12" s="36">
        <f>+Général!C12</f>
        <v>43465</v>
      </c>
      <c r="E12" s="37">
        <f>+Général!C11</f>
        <v>43830</v>
      </c>
      <c r="F12" s="38" t="s">
        <v>16</v>
      </c>
      <c r="G12" s="39"/>
      <c r="H12" s="33"/>
      <c r="I12" s="33"/>
    </row>
    <row r="13" spans="1:9" ht="12" thickBot="1" x14ac:dyDescent="0.25">
      <c r="A13" s="299"/>
      <c r="B13" s="40"/>
      <c r="C13" s="41"/>
      <c r="D13" s="42" t="s">
        <v>17</v>
      </c>
      <c r="E13" s="255" t="s">
        <v>17</v>
      </c>
      <c r="F13" s="44" t="s">
        <v>18</v>
      </c>
      <c r="G13" s="45" t="s">
        <v>19</v>
      </c>
      <c r="H13" s="33"/>
      <c r="I13" s="33"/>
    </row>
    <row r="14" spans="1:9" ht="12" thickTop="1" x14ac:dyDescent="0.2">
      <c r="A14" s="299"/>
      <c r="B14" s="46">
        <v>441000</v>
      </c>
      <c r="C14" s="335"/>
      <c r="D14" s="270"/>
      <c r="E14" s="227"/>
      <c r="F14" s="220"/>
      <c r="G14" s="181"/>
      <c r="H14" s="33"/>
      <c r="I14" s="33"/>
    </row>
    <row r="15" spans="1:9" x14ac:dyDescent="0.2">
      <c r="A15" s="299"/>
      <c r="B15" s="46">
        <v>442100</v>
      </c>
      <c r="C15" s="335"/>
      <c r="D15" s="270"/>
      <c r="E15" s="227"/>
      <c r="F15" s="220"/>
      <c r="G15" s="181"/>
      <c r="H15" s="33"/>
      <c r="I15" s="33"/>
    </row>
    <row r="16" spans="1:9" x14ac:dyDescent="0.2">
      <c r="A16" s="299"/>
      <c r="B16" s="46"/>
      <c r="C16" s="335"/>
      <c r="D16" s="270"/>
      <c r="E16" s="227"/>
      <c r="F16" s="220"/>
      <c r="G16" s="181"/>
      <c r="H16" s="33"/>
      <c r="I16" s="33"/>
    </row>
    <row r="17" spans="1:9" ht="12" thickBot="1" x14ac:dyDescent="0.25">
      <c r="A17" s="299"/>
      <c r="B17" s="352"/>
      <c r="C17" s="229"/>
      <c r="D17" s="229">
        <f>SUM(D14:D16)</f>
        <v>0</v>
      </c>
      <c r="E17" s="228">
        <f>SUM(E14:E16)</f>
        <v>0</v>
      </c>
      <c r="F17" s="221">
        <f>SUM(F16:F16)</f>
        <v>0</v>
      </c>
      <c r="G17" s="213" t="str">
        <f>IF(D17=" "," ",F17/D17)</f>
        <v xml:space="preserve"> </v>
      </c>
      <c r="H17" s="33"/>
      <c r="I17" s="33"/>
    </row>
    <row r="18" spans="1:9" ht="12" thickTop="1" x14ac:dyDescent="0.2">
      <c r="A18" s="215"/>
      <c r="B18" s="18"/>
      <c r="C18" s="18"/>
      <c r="D18" s="18"/>
      <c r="E18" s="18"/>
      <c r="F18" s="18"/>
      <c r="G18" s="18"/>
      <c r="H18" s="18"/>
      <c r="I18" s="33"/>
    </row>
    <row r="19" spans="1:9" x14ac:dyDescent="0.2">
      <c r="A19" s="215"/>
      <c r="B19" s="18"/>
      <c r="C19" s="18"/>
      <c r="D19" s="18"/>
      <c r="E19" s="18"/>
      <c r="F19" s="18"/>
      <c r="G19" s="18"/>
      <c r="H19" s="18"/>
      <c r="I19" s="33"/>
    </row>
    <row r="20" spans="1:9" ht="12.75" x14ac:dyDescent="0.2">
      <c r="A20" s="215"/>
      <c r="B20" s="305" t="s">
        <v>65</v>
      </c>
      <c r="C20" s="18"/>
      <c r="D20" s="18"/>
      <c r="E20" s="18"/>
      <c r="F20" s="18"/>
      <c r="G20" s="18"/>
      <c r="H20" s="18"/>
      <c r="I20" s="33"/>
    </row>
    <row r="21" spans="1:9" s="92" customFormat="1" ht="12" thickBot="1" x14ac:dyDescent="0.25">
      <c r="A21" s="250"/>
      <c r="B21" s="32"/>
      <c r="C21" s="32"/>
      <c r="D21" s="130" t="s">
        <v>20</v>
      </c>
      <c r="E21" s="142" t="s">
        <v>21</v>
      </c>
      <c r="F21" s="169"/>
      <c r="G21" s="169"/>
    </row>
    <row r="22" spans="1:9" s="92" customFormat="1" ht="12" thickTop="1" x14ac:dyDescent="0.2">
      <c r="A22" s="299"/>
      <c r="B22" s="34" t="s">
        <v>14</v>
      </c>
      <c r="C22" s="35" t="s">
        <v>15</v>
      </c>
      <c r="D22" s="36">
        <f>+D12</f>
        <v>43465</v>
      </c>
      <c r="E22" s="139">
        <f>+E12</f>
        <v>43830</v>
      </c>
      <c r="F22" s="172" t="s">
        <v>16</v>
      </c>
      <c r="G22" s="173"/>
    </row>
    <row r="23" spans="1:9" s="92" customFormat="1" ht="15.75" thickBot="1" x14ac:dyDescent="0.25">
      <c r="A23" s="299"/>
      <c r="B23" s="40"/>
      <c r="C23" s="41"/>
      <c r="D23" s="42" t="s">
        <v>17</v>
      </c>
      <c r="E23" s="174" t="s">
        <v>17</v>
      </c>
      <c r="F23" s="175" t="s">
        <v>18</v>
      </c>
      <c r="G23" s="176" t="s">
        <v>19</v>
      </c>
      <c r="I23"/>
    </row>
    <row r="24" spans="1:9" s="92" customFormat="1" ht="12" thickTop="1" x14ac:dyDescent="0.2">
      <c r="A24" s="299"/>
      <c r="B24" s="265">
        <v>633300</v>
      </c>
      <c r="C24" s="335"/>
      <c r="D24" s="270"/>
      <c r="E24" s="185"/>
      <c r="F24" s="188"/>
      <c r="G24" s="177"/>
    </row>
    <row r="25" spans="1:9" s="92" customFormat="1" x14ac:dyDescent="0.2">
      <c r="A25" s="299"/>
      <c r="B25" s="266"/>
      <c r="C25" s="105"/>
      <c r="D25" s="222"/>
      <c r="E25" s="154"/>
      <c r="F25" s="196"/>
      <c r="G25" s="314"/>
      <c r="H25" s="64"/>
    </row>
    <row r="26" spans="1:9" s="92" customFormat="1" ht="12" thickBot="1" x14ac:dyDescent="0.25">
      <c r="A26" s="299"/>
      <c r="B26" s="352"/>
      <c r="C26" s="229"/>
      <c r="D26" s="229">
        <f>SUM(D24:D25)</f>
        <v>0</v>
      </c>
      <c r="E26" s="350">
        <f>SUM(E24:E25)</f>
        <v>0</v>
      </c>
      <c r="F26" s="200">
        <f>SUM(F24:F25)</f>
        <v>0</v>
      </c>
      <c r="G26" s="180" t="str">
        <f>IF(D26=0," ",F26/D26*100)</f>
        <v xml:space="preserve"> </v>
      </c>
      <c r="I26" s="271"/>
    </row>
    <row r="27" spans="1:9" s="92" customFormat="1" ht="12" thickTop="1" x14ac:dyDescent="0.2">
      <c r="A27" s="250"/>
      <c r="B27" s="32"/>
      <c r="C27" s="32"/>
      <c r="D27" s="32"/>
      <c r="E27" s="171"/>
      <c r="F27" s="169"/>
      <c r="G27" s="169"/>
      <c r="I27" s="124"/>
    </row>
    <row r="28" spans="1:9" x14ac:dyDescent="0.2">
      <c r="A28" s="121"/>
      <c r="B28" s="55" t="s">
        <v>32</v>
      </c>
      <c r="C28" s="22" t="str">
        <f>Général!C17</f>
        <v>BG N-1</v>
      </c>
      <c r="I28" s="33"/>
    </row>
    <row r="29" spans="1:9" x14ac:dyDescent="0.2">
      <c r="A29" s="121"/>
      <c r="B29" s="55" t="s">
        <v>21</v>
      </c>
      <c r="C29" s="22" t="str">
        <f>Général!C18</f>
        <v>BG N</v>
      </c>
      <c r="I29" s="33"/>
    </row>
    <row r="30" spans="1:9" x14ac:dyDescent="0.2">
      <c r="A30" s="121"/>
      <c r="B30" s="55"/>
      <c r="I30" s="33"/>
    </row>
    <row r="31" spans="1:9" x14ac:dyDescent="0.2">
      <c r="A31" s="215"/>
      <c r="B31" s="18"/>
      <c r="C31" s="18"/>
      <c r="D31" s="18"/>
      <c r="E31" s="18"/>
      <c r="F31" s="18"/>
      <c r="G31" s="18"/>
      <c r="H31" s="18"/>
      <c r="I31" s="18"/>
    </row>
  </sheetData>
  <phoneticPr fontId="15" type="noConversion"/>
  <pageMargins left="0.39400000000000002" right="0.39400000000000002" top="0.39400000000000002" bottom="0.66700000000000004" header="0.4921259845" footer="0.4921259845"/>
  <pageSetup paperSize="9" scale="71" orientation="portrait" r:id="rId1"/>
  <headerFooter alignWithMargins="0">
    <oddFooter>&amp;C^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1"/>
  <dimension ref="A2:K28"/>
  <sheetViews>
    <sheetView zoomScaleNormal="100" workbookViewId="0">
      <selection activeCell="C13" sqref="C13:H17"/>
    </sheetView>
  </sheetViews>
  <sheetFormatPr defaultColWidth="11.5546875" defaultRowHeight="11.25" x14ac:dyDescent="0.2"/>
  <cols>
    <col min="1" max="1" width="3.109375" style="22" customWidth="1"/>
    <col min="2" max="2" width="14.88671875" style="22" customWidth="1"/>
    <col min="3" max="3" width="17.6640625" style="22" customWidth="1"/>
    <col min="4" max="4" width="8.6640625" style="22" customWidth="1"/>
    <col min="5" max="5" width="10.33203125" style="22" bestFit="1" customWidth="1"/>
    <col min="6" max="7" width="7.77734375" style="22" customWidth="1"/>
    <col min="8" max="8" width="8.21875" style="22" customWidth="1"/>
    <col min="9" max="9" width="8.5546875" style="22" customWidth="1"/>
    <col min="10" max="16384" width="11.5546875" style="22"/>
  </cols>
  <sheetData>
    <row r="2" spans="1:11" x14ac:dyDescent="0.2">
      <c r="A2" s="18"/>
      <c r="B2" s="19" t="str">
        <f>Général!$C$8</f>
        <v>MACRO SURBRILLANCE</v>
      </c>
      <c r="C2" s="18"/>
      <c r="D2" s="87" t="s">
        <v>2</v>
      </c>
      <c r="E2" s="75"/>
      <c r="F2" s="18"/>
      <c r="G2" s="21" t="s">
        <v>91</v>
      </c>
      <c r="H2" s="18"/>
    </row>
    <row r="3" spans="1:11" x14ac:dyDescent="0.2">
      <c r="A3" s="18"/>
      <c r="B3" s="58">
        <f>+Général!C11</f>
        <v>43830</v>
      </c>
      <c r="C3" s="18"/>
      <c r="D3" s="87"/>
      <c r="E3" s="18"/>
      <c r="F3" s="18"/>
      <c r="G3" s="18"/>
      <c r="H3" s="18"/>
    </row>
    <row r="5" spans="1:11" x14ac:dyDescent="0.2">
      <c r="A5" s="18"/>
      <c r="B5" s="24" t="s">
        <v>62</v>
      </c>
      <c r="C5" s="59"/>
      <c r="D5" s="204">
        <f>D19</f>
        <v>0</v>
      </c>
      <c r="E5" s="18"/>
      <c r="F5" s="18" t="s">
        <v>8</v>
      </c>
      <c r="G5" s="26" t="str">
        <f>Général!$C$14</f>
        <v>VBA</v>
      </c>
      <c r="H5" s="18"/>
    </row>
    <row r="6" spans="1:11" x14ac:dyDescent="0.2">
      <c r="A6" s="18"/>
      <c r="B6" s="27" t="s">
        <v>63</v>
      </c>
      <c r="C6" s="60"/>
      <c r="D6" s="205">
        <f>H19</f>
        <v>0</v>
      </c>
      <c r="E6" s="18"/>
      <c r="F6" s="18" t="s">
        <v>33</v>
      </c>
      <c r="G6" s="29">
        <f ca="1">Général!$C$15</f>
        <v>43994</v>
      </c>
      <c r="H6" s="18"/>
    </row>
    <row r="7" spans="1:11" x14ac:dyDescent="0.2">
      <c r="A7" s="18"/>
      <c r="B7" s="18"/>
      <c r="C7" s="18"/>
      <c r="D7" s="18"/>
      <c r="E7" s="18"/>
      <c r="F7" s="18"/>
      <c r="G7" s="18"/>
      <c r="H7" s="18"/>
    </row>
    <row r="8" spans="1:11" x14ac:dyDescent="0.2">
      <c r="A8" s="18"/>
      <c r="B8" s="18"/>
      <c r="C8" s="88" t="s">
        <v>44</v>
      </c>
      <c r="D8" s="18"/>
      <c r="E8" s="19"/>
      <c r="F8" s="19"/>
      <c r="G8" s="18"/>
      <c r="H8" s="18"/>
    </row>
    <row r="9" spans="1:11" x14ac:dyDescent="0.2">
      <c r="A9" s="64"/>
      <c r="B9" s="18"/>
      <c r="C9" s="88" t="s">
        <v>45</v>
      </c>
      <c r="D9" s="18"/>
      <c r="E9" s="19"/>
      <c r="F9" s="19"/>
      <c r="G9" s="18"/>
      <c r="H9" s="18"/>
    </row>
    <row r="10" spans="1:11" ht="12" thickBot="1" x14ac:dyDescent="0.25">
      <c r="A10" s="64"/>
      <c r="B10" s="18"/>
      <c r="C10" s="18"/>
      <c r="D10" s="31" t="s">
        <v>20</v>
      </c>
      <c r="E10" s="31"/>
      <c r="F10" s="31"/>
      <c r="G10" s="31"/>
      <c r="H10" s="31" t="s">
        <v>21</v>
      </c>
    </row>
    <row r="11" spans="1:11" ht="12" thickTop="1" x14ac:dyDescent="0.2">
      <c r="A11" s="64"/>
      <c r="B11" s="34" t="s">
        <v>14</v>
      </c>
      <c r="C11" s="35" t="s">
        <v>15</v>
      </c>
      <c r="D11" s="36">
        <f>+Général!C12</f>
        <v>43465</v>
      </c>
      <c r="E11" s="89" t="s">
        <v>46</v>
      </c>
      <c r="F11" s="90" t="s">
        <v>47</v>
      </c>
      <c r="G11" s="90" t="s">
        <v>48</v>
      </c>
      <c r="H11" s="37">
        <f>+Général!C11</f>
        <v>43830</v>
      </c>
    </row>
    <row r="12" spans="1:11" ht="15.75" thickBot="1" x14ac:dyDescent="0.25">
      <c r="A12" s="64"/>
      <c r="B12" s="40"/>
      <c r="C12" s="41"/>
      <c r="D12" s="42"/>
      <c r="E12" s="85" t="s">
        <v>49</v>
      </c>
      <c r="F12" s="85"/>
      <c r="G12" s="85"/>
      <c r="H12" s="91"/>
      <c r="K12"/>
    </row>
    <row r="13" spans="1:11" ht="11.25" customHeight="1" thickTop="1" x14ac:dyDescent="0.2">
      <c r="A13" s="64"/>
      <c r="B13" s="46">
        <v>110000</v>
      </c>
      <c r="C13" s="47"/>
      <c r="D13" s="270"/>
      <c r="E13" s="291"/>
      <c r="F13" s="291"/>
      <c r="G13" s="290"/>
      <c r="H13" s="359"/>
      <c r="J13" s="104"/>
      <c r="K13"/>
    </row>
    <row r="14" spans="1:11" ht="9.75" customHeight="1" x14ac:dyDescent="0.2">
      <c r="A14" s="64"/>
      <c r="B14" s="46">
        <v>120000</v>
      </c>
      <c r="C14" s="347"/>
      <c r="D14" s="270"/>
      <c r="E14" s="291"/>
      <c r="F14" s="291"/>
      <c r="G14" s="318"/>
      <c r="H14" s="359"/>
      <c r="J14" s="104"/>
      <c r="K14"/>
    </row>
    <row r="15" spans="1:11" ht="15" x14ac:dyDescent="0.2">
      <c r="A15" s="64"/>
      <c r="B15" s="46">
        <v>151750</v>
      </c>
      <c r="C15" s="47"/>
      <c r="D15" s="270"/>
      <c r="E15" s="227"/>
      <c r="F15" s="290"/>
      <c r="G15" s="318"/>
      <c r="H15" s="359"/>
      <c r="I15" s="104"/>
      <c r="J15" s="371"/>
      <c r="K15"/>
    </row>
    <row r="16" spans="1:11" ht="15" x14ac:dyDescent="0.2">
      <c r="A16" s="64"/>
      <c r="B16" s="46">
        <v>194000</v>
      </c>
      <c r="C16" s="47"/>
      <c r="D16" s="270"/>
      <c r="E16" s="291"/>
      <c r="F16" s="290"/>
      <c r="G16" s="220"/>
      <c r="H16" s="359"/>
      <c r="J16"/>
      <c r="K16"/>
    </row>
    <row r="17" spans="1:8" x14ac:dyDescent="0.2">
      <c r="A17" s="64"/>
      <c r="B17" s="46"/>
      <c r="C17" s="47"/>
      <c r="D17" s="270"/>
      <c r="E17" s="291"/>
      <c r="F17" s="290"/>
      <c r="G17" s="220"/>
      <c r="H17" s="359"/>
    </row>
    <row r="18" spans="1:8" x14ac:dyDescent="0.2">
      <c r="A18" s="64"/>
      <c r="B18" s="330" t="s">
        <v>94</v>
      </c>
      <c r="C18" s="47"/>
      <c r="D18" s="189"/>
      <c r="E18" s="292"/>
      <c r="F18" s="293"/>
      <c r="G18" s="188"/>
      <c r="H18" s="291"/>
    </row>
    <row r="19" spans="1:8" ht="12" thickBot="1" x14ac:dyDescent="0.25">
      <c r="A19" s="64"/>
      <c r="B19" s="52"/>
      <c r="C19" s="76"/>
      <c r="D19" s="186">
        <f>SUM(D13:D18)</f>
        <v>0</v>
      </c>
      <c r="E19" s="187">
        <f>SUM(E13:E18)</f>
        <v>0</v>
      </c>
      <c r="F19" s="190">
        <f>SUM(F13:F18)</f>
        <v>0</v>
      </c>
      <c r="G19" s="190">
        <f>SUM(G13:G18)</f>
        <v>0</v>
      </c>
      <c r="H19" s="235">
        <f>SUM(H13:H18)</f>
        <v>0</v>
      </c>
    </row>
    <row r="20" spans="1:8" ht="12" thickTop="1" x14ac:dyDescent="0.2">
      <c r="A20" s="64"/>
      <c r="B20" s="18"/>
      <c r="C20" s="18"/>
      <c r="D20" s="18"/>
      <c r="E20" s="18"/>
      <c r="F20" s="18"/>
      <c r="G20" s="18"/>
      <c r="H20" s="18"/>
    </row>
    <row r="21" spans="1:8" x14ac:dyDescent="0.2">
      <c r="A21" s="64"/>
      <c r="B21" s="55" t="s">
        <v>32</v>
      </c>
      <c r="C21" s="70" t="str">
        <f>Général!C17</f>
        <v>BG N-1</v>
      </c>
      <c r="G21" s="203"/>
    </row>
    <row r="22" spans="1:8" x14ac:dyDescent="0.2">
      <c r="A22" s="18"/>
      <c r="B22" s="55" t="s">
        <v>21</v>
      </c>
      <c r="C22" s="70" t="str">
        <f>Général!C18</f>
        <v>BG N</v>
      </c>
      <c r="G22" s="203"/>
    </row>
    <row r="23" spans="1:8" s="113" customFormat="1" x14ac:dyDescent="0.2">
      <c r="A23" s="107"/>
      <c r="B23" s="107"/>
    </row>
    <row r="28" spans="1:8" x14ac:dyDescent="0.2">
      <c r="C28" s="253"/>
    </row>
  </sheetData>
  <phoneticPr fontId="15" type="noConversion"/>
  <pageMargins left="0.78740157499999996" right="0.78740157499999996" top="0.984251969" bottom="0.984251969" header="0.4921259845" footer="0.4921259845"/>
  <pageSetup paperSize="9" scale="8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5"/>
  <dimension ref="A1:J62"/>
  <sheetViews>
    <sheetView topLeftCell="A7" zoomScaleNormal="100" workbookViewId="0">
      <selection activeCell="C24" sqref="C24:G29"/>
    </sheetView>
  </sheetViews>
  <sheetFormatPr defaultColWidth="11.5546875" defaultRowHeight="11.25" customHeight="1" x14ac:dyDescent="0.2"/>
  <cols>
    <col min="1" max="1" width="2.6640625" customWidth="1"/>
    <col min="3" max="3" width="25.109375" customWidth="1"/>
    <col min="4" max="7" width="10.88671875" customWidth="1"/>
    <col min="8" max="8" width="7.109375" customWidth="1"/>
  </cols>
  <sheetData>
    <row r="1" spans="1:10" ht="11.25" customHeight="1" x14ac:dyDescent="0.2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10" ht="11.25" customHeight="1" x14ac:dyDescent="0.2">
      <c r="A2" s="18"/>
      <c r="B2" s="19" t="str">
        <f>Général!$C$8</f>
        <v>MACRO SURBRILLANCE</v>
      </c>
      <c r="C2" s="18"/>
      <c r="D2" s="87" t="s">
        <v>70</v>
      </c>
      <c r="E2" s="75"/>
      <c r="F2" s="18"/>
      <c r="G2" s="21" t="s">
        <v>92</v>
      </c>
      <c r="H2" s="18"/>
      <c r="I2" s="18"/>
      <c r="J2" s="22"/>
    </row>
    <row r="3" spans="1:10" ht="11.25" customHeight="1" x14ac:dyDescent="0.2">
      <c r="A3" s="18"/>
      <c r="B3" s="58">
        <f>+Général!C11</f>
        <v>43830</v>
      </c>
      <c r="C3" s="18"/>
      <c r="D3" s="87" t="s">
        <v>71</v>
      </c>
      <c r="E3" s="18"/>
      <c r="F3" s="18"/>
      <c r="G3" s="18"/>
      <c r="H3" s="18"/>
      <c r="I3" s="18"/>
      <c r="J3" s="22"/>
    </row>
    <row r="4" spans="1:10" ht="11.25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11.25" customHeight="1" x14ac:dyDescent="0.2">
      <c r="A5" s="18"/>
      <c r="B5" s="24" t="s">
        <v>62</v>
      </c>
      <c r="C5" s="59"/>
      <c r="D5" s="204">
        <f>D17</f>
        <v>0</v>
      </c>
      <c r="E5" s="18"/>
      <c r="F5" s="18" t="s">
        <v>8</v>
      </c>
      <c r="G5" s="26" t="str">
        <f>Général!$C$14</f>
        <v>VBA</v>
      </c>
      <c r="H5" s="18"/>
      <c r="I5" s="18"/>
      <c r="J5" s="22"/>
    </row>
    <row r="6" spans="1:10" ht="11.25" customHeight="1" x14ac:dyDescent="0.2">
      <c r="A6" s="18"/>
      <c r="B6" s="27" t="s">
        <v>63</v>
      </c>
      <c r="C6" s="60"/>
      <c r="D6" s="205">
        <f>E17</f>
        <v>0</v>
      </c>
      <c r="E6" s="18"/>
      <c r="F6" s="18" t="s">
        <v>33</v>
      </c>
      <c r="G6" s="29">
        <f ca="1">Général!$C$15</f>
        <v>43994</v>
      </c>
      <c r="H6" s="18"/>
      <c r="I6" s="18"/>
      <c r="J6" s="22"/>
    </row>
    <row r="7" spans="1:10" ht="11.25" customHeight="1" x14ac:dyDescent="0.2">
      <c r="A7" s="18"/>
      <c r="B7" s="18"/>
      <c r="C7" s="18"/>
      <c r="D7" s="18"/>
      <c r="E7" s="18"/>
      <c r="F7" s="18"/>
      <c r="G7" s="18"/>
      <c r="H7" s="18"/>
      <c r="I7" s="30"/>
      <c r="J7" s="22"/>
    </row>
    <row r="8" spans="1:10" ht="11.25" customHeight="1" x14ac:dyDescent="0.2">
      <c r="A8" s="18"/>
      <c r="B8" s="18"/>
      <c r="C8" s="18"/>
      <c r="D8" s="18"/>
      <c r="E8" s="18"/>
      <c r="F8" s="18"/>
      <c r="G8" s="18"/>
      <c r="H8" s="18"/>
      <c r="I8" s="30"/>
      <c r="J8" s="22"/>
    </row>
    <row r="9" spans="1:10" ht="11.25" customHeight="1" x14ac:dyDescent="0.2">
      <c r="A9" s="18"/>
      <c r="B9" s="18"/>
      <c r="C9" s="18"/>
      <c r="D9" s="18"/>
      <c r="E9" s="18"/>
      <c r="F9" s="18"/>
      <c r="G9" s="18"/>
      <c r="H9" s="18"/>
      <c r="I9" s="30"/>
      <c r="J9" s="22"/>
    </row>
    <row r="10" spans="1:10" ht="11.25" customHeight="1" x14ac:dyDescent="0.2">
      <c r="A10" s="18"/>
      <c r="B10" s="305" t="s">
        <v>64</v>
      </c>
      <c r="C10" s="18"/>
      <c r="D10" s="18"/>
      <c r="E10" s="18"/>
      <c r="F10" s="18"/>
      <c r="G10" s="18"/>
      <c r="H10" s="18"/>
      <c r="I10" s="30"/>
      <c r="J10" s="22"/>
    </row>
    <row r="11" spans="1:10" ht="11.25" customHeight="1" thickBot="1" x14ac:dyDescent="0.25">
      <c r="A11" s="18"/>
      <c r="B11" s="18"/>
      <c r="C11" s="18"/>
      <c r="D11" s="31" t="s">
        <v>20</v>
      </c>
      <c r="E11" s="362" t="s">
        <v>21</v>
      </c>
      <c r="F11" s="18"/>
      <c r="G11" s="18"/>
      <c r="H11" s="18"/>
      <c r="I11" s="30"/>
      <c r="J11" s="22"/>
    </row>
    <row r="12" spans="1:10" ht="11.25" customHeight="1" thickTop="1" x14ac:dyDescent="0.2">
      <c r="A12" s="64"/>
      <c r="B12" s="34" t="s">
        <v>14</v>
      </c>
      <c r="C12" s="35" t="s">
        <v>15</v>
      </c>
      <c r="D12" s="36">
        <f>+Général!C12</f>
        <v>43465</v>
      </c>
      <c r="E12" s="37">
        <f>+Général!C11</f>
        <v>43830</v>
      </c>
      <c r="F12" s="38" t="s">
        <v>16</v>
      </c>
      <c r="G12" s="39"/>
      <c r="H12" s="33"/>
      <c r="I12" s="33"/>
      <c r="J12" s="22"/>
    </row>
    <row r="13" spans="1:10" ht="11.25" customHeight="1" thickBot="1" x14ac:dyDescent="0.25">
      <c r="A13" s="64"/>
      <c r="B13" s="40"/>
      <c r="C13" s="41"/>
      <c r="D13" s="42" t="s">
        <v>17</v>
      </c>
      <c r="E13" s="255" t="s">
        <v>17</v>
      </c>
      <c r="F13" s="44" t="s">
        <v>18</v>
      </c>
      <c r="G13" s="45" t="s">
        <v>19</v>
      </c>
      <c r="H13" s="33"/>
      <c r="I13" s="33"/>
      <c r="J13" s="22"/>
    </row>
    <row r="14" spans="1:10" ht="11.25" customHeight="1" thickTop="1" x14ac:dyDescent="0.2">
      <c r="A14" s="258"/>
      <c r="B14" s="337">
        <v>467100</v>
      </c>
      <c r="C14" s="334"/>
      <c r="D14" s="270"/>
      <c r="E14" s="227"/>
      <c r="F14" s="220"/>
      <c r="G14" s="259"/>
      <c r="H14" s="33"/>
      <c r="I14" s="22"/>
      <c r="J14" s="22"/>
    </row>
    <row r="15" spans="1:10" ht="11.25" customHeight="1" x14ac:dyDescent="0.2">
      <c r="A15" s="258"/>
      <c r="B15" s="337">
        <v>467200</v>
      </c>
      <c r="C15" s="334"/>
      <c r="D15" s="270"/>
      <c r="E15" s="227"/>
      <c r="F15" s="220"/>
      <c r="G15" s="259"/>
      <c r="H15" s="33"/>
      <c r="I15" s="22"/>
      <c r="J15" s="22"/>
    </row>
    <row r="16" spans="1:10" ht="11.25" customHeight="1" x14ac:dyDescent="0.2">
      <c r="A16" s="258"/>
      <c r="B16" s="337"/>
      <c r="C16" s="334"/>
      <c r="D16" s="270"/>
      <c r="E16" s="227"/>
      <c r="F16" s="220"/>
      <c r="G16" s="259"/>
      <c r="H16" s="33"/>
      <c r="I16" s="22"/>
      <c r="J16" s="22"/>
    </row>
    <row r="17" spans="1:10" ht="11.25" customHeight="1" thickBot="1" x14ac:dyDescent="0.25">
      <c r="A17" s="258"/>
      <c r="B17" s="52"/>
      <c r="C17" s="76"/>
      <c r="D17" s="229">
        <f>SUM(D14:D16)</f>
        <v>0</v>
      </c>
      <c r="E17" s="286">
        <f>SUM(E14:E16)</f>
        <v>0</v>
      </c>
      <c r="F17" s="221">
        <f>SUM(F14:F16)</f>
        <v>0</v>
      </c>
      <c r="G17" s="73" t="str">
        <f>IF(D17=0," ",F17/D17)</f>
        <v xml:space="preserve"> </v>
      </c>
      <c r="H17" s="33"/>
      <c r="I17" s="33"/>
      <c r="J17" s="22"/>
    </row>
    <row r="18" spans="1:10" ht="11.25" customHeight="1" thickTop="1" x14ac:dyDescent="0.2">
      <c r="A18" s="258"/>
      <c r="B18" s="299"/>
      <c r="C18" s="299"/>
      <c r="D18" s="310"/>
      <c r="E18" s="320"/>
      <c r="F18" s="312"/>
      <c r="G18" s="313"/>
      <c r="H18" s="33"/>
      <c r="I18" s="33"/>
      <c r="J18" s="22"/>
    </row>
    <row r="19" spans="1:10" ht="11.25" customHeight="1" x14ac:dyDescent="0.2">
      <c r="A19" s="258"/>
      <c r="B19" s="299"/>
      <c r="C19" s="299"/>
      <c r="D19" s="310"/>
      <c r="E19" s="320"/>
      <c r="F19" s="312"/>
      <c r="G19" s="313"/>
      <c r="H19" s="33"/>
      <c r="I19" s="33"/>
      <c r="J19" s="22"/>
    </row>
    <row r="20" spans="1:10" ht="11.25" customHeight="1" x14ac:dyDescent="0.2">
      <c r="A20" s="277"/>
      <c r="B20" s="305" t="s">
        <v>65</v>
      </c>
      <c r="C20" s="18"/>
      <c r="D20" s="18"/>
      <c r="E20" s="18"/>
      <c r="F20" s="18"/>
      <c r="G20" s="18"/>
      <c r="H20" s="18"/>
      <c r="I20" s="33"/>
      <c r="J20" s="22"/>
    </row>
    <row r="21" spans="1:10" ht="11.25" customHeight="1" thickBot="1" x14ac:dyDescent="0.25">
      <c r="A21" s="32"/>
      <c r="B21" s="32"/>
      <c r="C21" s="32"/>
      <c r="D21" s="31" t="s">
        <v>20</v>
      </c>
      <c r="E21" s="362" t="s">
        <v>21</v>
      </c>
      <c r="F21" s="162"/>
      <c r="G21" s="32"/>
      <c r="H21" s="32"/>
      <c r="I21" s="92"/>
      <c r="J21" s="92"/>
    </row>
    <row r="22" spans="1:10" ht="11.25" customHeight="1" thickTop="1" x14ac:dyDescent="0.2">
      <c r="A22" s="64"/>
      <c r="B22" s="34" t="s">
        <v>14</v>
      </c>
      <c r="C22" s="35" t="s">
        <v>15</v>
      </c>
      <c r="D22" s="36">
        <f>+D12</f>
        <v>43465</v>
      </c>
      <c r="E22" s="139">
        <f>+E12</f>
        <v>43830</v>
      </c>
      <c r="F22" s="38" t="s">
        <v>16</v>
      </c>
      <c r="G22" s="39"/>
      <c r="H22" s="64"/>
      <c r="I22" s="92"/>
      <c r="J22" s="92"/>
    </row>
    <row r="23" spans="1:10" ht="11.25" customHeight="1" thickBot="1" x14ac:dyDescent="0.25">
      <c r="A23" s="64"/>
      <c r="B23" s="40"/>
      <c r="C23" s="41"/>
      <c r="D23" s="164" t="s">
        <v>17</v>
      </c>
      <c r="E23" s="165" t="s">
        <v>17</v>
      </c>
      <c r="F23" s="166" t="s">
        <v>18</v>
      </c>
      <c r="G23" s="45" t="s">
        <v>19</v>
      </c>
      <c r="H23" s="64"/>
      <c r="I23" s="92"/>
      <c r="J23" s="92"/>
    </row>
    <row r="24" spans="1:10" ht="11.25" customHeight="1" thickTop="1" x14ac:dyDescent="0.2">
      <c r="A24" s="64"/>
      <c r="B24" s="265">
        <v>758000</v>
      </c>
      <c r="C24" s="105"/>
      <c r="D24" s="270"/>
      <c r="E24" s="227"/>
      <c r="F24" s="188"/>
      <c r="G24" s="259"/>
      <c r="H24" s="64"/>
      <c r="I24" s="92"/>
      <c r="J24" s="92"/>
    </row>
    <row r="25" spans="1:10" ht="11.25" customHeight="1" x14ac:dyDescent="0.2">
      <c r="A25" s="64"/>
      <c r="B25" s="265">
        <v>770000</v>
      </c>
      <c r="C25" s="334"/>
      <c r="D25" s="270"/>
      <c r="E25" s="227"/>
      <c r="F25" s="188"/>
      <c r="G25" s="259"/>
      <c r="H25" s="64"/>
      <c r="J25" s="92"/>
    </row>
    <row r="26" spans="1:10" ht="11.25" customHeight="1" x14ac:dyDescent="0.2">
      <c r="A26" s="64"/>
      <c r="B26" s="265"/>
      <c r="C26" s="105"/>
      <c r="D26" s="296"/>
      <c r="E26" s="224"/>
      <c r="F26" s="188"/>
      <c r="G26" s="259"/>
      <c r="H26" s="64"/>
      <c r="I26" s="92"/>
      <c r="J26" s="92"/>
    </row>
    <row r="27" spans="1:10" ht="11.25" customHeight="1" x14ac:dyDescent="0.2">
      <c r="A27" s="64"/>
      <c r="B27" s="265">
        <v>654000</v>
      </c>
      <c r="C27" s="358"/>
      <c r="D27" s="270"/>
      <c r="E27" s="227"/>
      <c r="F27" s="188"/>
      <c r="G27" s="259"/>
      <c r="H27" s="64"/>
      <c r="I27" s="92"/>
      <c r="J27" s="92"/>
    </row>
    <row r="28" spans="1:10" ht="11.25" customHeight="1" x14ac:dyDescent="0.2">
      <c r="A28" s="64"/>
      <c r="B28" s="265">
        <v>658000</v>
      </c>
      <c r="C28" s="358"/>
      <c r="D28" s="270"/>
      <c r="E28" s="227"/>
      <c r="F28" s="188"/>
      <c r="G28" s="259"/>
      <c r="H28" s="64"/>
      <c r="I28" s="92"/>
      <c r="J28" s="92"/>
    </row>
    <row r="29" spans="1:10" ht="11.25" customHeight="1" x14ac:dyDescent="0.2">
      <c r="A29" s="64"/>
      <c r="B29" s="265">
        <v>671200</v>
      </c>
      <c r="C29" s="335"/>
      <c r="D29" s="270"/>
      <c r="E29" s="227"/>
      <c r="F29" s="188"/>
      <c r="G29" s="259"/>
      <c r="H29" s="319"/>
      <c r="I29" s="92"/>
      <c r="J29" s="92"/>
    </row>
    <row r="30" spans="1:10" ht="11.25" customHeight="1" x14ac:dyDescent="0.2">
      <c r="A30" s="64"/>
      <c r="B30" s="265"/>
      <c r="C30" s="335"/>
      <c r="D30" s="270"/>
      <c r="E30" s="227"/>
      <c r="F30" s="188"/>
      <c r="G30" s="259"/>
      <c r="H30" s="64"/>
      <c r="I30" s="92"/>
      <c r="J30" s="92"/>
    </row>
    <row r="31" spans="1:10" ht="11.25" customHeight="1" thickBot="1" x14ac:dyDescent="0.25">
      <c r="A31" s="64"/>
      <c r="B31" s="267"/>
      <c r="C31" s="76"/>
      <c r="D31" s="202">
        <f>SUM(D24:D30)</f>
        <v>0</v>
      </c>
      <c r="E31" s="321">
        <f>SUM(E24:E30)</f>
        <v>0</v>
      </c>
      <c r="F31" s="206">
        <f>SUM(F24:F30)</f>
        <v>0</v>
      </c>
      <c r="G31" s="73" t="str">
        <f>IF(D31=0," ",F31/D31)</f>
        <v xml:space="preserve"> </v>
      </c>
      <c r="H31" s="64"/>
      <c r="I31" s="92"/>
      <c r="J31" s="92"/>
    </row>
    <row r="32" spans="1:10" ht="11.25" customHeight="1" thickTop="1" x14ac:dyDescent="0.2">
      <c r="A32" s="32"/>
      <c r="B32" s="32"/>
      <c r="C32" s="32"/>
      <c r="D32" s="162"/>
      <c r="E32" s="163"/>
      <c r="F32" s="162"/>
      <c r="G32" s="32"/>
      <c r="H32" s="32"/>
      <c r="I32" s="92"/>
      <c r="J32" s="92"/>
    </row>
    <row r="33" spans="1:10" ht="11.25" customHeight="1" x14ac:dyDescent="0.2">
      <c r="A33" s="153"/>
      <c r="B33" s="22"/>
      <c r="C33" s="22"/>
      <c r="D33" s="22"/>
      <c r="E33" s="22"/>
      <c r="F33" s="22"/>
      <c r="G33" s="22"/>
      <c r="H33" s="22"/>
      <c r="I33" s="22"/>
      <c r="J33" s="22"/>
    </row>
    <row r="34" spans="1:10" ht="11.25" customHeight="1" x14ac:dyDescent="0.2">
      <c r="A34" s="153"/>
      <c r="B34" s="119"/>
      <c r="C34" s="22"/>
      <c r="D34" s="22"/>
      <c r="E34" s="22"/>
      <c r="F34" s="22"/>
      <c r="G34" s="22"/>
      <c r="H34" s="22"/>
      <c r="I34" s="22"/>
      <c r="J34" s="22"/>
    </row>
    <row r="35" spans="1:10" ht="11.25" customHeight="1" x14ac:dyDescent="0.2">
      <c r="A35" s="22"/>
      <c r="B35" s="123"/>
      <c r="C35" s="22"/>
      <c r="D35" s="22"/>
      <c r="E35" s="22"/>
      <c r="F35" s="22"/>
      <c r="G35" s="22"/>
      <c r="H35" s="22"/>
      <c r="I35" s="22"/>
      <c r="J35" s="22"/>
    </row>
    <row r="36" spans="1:10" ht="11.25" customHeight="1" x14ac:dyDescent="0.2">
      <c r="A36" s="153"/>
      <c r="B36" s="122"/>
      <c r="C36" s="22"/>
      <c r="D36" s="22"/>
      <c r="E36" s="22"/>
      <c r="F36" s="22"/>
      <c r="G36" s="22"/>
      <c r="H36" s="22"/>
      <c r="I36" s="22"/>
      <c r="J36" s="22"/>
    </row>
    <row r="37" spans="1:10" ht="11.25" customHeight="1" x14ac:dyDescent="0.2">
      <c r="A37" s="153"/>
      <c r="B37" s="122"/>
      <c r="C37" s="22"/>
      <c r="D37" s="22"/>
      <c r="E37" s="22"/>
      <c r="F37" s="22"/>
      <c r="G37" s="22"/>
      <c r="H37" s="22"/>
      <c r="I37" s="22"/>
      <c r="J37" s="22"/>
    </row>
    <row r="38" spans="1:10" ht="11.25" customHeight="1" x14ac:dyDescent="0.2">
      <c r="A38" s="22"/>
      <c r="B38" s="22"/>
      <c r="C38" s="22"/>
      <c r="D38" s="22"/>
      <c r="E38" s="22"/>
      <c r="F38" s="22"/>
      <c r="G38" s="22"/>
      <c r="H38" s="22"/>
      <c r="I38" s="22"/>
      <c r="J38" s="22"/>
    </row>
    <row r="39" spans="1:10" ht="11.25" customHeight="1" x14ac:dyDescent="0.2">
      <c r="A39" s="22"/>
      <c r="B39" s="149"/>
      <c r="C39" s="22"/>
      <c r="D39" s="22"/>
      <c r="E39" s="22"/>
      <c r="F39" s="22"/>
      <c r="G39" s="22"/>
      <c r="H39" s="22"/>
      <c r="I39" s="22"/>
      <c r="J39" s="22"/>
    </row>
    <row r="40" spans="1:10" ht="11.25" customHeight="1" x14ac:dyDescent="0.2">
      <c r="A40" s="22"/>
      <c r="B40" s="150"/>
      <c r="C40" s="22"/>
      <c r="D40" s="22"/>
      <c r="E40" s="22"/>
      <c r="F40" s="22"/>
      <c r="G40" s="22"/>
      <c r="H40" s="22"/>
      <c r="I40" s="22"/>
      <c r="J40" s="22"/>
    </row>
    <row r="41" spans="1:10" ht="11.25" customHeight="1" x14ac:dyDescent="0.2">
      <c r="A41" s="22"/>
      <c r="B41" s="150"/>
      <c r="C41" s="22"/>
      <c r="D41" s="22"/>
      <c r="E41" s="22"/>
      <c r="F41" s="22"/>
      <c r="G41" s="22"/>
      <c r="H41" s="22"/>
      <c r="I41" s="22"/>
      <c r="J41" s="22"/>
    </row>
    <row r="42" spans="1:10" ht="11.25" customHeight="1" x14ac:dyDescent="0.2">
      <c r="A42" s="22"/>
      <c r="B42" s="261"/>
      <c r="C42" s="261"/>
      <c r="D42" s="275"/>
      <c r="E42" s="276"/>
      <c r="F42" s="22"/>
      <c r="G42" s="22"/>
      <c r="H42" s="22"/>
      <c r="I42" s="22"/>
      <c r="J42" s="22"/>
    </row>
    <row r="43" spans="1:10" ht="11.25" customHeight="1" x14ac:dyDescent="0.2">
      <c r="A43" s="153"/>
      <c r="B43" s="117"/>
      <c r="C43" s="22"/>
      <c r="D43" s="22"/>
      <c r="E43" s="22"/>
      <c r="F43" s="22"/>
      <c r="G43" s="22"/>
      <c r="H43" s="22"/>
      <c r="I43" s="22"/>
      <c r="J43" s="22"/>
    </row>
    <row r="44" spans="1:10" ht="11.25" customHeight="1" x14ac:dyDescent="0.2">
      <c r="A44" s="153"/>
      <c r="B44" s="117"/>
      <c r="C44" s="22"/>
      <c r="D44" s="319"/>
      <c r="E44" s="22"/>
      <c r="F44" s="22"/>
      <c r="G44" s="22"/>
      <c r="H44" s="22"/>
      <c r="I44" s="22"/>
      <c r="J44" s="22"/>
    </row>
    <row r="45" spans="1:10" ht="11.25" customHeight="1" x14ac:dyDescent="0.2">
      <c r="A45" s="153"/>
      <c r="B45" s="22"/>
      <c r="C45" s="118"/>
      <c r="D45" s="319"/>
      <c r="E45" s="22"/>
      <c r="F45" s="349"/>
      <c r="G45" s="22"/>
      <c r="H45" s="22"/>
      <c r="I45" s="22"/>
      <c r="J45" s="22"/>
    </row>
    <row r="46" spans="1:10" ht="11.25" customHeight="1" x14ac:dyDescent="0.2">
      <c r="A46" s="153"/>
      <c r="B46" s="22"/>
      <c r="C46" s="331"/>
      <c r="D46" s="319"/>
      <c r="E46" s="161"/>
      <c r="F46" s="121"/>
      <c r="G46" s="22"/>
      <c r="H46" s="22"/>
      <c r="I46" s="22"/>
      <c r="J46" s="22"/>
    </row>
    <row r="47" spans="1:10" ht="11.25" customHeight="1" x14ac:dyDescent="0.2">
      <c r="A47" s="153"/>
      <c r="B47" s="117"/>
      <c r="C47" s="22"/>
      <c r="D47" s="319"/>
      <c r="E47" s="22"/>
      <c r="F47" s="22"/>
      <c r="G47" s="22"/>
      <c r="H47" s="22"/>
      <c r="I47" s="22"/>
      <c r="J47" s="22"/>
    </row>
    <row r="48" spans="1:10" ht="11.25" customHeight="1" x14ac:dyDescent="0.2">
      <c r="A48" s="153"/>
      <c r="B48" s="117"/>
      <c r="C48" s="22"/>
      <c r="D48" s="22"/>
      <c r="E48" s="22"/>
      <c r="F48" s="22"/>
      <c r="G48" s="22"/>
      <c r="H48" s="22"/>
      <c r="I48" s="22"/>
      <c r="J48" s="22"/>
    </row>
    <row r="49" spans="1:10" ht="11.25" customHeight="1" x14ac:dyDescent="0.2">
      <c r="A49" s="153"/>
      <c r="B49" s="22"/>
      <c r="C49" s="22"/>
      <c r="D49" s="22"/>
      <c r="E49" s="22"/>
      <c r="F49" s="22"/>
      <c r="G49" s="22"/>
      <c r="H49" s="22"/>
      <c r="I49" s="22"/>
      <c r="J49" s="22"/>
    </row>
    <row r="50" spans="1:10" ht="11.25" customHeight="1" x14ac:dyDescent="0.2">
      <c r="A50" s="153"/>
      <c r="B50" s="22"/>
      <c r="C50" s="22"/>
      <c r="D50" s="22"/>
      <c r="E50" s="22"/>
      <c r="F50" s="22"/>
      <c r="G50" s="22"/>
      <c r="H50" s="22"/>
      <c r="I50" s="22"/>
      <c r="J50" s="22"/>
    </row>
    <row r="51" spans="1:10" ht="11.25" customHeight="1" x14ac:dyDescent="0.2">
      <c r="A51" s="153"/>
      <c r="B51" s="22"/>
      <c r="C51" s="22"/>
      <c r="D51" s="22"/>
      <c r="E51" s="22"/>
      <c r="F51" s="22"/>
      <c r="G51" s="22"/>
      <c r="H51" s="22"/>
      <c r="I51" s="22"/>
      <c r="J51" s="22"/>
    </row>
    <row r="52" spans="1:10" ht="11.25" customHeight="1" x14ac:dyDescent="0.2">
      <c r="A52" s="153"/>
      <c r="B52" s="22"/>
      <c r="C52" s="22"/>
      <c r="D52" s="22"/>
      <c r="E52" s="22"/>
      <c r="F52" s="22"/>
      <c r="G52" s="22"/>
      <c r="H52" s="22"/>
      <c r="I52" s="22"/>
      <c r="J52" s="22"/>
    </row>
    <row r="53" spans="1:10" ht="11.25" customHeight="1" x14ac:dyDescent="0.2">
      <c r="A53" s="153"/>
      <c r="B53" s="22"/>
      <c r="C53" s="22"/>
      <c r="D53" s="22"/>
      <c r="E53" s="22"/>
      <c r="F53" s="22"/>
      <c r="G53" s="22"/>
      <c r="H53" s="22"/>
      <c r="I53" s="22"/>
      <c r="J53" s="22"/>
    </row>
    <row r="54" spans="1:10" ht="11.25" customHeight="1" x14ac:dyDescent="0.2">
      <c r="A54" s="153"/>
      <c r="B54" s="22"/>
      <c r="C54" s="22"/>
      <c r="D54" s="22"/>
      <c r="E54" s="22"/>
      <c r="F54" s="22"/>
      <c r="G54" s="22"/>
      <c r="H54" s="22"/>
      <c r="I54" s="22"/>
      <c r="J54" s="22"/>
    </row>
    <row r="55" spans="1:10" ht="11.25" customHeight="1" x14ac:dyDescent="0.2">
      <c r="A55" s="153"/>
      <c r="B55" s="22"/>
      <c r="C55" s="22"/>
      <c r="D55" s="22"/>
      <c r="E55" s="22"/>
      <c r="F55" s="22"/>
      <c r="G55" s="22"/>
      <c r="H55" s="22"/>
      <c r="I55" s="22"/>
      <c r="J55" s="22"/>
    </row>
    <row r="56" spans="1:10" ht="11.25" customHeight="1" x14ac:dyDescent="0.2">
      <c r="A56" s="153"/>
      <c r="B56" s="22"/>
      <c r="C56" s="22"/>
      <c r="D56" s="22"/>
      <c r="E56" s="22"/>
      <c r="F56" s="22"/>
      <c r="G56" s="22"/>
      <c r="H56" s="22"/>
      <c r="I56" s="22"/>
      <c r="J56" s="22"/>
    </row>
    <row r="57" spans="1:10" ht="11.25" customHeight="1" x14ac:dyDescent="0.2">
      <c r="A57" s="153"/>
      <c r="B57" s="22"/>
      <c r="C57" s="22"/>
      <c r="D57" s="22"/>
      <c r="E57" s="22"/>
      <c r="F57" s="22"/>
      <c r="G57" s="22"/>
      <c r="H57" s="22"/>
      <c r="I57" s="22"/>
      <c r="J57" s="22"/>
    </row>
    <row r="58" spans="1:10" ht="11.25" customHeight="1" x14ac:dyDescent="0.2">
      <c r="A58" s="153"/>
      <c r="B58" s="22"/>
      <c r="C58" s="22"/>
      <c r="D58" s="22"/>
      <c r="E58" s="22"/>
      <c r="F58" s="22"/>
      <c r="G58" s="22"/>
      <c r="H58" s="22"/>
      <c r="I58" s="22"/>
      <c r="J58" s="22"/>
    </row>
    <row r="59" spans="1:10" ht="11.25" customHeight="1" x14ac:dyDescent="0.2">
      <c r="A59" s="153"/>
      <c r="B59" s="22"/>
      <c r="C59" s="22"/>
      <c r="D59" s="22"/>
      <c r="E59" s="22"/>
      <c r="F59" s="22"/>
      <c r="G59" s="22"/>
      <c r="H59" s="22"/>
      <c r="I59" s="22"/>
      <c r="J59" s="22"/>
    </row>
    <row r="60" spans="1:10" ht="11.25" customHeight="1" x14ac:dyDescent="0.2">
      <c r="A60" s="153"/>
      <c r="B60" s="22"/>
      <c r="C60" s="22"/>
      <c r="D60" s="22"/>
      <c r="E60" s="22"/>
      <c r="F60" s="22"/>
      <c r="G60" s="22"/>
      <c r="H60" s="22"/>
      <c r="I60" s="22"/>
      <c r="J60" s="22"/>
    </row>
    <row r="61" spans="1:10" ht="11.25" customHeight="1" x14ac:dyDescent="0.2">
      <c r="A61" s="153"/>
      <c r="B61" s="22"/>
      <c r="C61" s="22"/>
      <c r="D61" s="22"/>
      <c r="E61" s="22"/>
      <c r="F61" s="22"/>
      <c r="G61" s="22"/>
      <c r="H61" s="22"/>
      <c r="I61" s="22"/>
      <c r="J61" s="22"/>
    </row>
    <row r="62" spans="1:10" ht="11.25" customHeight="1" x14ac:dyDescent="0.2">
      <c r="A62" s="153"/>
      <c r="B62" s="22"/>
      <c r="C62" s="22"/>
      <c r="D62" s="22"/>
      <c r="E62" s="22"/>
      <c r="F62" s="22"/>
      <c r="G62" s="22"/>
      <c r="H62" s="22"/>
      <c r="I62" s="22"/>
      <c r="J62" s="22"/>
    </row>
  </sheetData>
  <pageMargins left="0.7" right="0.7" top="0.75" bottom="0.75" header="0.3" footer="0.3"/>
  <pageSetup paperSize="9" scale="7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3"/>
  <dimension ref="A1:C57"/>
  <sheetViews>
    <sheetView tabSelected="1" zoomScaleSheetLayoutView="100" workbookViewId="0">
      <selection activeCell="G28" sqref="G28"/>
    </sheetView>
  </sheetViews>
  <sheetFormatPr defaultColWidth="11.5546875" defaultRowHeight="15" x14ac:dyDescent="0.2"/>
  <cols>
    <col min="1" max="1" width="10.21875" style="374" bestFit="1" customWidth="1"/>
    <col min="2" max="2" width="34.21875" style="374" bestFit="1" customWidth="1"/>
    <col min="3" max="3" width="14.5546875" bestFit="1" customWidth="1"/>
  </cols>
  <sheetData>
    <row r="1" spans="1:3" x14ac:dyDescent="0.2">
      <c r="A1" s="374">
        <v>110000</v>
      </c>
      <c r="B1" s="374" t="s">
        <v>55</v>
      </c>
      <c r="C1" t="s">
        <v>156</v>
      </c>
    </row>
    <row r="2" spans="1:3" x14ac:dyDescent="0.2">
      <c r="A2" s="374">
        <v>120000</v>
      </c>
      <c r="B2" s="374" t="s">
        <v>96</v>
      </c>
      <c r="C2" t="s">
        <v>156</v>
      </c>
    </row>
    <row r="3" spans="1:3" x14ac:dyDescent="0.2">
      <c r="A3" s="374">
        <v>151750</v>
      </c>
      <c r="B3" s="374" t="s">
        <v>97</v>
      </c>
      <c r="C3" t="s">
        <v>156</v>
      </c>
    </row>
    <row r="4" spans="1:3" x14ac:dyDescent="0.2">
      <c r="A4" s="374">
        <v>218300</v>
      </c>
      <c r="B4" s="374" t="s">
        <v>98</v>
      </c>
      <c r="C4" t="s">
        <v>76</v>
      </c>
    </row>
    <row r="5" spans="1:3" x14ac:dyDescent="0.2">
      <c r="A5" s="374">
        <v>218400</v>
      </c>
      <c r="B5" s="374" t="s">
        <v>99</v>
      </c>
      <c r="C5" t="s">
        <v>76</v>
      </c>
    </row>
    <row r="6" spans="1:3" x14ac:dyDescent="0.2">
      <c r="A6" s="374">
        <v>218500</v>
      </c>
      <c r="B6" s="374" t="s">
        <v>100</v>
      </c>
      <c r="C6" t="s">
        <v>76</v>
      </c>
    </row>
    <row r="7" spans="1:3" x14ac:dyDescent="0.2">
      <c r="A7" s="374">
        <v>275000</v>
      </c>
      <c r="B7" s="374" t="s">
        <v>101</v>
      </c>
      <c r="C7" t="s">
        <v>76</v>
      </c>
    </row>
    <row r="8" spans="1:3" x14ac:dyDescent="0.2">
      <c r="A8" s="374">
        <v>281830</v>
      </c>
      <c r="B8" s="374" t="s">
        <v>102</v>
      </c>
    </row>
    <row r="9" spans="1:3" x14ac:dyDescent="0.2">
      <c r="A9" s="374">
        <v>281850</v>
      </c>
      <c r="B9" s="374" t="s">
        <v>103</v>
      </c>
    </row>
    <row r="10" spans="1:3" x14ac:dyDescent="0.2">
      <c r="A10" s="374">
        <v>281840</v>
      </c>
      <c r="B10" s="374" t="s">
        <v>104</v>
      </c>
    </row>
    <row r="11" spans="1:3" x14ac:dyDescent="0.2">
      <c r="A11" s="374">
        <v>4010000</v>
      </c>
      <c r="B11" s="374" t="s">
        <v>139</v>
      </c>
      <c r="C11" t="s">
        <v>155</v>
      </c>
    </row>
    <row r="12" spans="1:3" x14ac:dyDescent="0.2">
      <c r="A12" s="374">
        <v>408100</v>
      </c>
      <c r="B12" s="374" t="s">
        <v>140</v>
      </c>
      <c r="C12" t="s">
        <v>155</v>
      </c>
    </row>
    <row r="13" spans="1:3" x14ac:dyDescent="0.2">
      <c r="A13" s="374">
        <v>4110000</v>
      </c>
      <c r="B13" s="374" t="s">
        <v>139</v>
      </c>
      <c r="C13" t="s">
        <v>157</v>
      </c>
    </row>
    <row r="14" spans="1:3" x14ac:dyDescent="0.2">
      <c r="A14" s="374">
        <v>421000</v>
      </c>
      <c r="B14" s="374" t="s">
        <v>105</v>
      </c>
      <c r="C14" t="s">
        <v>77</v>
      </c>
    </row>
    <row r="15" spans="1:3" x14ac:dyDescent="0.2">
      <c r="A15" s="374">
        <v>425000</v>
      </c>
      <c r="B15" s="374" t="s">
        <v>106</v>
      </c>
      <c r="C15" t="s">
        <v>77</v>
      </c>
    </row>
    <row r="16" spans="1:3" x14ac:dyDescent="0.2">
      <c r="A16" s="374">
        <v>428200</v>
      </c>
      <c r="B16" s="374" t="s">
        <v>107</v>
      </c>
      <c r="C16" t="s">
        <v>77</v>
      </c>
    </row>
    <row r="17" spans="1:3" x14ac:dyDescent="0.2">
      <c r="A17" s="374">
        <v>431000</v>
      </c>
      <c r="B17" s="374" t="s">
        <v>108</v>
      </c>
      <c r="C17" t="s">
        <v>77</v>
      </c>
    </row>
    <row r="18" spans="1:3" x14ac:dyDescent="0.2">
      <c r="A18" s="374">
        <v>437100</v>
      </c>
      <c r="B18" s="374" t="s">
        <v>148</v>
      </c>
      <c r="C18" t="s">
        <v>77</v>
      </c>
    </row>
    <row r="19" spans="1:3" x14ac:dyDescent="0.2">
      <c r="A19" s="374">
        <v>437500</v>
      </c>
      <c r="B19" s="374" t="s">
        <v>133</v>
      </c>
      <c r="C19" t="s">
        <v>77</v>
      </c>
    </row>
    <row r="20" spans="1:3" x14ac:dyDescent="0.2">
      <c r="A20" s="374">
        <v>437800</v>
      </c>
      <c r="B20" s="374" t="s">
        <v>136</v>
      </c>
      <c r="C20" t="s">
        <v>77</v>
      </c>
    </row>
    <row r="21" spans="1:3" x14ac:dyDescent="0.2">
      <c r="A21" s="374">
        <v>438200</v>
      </c>
      <c r="B21" s="374" t="s">
        <v>109</v>
      </c>
      <c r="C21" t="s">
        <v>77</v>
      </c>
    </row>
    <row r="22" spans="1:3" x14ac:dyDescent="0.2">
      <c r="A22" s="374">
        <v>467100</v>
      </c>
      <c r="B22" s="374" t="s">
        <v>110</v>
      </c>
      <c r="C22" t="s">
        <v>158</v>
      </c>
    </row>
    <row r="23" spans="1:3" x14ac:dyDescent="0.2">
      <c r="A23" s="374">
        <v>467200</v>
      </c>
      <c r="B23" s="374" t="s">
        <v>111</v>
      </c>
      <c r="C23" t="s">
        <v>158</v>
      </c>
    </row>
    <row r="24" spans="1:3" x14ac:dyDescent="0.2">
      <c r="A24" s="374">
        <v>486000</v>
      </c>
      <c r="B24" s="374" t="s">
        <v>112</v>
      </c>
      <c r="C24" t="s">
        <v>155</v>
      </c>
    </row>
    <row r="25" spans="1:3" x14ac:dyDescent="0.2">
      <c r="A25" s="374">
        <v>512200</v>
      </c>
      <c r="B25" s="374" t="s">
        <v>113</v>
      </c>
      <c r="C25" t="s">
        <v>159</v>
      </c>
    </row>
    <row r="26" spans="1:3" x14ac:dyDescent="0.2">
      <c r="A26" s="374">
        <v>512300</v>
      </c>
      <c r="B26" s="374" t="s">
        <v>114</v>
      </c>
    </row>
    <row r="27" spans="1:3" x14ac:dyDescent="0.2">
      <c r="A27" s="374">
        <v>530000</v>
      </c>
      <c r="B27" s="374" t="s">
        <v>115</v>
      </c>
      <c r="C27" t="s">
        <v>159</v>
      </c>
    </row>
    <row r="28" spans="1:3" x14ac:dyDescent="0.2">
      <c r="A28" s="374">
        <v>606400</v>
      </c>
      <c r="B28" s="374" t="s">
        <v>116</v>
      </c>
      <c r="C28" t="s">
        <v>155</v>
      </c>
    </row>
    <row r="29" spans="1:3" x14ac:dyDescent="0.2">
      <c r="A29" s="374">
        <v>606420</v>
      </c>
      <c r="B29" s="374" t="s">
        <v>117</v>
      </c>
      <c r="C29" t="s">
        <v>155</v>
      </c>
    </row>
    <row r="30" spans="1:3" x14ac:dyDescent="0.2">
      <c r="A30" s="374">
        <v>607410</v>
      </c>
      <c r="B30" s="374" t="s">
        <v>118</v>
      </c>
      <c r="C30" t="s">
        <v>155</v>
      </c>
    </row>
    <row r="31" spans="1:3" x14ac:dyDescent="0.2">
      <c r="A31" s="374">
        <v>607630</v>
      </c>
      <c r="B31" s="374" t="s">
        <v>119</v>
      </c>
      <c r="C31" t="s">
        <v>155</v>
      </c>
    </row>
    <row r="32" spans="1:3" x14ac:dyDescent="0.2">
      <c r="A32" s="374">
        <v>613510</v>
      </c>
      <c r="B32" s="374" t="s">
        <v>120</v>
      </c>
      <c r="C32" t="s">
        <v>154</v>
      </c>
    </row>
    <row r="33" spans="1:3" x14ac:dyDescent="0.2">
      <c r="A33" s="374">
        <v>613511</v>
      </c>
      <c r="B33" s="374" t="s">
        <v>121</v>
      </c>
      <c r="C33" t="s">
        <v>154</v>
      </c>
    </row>
    <row r="34" spans="1:3" x14ac:dyDescent="0.2">
      <c r="A34" s="374">
        <v>615510</v>
      </c>
      <c r="B34" s="374" t="s">
        <v>134</v>
      </c>
      <c r="C34" t="s">
        <v>154</v>
      </c>
    </row>
    <row r="35" spans="1:3" x14ac:dyDescent="0.2">
      <c r="A35" s="374">
        <v>615520</v>
      </c>
      <c r="B35" s="374" t="s">
        <v>122</v>
      </c>
      <c r="C35" t="s">
        <v>154</v>
      </c>
    </row>
    <row r="36" spans="1:3" x14ac:dyDescent="0.2">
      <c r="A36" s="374">
        <v>616000</v>
      </c>
      <c r="B36" s="374" t="s">
        <v>123</v>
      </c>
      <c r="C36" t="s">
        <v>154</v>
      </c>
    </row>
    <row r="37" spans="1:3" x14ac:dyDescent="0.2">
      <c r="A37" s="374">
        <v>618450</v>
      </c>
      <c r="B37" s="374" t="s">
        <v>124</v>
      </c>
      <c r="C37" t="s">
        <v>154</v>
      </c>
    </row>
    <row r="38" spans="1:3" x14ac:dyDescent="0.2">
      <c r="A38" s="374">
        <v>622600</v>
      </c>
      <c r="B38" s="374" t="s">
        <v>137</v>
      </c>
      <c r="C38" t="s">
        <v>154</v>
      </c>
    </row>
    <row r="39" spans="1:3" x14ac:dyDescent="0.2">
      <c r="A39" s="374">
        <v>626000</v>
      </c>
      <c r="B39" s="374" t="s">
        <v>125</v>
      </c>
      <c r="C39" t="s">
        <v>154</v>
      </c>
    </row>
    <row r="40" spans="1:3" x14ac:dyDescent="0.2">
      <c r="A40" s="374">
        <v>626100</v>
      </c>
      <c r="B40" s="374" t="s">
        <v>126</v>
      </c>
      <c r="C40" t="s">
        <v>154</v>
      </c>
    </row>
    <row r="41" spans="1:3" x14ac:dyDescent="0.2">
      <c r="A41" s="374">
        <v>627000</v>
      </c>
      <c r="B41" s="374" t="s">
        <v>127</v>
      </c>
      <c r="C41" t="s">
        <v>154</v>
      </c>
    </row>
    <row r="42" spans="1:3" x14ac:dyDescent="0.2">
      <c r="A42" s="374">
        <v>633300</v>
      </c>
      <c r="B42" s="374" t="s">
        <v>136</v>
      </c>
      <c r="C42" t="s">
        <v>78</v>
      </c>
    </row>
    <row r="43" spans="1:3" x14ac:dyDescent="0.2">
      <c r="A43" s="374">
        <v>641100</v>
      </c>
      <c r="B43" s="374" t="s">
        <v>138</v>
      </c>
      <c r="C43" t="s">
        <v>77</v>
      </c>
    </row>
    <row r="44" spans="1:3" x14ac:dyDescent="0.2">
      <c r="A44" s="374">
        <v>641200</v>
      </c>
      <c r="B44" s="374" t="s">
        <v>141</v>
      </c>
      <c r="C44" t="s">
        <v>77</v>
      </c>
    </row>
    <row r="45" spans="1:3" x14ac:dyDescent="0.2">
      <c r="A45" s="374">
        <v>641300</v>
      </c>
      <c r="B45" s="374" t="s">
        <v>128</v>
      </c>
      <c r="C45" t="s">
        <v>77</v>
      </c>
    </row>
    <row r="46" spans="1:3" x14ac:dyDescent="0.2">
      <c r="A46" s="374">
        <v>645100</v>
      </c>
      <c r="B46" s="374" t="s">
        <v>129</v>
      </c>
      <c r="C46" t="s">
        <v>77</v>
      </c>
    </row>
    <row r="47" spans="1:3" x14ac:dyDescent="0.2">
      <c r="A47" s="374">
        <v>645200</v>
      </c>
      <c r="B47" s="374" t="s">
        <v>135</v>
      </c>
      <c r="C47" t="s">
        <v>77</v>
      </c>
    </row>
    <row r="48" spans="1:3" x14ac:dyDescent="0.2">
      <c r="A48" s="374">
        <v>645300</v>
      </c>
      <c r="B48" s="374" t="s">
        <v>142</v>
      </c>
      <c r="C48" t="s">
        <v>77</v>
      </c>
    </row>
    <row r="49" spans="1:3" x14ac:dyDescent="0.2">
      <c r="A49" s="374">
        <v>645500</v>
      </c>
      <c r="B49" s="374" t="s">
        <v>130</v>
      </c>
      <c r="C49" t="s">
        <v>77</v>
      </c>
    </row>
    <row r="50" spans="1:3" x14ac:dyDescent="0.2">
      <c r="A50" s="374">
        <v>645700</v>
      </c>
      <c r="B50" s="374" t="s">
        <v>150</v>
      </c>
      <c r="C50" t="s">
        <v>77</v>
      </c>
    </row>
    <row r="51" spans="1:3" x14ac:dyDescent="0.2">
      <c r="A51" s="374">
        <v>681100</v>
      </c>
      <c r="B51" s="374" t="s">
        <v>147</v>
      </c>
      <c r="C51" t="s">
        <v>76</v>
      </c>
    </row>
    <row r="52" spans="1:3" x14ac:dyDescent="0.2">
      <c r="A52" s="374">
        <v>681500</v>
      </c>
      <c r="B52" s="374" t="s">
        <v>144</v>
      </c>
      <c r="C52" t="s">
        <v>76</v>
      </c>
    </row>
    <row r="53" spans="1:3" x14ac:dyDescent="0.2">
      <c r="A53" s="374">
        <v>706110</v>
      </c>
      <c r="B53" s="374" t="s">
        <v>131</v>
      </c>
    </row>
    <row r="54" spans="1:3" x14ac:dyDescent="0.2">
      <c r="A54" s="374">
        <v>740000</v>
      </c>
      <c r="B54" s="374" t="s">
        <v>153</v>
      </c>
    </row>
    <row r="55" spans="1:3" x14ac:dyDescent="0.2">
      <c r="A55" s="374">
        <v>758000</v>
      </c>
      <c r="B55" s="374" t="s">
        <v>143</v>
      </c>
      <c r="C55" t="s">
        <v>158</v>
      </c>
    </row>
    <row r="56" spans="1:3" x14ac:dyDescent="0.2">
      <c r="A56" s="374">
        <v>764000</v>
      </c>
      <c r="B56" s="374" t="s">
        <v>132</v>
      </c>
      <c r="C56" t="s">
        <v>159</v>
      </c>
    </row>
    <row r="57" spans="1:3" x14ac:dyDescent="0.2">
      <c r="A57" s="374">
        <v>770000</v>
      </c>
      <c r="B57" s="374" t="s">
        <v>143</v>
      </c>
      <c r="C57" t="s">
        <v>158</v>
      </c>
    </row>
  </sheetData>
  <phoneticPr fontId="15" type="noConversion"/>
  <pageMargins left="0.78740157499999996" right="0.78740157499999996" top="0.984251969" bottom="0.984251969" header="0.4921259845" footer="0.4921259845"/>
  <pageSetup paperSize="9" scale="8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 codeName="Feuil14">
    <pageSetUpPr fitToPage="1"/>
  </sheetPr>
  <dimension ref="A1:K25"/>
  <sheetViews>
    <sheetView defaultGridColor="0" colorId="22" zoomScaleNormal="100" workbookViewId="0">
      <selection activeCell="F10" sqref="F10:F21"/>
    </sheetView>
  </sheetViews>
  <sheetFormatPr defaultColWidth="9.77734375" defaultRowHeight="11.25" x14ac:dyDescent="0.2"/>
  <cols>
    <col min="1" max="1" width="2.77734375" style="92" customWidth="1"/>
    <col min="2" max="2" width="11.21875" style="92" customWidth="1"/>
    <col min="3" max="3" width="7.6640625" style="92" customWidth="1"/>
    <col min="4" max="4" width="10.5546875" style="92" customWidth="1"/>
    <col min="5" max="5" width="18.88671875" style="92" bestFit="1" customWidth="1"/>
    <col min="6" max="16384" width="9.77734375" style="92"/>
  </cols>
  <sheetData>
    <row r="1" spans="1:11" x14ac:dyDescent="0.2">
      <c r="A1" s="114" t="s">
        <v>29</v>
      </c>
      <c r="B1" s="32"/>
      <c r="C1" s="32"/>
      <c r="D1" s="32"/>
      <c r="E1" s="32"/>
      <c r="F1" s="32"/>
      <c r="G1" s="32"/>
    </row>
    <row r="2" spans="1:11" x14ac:dyDescent="0.2">
      <c r="A2" s="32"/>
      <c r="B2" s="19" t="str">
        <f>Général!$C$8</f>
        <v>MACRO SURBRILLANCE</v>
      </c>
      <c r="C2" s="19"/>
      <c r="D2" s="32"/>
      <c r="E2" s="32"/>
      <c r="F2" s="32"/>
      <c r="G2" s="21" t="s">
        <v>93</v>
      </c>
    </row>
    <row r="3" spans="1:11" x14ac:dyDescent="0.2">
      <c r="A3" s="32"/>
      <c r="B3" s="58">
        <f>Général!$C$11</f>
        <v>43830</v>
      </c>
      <c r="C3" s="58"/>
      <c r="D3" s="32"/>
      <c r="E3" s="93"/>
      <c r="F3" s="93"/>
      <c r="G3" s="32"/>
    </row>
    <row r="4" spans="1:11" x14ac:dyDescent="0.2">
      <c r="A4" s="32"/>
      <c r="B4" s="23"/>
      <c r="C4" s="23"/>
      <c r="D4" s="32"/>
      <c r="E4" s="93"/>
      <c r="F4" s="93"/>
      <c r="G4" s="32"/>
    </row>
    <row r="5" spans="1:11" ht="18" customHeight="1" x14ac:dyDescent="0.2">
      <c r="A5" s="32"/>
      <c r="B5" s="32"/>
      <c r="C5" s="32"/>
      <c r="D5" s="94" t="s">
        <v>64</v>
      </c>
      <c r="E5" s="95"/>
      <c r="F5" s="95"/>
      <c r="G5" s="32"/>
    </row>
    <row r="7" spans="1:11" ht="12" thickBot="1" x14ac:dyDescent="0.25">
      <c r="A7" s="32"/>
      <c r="B7" s="32"/>
      <c r="C7" s="32"/>
      <c r="D7" s="32"/>
      <c r="E7" s="32"/>
      <c r="F7" s="32"/>
      <c r="G7" s="32"/>
    </row>
    <row r="8" spans="1:11" ht="12" thickTop="1" x14ac:dyDescent="0.2">
      <c r="A8" s="32"/>
      <c r="B8" s="32"/>
      <c r="C8" s="32"/>
      <c r="D8" s="96">
        <f>+Général!C12</f>
        <v>43465</v>
      </c>
      <c r="E8" s="97" t="s">
        <v>30</v>
      </c>
      <c r="F8" s="98">
        <f>Général!C11</f>
        <v>43830</v>
      </c>
      <c r="G8" s="32"/>
      <c r="H8" s="341"/>
      <c r="I8" s="342"/>
      <c r="J8" s="343"/>
      <c r="K8" s="339"/>
    </row>
    <row r="9" spans="1:11" ht="12" thickBot="1" x14ac:dyDescent="0.25">
      <c r="A9" s="32"/>
      <c r="B9" s="32"/>
      <c r="C9" s="32"/>
      <c r="D9" s="99" t="s">
        <v>31</v>
      </c>
      <c r="E9" s="100"/>
      <c r="F9" s="101" t="s">
        <v>31</v>
      </c>
      <c r="G9" s="32"/>
      <c r="H9" s="344"/>
      <c r="I9" s="342"/>
      <c r="J9" s="345"/>
      <c r="K9" s="339"/>
    </row>
    <row r="10" spans="1:11" ht="12" thickTop="1" x14ac:dyDescent="0.2">
      <c r="A10" s="32"/>
      <c r="B10" s="32"/>
      <c r="C10" s="32"/>
      <c r="D10" s="144"/>
      <c r="E10" s="348" t="s">
        <v>72</v>
      </c>
      <c r="F10" s="143"/>
      <c r="G10" s="268"/>
      <c r="H10" s="340"/>
      <c r="I10" s="339"/>
      <c r="J10" s="346"/>
      <c r="K10" s="339"/>
    </row>
    <row r="11" spans="1:11" x14ac:dyDescent="0.2">
      <c r="A11" s="32"/>
      <c r="B11" s="32"/>
      <c r="C11" s="32"/>
      <c r="D11" s="144"/>
      <c r="E11" s="348" t="s">
        <v>74</v>
      </c>
      <c r="F11" s="143"/>
      <c r="G11" s="268"/>
      <c r="H11" s="340"/>
      <c r="I11" s="339"/>
      <c r="J11" s="346"/>
      <c r="K11" s="339"/>
    </row>
    <row r="12" spans="1:11" x14ac:dyDescent="0.2">
      <c r="A12" s="32"/>
      <c r="B12" s="32"/>
      <c r="C12" s="32"/>
      <c r="D12" s="144"/>
      <c r="E12" s="348" t="s">
        <v>73</v>
      </c>
      <c r="F12" s="143"/>
      <c r="G12" s="268"/>
      <c r="H12" s="340"/>
      <c r="I12" s="339"/>
      <c r="J12" s="346"/>
      <c r="K12" s="339"/>
    </row>
    <row r="13" spans="1:11" x14ac:dyDescent="0.2">
      <c r="A13" s="32"/>
      <c r="B13" s="32"/>
      <c r="C13" s="32"/>
      <c r="D13" s="144"/>
      <c r="E13" s="348" t="s">
        <v>75</v>
      </c>
      <c r="F13" s="143"/>
      <c r="G13" s="268"/>
      <c r="H13" s="340"/>
      <c r="I13" s="339"/>
      <c r="J13" s="346"/>
      <c r="K13" s="339"/>
    </row>
    <row r="14" spans="1:11" x14ac:dyDescent="0.2">
      <c r="A14" s="32"/>
      <c r="B14" s="32"/>
      <c r="C14" s="32"/>
      <c r="D14" s="144"/>
      <c r="E14" s="348" t="s">
        <v>76</v>
      </c>
      <c r="F14" s="143"/>
      <c r="G14" s="160"/>
      <c r="H14" s="340"/>
      <c r="I14" s="339"/>
      <c r="J14" s="346"/>
      <c r="K14" s="339"/>
    </row>
    <row r="15" spans="1:11" x14ac:dyDescent="0.2">
      <c r="A15" s="32"/>
      <c r="B15" s="32"/>
      <c r="C15" s="32"/>
      <c r="D15" s="144"/>
      <c r="E15" s="348" t="s">
        <v>77</v>
      </c>
      <c r="F15" s="143"/>
      <c r="G15" s="160"/>
      <c r="H15" s="340"/>
      <c r="I15" s="339"/>
      <c r="J15" s="346"/>
      <c r="K15" s="339"/>
    </row>
    <row r="16" spans="1:11" x14ac:dyDescent="0.2">
      <c r="A16" s="32"/>
      <c r="B16" s="32"/>
      <c r="C16" s="32"/>
      <c r="D16" s="144"/>
      <c r="E16" s="348" t="s">
        <v>78</v>
      </c>
      <c r="F16" s="143"/>
      <c r="G16" s="268"/>
      <c r="H16" s="340"/>
      <c r="I16" s="339"/>
      <c r="J16" s="346"/>
      <c r="K16" s="339"/>
    </row>
    <row r="17" spans="1:11" x14ac:dyDescent="0.2">
      <c r="A17" s="32"/>
      <c r="B17" s="19"/>
      <c r="C17" s="109"/>
      <c r="D17" s="144"/>
      <c r="E17" s="348" t="s">
        <v>80</v>
      </c>
      <c r="F17" s="143"/>
      <c r="G17" s="269"/>
      <c r="H17" s="340"/>
      <c r="I17" s="339"/>
      <c r="J17" s="346"/>
      <c r="K17" s="339"/>
    </row>
    <row r="18" spans="1:11" x14ac:dyDescent="0.2">
      <c r="A18" s="32"/>
      <c r="B18" s="32"/>
      <c r="C18" s="32"/>
      <c r="D18" s="144"/>
      <c r="E18" s="116" t="s">
        <v>79</v>
      </c>
      <c r="F18" s="143"/>
      <c r="G18" s="159"/>
      <c r="H18" s="340"/>
      <c r="I18" s="339"/>
      <c r="J18" s="346"/>
      <c r="K18" s="339"/>
    </row>
    <row r="19" spans="1:11" x14ac:dyDescent="0.2">
      <c r="A19" s="32"/>
      <c r="B19" s="19"/>
      <c r="C19" s="109"/>
      <c r="D19" s="144"/>
      <c r="E19" s="116"/>
      <c r="F19" s="143"/>
      <c r="G19" s="111"/>
      <c r="H19" s="110"/>
      <c r="I19" s="159"/>
    </row>
    <row r="20" spans="1:11" ht="12" thickBot="1" x14ac:dyDescent="0.25">
      <c r="A20" s="32"/>
      <c r="B20" s="32"/>
      <c r="C20" s="32"/>
      <c r="D20" s="351"/>
      <c r="E20" s="115"/>
      <c r="F20" s="370"/>
      <c r="I20" s="159"/>
    </row>
    <row r="21" spans="1:11" ht="12" thickTop="1" x14ac:dyDescent="0.2">
      <c r="A21" s="32"/>
      <c r="B21" s="32"/>
      <c r="C21" s="32"/>
      <c r="D21" s="32"/>
      <c r="E21" s="32"/>
      <c r="F21" s="32"/>
      <c r="I21" s="159"/>
    </row>
    <row r="22" spans="1:11" x14ac:dyDescent="0.2">
      <c r="C22" s="159"/>
      <c r="D22" s="159"/>
    </row>
    <row r="23" spans="1:11" x14ac:dyDescent="0.2">
      <c r="C23" s="248"/>
      <c r="D23" s="248"/>
    </row>
    <row r="24" spans="1:11" x14ac:dyDescent="0.2">
      <c r="D24" s="159"/>
    </row>
    <row r="25" spans="1:11" x14ac:dyDescent="0.2">
      <c r="D25" s="159"/>
    </row>
  </sheetData>
  <phoneticPr fontId="15" type="noConversion"/>
  <pageMargins left="0.39400000000000002" right="0.39400000000000002" top="0.39400000000000002" bottom="0.66700000000000004" header="0.4921259845" footer="0.4921259845"/>
  <pageSetup paperSize="9" orientation="portrait" r:id="rId1"/>
  <headerFooter alignWithMargins="0">
    <oddFooter>&amp;C^</oddFooter>
  </headerFooter>
  <colBreaks count="2" manualBreakCount="2">
    <brk id="11" max="1048575" man="1"/>
    <brk id="2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31"/>
  <dimension ref="A1:J28"/>
  <sheetViews>
    <sheetView workbookViewId="0">
      <selection activeCell="I17" sqref="I17"/>
    </sheetView>
  </sheetViews>
  <sheetFormatPr defaultColWidth="9.77734375" defaultRowHeight="11.25" x14ac:dyDescent="0.2"/>
  <cols>
    <col min="1" max="1" width="2.77734375" style="92" customWidth="1"/>
    <col min="2" max="2" width="12.33203125" style="92" customWidth="1"/>
    <col min="3" max="3" width="10.5546875" style="92" customWidth="1"/>
    <col min="4" max="4" width="19.6640625" style="92" bestFit="1" customWidth="1"/>
    <col min="5" max="16384" width="9.77734375" style="92"/>
  </cols>
  <sheetData>
    <row r="1" spans="1:10" x14ac:dyDescent="0.2">
      <c r="A1" s="32"/>
      <c r="B1" s="32"/>
      <c r="C1" s="32"/>
      <c r="D1" s="32"/>
      <c r="E1" s="32"/>
    </row>
    <row r="2" spans="1:10" x14ac:dyDescent="0.2">
      <c r="A2" s="32"/>
      <c r="B2" s="19" t="str">
        <f>Général!$C$8</f>
        <v>MACRO SURBRILLANCE</v>
      </c>
      <c r="C2" s="32"/>
      <c r="D2" s="32"/>
      <c r="E2" s="32"/>
    </row>
    <row r="3" spans="1:10" x14ac:dyDescent="0.2">
      <c r="A3" s="32"/>
      <c r="B3" s="58">
        <f>Général!$C$11</f>
        <v>43830</v>
      </c>
      <c r="C3" s="32"/>
      <c r="D3" s="93"/>
      <c r="E3" s="93"/>
    </row>
    <row r="4" spans="1:10" x14ac:dyDescent="0.2">
      <c r="A4" s="32"/>
      <c r="B4" s="23"/>
      <c r="C4" s="32"/>
      <c r="D4" s="93"/>
      <c r="E4" s="93"/>
    </row>
    <row r="5" spans="1:10" ht="18" customHeight="1" x14ac:dyDescent="0.2">
      <c r="A5" s="32"/>
      <c r="B5" s="32"/>
      <c r="C5" s="94" t="s">
        <v>52</v>
      </c>
      <c r="D5" s="95"/>
      <c r="E5" s="95"/>
    </row>
    <row r="7" spans="1:10" ht="12" thickBot="1" x14ac:dyDescent="0.25">
      <c r="A7" s="32"/>
      <c r="B7" s="32"/>
      <c r="C7" s="32"/>
      <c r="D7" s="32"/>
      <c r="E7" s="32"/>
    </row>
    <row r="8" spans="1:10" ht="12" thickTop="1" x14ac:dyDescent="0.2">
      <c r="A8" s="32"/>
      <c r="B8" s="32"/>
      <c r="C8" s="96">
        <f>Général!C12</f>
        <v>43465</v>
      </c>
      <c r="D8" s="97" t="s">
        <v>30</v>
      </c>
      <c r="E8" s="98">
        <f>Général!C11</f>
        <v>43830</v>
      </c>
      <c r="G8" s="338"/>
      <c r="H8" s="338"/>
      <c r="I8" s="338"/>
      <c r="J8" s="338"/>
    </row>
    <row r="9" spans="1:10" ht="12" thickBot="1" x14ac:dyDescent="0.25">
      <c r="A9" s="32"/>
      <c r="B9" s="32"/>
      <c r="C9" s="99" t="s">
        <v>31</v>
      </c>
      <c r="D9" s="100"/>
      <c r="E9" s="101" t="s">
        <v>31</v>
      </c>
      <c r="F9" s="159"/>
      <c r="G9" s="339"/>
      <c r="H9" s="339"/>
      <c r="I9" s="339"/>
      <c r="J9" s="338"/>
    </row>
    <row r="10" spans="1:10" ht="12" thickTop="1" x14ac:dyDescent="0.2">
      <c r="A10" s="32"/>
      <c r="B10" s="32"/>
      <c r="C10" s="144"/>
      <c r="D10" s="116" t="s">
        <v>81</v>
      </c>
      <c r="E10" s="143"/>
      <c r="F10" s="159"/>
      <c r="G10" s="340"/>
      <c r="H10" s="339"/>
      <c r="I10" s="340"/>
      <c r="J10" s="338"/>
    </row>
    <row r="11" spans="1:10" x14ac:dyDescent="0.2">
      <c r="A11" s="32"/>
      <c r="B11" s="32"/>
      <c r="C11" s="144"/>
      <c r="D11" s="116" t="s">
        <v>82</v>
      </c>
      <c r="E11" s="143"/>
      <c r="F11" s="160"/>
      <c r="G11" s="340"/>
      <c r="H11" s="339"/>
      <c r="I11" s="340"/>
      <c r="J11" s="338"/>
    </row>
    <row r="12" spans="1:10" x14ac:dyDescent="0.2">
      <c r="A12" s="32"/>
      <c r="B12" s="32"/>
      <c r="C12" s="144"/>
      <c r="D12" s="116" t="s">
        <v>83</v>
      </c>
      <c r="E12" s="143"/>
      <c r="F12" s="248"/>
      <c r="G12" s="340"/>
      <c r="H12" s="339"/>
      <c r="I12" s="340"/>
      <c r="J12" s="338"/>
    </row>
    <row r="13" spans="1:10" x14ac:dyDescent="0.2">
      <c r="A13" s="32"/>
      <c r="B13" s="32"/>
      <c r="C13" s="144"/>
      <c r="D13" s="116" t="s">
        <v>84</v>
      </c>
      <c r="E13" s="143"/>
      <c r="F13" s="160"/>
      <c r="G13" s="340"/>
      <c r="H13" s="339"/>
      <c r="I13" s="340"/>
      <c r="J13" s="338"/>
    </row>
    <row r="14" spans="1:10" x14ac:dyDescent="0.2">
      <c r="A14" s="32"/>
      <c r="B14" s="32"/>
      <c r="C14" s="144"/>
      <c r="D14" s="116" t="s">
        <v>76</v>
      </c>
      <c r="E14" s="143"/>
      <c r="F14" s="159"/>
      <c r="G14" s="340"/>
      <c r="H14" s="339"/>
      <c r="I14" s="340"/>
      <c r="J14" s="338"/>
    </row>
    <row r="15" spans="1:10" x14ac:dyDescent="0.2">
      <c r="A15" s="32"/>
      <c r="B15" s="32"/>
      <c r="C15" s="144"/>
      <c r="D15" s="116" t="s">
        <v>77</v>
      </c>
      <c r="E15" s="143"/>
      <c r="F15" s="159"/>
      <c r="G15" s="340"/>
      <c r="H15" s="339"/>
      <c r="I15" s="340"/>
      <c r="J15" s="338"/>
    </row>
    <row r="16" spans="1:10" x14ac:dyDescent="0.2">
      <c r="A16" s="32"/>
      <c r="B16" s="32"/>
      <c r="C16" s="144"/>
      <c r="D16" s="116" t="s">
        <v>78</v>
      </c>
      <c r="E16" s="143"/>
      <c r="F16" s="159"/>
      <c r="G16" s="340"/>
      <c r="H16" s="339"/>
      <c r="I16" s="340"/>
      <c r="J16" s="338"/>
    </row>
    <row r="17" spans="1:10" x14ac:dyDescent="0.2">
      <c r="A17" s="32"/>
      <c r="B17" s="32"/>
      <c r="C17" s="144"/>
      <c r="D17" s="116" t="s">
        <v>85</v>
      </c>
      <c r="E17" s="143"/>
      <c r="F17" s="248"/>
      <c r="G17" s="340"/>
      <c r="H17" s="339"/>
      <c r="I17" s="340"/>
      <c r="J17" s="338"/>
    </row>
    <row r="18" spans="1:10" ht="12" thickBot="1" x14ac:dyDescent="0.25">
      <c r="A18" s="32"/>
      <c r="B18" s="32"/>
      <c r="C18" s="239"/>
      <c r="D18" s="240"/>
      <c r="E18" s="240"/>
      <c r="F18" s="159"/>
      <c r="G18" s="340"/>
      <c r="H18" s="339"/>
      <c r="I18" s="340"/>
      <c r="J18" s="338"/>
    </row>
    <row r="19" spans="1:10" ht="12" thickTop="1" x14ac:dyDescent="0.2">
      <c r="A19" s="32"/>
      <c r="B19" s="32"/>
      <c r="C19" s="134"/>
      <c r="D19" s="134"/>
      <c r="E19" s="134"/>
      <c r="G19" s="338"/>
      <c r="H19" s="338"/>
      <c r="I19" s="338"/>
      <c r="J19" s="338"/>
    </row>
    <row r="20" spans="1:10" x14ac:dyDescent="0.2">
      <c r="C20" s="134"/>
      <c r="D20" s="134"/>
      <c r="E20" s="134"/>
      <c r="G20" s="338"/>
      <c r="H20" s="338"/>
      <c r="I20" s="338"/>
      <c r="J20" s="338"/>
    </row>
    <row r="21" spans="1:10" x14ac:dyDescent="0.2">
      <c r="C21" s="134"/>
      <c r="D21" s="241" t="s">
        <v>86</v>
      </c>
      <c r="E21" s="134"/>
    </row>
    <row r="22" spans="1:10" x14ac:dyDescent="0.2">
      <c r="C22" s="242"/>
      <c r="D22" s="243" t="s">
        <v>57</v>
      </c>
      <c r="E22" s="109"/>
    </row>
    <row r="23" spans="1:10" x14ac:dyDescent="0.2">
      <c r="C23" s="158"/>
      <c r="D23" s="207"/>
      <c r="E23" s="158"/>
    </row>
    <row r="24" spans="1:10" x14ac:dyDescent="0.2">
      <c r="C24" s="238"/>
      <c r="D24" s="208" t="s">
        <v>58</v>
      </c>
      <c r="E24" s="237"/>
    </row>
    <row r="27" spans="1:10" x14ac:dyDescent="0.2">
      <c r="D27" s="159"/>
    </row>
    <row r="28" spans="1:10" x14ac:dyDescent="0.2">
      <c r="D28" s="159"/>
    </row>
  </sheetData>
  <phoneticPr fontId="15" type="noConversion"/>
  <pageMargins left="0.78740157499999996" right="0.78740157499999996" top="0.984251969" bottom="0.984251969" header="0.4921259845" footer="0.4921259845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7</vt:i4>
      </vt:variant>
    </vt:vector>
  </HeadingPairs>
  <TitlesOfParts>
    <vt:vector size="22" baseType="lpstr">
      <vt:lpstr>Général</vt:lpstr>
      <vt:lpstr>BG N-1</vt:lpstr>
      <vt:lpstr>B - Trésorerie</vt:lpstr>
      <vt:lpstr>C - Achats Fournisseurs</vt:lpstr>
      <vt:lpstr>D - Charges externes</vt:lpstr>
      <vt:lpstr>E - Ventes  Clients</vt:lpstr>
      <vt:lpstr>F - Stocks et en-cours</vt:lpstr>
      <vt:lpstr>G - Immobilisations</vt:lpstr>
      <vt:lpstr>H - Personnel</vt:lpstr>
      <vt:lpstr>I - Etat</vt:lpstr>
      <vt:lpstr>J - Fonds Associatifs et Prov</vt:lpstr>
      <vt:lpstr>K - Autres comptes</vt:lpstr>
      <vt:lpstr>BG N</vt:lpstr>
      <vt:lpstr>Bilan</vt:lpstr>
      <vt:lpstr>Résultat</vt:lpstr>
      <vt:lpstr>matrice_2001</vt:lpstr>
      <vt:lpstr>matrice_2002</vt:lpstr>
      <vt:lpstr>'E - Ventes  Clients'!Print_Area</vt:lpstr>
      <vt:lpstr>'G - Immobilisations'!Print_Area</vt:lpstr>
      <vt:lpstr>'H - Personnel'!Print_Area</vt:lpstr>
      <vt:lpstr>'J - Fonds Associatifs et Prov'!Print_Area</vt:lpstr>
      <vt:lpstr>'D - Charges externes'!Print_Titles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h2so4</cp:lastModifiedBy>
  <cp:lastPrinted>2020-06-11T08:41:46Z</cp:lastPrinted>
  <dcterms:created xsi:type="dcterms:W3CDTF">1998-10-14T09:02:03Z</dcterms:created>
  <dcterms:modified xsi:type="dcterms:W3CDTF">2020-06-12T10:28:24Z</dcterms:modified>
</cp:coreProperties>
</file>