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Equipes" sheetId="1" r:id="rId1"/>
    <sheet name="Tournoi" sheetId="2" r:id="rId2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6" i="2" l="1"/>
  <c r="R27" i="2"/>
  <c r="S27" i="2"/>
  <c r="R26" i="2"/>
  <c r="O27" i="2"/>
  <c r="U26" i="2" s="1"/>
  <c r="O26" i="2"/>
  <c r="Z14" i="2"/>
  <c r="A14" i="2" s="1"/>
  <c r="Z15" i="2"/>
  <c r="D14" i="2" s="1"/>
  <c r="A16" i="2"/>
  <c r="Z16" i="2"/>
  <c r="D17" i="2" s="1"/>
  <c r="A17" i="2"/>
  <c r="Z17" i="2"/>
  <c r="A21" i="2" s="1"/>
  <c r="Z18" i="2"/>
  <c r="D21" i="2" s="1"/>
  <c r="D19" i="2"/>
  <c r="D23" i="2"/>
  <c r="Z3" i="2"/>
  <c r="A8" i="2" s="1"/>
  <c r="Z4" i="2"/>
  <c r="A11" i="2" s="1"/>
  <c r="Z5" i="2"/>
  <c r="A9" i="2" s="1"/>
  <c r="Z6" i="2"/>
  <c r="A4" i="2" s="1"/>
  <c r="Z2" i="2"/>
  <c r="A7" i="2" s="1"/>
  <c r="A23" i="2" l="1"/>
  <c r="D20" i="2"/>
  <c r="A19" i="2"/>
  <c r="D22" i="2"/>
  <c r="A22" i="2"/>
  <c r="D18" i="2"/>
  <c r="A18" i="2"/>
  <c r="A20" i="2"/>
  <c r="D15" i="2"/>
  <c r="A15" i="2"/>
  <c r="AA14" i="2" s="1"/>
  <c r="D16" i="2"/>
  <c r="AD16" i="2"/>
  <c r="D8" i="2"/>
  <c r="A5" i="2"/>
  <c r="D9" i="2"/>
  <c r="A2" i="2"/>
  <c r="A10" i="2"/>
  <c r="D4" i="2"/>
  <c r="D5" i="2"/>
  <c r="D2" i="2"/>
  <c r="D6" i="2"/>
  <c r="D10" i="2"/>
  <c r="A3" i="2"/>
  <c r="A6" i="2"/>
  <c r="D3" i="2"/>
  <c r="D7" i="2"/>
  <c r="D11" i="2"/>
  <c r="AF16" i="2" l="1"/>
  <c r="AD18" i="2"/>
  <c r="AF17" i="2"/>
  <c r="AD2" i="2"/>
  <c r="AD15" i="2"/>
  <c r="AE2" i="2"/>
  <c r="AA15" i="2"/>
  <c r="AF15" i="2"/>
  <c r="AB15" i="2"/>
  <c r="AF4" i="2"/>
  <c r="AD5" i="2"/>
  <c r="AB17" i="2"/>
  <c r="AB4" i="2"/>
  <c r="AB14" i="2"/>
  <c r="AE14" i="2"/>
  <c r="AA16" i="2"/>
  <c r="AD17" i="2"/>
  <c r="AF18" i="2"/>
  <c r="AA18" i="2"/>
  <c r="AE16" i="2"/>
  <c r="AB18" i="2"/>
  <c r="AE18" i="2"/>
  <c r="AE15" i="2"/>
  <c r="AB16" i="2"/>
  <c r="AF2" i="2"/>
  <c r="AE3" i="2"/>
  <c r="AE4" i="2"/>
  <c r="AA5" i="2"/>
  <c r="AB2" i="2"/>
  <c r="AE5" i="2"/>
  <c r="AD3" i="2"/>
  <c r="AA6" i="2"/>
  <c r="AE6" i="2"/>
  <c r="AB3" i="2"/>
  <c r="AF3" i="2"/>
  <c r="AA2" i="2"/>
  <c r="AA4" i="2"/>
  <c r="AF5" i="2"/>
  <c r="AD6" i="2"/>
  <c r="AB5" i="2"/>
  <c r="AF6" i="2"/>
  <c r="AB6" i="2"/>
  <c r="AA3" i="2"/>
  <c r="AA17" i="2"/>
  <c r="AE17" i="2"/>
  <c r="AD4" i="2"/>
  <c r="AD14" i="2"/>
  <c r="AF14" i="2"/>
  <c r="AG15" i="2" l="1"/>
  <c r="AC17" i="2"/>
  <c r="AH17" i="2" s="1"/>
  <c r="AG4" i="2"/>
  <c r="AG2" i="2"/>
  <c r="AG16" i="2"/>
  <c r="AG17" i="2"/>
  <c r="AG3" i="2"/>
  <c r="AG18" i="2"/>
  <c r="AC2" i="2"/>
  <c r="AH2" i="2" s="1"/>
  <c r="AC5" i="2"/>
  <c r="AH5" i="2" s="1"/>
  <c r="AC4" i="2"/>
  <c r="AH4" i="2" s="1"/>
  <c r="AI4" i="2" s="1"/>
  <c r="AC3" i="2"/>
  <c r="AH3" i="2" s="1"/>
  <c r="AC14" i="2"/>
  <c r="AH14" i="2" s="1"/>
  <c r="AC18" i="2"/>
  <c r="AH18" i="2" s="1"/>
  <c r="AG6" i="2"/>
  <c r="AC6" i="2"/>
  <c r="AH6" i="2" s="1"/>
  <c r="AC16" i="2"/>
  <c r="AH16" i="2" s="1"/>
  <c r="AI16" i="2" s="1"/>
  <c r="AG5" i="2"/>
  <c r="AG14" i="2"/>
  <c r="AC15" i="2"/>
  <c r="AH15" i="2" s="1"/>
  <c r="AI15" i="2" l="1"/>
  <c r="AI17" i="2"/>
  <c r="AI2" i="2"/>
  <c r="AJ4" i="2" s="1"/>
  <c r="AI14" i="2"/>
  <c r="AI18" i="2"/>
  <c r="AI3" i="2"/>
  <c r="AI6" i="2"/>
  <c r="AI5" i="2"/>
  <c r="AJ16" i="2" l="1"/>
  <c r="AJ18" i="2"/>
  <c r="AJ5" i="2"/>
  <c r="AJ2" i="2"/>
  <c r="AJ17" i="2"/>
  <c r="AJ14" i="2"/>
  <c r="AJ15" i="2"/>
  <c r="AJ3" i="2"/>
  <c r="AJ6" i="2"/>
  <c r="G5" i="2" l="1"/>
  <c r="F27" i="2" s="1"/>
  <c r="G7" i="2"/>
  <c r="H7" i="2" s="1"/>
  <c r="G16" i="2"/>
  <c r="H16" i="2" s="1"/>
  <c r="G17" i="2"/>
  <c r="G19" i="2"/>
  <c r="G15" i="2"/>
  <c r="G18" i="2"/>
  <c r="H18" i="2" s="1"/>
  <c r="G4" i="2"/>
  <c r="G3" i="2"/>
  <c r="G6" i="2"/>
  <c r="L27" i="2" l="1"/>
  <c r="I15" i="2"/>
  <c r="J15" i="2"/>
  <c r="K15" i="2"/>
  <c r="L15" i="2"/>
  <c r="M15" i="2"/>
  <c r="N15" i="2"/>
  <c r="O15" i="2"/>
  <c r="N18" i="2"/>
  <c r="O18" i="2"/>
  <c r="M18" i="2"/>
  <c r="I18" i="2"/>
  <c r="J18" i="2"/>
  <c r="L18" i="2"/>
  <c r="K18" i="2"/>
  <c r="O19" i="2"/>
  <c r="N19" i="2"/>
  <c r="I19" i="2"/>
  <c r="J19" i="2"/>
  <c r="K19" i="2"/>
  <c r="L19" i="2"/>
  <c r="M19" i="2"/>
  <c r="I26" i="2"/>
  <c r="M17" i="2"/>
  <c r="N17" i="2"/>
  <c r="O17" i="2"/>
  <c r="K17" i="2"/>
  <c r="I17" i="2"/>
  <c r="L17" i="2"/>
  <c r="J17" i="2"/>
  <c r="I27" i="2"/>
  <c r="L16" i="2"/>
  <c r="M16" i="2"/>
  <c r="N16" i="2"/>
  <c r="J16" i="2"/>
  <c r="O16" i="2"/>
  <c r="I16" i="2"/>
  <c r="K16" i="2"/>
  <c r="I5" i="2"/>
  <c r="O5" i="2"/>
  <c r="H5" i="2"/>
  <c r="N5" i="2"/>
  <c r="M5" i="2"/>
  <c r="K5" i="2"/>
  <c r="J5" i="2"/>
  <c r="L5" i="2"/>
  <c r="F26" i="2"/>
  <c r="K4" i="2"/>
  <c r="O4" i="2"/>
  <c r="J4" i="2"/>
  <c r="L4" i="2"/>
  <c r="I4" i="2"/>
  <c r="M4" i="2"/>
  <c r="N4" i="2"/>
  <c r="M6" i="2"/>
  <c r="L6" i="2"/>
  <c r="N6" i="2"/>
  <c r="I6" i="2"/>
  <c r="J6" i="2"/>
  <c r="K6" i="2"/>
  <c r="O6" i="2"/>
  <c r="L26" i="2"/>
  <c r="J3" i="2"/>
  <c r="O3" i="2"/>
  <c r="I3" i="2"/>
  <c r="K3" i="2"/>
  <c r="L3" i="2"/>
  <c r="M3" i="2"/>
  <c r="N3" i="2"/>
  <c r="N7" i="2"/>
  <c r="K7" i="2"/>
  <c r="L7" i="2"/>
  <c r="M7" i="2"/>
  <c r="O7" i="2"/>
  <c r="I7" i="2"/>
  <c r="J7" i="2"/>
  <c r="H17" i="2"/>
  <c r="H15" i="2"/>
  <c r="H19" i="2"/>
  <c r="H6" i="2"/>
  <c r="H3" i="2"/>
  <c r="H4" i="2"/>
</calcChain>
</file>

<file path=xl/sharedStrings.xml><?xml version="1.0" encoding="utf-8"?>
<sst xmlns="http://schemas.openxmlformats.org/spreadsheetml/2006/main" count="55" uniqueCount="32">
  <si>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</si>
  <si>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</si>
  <si>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</si>
  <si>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</si>
  <si>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</si>
  <si>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</si>
  <si>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</si>
  <si>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</si>
  <si>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</si>
  <si>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</si>
  <si>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poule A</t>
  </si>
  <si>
    <t>poule B</t>
  </si>
  <si>
    <t>classement</t>
  </si>
  <si>
    <t>GP</t>
  </si>
  <si>
    <t>GC</t>
  </si>
  <si>
    <t>GA</t>
  </si>
  <si>
    <t>PTS</t>
  </si>
  <si>
    <t>MJ</t>
  </si>
  <si>
    <t>MG</t>
  </si>
  <si>
    <t>MN</t>
  </si>
  <si>
    <t>MP</t>
  </si>
  <si>
    <t>magic</t>
  </si>
  <si>
    <t>quarts de finale</t>
  </si>
  <si>
    <t>demi-finale</t>
  </si>
  <si>
    <t>finale</t>
  </si>
  <si>
    <t>vainqueur</t>
  </si>
  <si>
    <t>Joué</t>
  </si>
  <si>
    <t>Gagné</t>
  </si>
  <si>
    <t>Nul</t>
  </si>
  <si>
    <t>Perdu</t>
  </si>
  <si>
    <t>Equipe</t>
  </si>
  <si>
    <t>liste des 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</si>
</sst>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0" xfId="0" applyFont="1"/>
    <xf numFmtId="0" fontId="2" fillId="3" borderId="0" xfId="0" applyFont="1" applyFill="1"/>
    <xf numFmtId="0" fontId="0" fillId="0" borderId="2" xfId="0" applyBorder="1"/>
    <xf numFmtId="0" fontId="0" fillId="0" borderId="0" xfId="0" applyAlignment="1">
      <alignment horizontal="center"/>
    </xf>
    <xf numFmtId="0" fontId="1" fillId="2" borderId="1" xfId="1"/>
    <xf numFmtId="0" fontId="1" fillId="2" borderId="1" xfId="1" applyAlignment="1">
      <alignment horizontal="center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F18" sqref="F18:F19"/>
    </sheetView>
  </sheetViews>
  <sheetFormatPr defaultRowHeight="15" x14ac:dyDescent="0.25"/>
  <sheetData>
    <row r="1" spans="1:1" x14ac:dyDescent="0.25">
      <c r="A1" t="s">
        <v>31</v>
      </c>
    </row>
    <row r="2" spans="1:1" x14ac:dyDescent="0.25">
      <c r="A2" s="5" t="s">
        <v>0</v>
      </c>
    </row>
    <row r="3" spans="1:1" x14ac:dyDescent="0.25">
      <c r="A3" s="5" t="s">
        <v>1</v>
      </c>
    </row>
    <row r="4" spans="1:1" x14ac:dyDescent="0.25">
      <c r="A4" s="5" t="s">
        <v>2</v>
      </c>
    </row>
    <row r="5" spans="1:1" x14ac:dyDescent="0.25">
      <c r="A5" s="5" t="s">
        <v>3</v>
      </c>
    </row>
    <row r="6" spans="1:1" x14ac:dyDescent="0.25">
      <c r="A6" s="5" t="s">
        <v>4</v>
      </c>
    </row>
    <row r="7" spans="1:1" x14ac:dyDescent="0.25">
      <c r="A7" s="5" t="s">
        <v>5</v>
      </c>
    </row>
    <row r="8" spans="1:1" x14ac:dyDescent="0.25">
      <c r="A8" s="5" t="s">
        <v>6</v>
      </c>
    </row>
    <row r="9" spans="1:1" x14ac:dyDescent="0.25">
      <c r="A9" s="5" t="s">
        <v>7</v>
      </c>
    </row>
    <row r="10" spans="1:1" x14ac:dyDescent="0.25">
      <c r="A10" s="5" t="s">
        <v>8</v>
      </c>
    </row>
    <row r="11" spans="1:1" x14ac:dyDescent="0.25">
      <c r="A11" s="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"/>
  <sheetViews>
    <sheetView tabSelected="1" workbookViewId="0">
      <selection activeCell="Y27" sqref="Y27"/>
    </sheetView>
  </sheetViews>
  <sheetFormatPr defaultRowHeight="15" x14ac:dyDescent="0.25"/>
  <cols>
    <col min="2" max="3" width="5.5703125" customWidth="1"/>
    <col min="5" max="5" width="12.85546875" customWidth="1"/>
    <col min="24" max="24" width="13.5703125" bestFit="1" customWidth="1"/>
    <col min="25" max="25" width="9.140625" customWidth="1"/>
    <col min="26" max="36" width="9.140625" hidden="1" customWidth="1"/>
    <col min="37" max="37" width="9.140625" customWidth="1"/>
  </cols>
  <sheetData>
    <row r="1" spans="1:36" s="1" customFormat="1" ht="21" x14ac:dyDescent="0.35">
      <c r="A1" s="2" t="s">
        <v>10</v>
      </c>
      <c r="B1" s="2"/>
      <c r="C1" s="2"/>
      <c r="D1" s="2"/>
      <c r="F1" s="2" t="s">
        <v>12</v>
      </c>
      <c r="G1" s="2" t="s">
        <v>30</v>
      </c>
      <c r="H1" s="2" t="s">
        <v>26</v>
      </c>
      <c r="I1" s="2" t="s">
        <v>27</v>
      </c>
      <c r="J1" s="2" t="s">
        <v>28</v>
      </c>
      <c r="K1" s="2" t="s">
        <v>29</v>
      </c>
      <c r="L1" s="2" t="s">
        <v>13</v>
      </c>
      <c r="M1" s="2" t="s">
        <v>14</v>
      </c>
      <c r="N1" s="2" t="s">
        <v>15</v>
      </c>
      <c r="O1" s="2" t="s">
        <v>16</v>
      </c>
      <c r="AA1" s="1" t="s">
        <v>17</v>
      </c>
      <c r="AB1" s="1" t="s">
        <v>18</v>
      </c>
      <c r="AC1" s="1" t="s">
        <v>19</v>
      </c>
      <c r="AD1" s="1" t="s">
        <v>20</v>
      </c>
      <c r="AE1" s="1" t="s">
        <v>13</v>
      </c>
      <c r="AF1" s="1" t="s">
        <v>14</v>
      </c>
      <c r="AG1" s="1" t="s">
        <v>15</v>
      </c>
      <c r="AH1" s="1" t="s">
        <v>16</v>
      </c>
      <c r="AI1" s="1" t="s">
        <v>21</v>
      </c>
    </row>
    <row r="2" spans="1:36" x14ac:dyDescent="0.25">
      <c r="A2" s="3" t="str">
        <f>Z2</f>
        <v>equipe 1</v>
      </c>
      <c r="B2" s="6">
        <v>1</v>
      </c>
      <c r="C2" s="6">
        <v>2</v>
      </c>
      <c r="D2" s="3" t="str">
        <f>Z3</f>
        <v>equipe 2</v>
      </c>
      <c r="Z2" t="str">
        <f>Equipes!A2</f>
        <v>equipe 1</v>
      </c>
      <c r="AA2">
        <f>SUMPRODUCT(($A$2:$A$11=$Z2)*($B$2:$B$11&lt;&gt;""))+SUMPRODUCT(($D$2:$D$11=$Z2)*($C$2:$C$11&lt;&gt;""))</f>
        <v>1</v>
      </c>
      <c r="AB2">
        <f>SUMPRODUCT(($A$2:$A$11=$Z2)*($B$2:$B$11&gt;$C$2:$C$11))+SUMPRODUCT(($D$2:$D$11=$Z2)*($B$2:$B$11&lt;$C$2:$C$11))</f>
        <v>0</v>
      </c>
      <c r="AC2">
        <f>AA2-AB2-AD2</f>
        <v>0</v>
      </c>
      <c r="AD2">
        <f>SUMPRODUCT(($A$2:$A$11=$Z2)*($B$2:$B$11&lt;$C$2:$C$11))+SUMPRODUCT(($D$2:$D$11=$Z2)*($B$2:$B$11&gt;$C$2:$C$11))</f>
        <v>1</v>
      </c>
      <c r="AE2">
        <f>SUMPRODUCT(($A$2:$A$11=$Z2)*($B$2:$B$11))+SUMPRODUCT(($D$2:$D$11=$Z2)*($C$2:$C$11))</f>
        <v>1</v>
      </c>
      <c r="AF2">
        <f>SUMPRODUCT(($A$2:$A$11=$Z2)*($C$2:$C$11))+SUMPRODUCT(($D$2:$D$11=$Z2)*($B$2:$B$11))</f>
        <v>2</v>
      </c>
      <c r="AG2">
        <f>AE2-AF2</f>
        <v>-1</v>
      </c>
      <c r="AH2">
        <f>AB2*3+AC2*1</f>
        <v>0</v>
      </c>
      <c r="AI2">
        <f>AH2*10000+AG2*100+AE2+AA2/100+ROW()/10000</f>
        <v>-98.989799999999988</v>
      </c>
      <c r="AJ2">
        <f>RANK(AI2,$AI$2:$AI$6)</f>
        <v>5</v>
      </c>
    </row>
    <row r="3" spans="1:36" x14ac:dyDescent="0.25">
      <c r="A3" s="3" t="str">
        <f>Z4</f>
        <v>equipe 3</v>
      </c>
      <c r="B3" s="6"/>
      <c r="C3" s="6"/>
      <c r="D3" s="3" t="str">
        <f>Z5</f>
        <v>equipe 4</v>
      </c>
      <c r="F3" s="4">
        <v>1</v>
      </c>
      <c r="G3" t="str">
        <f>INDEX($Z$2:$Z$6,MATCH(F3,$AJ$2:$AJ$6,0))</f>
        <v>equipe 2</v>
      </c>
      <c r="H3">
        <f>VLOOKUP($G3,$Z$2:$AH$6,COLUMN(B1),FALSE)</f>
        <v>1</v>
      </c>
      <c r="I3">
        <f t="shared" ref="I3:O3" si="0">VLOOKUP($G3,$Z$2:$AH$6,COLUMN(C1),FALSE)</f>
        <v>1</v>
      </c>
      <c r="J3">
        <f t="shared" si="0"/>
        <v>0</v>
      </c>
      <c r="K3">
        <f t="shared" si="0"/>
        <v>0</v>
      </c>
      <c r="L3">
        <f t="shared" si="0"/>
        <v>2</v>
      </c>
      <c r="M3">
        <f t="shared" si="0"/>
        <v>1</v>
      </c>
      <c r="N3">
        <f t="shared" si="0"/>
        <v>1</v>
      </c>
      <c r="O3">
        <f t="shared" si="0"/>
        <v>3</v>
      </c>
      <c r="Z3" t="str">
        <f>Equipes!A3</f>
        <v>equipe 2</v>
      </c>
      <c r="AA3">
        <f>SUMPRODUCT(($A$2:$A$11=$Z3)*($B$2:$B$11&lt;&gt;""))+SUMPRODUCT(($D$2:$D$11=$Z3)*($C$2:$C$11&lt;&gt;""))</f>
        <v>1</v>
      </c>
      <c r="AB3">
        <f>SUMPRODUCT(($A$2:$A$11=$Z3)*($B$2:$B$11&gt;$C$2:$C$11))+SUMPRODUCT(($D$2:$D$11=$Z3)*($B$2:$B$11&lt;$C$2:$C$11))</f>
        <v>1</v>
      </c>
      <c r="AC3">
        <f t="shared" ref="AC3:AC6" si="1">AA3-AB3-AD3</f>
        <v>0</v>
      </c>
      <c r="AD3">
        <f>SUMPRODUCT(($A$2:$A$11=$Z3)*($B$2:$B$11&lt;$C$2:$C$11))+SUMPRODUCT(($D$2:$D$11=$Z3)*($B$2:$B$11&gt;$C$2:$C$11))</f>
        <v>0</v>
      </c>
      <c r="AE3">
        <f>SUMPRODUCT(($A$2:$A$11=$Z3)*($B$2:$B$11))+SUMPRODUCT(($D$2:$D$11=$Z3)*($C$2:$C$11))</f>
        <v>2</v>
      </c>
      <c r="AF3">
        <f>SUMPRODUCT(($A$2:$A$11=$Z3)*($C$2:$C$11))+SUMPRODUCT(($D$2:$D$11=$Z3)*($B$2:$B$11))</f>
        <v>1</v>
      </c>
      <c r="AG3">
        <f t="shared" ref="AG3:AG6" si="2">AE3-AF3</f>
        <v>1</v>
      </c>
      <c r="AH3">
        <f t="shared" ref="AH3:AH6" si="3">AB3*3+AC3*1</f>
        <v>3</v>
      </c>
      <c r="AI3">
        <f t="shared" ref="AI3:AI6" si="4">AH3*10000+AG3*100+AE3+AA3/100+ROW()/10000</f>
        <v>30102.010299999998</v>
      </c>
      <c r="AJ3">
        <f>RANK(AI3,$AI$2:$AI$6)</f>
        <v>1</v>
      </c>
    </row>
    <row r="4" spans="1:36" x14ac:dyDescent="0.25">
      <c r="A4" s="3" t="str">
        <f>Z6</f>
        <v>equipe 5</v>
      </c>
      <c r="B4" s="6"/>
      <c r="C4" s="6"/>
      <c r="D4" s="3" t="str">
        <f>Z3</f>
        <v>equipe 2</v>
      </c>
      <c r="F4" s="4">
        <v>2</v>
      </c>
      <c r="G4" t="str">
        <f>INDEX($Z$2:$Z$6,MATCH(F4,$AJ$2:$AJ$6,0))</f>
        <v>equipe 5</v>
      </c>
      <c r="H4">
        <f>VLOOKUP($G4,$Z$2:$AH$6,COLUMN(B2),FALSE)</f>
        <v>0</v>
      </c>
      <c r="I4">
        <f t="shared" ref="I4:O4" si="5">VLOOKUP($G4,$Z$2:$AH$6,COLUMN(C2),FALSE)</f>
        <v>0</v>
      </c>
      <c r="J4">
        <f t="shared" si="5"/>
        <v>0</v>
      </c>
      <c r="K4">
        <f t="shared" si="5"/>
        <v>0</v>
      </c>
      <c r="L4">
        <f t="shared" si="5"/>
        <v>0</v>
      </c>
      <c r="M4">
        <f t="shared" si="5"/>
        <v>0</v>
      </c>
      <c r="N4">
        <f t="shared" si="5"/>
        <v>0</v>
      </c>
      <c r="O4">
        <f t="shared" si="5"/>
        <v>0</v>
      </c>
      <c r="Z4" t="str">
        <f>Equipes!A4</f>
        <v>equipe 3</v>
      </c>
      <c r="AA4">
        <f>SUMPRODUCT(($A$2:$A$11=$Z4)*($B$2:$B$11&lt;&gt;""))+SUMPRODUCT(($D$2:$D$11=$Z4)*($C$2:$C$11&lt;&gt;""))</f>
        <v>0</v>
      </c>
      <c r="AB4">
        <f>SUMPRODUCT(($A$2:$A$11=$Z4)*($B$2:$B$11&gt;$C$2:$C$11))+SUMPRODUCT(($D$2:$D$11=$Z4)*($B$2:$B$11&lt;$C$2:$C$11))</f>
        <v>0</v>
      </c>
      <c r="AC4">
        <f t="shared" si="1"/>
        <v>0</v>
      </c>
      <c r="AD4">
        <f>SUMPRODUCT(($A$2:$A$11=$Z4)*($B$2:$B$11&lt;$C$2:$C$11))+SUMPRODUCT(($D$2:$D$11=$Z4)*($B$2:$B$11&gt;$C$2:$C$11))</f>
        <v>0</v>
      </c>
      <c r="AE4">
        <f>SUMPRODUCT(($A$2:$A$11=$Z4)*($B$2:$B$11))+SUMPRODUCT(($D$2:$D$11=$Z4)*($C$2:$C$11))</f>
        <v>0</v>
      </c>
      <c r="AF4">
        <f>SUMPRODUCT(($A$2:$A$11=$Z4)*($C$2:$C$11))+SUMPRODUCT(($D$2:$D$11=$Z4)*($B$2:$B$11))</f>
        <v>0</v>
      </c>
      <c r="AG4">
        <f t="shared" si="2"/>
        <v>0</v>
      </c>
      <c r="AH4">
        <f t="shared" si="3"/>
        <v>0</v>
      </c>
      <c r="AI4">
        <f t="shared" si="4"/>
        <v>4.0000000000000002E-4</v>
      </c>
      <c r="AJ4">
        <f>RANK(AI4,$AI$2:$AI$6)</f>
        <v>4</v>
      </c>
    </row>
    <row r="5" spans="1:36" x14ac:dyDescent="0.25">
      <c r="A5" s="3" t="str">
        <f>Z2</f>
        <v>equipe 1</v>
      </c>
      <c r="B5" s="6"/>
      <c r="C5" s="6"/>
      <c r="D5" s="3" t="str">
        <f>Z4</f>
        <v>equipe 3</v>
      </c>
      <c r="F5" s="4">
        <v>3</v>
      </c>
      <c r="G5" t="str">
        <f>INDEX($Z$2:$Z$6,MATCH(F5,$AJ$2:$AJ$6,0))</f>
        <v>equipe 4</v>
      </c>
      <c r="H5">
        <f>VLOOKUP($G5,$Z$2:$AH$6,COLUMN(B3),FALSE)</f>
        <v>0</v>
      </c>
      <c r="I5">
        <f t="shared" ref="I5:O5" si="6">VLOOKUP($G5,$Z$2:$AH$6,COLUMN(C3),FALSE)</f>
        <v>0</v>
      </c>
      <c r="J5">
        <f t="shared" si="6"/>
        <v>0</v>
      </c>
      <c r="K5">
        <f t="shared" si="6"/>
        <v>0</v>
      </c>
      <c r="L5">
        <f t="shared" si="6"/>
        <v>0</v>
      </c>
      <c r="M5">
        <f t="shared" si="6"/>
        <v>0</v>
      </c>
      <c r="N5">
        <f t="shared" si="6"/>
        <v>0</v>
      </c>
      <c r="O5">
        <f t="shared" si="6"/>
        <v>0</v>
      </c>
      <c r="Z5" t="str">
        <f>Equipes!A5</f>
        <v>equipe 4</v>
      </c>
      <c r="AA5">
        <f>SUMPRODUCT(($A$2:$A$11=$Z5)*($B$2:$B$11&lt;&gt;""))+SUMPRODUCT(($D$2:$D$11=$Z5)*($C$2:$C$11&lt;&gt;""))</f>
        <v>0</v>
      </c>
      <c r="AB5">
        <f>SUMPRODUCT(($A$2:$A$11=$Z5)*($B$2:$B$11&gt;$C$2:$C$11))+SUMPRODUCT(($D$2:$D$11=$Z5)*($B$2:$B$11&lt;$C$2:$C$11))</f>
        <v>0</v>
      </c>
      <c r="AC5">
        <f t="shared" si="1"/>
        <v>0</v>
      </c>
      <c r="AD5">
        <f>SUMPRODUCT(($A$2:$A$11=$Z5)*($B$2:$B$11&lt;$C$2:$C$11))+SUMPRODUCT(($D$2:$D$11=$Z5)*($B$2:$B$11&gt;$C$2:$C$11))</f>
        <v>0</v>
      </c>
      <c r="AE5">
        <f>SUMPRODUCT(($A$2:$A$11=$Z5)*($B$2:$B$11))+SUMPRODUCT(($D$2:$D$11=$Z5)*($C$2:$C$11))</f>
        <v>0</v>
      </c>
      <c r="AF5">
        <f>SUMPRODUCT(($A$2:$A$11=$Z5)*($C$2:$C$11))+SUMPRODUCT(($D$2:$D$11=$Z5)*($B$2:$B$11))</f>
        <v>0</v>
      </c>
      <c r="AG5">
        <f t="shared" si="2"/>
        <v>0</v>
      </c>
      <c r="AH5">
        <f t="shared" si="3"/>
        <v>0</v>
      </c>
      <c r="AI5">
        <f t="shared" si="4"/>
        <v>5.0000000000000001E-4</v>
      </c>
      <c r="AJ5">
        <f>RANK(AI5,$AI$2:$AI$6)</f>
        <v>3</v>
      </c>
    </row>
    <row r="6" spans="1:36" x14ac:dyDescent="0.25">
      <c r="A6" s="3" t="str">
        <f>Z5</f>
        <v>equipe 4</v>
      </c>
      <c r="B6" s="6"/>
      <c r="C6" s="6"/>
      <c r="D6" s="3" t="str">
        <f>Z3</f>
        <v>equipe 2</v>
      </c>
      <c r="F6" s="4">
        <v>4</v>
      </c>
      <c r="G6" t="str">
        <f>INDEX($Z$2:$Z$6,MATCH(F6,$AJ$2:$AJ$6,0))</f>
        <v>equipe 3</v>
      </c>
      <c r="H6">
        <f>VLOOKUP($G6,$Z$2:$AH$6,COLUMN(B4),FALSE)</f>
        <v>0</v>
      </c>
      <c r="I6">
        <f t="shared" ref="I6:O6" si="7">VLOOKUP($G6,$Z$2:$AH$6,COLUMN(C4),FALSE)</f>
        <v>0</v>
      </c>
      <c r="J6">
        <f t="shared" si="7"/>
        <v>0</v>
      </c>
      <c r="K6">
        <f t="shared" si="7"/>
        <v>0</v>
      </c>
      <c r="L6">
        <f t="shared" si="7"/>
        <v>0</v>
      </c>
      <c r="M6">
        <f t="shared" si="7"/>
        <v>0</v>
      </c>
      <c r="N6">
        <f t="shared" si="7"/>
        <v>0</v>
      </c>
      <c r="O6">
        <f t="shared" si="7"/>
        <v>0</v>
      </c>
      <c r="Z6" t="str">
        <f>Equipes!A6</f>
        <v>equipe 5</v>
      </c>
      <c r="AA6">
        <f>SUMPRODUCT(($A$2:$A$11=$Z6)*($B$2:$B$11&lt;&gt;""))+SUMPRODUCT(($D$2:$D$11=$Z6)*($C$2:$C$11&lt;&gt;""))</f>
        <v>0</v>
      </c>
      <c r="AB6">
        <f>SUMPRODUCT(($A$2:$A$11=$Z6)*($B$2:$B$11&gt;$C$2:$C$11))+SUMPRODUCT(($D$2:$D$11=$Z6)*($B$2:$B$11&lt;$C$2:$C$11))</f>
        <v>0</v>
      </c>
      <c r="AC6">
        <f t="shared" si="1"/>
        <v>0</v>
      </c>
      <c r="AD6">
        <f>SUMPRODUCT(($A$2:$A$11=$Z6)*($B$2:$B$11&lt;$C$2:$C$11))+SUMPRODUCT(($D$2:$D$11=$Z6)*($B$2:$B$11&gt;$C$2:$C$11))</f>
        <v>0</v>
      </c>
      <c r="AE6">
        <f>SUMPRODUCT(($A$2:$A$11=$Z6)*($B$2:$B$11))+SUMPRODUCT(($D$2:$D$11=$Z6)*($C$2:$C$11))</f>
        <v>0</v>
      </c>
      <c r="AF6">
        <f>SUMPRODUCT(($A$2:$A$11=$Z6)*($C$2:$C$11))+SUMPRODUCT(($D$2:$D$11=$Z6)*($B$2:$B$11))</f>
        <v>0</v>
      </c>
      <c r="AG6">
        <f t="shared" si="2"/>
        <v>0</v>
      </c>
      <c r="AH6">
        <f t="shared" si="3"/>
        <v>0</v>
      </c>
      <c r="AI6">
        <f t="shared" si="4"/>
        <v>5.9999999999999995E-4</v>
      </c>
      <c r="AJ6">
        <f>RANK(AI6,$AI$2:$AI$6)</f>
        <v>2</v>
      </c>
    </row>
    <row r="7" spans="1:36" x14ac:dyDescent="0.25">
      <c r="A7" s="3" t="str">
        <f>Z2</f>
        <v>equipe 1</v>
      </c>
      <c r="B7" s="6"/>
      <c r="C7" s="6"/>
      <c r="D7" s="3" t="str">
        <f>Z6</f>
        <v>equipe 5</v>
      </c>
      <c r="F7" s="4">
        <v>5</v>
      </c>
      <c r="G7" t="str">
        <f>INDEX($Z$2:$Z$6,MATCH(F7,$AJ$2:$AJ$6,0))</f>
        <v>equipe 1</v>
      </c>
      <c r="H7">
        <f>VLOOKUP($G7,$Z$2:$AH$6,COLUMN(B5),FALSE)</f>
        <v>1</v>
      </c>
      <c r="I7">
        <f t="shared" ref="I7:O7" si="8">VLOOKUP($G7,$Z$2:$AH$6,COLUMN(C5),FALSE)</f>
        <v>0</v>
      </c>
      <c r="J7">
        <f t="shared" si="8"/>
        <v>0</v>
      </c>
      <c r="K7">
        <f t="shared" si="8"/>
        <v>1</v>
      </c>
      <c r="L7">
        <f t="shared" si="8"/>
        <v>1</v>
      </c>
      <c r="M7">
        <f t="shared" si="8"/>
        <v>2</v>
      </c>
      <c r="N7">
        <f t="shared" si="8"/>
        <v>-1</v>
      </c>
      <c r="O7">
        <f t="shared" si="8"/>
        <v>0</v>
      </c>
    </row>
    <row r="8" spans="1:36" x14ac:dyDescent="0.25">
      <c r="A8" s="3" t="str">
        <f>Z3</f>
        <v>equipe 2</v>
      </c>
      <c r="B8" s="6"/>
      <c r="C8" s="6"/>
      <c r="D8" s="3" t="str">
        <f>Z4</f>
        <v>equipe 3</v>
      </c>
    </row>
    <row r="9" spans="1:36" x14ac:dyDescent="0.25">
      <c r="A9" s="3" t="str">
        <f>Z5</f>
        <v>equipe 4</v>
      </c>
      <c r="B9" s="6"/>
      <c r="C9" s="6"/>
      <c r="D9" s="3" t="str">
        <f>Z6</f>
        <v>equipe 5</v>
      </c>
    </row>
    <row r="10" spans="1:36" x14ac:dyDescent="0.25">
      <c r="A10" s="3" t="str">
        <f>Z2</f>
        <v>equipe 1</v>
      </c>
      <c r="B10" s="6"/>
      <c r="C10" s="6"/>
      <c r="D10" s="3" t="str">
        <f>Z5</f>
        <v>equipe 4</v>
      </c>
    </row>
    <row r="11" spans="1:36" x14ac:dyDescent="0.25">
      <c r="A11" s="3" t="str">
        <f>Z4</f>
        <v>equipe 3</v>
      </c>
      <c r="B11" s="6"/>
      <c r="C11" s="6"/>
      <c r="D11" s="3" t="str">
        <f>Z6</f>
        <v>equipe 5</v>
      </c>
    </row>
    <row r="13" spans="1:36" ht="21" x14ac:dyDescent="0.35">
      <c r="A13" s="2" t="s">
        <v>11</v>
      </c>
      <c r="B13" s="2"/>
      <c r="C13" s="2"/>
      <c r="D13" s="2"/>
      <c r="F13" s="2" t="s">
        <v>12</v>
      </c>
      <c r="G13" s="2" t="s">
        <v>30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13</v>
      </c>
      <c r="M13" s="2" t="s">
        <v>14</v>
      </c>
      <c r="N13" s="2" t="s">
        <v>15</v>
      </c>
      <c r="O13" s="2" t="s">
        <v>16</v>
      </c>
      <c r="AA13" t="s">
        <v>17</v>
      </c>
      <c r="AB13" t="s">
        <v>18</v>
      </c>
      <c r="AC13" t="s">
        <v>19</v>
      </c>
      <c r="AD13" t="s">
        <v>20</v>
      </c>
      <c r="AE13" t="s">
        <v>13</v>
      </c>
      <c r="AF13" t="s">
        <v>14</v>
      </c>
      <c r="AG13" t="s">
        <v>15</v>
      </c>
      <c r="AH13" t="s">
        <v>16</v>
      </c>
      <c r="AI13" t="s">
        <v>21</v>
      </c>
    </row>
    <row r="14" spans="1:36" x14ac:dyDescent="0.25">
      <c r="A14" s="3" t="str">
        <f>Z14</f>
        <v>equipe 6</v>
      </c>
      <c r="B14" s="6">
        <v>0</v>
      </c>
      <c r="C14" s="6">
        <v>0</v>
      </c>
      <c r="D14" s="3" t="str">
        <f>Z15</f>
        <v>equipe 7</v>
      </c>
      <c r="Z14" t="str">
        <f>Equipes!A7</f>
        <v>equipe 6</v>
      </c>
      <c r="AA14">
        <f>SUMPRODUCT(($A$14:$A$23=$Z14)*($B$14:$B$23&lt;&gt;""))+SUMPRODUCT(($D$14:$D$23=$Z14)*($C$14:$C$23&lt;&gt;""))</f>
        <v>1</v>
      </c>
      <c r="AB14">
        <f>SUMPRODUCT(($A$14:$A$23=$Z14)*($B$14:$B$23&gt;$C$14:$C$23))+SUMPRODUCT(($D$14:$D$23=$Z14)*($B$14:$B$23&lt;$C$14:$C$23))</f>
        <v>0</v>
      </c>
      <c r="AC14">
        <f>AA14-AB14-AD14</f>
        <v>1</v>
      </c>
      <c r="AD14">
        <f>SUMPRODUCT(($A$14:$A$23=$Z14)*($B$14:$B$23&lt;$C$14:$C$23))+SUMPRODUCT(($D$14:$D$23=$Z14)*($B$14:$B$23&gt;$C$14:$C$23))</f>
        <v>0</v>
      </c>
      <c r="AE14">
        <f>SUMPRODUCT(($A$14:$A$23=$Z14)*($B$14:$B$23))+SUMPRODUCT(($D$14:$D$23=$Z14)*($C$14:$C$23))</f>
        <v>0</v>
      </c>
      <c r="AF14">
        <f>SUMPRODUCT(($A$14:$A$23=$Z14)*($C$14:$C$23))+SUMPRODUCT(($D$14:$D$23=$Z14)*($B$14:$B$23))</f>
        <v>0</v>
      </c>
      <c r="AG14">
        <f>AE14-AF14</f>
        <v>0</v>
      </c>
      <c r="AH14">
        <f>AB14*3+AC14*1</f>
        <v>1</v>
      </c>
      <c r="AI14">
        <f>AH14*10000+AG14*100+AE14+AA14/100+ROW()/10000</f>
        <v>10000.011399999999</v>
      </c>
      <c r="AJ14">
        <f>RANK(AI14,$AI$14:$AI$18)</f>
        <v>3</v>
      </c>
    </row>
    <row r="15" spans="1:36" x14ac:dyDescent="0.25">
      <c r="A15" s="3" t="str">
        <f>Z16</f>
        <v>equipe 8</v>
      </c>
      <c r="B15" s="6">
        <v>10</v>
      </c>
      <c r="C15" s="6">
        <v>0</v>
      </c>
      <c r="D15" s="3" t="str">
        <f>Z17</f>
        <v>equipe 9</v>
      </c>
      <c r="F15" s="4">
        <v>1</v>
      </c>
      <c r="G15" t="str">
        <f>INDEX($Z$14:$Z$18,MATCH(F15,$AJ$14:$AJ$18,0))</f>
        <v>equipe 8</v>
      </c>
      <c r="H15">
        <f>VLOOKUP($G15,$Z$14:$AH$18,COLUMN(B13),FALSE)</f>
        <v>1</v>
      </c>
      <c r="I15">
        <f t="shared" ref="I15:O15" si="9">VLOOKUP($G15,$Z$14:$AH$18,COLUMN(C13),FALSE)</f>
        <v>1</v>
      </c>
      <c r="J15">
        <f t="shared" si="9"/>
        <v>0</v>
      </c>
      <c r="K15">
        <f t="shared" si="9"/>
        <v>0</v>
      </c>
      <c r="L15">
        <f t="shared" si="9"/>
        <v>10</v>
      </c>
      <c r="M15">
        <f t="shared" si="9"/>
        <v>0</v>
      </c>
      <c r="N15">
        <f t="shared" si="9"/>
        <v>10</v>
      </c>
      <c r="O15">
        <f t="shared" si="9"/>
        <v>3</v>
      </c>
      <c r="Z15" t="str">
        <f>Equipes!A8</f>
        <v>equipe 7</v>
      </c>
      <c r="AA15">
        <f>SUMPRODUCT(($A$14:$A$23=$Z15)*($B$14:$B$23&lt;&gt;""))+SUMPRODUCT(($D$14:$D$23=$Z15)*($C$14:$C$23&lt;&gt;""))</f>
        <v>1</v>
      </c>
      <c r="AB15">
        <f>SUMPRODUCT(($A$14:$A$23=$Z15)*($B$14:$B$23&gt;$C$14:$C$23))+SUMPRODUCT(($D$14:$D$23=$Z15)*($B$14:$B$23&lt;$C$14:$C$23))</f>
        <v>0</v>
      </c>
      <c r="AC15">
        <f>AA15-AB15-AD15</f>
        <v>1</v>
      </c>
      <c r="AD15">
        <f>SUMPRODUCT(($A$14:$A$23=$Z15)*($B$14:$B$23&lt;$C$14:$C$23))+SUMPRODUCT(($D$14:$D$23=$Z15)*($B$14:$B$23&gt;$C$14:$C$23))</f>
        <v>0</v>
      </c>
      <c r="AE15">
        <f>SUMPRODUCT(($A$14:$A$23=$Z15)*($B$14:$B$23))+SUMPRODUCT(($D$14:$D$23=$Z15)*($C$14:$C$23))</f>
        <v>0</v>
      </c>
      <c r="AF15">
        <f>SUMPRODUCT(($A$14:$A$23=$Z15)*($C$14:$C$23))+SUMPRODUCT(($D$14:$D$23=$Z15)*($B$14:$B$23))</f>
        <v>0</v>
      </c>
      <c r="AG15">
        <f>AE15-AF15</f>
        <v>0</v>
      </c>
      <c r="AH15">
        <f>AB15*3+AC15*1</f>
        <v>1</v>
      </c>
      <c r="AI15">
        <f>AH15*10000+AG15*100+AE15+AA15/100+ROW()/10000</f>
        <v>10000.011500000001</v>
      </c>
      <c r="AJ15">
        <f>RANK(AI15,$AI$14:$AI$18)</f>
        <v>2</v>
      </c>
    </row>
    <row r="16" spans="1:36" x14ac:dyDescent="0.25">
      <c r="A16" s="3" t="str">
        <f>Z18</f>
        <v>equipe 10</v>
      </c>
      <c r="B16" s="6"/>
      <c r="C16" s="6"/>
      <c r="D16" s="3" t="str">
        <f>Z15</f>
        <v>equipe 7</v>
      </c>
      <c r="F16" s="4">
        <v>2</v>
      </c>
      <c r="G16" t="str">
        <f>INDEX($Z$14:$Z$18,MATCH(F16,$AJ$14:$AJ$18,0))</f>
        <v>equipe 7</v>
      </c>
      <c r="H16">
        <f>VLOOKUP($G16,$Z$14:$AH$18,COLUMN(B14),FALSE)</f>
        <v>1</v>
      </c>
      <c r="I16">
        <f t="shared" ref="I16:O16" si="10">VLOOKUP($G16,$Z$14:$AH$18,COLUMN(C14),FALSE)</f>
        <v>0</v>
      </c>
      <c r="J16">
        <f t="shared" si="10"/>
        <v>1</v>
      </c>
      <c r="K16">
        <f t="shared" si="10"/>
        <v>0</v>
      </c>
      <c r="L16">
        <f t="shared" si="10"/>
        <v>0</v>
      </c>
      <c r="M16">
        <f t="shared" si="10"/>
        <v>0</v>
      </c>
      <c r="N16">
        <f t="shared" si="10"/>
        <v>0</v>
      </c>
      <c r="O16">
        <f t="shared" si="10"/>
        <v>1</v>
      </c>
      <c r="Z16" t="str">
        <f>Equipes!A9</f>
        <v>equipe 8</v>
      </c>
      <c r="AA16">
        <f>SUMPRODUCT(($A$14:$A$23=$Z16)*($B$14:$B$23&lt;&gt;""))+SUMPRODUCT(($D$14:$D$23=$Z16)*($C$14:$C$23&lt;&gt;""))</f>
        <v>1</v>
      </c>
      <c r="AB16">
        <f>SUMPRODUCT(($A$14:$A$23=$Z16)*($B$14:$B$23&gt;$C$14:$C$23))+SUMPRODUCT(($D$14:$D$23=$Z16)*($B$14:$B$23&lt;$C$14:$C$23))</f>
        <v>1</v>
      </c>
      <c r="AC16">
        <f>AA16-AB16-AD16</f>
        <v>0</v>
      </c>
      <c r="AD16">
        <f>SUMPRODUCT(($A$14:$A$23=$Z16)*($B$14:$B$23&lt;$C$14:$C$23))+SUMPRODUCT(($D$14:$D$23=$Z16)*($B$14:$B$23&gt;$C$14:$C$23))</f>
        <v>0</v>
      </c>
      <c r="AE16">
        <f>SUMPRODUCT(($A$14:$A$23=$Z16)*($B$14:$B$23))+SUMPRODUCT(($D$14:$D$23=$Z16)*($C$14:$C$23))</f>
        <v>10</v>
      </c>
      <c r="AF16">
        <f>SUMPRODUCT(($A$14:$A$23=$Z16)*($C$14:$C$23))+SUMPRODUCT(($D$14:$D$23=$Z16)*($B$14:$B$23))</f>
        <v>0</v>
      </c>
      <c r="AG16">
        <f>AE16-AF16</f>
        <v>10</v>
      </c>
      <c r="AH16">
        <f>AB16*3+AC16*1</f>
        <v>3</v>
      </c>
      <c r="AI16">
        <f>AH16*10000+AG16*100+AE16+AA16/100+ROW()/10000</f>
        <v>31010.011599999998</v>
      </c>
      <c r="AJ16">
        <f>RANK(AI16,$AI$14:$AI$18)</f>
        <v>1</v>
      </c>
    </row>
    <row r="17" spans="1:36" x14ac:dyDescent="0.25">
      <c r="A17" s="3" t="str">
        <f>Z14</f>
        <v>equipe 6</v>
      </c>
      <c r="B17" s="6"/>
      <c r="C17" s="6"/>
      <c r="D17" s="3" t="str">
        <f>Z16</f>
        <v>equipe 8</v>
      </c>
      <c r="F17" s="4">
        <v>3</v>
      </c>
      <c r="G17" t="str">
        <f>INDEX($Z$14:$Z$18,MATCH(F17,$AJ$14:$AJ$18,0))</f>
        <v>equipe 6</v>
      </c>
      <c r="H17">
        <f>VLOOKUP($G17,$Z$14:$AH$18,COLUMN(B15),FALSE)</f>
        <v>1</v>
      </c>
      <c r="I17">
        <f t="shared" ref="I17:O17" si="11">VLOOKUP($G17,$Z$14:$AH$18,COLUMN(C15),FALSE)</f>
        <v>0</v>
      </c>
      <c r="J17">
        <f t="shared" si="11"/>
        <v>1</v>
      </c>
      <c r="K17">
        <f t="shared" si="11"/>
        <v>0</v>
      </c>
      <c r="L17">
        <f t="shared" si="11"/>
        <v>0</v>
      </c>
      <c r="M17">
        <f t="shared" si="11"/>
        <v>0</v>
      </c>
      <c r="N17">
        <f t="shared" si="11"/>
        <v>0</v>
      </c>
      <c r="O17">
        <f t="shared" si="11"/>
        <v>1</v>
      </c>
      <c r="Z17" t="str">
        <f>Equipes!A10</f>
        <v>equipe 9</v>
      </c>
      <c r="AA17">
        <f>SUMPRODUCT(($A$14:$A$23=$Z17)*($B$14:$B$23&lt;&gt;""))+SUMPRODUCT(($D$14:$D$23=$Z17)*($C$14:$C$23&lt;&gt;""))</f>
        <v>1</v>
      </c>
      <c r="AB17">
        <f>SUMPRODUCT(($A$14:$A$23=$Z17)*($B$14:$B$23&gt;$C$14:$C$23))+SUMPRODUCT(($D$14:$D$23=$Z17)*($B$14:$B$23&lt;$C$14:$C$23))</f>
        <v>0</v>
      </c>
      <c r="AC17">
        <f>AA17-AB17-AD17</f>
        <v>0</v>
      </c>
      <c r="AD17">
        <f>SUMPRODUCT(($A$14:$A$23=$Z17)*($B$14:$B$23&lt;$C$14:$C$23))+SUMPRODUCT(($D$14:$D$23=$Z17)*($B$14:$B$23&gt;$C$14:$C$23))</f>
        <v>1</v>
      </c>
      <c r="AE17">
        <f>SUMPRODUCT(($A$14:$A$23=$Z17)*($B$14:$B$23))+SUMPRODUCT(($D$14:$D$23=$Z17)*($C$14:$C$23))</f>
        <v>0</v>
      </c>
      <c r="AF17">
        <f>SUMPRODUCT(($A$14:$A$23=$Z17)*($C$14:$C$23))+SUMPRODUCT(($D$14:$D$23=$Z17)*($B$14:$B$23))</f>
        <v>10</v>
      </c>
      <c r="AG17">
        <f>AE17-AF17</f>
        <v>-10</v>
      </c>
      <c r="AH17">
        <f>AB17*3+AC17*1</f>
        <v>0</v>
      </c>
      <c r="AI17">
        <f>AH17*10000+AG17*100+AE17+AA17/100+ROW()/10000</f>
        <v>-999.98829999999998</v>
      </c>
      <c r="AJ17">
        <f>RANK(AI17,$AI$14:$AI$18)</f>
        <v>5</v>
      </c>
    </row>
    <row r="18" spans="1:36" x14ac:dyDescent="0.25">
      <c r="A18" s="3" t="str">
        <f>Z17</f>
        <v>equipe 9</v>
      </c>
      <c r="B18" s="6"/>
      <c r="C18" s="6"/>
      <c r="D18" s="3" t="str">
        <f>Z15</f>
        <v>equipe 7</v>
      </c>
      <c r="F18" s="4">
        <v>4</v>
      </c>
      <c r="G18" t="str">
        <f>INDEX($Z$14:$Z$18,MATCH(F18,$AJ$14:$AJ$18,0))</f>
        <v>equipe 10</v>
      </c>
      <c r="H18">
        <f>VLOOKUP($G18,$Z$14:$AH$18,COLUMN(B16),FALSE)</f>
        <v>0</v>
      </c>
      <c r="I18">
        <f t="shared" ref="I18:O18" si="12">VLOOKUP($G18,$Z$14:$AH$18,COLUMN(C16),FALSE)</f>
        <v>0</v>
      </c>
      <c r="J18">
        <f t="shared" si="12"/>
        <v>0</v>
      </c>
      <c r="K18">
        <f t="shared" si="12"/>
        <v>0</v>
      </c>
      <c r="L18">
        <f t="shared" si="12"/>
        <v>0</v>
      </c>
      <c r="M18">
        <f t="shared" si="12"/>
        <v>0</v>
      </c>
      <c r="N18">
        <f t="shared" si="12"/>
        <v>0</v>
      </c>
      <c r="O18">
        <f t="shared" si="12"/>
        <v>0</v>
      </c>
      <c r="Z18" t="str">
        <f>Equipes!A11</f>
        <v>equipe 10</v>
      </c>
      <c r="AA18">
        <f>SUMPRODUCT(($A$14:$A$23=$Z18)*($B$14:$B$23&lt;&gt;""))+SUMPRODUCT(($D$14:$D$23=$Z18)*($C$14:$C$23&lt;&gt;""))</f>
        <v>0</v>
      </c>
      <c r="AB18">
        <f>SUMPRODUCT(($A$14:$A$23=$Z18)*($B$14:$B$23&gt;$C$14:$C$23))+SUMPRODUCT(($D$14:$D$23=$Z18)*($B$14:$B$23&lt;$C$14:$C$23))</f>
        <v>0</v>
      </c>
      <c r="AC18">
        <f>AA18-AB18-AD18</f>
        <v>0</v>
      </c>
      <c r="AD18">
        <f>SUMPRODUCT(($A$14:$A$23=$Z18)*($B$14:$B$23&lt;$C$14:$C$23))+SUMPRODUCT(($D$14:$D$23=$Z18)*($B$14:$B$23&gt;$C$14:$C$23))</f>
        <v>0</v>
      </c>
      <c r="AE18">
        <f>SUMPRODUCT(($A$14:$A$23=$Z18)*($B$14:$B$23))+SUMPRODUCT(($D$14:$D$23=$Z18)*($C$14:$C$23))</f>
        <v>0</v>
      </c>
      <c r="AF18">
        <f>SUMPRODUCT(($A$14:$A$23=$Z18)*($C$14:$C$23))+SUMPRODUCT(($D$14:$D$23=$Z18)*($B$14:$B$23))</f>
        <v>0</v>
      </c>
      <c r="AG18">
        <f>AE18-AF18</f>
        <v>0</v>
      </c>
      <c r="AH18">
        <f>AB18*3+AC18*1</f>
        <v>0</v>
      </c>
      <c r="AI18">
        <f>AH18*10000+AG18*100+AE18+AA18/100+ROW()/10000</f>
        <v>1.8E-3</v>
      </c>
      <c r="AJ18">
        <f>RANK(AI18,$AI$14:$AI$18)</f>
        <v>4</v>
      </c>
    </row>
    <row r="19" spans="1:36" x14ac:dyDescent="0.25">
      <c r="A19" s="3" t="str">
        <f>Z14</f>
        <v>equipe 6</v>
      </c>
      <c r="B19" s="6"/>
      <c r="C19" s="6"/>
      <c r="D19" s="3" t="str">
        <f>Z18</f>
        <v>equipe 10</v>
      </c>
      <c r="F19" s="4">
        <v>5</v>
      </c>
      <c r="G19" t="str">
        <f>INDEX($Z$14:$Z$18,MATCH(F19,$AJ$14:$AJ$18,0))</f>
        <v>equipe 9</v>
      </c>
      <c r="H19">
        <f>VLOOKUP($G19,$Z$14:$AH$18,COLUMN(B17),FALSE)</f>
        <v>1</v>
      </c>
      <c r="I19">
        <f t="shared" ref="I19:O19" si="13">VLOOKUP($G19,$Z$14:$AH$18,COLUMN(C17),FALSE)</f>
        <v>0</v>
      </c>
      <c r="J19">
        <f t="shared" si="13"/>
        <v>0</v>
      </c>
      <c r="K19">
        <f t="shared" si="13"/>
        <v>1</v>
      </c>
      <c r="L19">
        <f t="shared" si="13"/>
        <v>0</v>
      </c>
      <c r="M19">
        <f t="shared" si="13"/>
        <v>10</v>
      </c>
      <c r="N19">
        <f t="shared" si="13"/>
        <v>-10</v>
      </c>
      <c r="O19">
        <f t="shared" si="13"/>
        <v>0</v>
      </c>
    </row>
    <row r="20" spans="1:36" x14ac:dyDescent="0.25">
      <c r="A20" s="3" t="str">
        <f>Z15</f>
        <v>equipe 7</v>
      </c>
      <c r="B20" s="6"/>
      <c r="C20" s="6"/>
      <c r="D20" s="3" t="str">
        <f>Z16</f>
        <v>equipe 8</v>
      </c>
    </row>
    <row r="21" spans="1:36" x14ac:dyDescent="0.25">
      <c r="A21" s="3" t="str">
        <f>Z17</f>
        <v>equipe 9</v>
      </c>
      <c r="B21" s="6"/>
      <c r="C21" s="6"/>
      <c r="D21" s="3" t="str">
        <f>Z18</f>
        <v>equipe 10</v>
      </c>
    </row>
    <row r="22" spans="1:36" x14ac:dyDescent="0.25">
      <c r="A22" s="3" t="str">
        <f>Z14</f>
        <v>equipe 6</v>
      </c>
      <c r="B22" s="6"/>
      <c r="C22" s="6"/>
      <c r="D22" s="3" t="str">
        <f>Z17</f>
        <v>equipe 9</v>
      </c>
    </row>
    <row r="23" spans="1:36" x14ac:dyDescent="0.25">
      <c r="A23" s="3" t="str">
        <f>Z16</f>
        <v>equipe 8</v>
      </c>
      <c r="B23" s="6"/>
      <c r="C23" s="6"/>
      <c r="D23" s="3" t="str">
        <f>Z18</f>
        <v>equipe 10</v>
      </c>
    </row>
    <row r="25" spans="1:36" ht="21" x14ac:dyDescent="0.35">
      <c r="F25" s="2" t="s">
        <v>22</v>
      </c>
      <c r="G25" s="2"/>
      <c r="H25" s="2"/>
      <c r="I25" s="2"/>
      <c r="L25" s="2" t="s">
        <v>23</v>
      </c>
      <c r="M25" s="2"/>
      <c r="N25" s="2"/>
      <c r="O25" s="2"/>
      <c r="R25" s="2" t="s">
        <v>24</v>
      </c>
      <c r="S25" s="2"/>
      <c r="T25" s="2"/>
      <c r="U25" s="2"/>
      <c r="X25" s="2" t="s">
        <v>25</v>
      </c>
    </row>
    <row r="26" spans="1:36" x14ac:dyDescent="0.25">
      <c r="F26" s="3" t="str">
        <f>G4</f>
        <v>equipe 5</v>
      </c>
      <c r="G26" s="5"/>
      <c r="H26" s="5"/>
      <c r="I26" s="3" t="str">
        <f>G17</f>
        <v>equipe 6</v>
      </c>
      <c r="L26" s="3" t="str">
        <f>G3</f>
        <v>equipe 2</v>
      </c>
      <c r="M26" s="5"/>
      <c r="N26" s="5"/>
      <c r="O26" s="3" t="str">
        <f>IF(G26&lt;&gt;"",IF(G26&gt;H26,F26,I26),"")</f>
        <v/>
      </c>
      <c r="R26" s="3" t="str">
        <f>IF(M26&lt;&gt;"",IF(M26&gt;N26,L26,O26),"")</f>
        <v/>
      </c>
      <c r="S26" s="5"/>
      <c r="T26" s="5"/>
      <c r="U26" s="3" t="str">
        <f>IF(M27&lt;&gt;"",IF(M27&gt;N27,L27,O27),"")</f>
        <v/>
      </c>
      <c r="X26" s="3" t="str">
        <f>IF(S26&lt;&gt;"",IF(S26&gt;T26,R26,U26),"")</f>
        <v/>
      </c>
    </row>
    <row r="27" spans="1:36" x14ac:dyDescent="0.25">
      <c r="F27" s="3" t="str">
        <f>G5</f>
        <v>equipe 4</v>
      </c>
      <c r="G27" s="5"/>
      <c r="H27" s="5"/>
      <c r="I27" s="3" t="str">
        <f>G16</f>
        <v>equipe 7</v>
      </c>
      <c r="L27" s="3" t="str">
        <f>G15</f>
        <v>equipe 8</v>
      </c>
      <c r="M27" s="5"/>
      <c r="N27" s="5"/>
      <c r="O27" s="3" t="str">
        <f>IF(G27&lt;&gt;"",IF(G27&gt;H27,F27,I27),"")</f>
        <v/>
      </c>
      <c r="R27" t="str">
        <f>IF(J27&lt;&gt;"",IF(J27&gt;K27,I27,L27),"")</f>
        <v/>
      </c>
      <c r="S27" t="str">
        <f t="shared" ref="S27" si="14">IF(K27&lt;&gt;"",IF(K27&gt;L27,J27,M27),"")</f>
        <v/>
      </c>
    </row>
    <row r="29" spans="1:36" x14ac:dyDescent="0.25">
      <c r="Q29" s="3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Equipes</vt:lpstr>
      <vt:lpstr>Tournoi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2018-09-26T15:54:38Z</dcterms:created>
  <dcterms:modified xsi:type="dcterms:W3CDTF">2018-09-26T17:02:42Z</dcterms:modified>
</cp:coreProperties>
</file>