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theme/themeOverride1.xml" ContentType="application/vnd.openxmlformats-officedocument.themeOverride+xml"/>
  <Override PartName="/xl/charts/chart13.xml" ContentType="application/vnd.openxmlformats-officedocument.drawingml.chart+xml"/>
  <Override PartName="/xl/theme/themeOverride2.xml" ContentType="application/vnd.openxmlformats-officedocument.themeOverride+xml"/>
  <Override PartName="/xl/charts/chart14.xml" ContentType="application/vnd.openxmlformats-officedocument.drawingml.chart+xml"/>
  <Override PartName="/xl/theme/themeOverride3.xml" ContentType="application/vnd.openxmlformats-officedocument.themeOverride+xml"/>
  <Override PartName="/xl/charts/chart15.xml" ContentType="application/vnd.openxmlformats-officedocument.drawingml.chart+xml"/>
  <Override PartName="/xl/theme/themeOverride4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CF95202-7A9B-4DCF-8737-176BF4CCCD09}" xr6:coauthVersionLast="45" xr6:coauthVersionMax="45" xr10:uidLastSave="{00000000-0000-0000-0000-000000000000}"/>
  <bookViews>
    <workbookView xWindow="-120" yWindow="-120" windowWidth="29040" windowHeight="16440" tabRatio="817" firstSheet="3" activeTab="3" xr2:uid="{00000000-000D-0000-FFFF-FFFF00000000}"/>
  </bookViews>
  <sheets>
    <sheet name="Analyse appels Disco Ginko 2016" sheetId="6" state="hidden" r:id="rId1"/>
    <sheet name="Analyse appels Disco Ginko 2017" sheetId="5" state="hidden" r:id="rId2"/>
    <sheet name="Analyse appels Disco Ginko 2018" sheetId="7" state="hidden" r:id="rId3"/>
    <sheet name="WIDGET" sheetId="34" r:id="rId4"/>
    <sheet name="Lignes Accueil Hebdo 2019-2020" sheetId="25" r:id="rId5"/>
  </sheets>
  <externalReferences>
    <externalReference r:id="rId6"/>
  </externalReferences>
  <definedNames>
    <definedName name="ADCUMUL20">WIDGET!$O$6</definedName>
    <definedName name="ARPPCUMUL20">WIDGET!$N$6</definedName>
    <definedName name="LUNECUMUL20">WIDGET!$P$6</definedName>
    <definedName name="TELARPPCUMUL20">WIDGET!$N$6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1" i="34" l="1"/>
  <c r="K31" i="34"/>
  <c r="L31" i="34"/>
  <c r="M31" i="34"/>
  <c r="N31" i="34"/>
  <c r="O31" i="34"/>
  <c r="P31" i="34"/>
  <c r="Q31" i="34"/>
  <c r="R31" i="34"/>
  <c r="S31" i="34"/>
  <c r="T31" i="34"/>
  <c r="U31" i="34"/>
  <c r="V31" i="34"/>
  <c r="W31" i="34"/>
  <c r="X31" i="34"/>
  <c r="Y31" i="34"/>
  <c r="Z31" i="34"/>
  <c r="AA31" i="34"/>
  <c r="AB31" i="34"/>
  <c r="AC31" i="34"/>
  <c r="AD31" i="34"/>
  <c r="AE31" i="34"/>
  <c r="AF31" i="34"/>
  <c r="AG31" i="34"/>
  <c r="AH31" i="34"/>
  <c r="AI31" i="34"/>
  <c r="AJ31" i="34"/>
  <c r="AK31" i="34"/>
  <c r="AL31" i="34"/>
  <c r="AM31" i="34"/>
  <c r="AN31" i="34"/>
  <c r="AO31" i="34"/>
  <c r="AP31" i="34"/>
  <c r="AQ31" i="34"/>
  <c r="AR31" i="34"/>
  <c r="AS31" i="34"/>
  <c r="AT31" i="34"/>
  <c r="AU31" i="34"/>
  <c r="AV31" i="34"/>
  <c r="AW31" i="34"/>
  <c r="AX31" i="34"/>
  <c r="AY31" i="34"/>
  <c r="AZ31" i="34"/>
  <c r="BA31" i="34"/>
  <c r="BB31" i="34"/>
  <c r="I31" i="34"/>
  <c r="C36" i="34" l="1"/>
  <c r="P6" i="34"/>
  <c r="O6" i="34"/>
  <c r="N6" i="34"/>
  <c r="D6" i="34"/>
  <c r="D5" i="34"/>
  <c r="D4" i="34"/>
  <c r="E4" i="34" s="1"/>
  <c r="BC6" i="25"/>
  <c r="BC13" i="25"/>
  <c r="AF14" i="25"/>
  <c r="AG14" i="25"/>
  <c r="AH14" i="25"/>
  <c r="AI14" i="25"/>
  <c r="AJ14" i="25"/>
  <c r="AK14" i="25"/>
  <c r="AL14" i="25"/>
  <c r="AM14" i="25"/>
  <c r="AN14" i="25"/>
  <c r="AO14" i="25"/>
  <c r="AP14" i="25"/>
  <c r="AQ14" i="25"/>
  <c r="AR14" i="25"/>
  <c r="AS14" i="25"/>
  <c r="AT14" i="25"/>
  <c r="AU14" i="25"/>
  <c r="AV14" i="25"/>
  <c r="AW14" i="25"/>
  <c r="AX14" i="25"/>
  <c r="AY14" i="25"/>
  <c r="AZ14" i="25"/>
  <c r="BA14" i="25"/>
  <c r="BB14" i="25"/>
  <c r="BC16" i="25"/>
  <c r="AF17" i="25"/>
  <c r="AG17" i="25"/>
  <c r="AH17" i="25"/>
  <c r="AI17" i="25"/>
  <c r="AJ17" i="25"/>
  <c r="AK17" i="25"/>
  <c r="AL17" i="25"/>
  <c r="AM17" i="25"/>
  <c r="AN17" i="25"/>
  <c r="AO17" i="25"/>
  <c r="AP17" i="25"/>
  <c r="AQ17" i="25"/>
  <c r="AR17" i="25"/>
  <c r="AS17" i="25"/>
  <c r="AT17" i="25"/>
  <c r="AU17" i="25"/>
  <c r="AV17" i="25"/>
  <c r="AW17" i="25"/>
  <c r="AX17" i="25"/>
  <c r="AY17" i="25"/>
  <c r="AZ17" i="25"/>
  <c r="BA17" i="25"/>
  <c r="BB17" i="25"/>
  <c r="AF18" i="25"/>
  <c r="AG18" i="25"/>
  <c r="AH18" i="25"/>
  <c r="AI18" i="25"/>
  <c r="AJ18" i="25"/>
  <c r="AK18" i="25"/>
  <c r="AL18" i="25"/>
  <c r="AM18" i="25"/>
  <c r="AN18" i="25"/>
  <c r="AO18" i="25"/>
  <c r="AP18" i="25"/>
  <c r="AQ18" i="25"/>
  <c r="AR18" i="25"/>
  <c r="AS18" i="25"/>
  <c r="AT18" i="25"/>
  <c r="AU18" i="25"/>
  <c r="AV18" i="25"/>
  <c r="AW18" i="25"/>
  <c r="AX18" i="25"/>
  <c r="AY18" i="25"/>
  <c r="AZ18" i="25"/>
  <c r="BA18" i="25"/>
  <c r="BB18" i="25"/>
  <c r="BC21" i="25"/>
  <c r="BC23" i="25"/>
  <c r="BC24" i="25"/>
  <c r="AF25" i="25"/>
  <c r="AG25" i="25"/>
  <c r="AH25" i="25"/>
  <c r="AI25" i="25"/>
  <c r="AJ25" i="25"/>
  <c r="AK25" i="25"/>
  <c r="AL25" i="25"/>
  <c r="AM25" i="25"/>
  <c r="AN25" i="25"/>
  <c r="AO25" i="25"/>
  <c r="AP25" i="25"/>
  <c r="AQ25" i="25"/>
  <c r="AR25" i="25"/>
  <c r="AS25" i="25"/>
  <c r="AT25" i="25"/>
  <c r="AU25" i="25"/>
  <c r="AV25" i="25"/>
  <c r="AW25" i="25"/>
  <c r="AX25" i="25"/>
  <c r="AY25" i="25"/>
  <c r="AZ25" i="25"/>
  <c r="BA25" i="25"/>
  <c r="BB25" i="25"/>
  <c r="F189" i="25"/>
  <c r="E184" i="25"/>
  <c r="D184" i="25"/>
  <c r="E183" i="25"/>
  <c r="D183" i="25"/>
  <c r="E182" i="25"/>
  <c r="D182" i="25"/>
  <c r="E181" i="25"/>
  <c r="D181" i="25"/>
  <c r="E180" i="25"/>
  <c r="D180" i="25"/>
  <c r="E179" i="25"/>
  <c r="C82" i="25"/>
  <c r="D82" i="25" s="1"/>
  <c r="E82" i="25" s="1"/>
  <c r="F82" i="25" s="1"/>
  <c r="G82" i="25" s="1"/>
  <c r="H82" i="25" s="1"/>
  <c r="I82" i="25" s="1"/>
  <c r="J82" i="25" s="1"/>
  <c r="K82" i="25" s="1"/>
  <c r="L82" i="25" s="1"/>
  <c r="M82" i="25" s="1"/>
  <c r="N82" i="25" s="1"/>
  <c r="O82" i="25" s="1"/>
  <c r="P82" i="25" s="1"/>
  <c r="Q82" i="25" s="1"/>
  <c r="R82" i="25" s="1"/>
  <c r="S82" i="25" s="1"/>
  <c r="T82" i="25" s="1"/>
  <c r="U82" i="25" s="1"/>
  <c r="V82" i="25" s="1"/>
  <c r="W82" i="25" s="1"/>
  <c r="X82" i="25" s="1"/>
  <c r="Y82" i="25" s="1"/>
  <c r="Z82" i="25" s="1"/>
  <c r="AA82" i="25" s="1"/>
  <c r="AB82" i="25" s="1"/>
  <c r="AC82" i="25" s="1"/>
  <c r="AD82" i="25" s="1"/>
  <c r="AE82" i="25" s="1"/>
  <c r="AF82" i="25" s="1"/>
  <c r="AG82" i="25" s="1"/>
  <c r="AH82" i="25" s="1"/>
  <c r="AI82" i="25" s="1"/>
  <c r="AJ82" i="25" s="1"/>
  <c r="AK82" i="25" s="1"/>
  <c r="AL82" i="25" s="1"/>
  <c r="AM82" i="25" s="1"/>
  <c r="AN82" i="25" s="1"/>
  <c r="AO82" i="25" s="1"/>
  <c r="AP82" i="25" s="1"/>
  <c r="AQ82" i="25" s="1"/>
  <c r="AR82" i="25" s="1"/>
  <c r="AS82" i="25" s="1"/>
  <c r="AT82" i="25" s="1"/>
  <c r="AU82" i="25" s="1"/>
  <c r="AV82" i="25" s="1"/>
  <c r="AW82" i="25" s="1"/>
  <c r="AX82" i="25" s="1"/>
  <c r="AY82" i="25" s="1"/>
  <c r="AZ82" i="25" s="1"/>
  <c r="BA82" i="25" s="1"/>
  <c r="BB82" i="25" s="1"/>
  <c r="BC81" i="25"/>
  <c r="BC75" i="25"/>
  <c r="C70" i="25"/>
  <c r="D70" i="25" s="1"/>
  <c r="E70" i="25" s="1"/>
  <c r="F70" i="25" s="1"/>
  <c r="G70" i="25" s="1"/>
  <c r="H70" i="25" s="1"/>
  <c r="I70" i="25" s="1"/>
  <c r="J70" i="25" s="1"/>
  <c r="K70" i="25" s="1"/>
  <c r="L70" i="25" s="1"/>
  <c r="M70" i="25" s="1"/>
  <c r="N70" i="25" s="1"/>
  <c r="O70" i="25" s="1"/>
  <c r="P70" i="25" s="1"/>
  <c r="Q70" i="25" s="1"/>
  <c r="R70" i="25" s="1"/>
  <c r="S70" i="25" s="1"/>
  <c r="T70" i="25" s="1"/>
  <c r="U70" i="25" s="1"/>
  <c r="V70" i="25" s="1"/>
  <c r="W70" i="25" s="1"/>
  <c r="X70" i="25" s="1"/>
  <c r="Y70" i="25" s="1"/>
  <c r="Z70" i="25" s="1"/>
  <c r="AA70" i="25" s="1"/>
  <c r="AB70" i="25" s="1"/>
  <c r="AC70" i="25" s="1"/>
  <c r="AD70" i="25" s="1"/>
  <c r="AE70" i="25" s="1"/>
  <c r="AF70" i="25" s="1"/>
  <c r="AG70" i="25" s="1"/>
  <c r="AH70" i="25" s="1"/>
  <c r="AI70" i="25" s="1"/>
  <c r="AJ70" i="25" s="1"/>
  <c r="AK70" i="25" s="1"/>
  <c r="AL70" i="25" s="1"/>
  <c r="AM70" i="25" s="1"/>
  <c r="AN70" i="25" s="1"/>
  <c r="AO70" i="25" s="1"/>
  <c r="AP70" i="25" s="1"/>
  <c r="AQ70" i="25" s="1"/>
  <c r="AR70" i="25" s="1"/>
  <c r="AS70" i="25" s="1"/>
  <c r="AT70" i="25" s="1"/>
  <c r="AU70" i="25" s="1"/>
  <c r="AV70" i="25" s="1"/>
  <c r="AW70" i="25" s="1"/>
  <c r="AX70" i="25" s="1"/>
  <c r="AY70" i="25" s="1"/>
  <c r="AZ70" i="25" s="1"/>
  <c r="BA70" i="25" s="1"/>
  <c r="BB70" i="25" s="1"/>
  <c r="BC69" i="25"/>
  <c r="BC65" i="25"/>
  <c r="BB64" i="25"/>
  <c r="AW64" i="25"/>
  <c r="AV64" i="25"/>
  <c r="AU64" i="25"/>
  <c r="AT64" i="25"/>
  <c r="AS64" i="25"/>
  <c r="AR64" i="25"/>
  <c r="AQ64" i="25"/>
  <c r="AP64" i="25"/>
  <c r="AO64" i="25"/>
  <c r="AN64" i="25"/>
  <c r="AM64" i="25"/>
  <c r="AL64" i="25"/>
  <c r="AK64" i="25"/>
  <c r="AJ64" i="25"/>
  <c r="AI64" i="25"/>
  <c r="AH64" i="25"/>
  <c r="AG64" i="25"/>
  <c r="AF64" i="25"/>
  <c r="AE64" i="25"/>
  <c r="AD64" i="25"/>
  <c r="AC64" i="25"/>
  <c r="AB64" i="25"/>
  <c r="AA64" i="25"/>
  <c r="Z64" i="25"/>
  <c r="Y64" i="25"/>
  <c r="X64" i="25"/>
  <c r="W64" i="25"/>
  <c r="V64" i="25"/>
  <c r="U64" i="25"/>
  <c r="T64" i="25"/>
  <c r="S64" i="25"/>
  <c r="R64" i="25"/>
  <c r="Q64" i="25"/>
  <c r="P64" i="25"/>
  <c r="O64" i="25"/>
  <c r="N64" i="25"/>
  <c r="M64" i="25"/>
  <c r="L64" i="25"/>
  <c r="K64" i="25"/>
  <c r="J64" i="25"/>
  <c r="I64" i="25"/>
  <c r="H64" i="25"/>
  <c r="G64" i="25"/>
  <c r="F64" i="25"/>
  <c r="E64" i="25"/>
  <c r="D64" i="25"/>
  <c r="C64" i="25"/>
  <c r="BB63" i="25"/>
  <c r="AW63" i="25"/>
  <c r="AV63" i="25"/>
  <c r="AU63" i="25"/>
  <c r="AT63" i="25"/>
  <c r="AS63" i="25"/>
  <c r="AR63" i="25"/>
  <c r="AQ63" i="25"/>
  <c r="AP63" i="25"/>
  <c r="AO63" i="25"/>
  <c r="AN63" i="25"/>
  <c r="AM63" i="25"/>
  <c r="AL63" i="25"/>
  <c r="AK63" i="25"/>
  <c r="AJ63" i="25"/>
  <c r="AI63" i="25"/>
  <c r="AH63" i="25"/>
  <c r="AG63" i="25"/>
  <c r="AF63" i="25"/>
  <c r="AE63" i="25"/>
  <c r="AD63" i="25"/>
  <c r="AC63" i="25"/>
  <c r="AB63" i="25"/>
  <c r="AA63" i="25"/>
  <c r="Z63" i="25"/>
  <c r="Y63" i="25"/>
  <c r="X63" i="25"/>
  <c r="W63" i="25"/>
  <c r="V63" i="25"/>
  <c r="U63" i="25"/>
  <c r="T63" i="25"/>
  <c r="S63" i="25"/>
  <c r="R63" i="25"/>
  <c r="Q63" i="25"/>
  <c r="P63" i="25"/>
  <c r="O63" i="25"/>
  <c r="N63" i="25"/>
  <c r="M63" i="25"/>
  <c r="L63" i="25"/>
  <c r="K63" i="25"/>
  <c r="J63" i="25"/>
  <c r="I63" i="25"/>
  <c r="H63" i="25"/>
  <c r="G63" i="25"/>
  <c r="F63" i="25"/>
  <c r="E63" i="25"/>
  <c r="D63" i="25"/>
  <c r="C63" i="25"/>
  <c r="BA62" i="25"/>
  <c r="BA63" i="25" s="1"/>
  <c r="AZ62" i="25"/>
  <c r="AZ63" i="25" s="1"/>
  <c r="AY62" i="25"/>
  <c r="AY63" i="25" s="1"/>
  <c r="AX62" i="25"/>
  <c r="AX64" i="25" s="1"/>
  <c r="C61" i="25"/>
  <c r="D61" i="25" s="1"/>
  <c r="E61" i="25" s="1"/>
  <c r="F61" i="25" s="1"/>
  <c r="G61" i="25" s="1"/>
  <c r="H61" i="25" s="1"/>
  <c r="I61" i="25" s="1"/>
  <c r="J61" i="25" s="1"/>
  <c r="K61" i="25" s="1"/>
  <c r="L61" i="25" s="1"/>
  <c r="M61" i="25" s="1"/>
  <c r="N61" i="25" s="1"/>
  <c r="O61" i="25" s="1"/>
  <c r="P61" i="25" s="1"/>
  <c r="Q61" i="25" s="1"/>
  <c r="R61" i="25" s="1"/>
  <c r="S61" i="25" s="1"/>
  <c r="T61" i="25" s="1"/>
  <c r="U61" i="25" s="1"/>
  <c r="V61" i="25" s="1"/>
  <c r="W61" i="25" s="1"/>
  <c r="X61" i="25" s="1"/>
  <c r="Y61" i="25" s="1"/>
  <c r="Z61" i="25" s="1"/>
  <c r="AA61" i="25" s="1"/>
  <c r="AB61" i="25" s="1"/>
  <c r="AC61" i="25" s="1"/>
  <c r="AD61" i="25" s="1"/>
  <c r="AE61" i="25" s="1"/>
  <c r="AF61" i="25" s="1"/>
  <c r="AG61" i="25" s="1"/>
  <c r="AH61" i="25" s="1"/>
  <c r="AI61" i="25" s="1"/>
  <c r="AJ61" i="25" s="1"/>
  <c r="AK61" i="25" s="1"/>
  <c r="AL61" i="25" s="1"/>
  <c r="AM61" i="25" s="1"/>
  <c r="AN61" i="25" s="1"/>
  <c r="AO61" i="25" s="1"/>
  <c r="AP61" i="25" s="1"/>
  <c r="AQ61" i="25" s="1"/>
  <c r="AR61" i="25" s="1"/>
  <c r="AS61" i="25" s="1"/>
  <c r="AT61" i="25" s="1"/>
  <c r="AU61" i="25" s="1"/>
  <c r="AV61" i="25" s="1"/>
  <c r="AW61" i="25" s="1"/>
  <c r="AX61" i="25" s="1"/>
  <c r="AY61" i="25" s="1"/>
  <c r="AZ61" i="25" s="1"/>
  <c r="BA61" i="25" s="1"/>
  <c r="BB61" i="25" s="1"/>
  <c r="BC61" i="25" s="1"/>
  <c r="BB60" i="25"/>
  <c r="BA60" i="25"/>
  <c r="AZ60" i="25"/>
  <c r="AY60" i="25"/>
  <c r="AX60" i="25"/>
  <c r="AW60" i="25"/>
  <c r="AV60" i="25"/>
  <c r="AU60" i="25"/>
  <c r="AT60" i="25"/>
  <c r="AS60" i="25"/>
  <c r="AR60" i="25"/>
  <c r="AQ60" i="25"/>
  <c r="AP60" i="25"/>
  <c r="AO60" i="25"/>
  <c r="AN60" i="25"/>
  <c r="AM60" i="25"/>
  <c r="AL60" i="25"/>
  <c r="AK60" i="25"/>
  <c r="AJ60" i="25"/>
  <c r="AI60" i="25"/>
  <c r="AH60" i="25"/>
  <c r="AG60" i="25"/>
  <c r="AF60" i="25"/>
  <c r="AE60" i="25"/>
  <c r="AD60" i="25"/>
  <c r="AC60" i="25"/>
  <c r="AB60" i="25"/>
  <c r="AA60" i="25"/>
  <c r="Z60" i="25"/>
  <c r="Y60" i="25"/>
  <c r="X60" i="25"/>
  <c r="W60" i="25"/>
  <c r="V60" i="25"/>
  <c r="U60" i="25"/>
  <c r="T60" i="25"/>
  <c r="S60" i="25"/>
  <c r="R60" i="25"/>
  <c r="Q60" i="25"/>
  <c r="P60" i="25"/>
  <c r="O60" i="25"/>
  <c r="N60" i="25"/>
  <c r="M60" i="25"/>
  <c r="L60" i="25"/>
  <c r="K60" i="25"/>
  <c r="J60" i="25"/>
  <c r="I60" i="25"/>
  <c r="H60" i="25"/>
  <c r="G60" i="25"/>
  <c r="F60" i="25"/>
  <c r="E60" i="25"/>
  <c r="D60" i="25"/>
  <c r="C60" i="25"/>
  <c r="BC59" i="25"/>
  <c r="C53" i="25"/>
  <c r="D53" i="25" s="1"/>
  <c r="E53" i="25" s="1"/>
  <c r="F53" i="25" s="1"/>
  <c r="G53" i="25" s="1"/>
  <c r="H53" i="25" s="1"/>
  <c r="I53" i="25" s="1"/>
  <c r="J53" i="25" s="1"/>
  <c r="K53" i="25" s="1"/>
  <c r="L53" i="25" s="1"/>
  <c r="M53" i="25" s="1"/>
  <c r="N53" i="25" s="1"/>
  <c r="O53" i="25" s="1"/>
  <c r="P53" i="25" s="1"/>
  <c r="Q53" i="25" s="1"/>
  <c r="R53" i="25" s="1"/>
  <c r="S53" i="25" s="1"/>
  <c r="T53" i="25" s="1"/>
  <c r="U53" i="25" s="1"/>
  <c r="V53" i="25" s="1"/>
  <c r="W53" i="25" s="1"/>
  <c r="X53" i="25" s="1"/>
  <c r="Y53" i="25" s="1"/>
  <c r="Z53" i="25" s="1"/>
  <c r="AA53" i="25" s="1"/>
  <c r="AB53" i="25" s="1"/>
  <c r="AC53" i="25" s="1"/>
  <c r="AD53" i="25" s="1"/>
  <c r="AE53" i="25" s="1"/>
  <c r="AF53" i="25" s="1"/>
  <c r="AG53" i="25" s="1"/>
  <c r="AH53" i="25" s="1"/>
  <c r="AI53" i="25" s="1"/>
  <c r="AJ53" i="25" s="1"/>
  <c r="AK53" i="25" s="1"/>
  <c r="AL53" i="25" s="1"/>
  <c r="AM53" i="25" s="1"/>
  <c r="AN53" i="25" s="1"/>
  <c r="AO53" i="25" s="1"/>
  <c r="AP53" i="25" s="1"/>
  <c r="AQ53" i="25" s="1"/>
  <c r="AR53" i="25" s="1"/>
  <c r="AS53" i="25" s="1"/>
  <c r="AT53" i="25" s="1"/>
  <c r="AU53" i="25" s="1"/>
  <c r="AV53" i="25" s="1"/>
  <c r="AW53" i="25" s="1"/>
  <c r="AX53" i="25" s="1"/>
  <c r="AY53" i="25" s="1"/>
  <c r="AZ53" i="25" s="1"/>
  <c r="BA53" i="25" s="1"/>
  <c r="BB53" i="25" s="1"/>
  <c r="BC52" i="25"/>
  <c r="C43" i="25"/>
  <c r="D43" i="25" s="1"/>
  <c r="E43" i="25" s="1"/>
  <c r="F43" i="25" s="1"/>
  <c r="G43" i="25" s="1"/>
  <c r="H43" i="25" s="1"/>
  <c r="I43" i="25" s="1"/>
  <c r="J43" i="25" s="1"/>
  <c r="K43" i="25" s="1"/>
  <c r="L43" i="25" s="1"/>
  <c r="M43" i="25" s="1"/>
  <c r="N43" i="25" s="1"/>
  <c r="O43" i="25" s="1"/>
  <c r="P43" i="25" s="1"/>
  <c r="Q43" i="25" s="1"/>
  <c r="R43" i="25" s="1"/>
  <c r="S43" i="25" s="1"/>
  <c r="T43" i="25" s="1"/>
  <c r="U43" i="25" s="1"/>
  <c r="V43" i="25" s="1"/>
  <c r="W43" i="25" s="1"/>
  <c r="X43" i="25" s="1"/>
  <c r="Y43" i="25" s="1"/>
  <c r="Z43" i="25" s="1"/>
  <c r="AA43" i="25" s="1"/>
  <c r="AB43" i="25" s="1"/>
  <c r="AC43" i="25" s="1"/>
  <c r="AD43" i="25" s="1"/>
  <c r="AE43" i="25" s="1"/>
  <c r="AF43" i="25" s="1"/>
  <c r="AG43" i="25" s="1"/>
  <c r="AH43" i="25" s="1"/>
  <c r="AI43" i="25" s="1"/>
  <c r="AJ43" i="25" s="1"/>
  <c r="AK43" i="25" s="1"/>
  <c r="AL43" i="25" s="1"/>
  <c r="AM43" i="25" s="1"/>
  <c r="AN43" i="25" s="1"/>
  <c r="AO43" i="25" s="1"/>
  <c r="AP43" i="25" s="1"/>
  <c r="AQ43" i="25" s="1"/>
  <c r="AR43" i="25" s="1"/>
  <c r="AS43" i="25" s="1"/>
  <c r="AT43" i="25" s="1"/>
  <c r="AU43" i="25" s="1"/>
  <c r="AV43" i="25" s="1"/>
  <c r="AW43" i="25" s="1"/>
  <c r="AX43" i="25" s="1"/>
  <c r="AY43" i="25" s="1"/>
  <c r="AZ43" i="25" s="1"/>
  <c r="BA43" i="25" s="1"/>
  <c r="BB43" i="25" s="1"/>
  <c r="BC42" i="25"/>
  <c r="BC36" i="25"/>
  <c r="D29" i="25"/>
  <c r="E29" i="25" s="1"/>
  <c r="F29" i="25" s="1"/>
  <c r="G29" i="25" s="1"/>
  <c r="H29" i="25" s="1"/>
  <c r="I29" i="25" s="1"/>
  <c r="J29" i="25" s="1"/>
  <c r="K29" i="25" s="1"/>
  <c r="L29" i="25" s="1"/>
  <c r="M29" i="25" s="1"/>
  <c r="N29" i="25" s="1"/>
  <c r="O29" i="25" s="1"/>
  <c r="P29" i="25" s="1"/>
  <c r="Q29" i="25" s="1"/>
  <c r="R29" i="25" s="1"/>
  <c r="S29" i="25" s="1"/>
  <c r="T29" i="25" s="1"/>
  <c r="U29" i="25" s="1"/>
  <c r="V29" i="25" s="1"/>
  <c r="W29" i="25" s="1"/>
  <c r="X29" i="25" s="1"/>
  <c r="Y29" i="25" s="1"/>
  <c r="Z29" i="25" s="1"/>
  <c r="AA29" i="25" s="1"/>
  <c r="AB29" i="25" s="1"/>
  <c r="AC29" i="25" s="1"/>
  <c r="AD29" i="25" s="1"/>
  <c r="AE29" i="25" s="1"/>
  <c r="AF29" i="25" s="1"/>
  <c r="AG29" i="25" s="1"/>
  <c r="AH29" i="25" s="1"/>
  <c r="AI29" i="25" s="1"/>
  <c r="AJ29" i="25" s="1"/>
  <c r="AK29" i="25" s="1"/>
  <c r="AL29" i="25" s="1"/>
  <c r="AM29" i="25" s="1"/>
  <c r="AN29" i="25" s="1"/>
  <c r="AO29" i="25" s="1"/>
  <c r="AP29" i="25" s="1"/>
  <c r="AQ29" i="25" s="1"/>
  <c r="AR29" i="25" s="1"/>
  <c r="AS29" i="25" s="1"/>
  <c r="AT29" i="25" s="1"/>
  <c r="AU29" i="25" s="1"/>
  <c r="AV29" i="25" s="1"/>
  <c r="AW29" i="25" s="1"/>
  <c r="AX29" i="25" s="1"/>
  <c r="AY29" i="25" s="1"/>
  <c r="AZ29" i="25" s="1"/>
  <c r="BA29" i="25" s="1"/>
  <c r="BB29" i="25" s="1"/>
  <c r="C29" i="25"/>
  <c r="BC28" i="25"/>
  <c r="AE25" i="25"/>
  <c r="AD25" i="25"/>
  <c r="AC25" i="25"/>
  <c r="AB25" i="25"/>
  <c r="AA25" i="25"/>
  <c r="Z25" i="25"/>
  <c r="Y25" i="25"/>
  <c r="X25" i="25"/>
  <c r="W25" i="25"/>
  <c r="V25" i="25"/>
  <c r="U25" i="25"/>
  <c r="T25" i="25"/>
  <c r="S25" i="25"/>
  <c r="R25" i="25"/>
  <c r="Q25" i="25"/>
  <c r="P25" i="25"/>
  <c r="O25" i="25"/>
  <c r="N25" i="25"/>
  <c r="M25" i="25"/>
  <c r="L25" i="25"/>
  <c r="K25" i="25"/>
  <c r="J25" i="25"/>
  <c r="I25" i="25"/>
  <c r="H25" i="25"/>
  <c r="G25" i="25"/>
  <c r="F25" i="25"/>
  <c r="E25" i="25"/>
  <c r="BC25" i="25" s="1"/>
  <c r="AE18" i="25"/>
  <c r="AD18" i="25"/>
  <c r="AC18" i="25"/>
  <c r="AB18" i="25"/>
  <c r="AA18" i="25"/>
  <c r="Z18" i="25"/>
  <c r="Y18" i="25"/>
  <c r="X18" i="25"/>
  <c r="W18" i="25"/>
  <c r="V18" i="25"/>
  <c r="U18" i="25"/>
  <c r="T18" i="25"/>
  <c r="S18" i="25"/>
  <c r="R18" i="25"/>
  <c r="Q18" i="25"/>
  <c r="P18" i="25"/>
  <c r="O18" i="25"/>
  <c r="N18" i="25"/>
  <c r="M18" i="25"/>
  <c r="L18" i="25"/>
  <c r="K18" i="25"/>
  <c r="J18" i="25"/>
  <c r="I18" i="25"/>
  <c r="H18" i="25"/>
  <c r="G18" i="25"/>
  <c r="F18" i="25"/>
  <c r="E18" i="25"/>
  <c r="D18" i="25"/>
  <c r="C18" i="25"/>
  <c r="AE17" i="25"/>
  <c r="AD17" i="25"/>
  <c r="AC17" i="25"/>
  <c r="AB17" i="25"/>
  <c r="AA17" i="25"/>
  <c r="Z17" i="25"/>
  <c r="Y17" i="25"/>
  <c r="X17" i="25"/>
  <c r="W17" i="25"/>
  <c r="V17" i="25"/>
  <c r="U17" i="25"/>
  <c r="T17" i="25"/>
  <c r="S17" i="25"/>
  <c r="R17" i="25"/>
  <c r="Q17" i="25"/>
  <c r="P17" i="25"/>
  <c r="O17" i="25"/>
  <c r="N17" i="25"/>
  <c r="M17" i="25"/>
  <c r="L17" i="25"/>
  <c r="K17" i="25"/>
  <c r="J17" i="25"/>
  <c r="I17" i="25"/>
  <c r="H17" i="25"/>
  <c r="G17" i="25"/>
  <c r="F17" i="25"/>
  <c r="E17" i="25"/>
  <c r="D17" i="25"/>
  <c r="C17" i="25"/>
  <c r="C15" i="25"/>
  <c r="D15" i="25" s="1"/>
  <c r="E15" i="25" s="1"/>
  <c r="F15" i="25" s="1"/>
  <c r="G15" i="25" s="1"/>
  <c r="H15" i="25" s="1"/>
  <c r="I15" i="25" s="1"/>
  <c r="J15" i="25" s="1"/>
  <c r="K15" i="25" s="1"/>
  <c r="L15" i="25" s="1"/>
  <c r="M15" i="25" s="1"/>
  <c r="N15" i="25" s="1"/>
  <c r="O15" i="25" s="1"/>
  <c r="P15" i="25" s="1"/>
  <c r="Q15" i="25" s="1"/>
  <c r="R15" i="25" s="1"/>
  <c r="S15" i="25" s="1"/>
  <c r="T15" i="25" s="1"/>
  <c r="U15" i="25" s="1"/>
  <c r="V15" i="25" s="1"/>
  <c r="W15" i="25" s="1"/>
  <c r="X15" i="25" s="1"/>
  <c r="Y15" i="25" s="1"/>
  <c r="Z15" i="25" s="1"/>
  <c r="AA15" i="25" s="1"/>
  <c r="AB15" i="25" s="1"/>
  <c r="AC15" i="25" s="1"/>
  <c r="AD15" i="25" s="1"/>
  <c r="AE15" i="25" s="1"/>
  <c r="AF15" i="25" s="1"/>
  <c r="AG15" i="25" s="1"/>
  <c r="AH15" i="25" s="1"/>
  <c r="AI15" i="25" s="1"/>
  <c r="AJ15" i="25" s="1"/>
  <c r="AK15" i="25" s="1"/>
  <c r="AL15" i="25" s="1"/>
  <c r="AM15" i="25" s="1"/>
  <c r="AN15" i="25" s="1"/>
  <c r="AO15" i="25" s="1"/>
  <c r="AP15" i="25" s="1"/>
  <c r="AQ15" i="25" s="1"/>
  <c r="AR15" i="25" s="1"/>
  <c r="AS15" i="25" s="1"/>
  <c r="AT15" i="25" s="1"/>
  <c r="AU15" i="25" s="1"/>
  <c r="AV15" i="25" s="1"/>
  <c r="AW15" i="25" s="1"/>
  <c r="AX15" i="25" s="1"/>
  <c r="AY15" i="25" s="1"/>
  <c r="AZ15" i="25" s="1"/>
  <c r="BA15" i="25" s="1"/>
  <c r="BB15" i="25" s="1"/>
  <c r="BC15" i="25" s="1"/>
  <c r="BC17" i="25" s="1"/>
  <c r="AE14" i="25"/>
  <c r="AD14" i="25"/>
  <c r="AC14" i="25"/>
  <c r="AB14" i="25"/>
  <c r="AA14" i="25"/>
  <c r="Z14" i="25"/>
  <c r="Y14" i="25"/>
  <c r="X14" i="25"/>
  <c r="W14" i="25"/>
  <c r="V14" i="25"/>
  <c r="U14" i="25"/>
  <c r="T14" i="25"/>
  <c r="S14" i="25"/>
  <c r="R14" i="25"/>
  <c r="Q14" i="25"/>
  <c r="P14" i="25"/>
  <c r="O14" i="25"/>
  <c r="N14" i="25"/>
  <c r="M14" i="25"/>
  <c r="L14" i="25"/>
  <c r="K14" i="25"/>
  <c r="J14" i="25"/>
  <c r="I14" i="25"/>
  <c r="H14" i="25"/>
  <c r="G14" i="25"/>
  <c r="F14" i="25"/>
  <c r="C7" i="25"/>
  <c r="D7" i="25" s="1"/>
  <c r="E7" i="25" s="1"/>
  <c r="F7" i="25" s="1"/>
  <c r="G7" i="25" s="1"/>
  <c r="H7" i="25" s="1"/>
  <c r="I7" i="25" s="1"/>
  <c r="J7" i="25" s="1"/>
  <c r="K7" i="25" s="1"/>
  <c r="L7" i="25" s="1"/>
  <c r="M7" i="25" s="1"/>
  <c r="N7" i="25" s="1"/>
  <c r="O7" i="25" s="1"/>
  <c r="P7" i="25" s="1"/>
  <c r="Q7" i="25" s="1"/>
  <c r="R7" i="25" s="1"/>
  <c r="S7" i="25" s="1"/>
  <c r="T7" i="25" s="1"/>
  <c r="U7" i="25" s="1"/>
  <c r="V7" i="25" s="1"/>
  <c r="W7" i="25" s="1"/>
  <c r="X7" i="25" s="1"/>
  <c r="Y7" i="25" s="1"/>
  <c r="Z7" i="25" s="1"/>
  <c r="AA7" i="25" s="1"/>
  <c r="AB7" i="25" s="1"/>
  <c r="AC7" i="25" s="1"/>
  <c r="AD7" i="25" s="1"/>
  <c r="AE7" i="25" s="1"/>
  <c r="AF7" i="25" s="1"/>
  <c r="AG7" i="25" s="1"/>
  <c r="AH7" i="25" s="1"/>
  <c r="AI7" i="25" s="1"/>
  <c r="AJ7" i="25" s="1"/>
  <c r="AK7" i="25" s="1"/>
  <c r="AL7" i="25" s="1"/>
  <c r="AM7" i="25" s="1"/>
  <c r="AN7" i="25" s="1"/>
  <c r="AO7" i="25" s="1"/>
  <c r="AP7" i="25" s="1"/>
  <c r="AQ7" i="25" s="1"/>
  <c r="AR7" i="25" s="1"/>
  <c r="AS7" i="25" s="1"/>
  <c r="AT7" i="25" s="1"/>
  <c r="AU7" i="25" s="1"/>
  <c r="AV7" i="25" s="1"/>
  <c r="AW7" i="25" s="1"/>
  <c r="AX7" i="25" s="1"/>
  <c r="AY7" i="25" s="1"/>
  <c r="AZ7" i="25" s="1"/>
  <c r="BA7" i="25" s="1"/>
  <c r="BB7" i="25" s="1"/>
  <c r="E185" i="25" l="1"/>
  <c r="BC62" i="25"/>
  <c r="D185" i="25"/>
  <c r="BC60" i="25"/>
  <c r="AZ64" i="25"/>
  <c r="BA64" i="25"/>
  <c r="BC18" i="25"/>
  <c r="BC14" i="25"/>
  <c r="BC63" i="25"/>
  <c r="AX63" i="25"/>
  <c r="AY64" i="25"/>
  <c r="BC64" i="25"/>
  <c r="C6" i="34" l="1"/>
  <c r="B18" i="34" l="1"/>
  <c r="C18" i="34"/>
  <c r="E18" i="34"/>
  <c r="B19" i="34"/>
  <c r="C19" i="34"/>
  <c r="D19" i="34"/>
  <c r="E19" i="34"/>
  <c r="B20" i="34"/>
  <c r="B21" i="34"/>
  <c r="B22" i="34"/>
  <c r="B23" i="34"/>
  <c r="B24" i="34"/>
  <c r="D21" i="34"/>
  <c r="C22" i="34"/>
  <c r="C23" i="34"/>
  <c r="C24" i="34"/>
  <c r="D24" i="34"/>
  <c r="D20" i="34"/>
  <c r="C20" i="34"/>
  <c r="E23" i="34" l="1"/>
  <c r="E21" i="34"/>
  <c r="E22" i="34"/>
  <c r="E24" i="34"/>
  <c r="D23" i="34"/>
  <c r="D22" i="34"/>
  <c r="C21" i="34"/>
  <c r="E20" i="34"/>
  <c r="K16" i="7" l="1"/>
  <c r="J16" i="7"/>
  <c r="D16" i="7"/>
  <c r="G15" i="7"/>
  <c r="N15" i="7" s="1"/>
  <c r="P15" i="7" s="1"/>
  <c r="G14" i="7"/>
  <c r="N14" i="7" s="1"/>
  <c r="P14" i="7" s="1"/>
  <c r="N13" i="7"/>
  <c r="P13" i="7" s="1"/>
  <c r="G13" i="7"/>
  <c r="G12" i="7"/>
  <c r="N12" i="7" s="1"/>
  <c r="P12" i="7" s="1"/>
  <c r="G11" i="7"/>
  <c r="N11" i="7" s="1"/>
  <c r="P11" i="7" s="1"/>
  <c r="G10" i="7"/>
  <c r="N10" i="7" s="1"/>
  <c r="P10" i="7" s="1"/>
  <c r="G9" i="7"/>
  <c r="N9" i="7" s="1"/>
  <c r="P9" i="7" s="1"/>
  <c r="G8" i="7"/>
  <c r="N8" i="7" s="1"/>
  <c r="P8" i="7" s="1"/>
  <c r="G7" i="7"/>
  <c r="N7" i="7" s="1"/>
  <c r="P7" i="7" s="1"/>
  <c r="N6" i="7"/>
  <c r="P6" i="7" s="1"/>
  <c r="G6" i="7"/>
  <c r="L5" i="7"/>
  <c r="L6" i="7" s="1"/>
  <c r="L7" i="7" s="1"/>
  <c r="L8" i="7" s="1"/>
  <c r="L9" i="7" s="1"/>
  <c r="L10" i="7" s="1"/>
  <c r="L11" i="7" s="1"/>
  <c r="L12" i="7" s="1"/>
  <c r="L13" i="7" s="1"/>
  <c r="L14" i="7" s="1"/>
  <c r="L15" i="7" s="1"/>
  <c r="G5" i="7"/>
  <c r="N5" i="7" s="1"/>
  <c r="P5" i="7" s="1"/>
  <c r="O4" i="7"/>
  <c r="L4" i="7"/>
  <c r="H4" i="7"/>
  <c r="G4" i="7"/>
  <c r="N4" i="7" s="1"/>
  <c r="P4" i="7" s="1"/>
  <c r="E4" i="7"/>
  <c r="E5" i="7" s="1"/>
  <c r="E6" i="7" s="1"/>
  <c r="E7" i="7" s="1"/>
  <c r="E8" i="7" s="1"/>
  <c r="E9" i="7" s="1"/>
  <c r="E10" i="7" s="1"/>
  <c r="E11" i="7" s="1"/>
  <c r="E12" i="7" s="1"/>
  <c r="E13" i="7" s="1"/>
  <c r="E14" i="7" s="1"/>
  <c r="E15" i="7" s="1"/>
  <c r="G19" i="5"/>
  <c r="G21" i="5" s="1"/>
  <c r="D19" i="5"/>
  <c r="J16" i="5"/>
  <c r="L16" i="5" s="1"/>
  <c r="J15" i="5"/>
  <c r="L15" i="5" s="1"/>
  <c r="J14" i="5"/>
  <c r="L14" i="5" s="1"/>
  <c r="J13" i="5"/>
  <c r="L13" i="5" s="1"/>
  <c r="J12" i="5"/>
  <c r="L12" i="5" s="1"/>
  <c r="J11" i="5"/>
  <c r="L11" i="5" s="1"/>
  <c r="L10" i="5"/>
  <c r="J10" i="5"/>
  <c r="L9" i="5"/>
  <c r="J9" i="5"/>
  <c r="J8" i="5"/>
  <c r="L8" i="5" s="1"/>
  <c r="H8" i="5"/>
  <c r="H9" i="5" s="1"/>
  <c r="H10" i="5" s="1"/>
  <c r="H11" i="5" s="1"/>
  <c r="H12" i="5" s="1"/>
  <c r="H13" i="5" s="1"/>
  <c r="H14" i="5" s="1"/>
  <c r="H15" i="5" s="1"/>
  <c r="H16" i="5" s="1"/>
  <c r="E8" i="5"/>
  <c r="E9" i="5" s="1"/>
  <c r="E10" i="5" s="1"/>
  <c r="E11" i="5" s="1"/>
  <c r="E12" i="5" s="1"/>
  <c r="E13" i="5" s="1"/>
  <c r="E14" i="5" s="1"/>
  <c r="E15" i="5" s="1"/>
  <c r="E16" i="5" s="1"/>
  <c r="J7" i="5"/>
  <c r="L7" i="5" s="1"/>
  <c r="J6" i="5"/>
  <c r="L6" i="5" s="1"/>
  <c r="L5" i="5"/>
  <c r="J5" i="5"/>
  <c r="K5" i="5" s="1"/>
  <c r="K6" i="5" s="1"/>
  <c r="H5" i="5"/>
  <c r="H6" i="5" s="1"/>
  <c r="H7" i="5" s="1"/>
  <c r="E5" i="5"/>
  <c r="E6" i="5" s="1"/>
  <c r="E7" i="5" s="1"/>
  <c r="G19" i="6"/>
  <c r="D19" i="6"/>
  <c r="J19" i="6" s="1"/>
  <c r="L19" i="6" s="1"/>
  <c r="J16" i="6"/>
  <c r="L16" i="6" s="1"/>
  <c r="J15" i="6"/>
  <c r="L15" i="6" s="1"/>
  <c r="J14" i="6"/>
  <c r="L14" i="6" s="1"/>
  <c r="J13" i="6"/>
  <c r="L13" i="6" s="1"/>
  <c r="J12" i="6"/>
  <c r="L12" i="6" s="1"/>
  <c r="J11" i="6"/>
  <c r="L11" i="6" s="1"/>
  <c r="L10" i="6"/>
  <c r="J10" i="6"/>
  <c r="J9" i="6"/>
  <c r="L9" i="6" s="1"/>
  <c r="J8" i="6"/>
  <c r="L8" i="6" s="1"/>
  <c r="J7" i="6"/>
  <c r="L7" i="6" s="1"/>
  <c r="J6" i="6"/>
  <c r="L6" i="6" s="1"/>
  <c r="H6" i="6"/>
  <c r="H7" i="6" s="1"/>
  <c r="H8" i="6" s="1"/>
  <c r="H9" i="6" s="1"/>
  <c r="H10" i="6" s="1"/>
  <c r="H11" i="6" s="1"/>
  <c r="H12" i="6" s="1"/>
  <c r="H13" i="6" s="1"/>
  <c r="H14" i="6" s="1"/>
  <c r="H15" i="6" s="1"/>
  <c r="H16" i="6" s="1"/>
  <c r="J5" i="6"/>
  <c r="K5" i="6" s="1"/>
  <c r="H5" i="6"/>
  <c r="E5" i="6"/>
  <c r="E6" i="6" s="1"/>
  <c r="E7" i="6" s="1"/>
  <c r="E8" i="6" s="1"/>
  <c r="E9" i="6" s="1"/>
  <c r="E10" i="6" s="1"/>
  <c r="E11" i="6" s="1"/>
  <c r="E12" i="6" s="1"/>
  <c r="E13" i="6" s="1"/>
  <c r="E14" i="6" s="1"/>
  <c r="E15" i="6" s="1"/>
  <c r="E16" i="6" s="1"/>
  <c r="O5" i="7" l="1"/>
  <c r="O6" i="7" s="1"/>
  <c r="O7" i="7" s="1"/>
  <c r="O8" i="7" s="1"/>
  <c r="O9" i="7" s="1"/>
  <c r="O10" i="7" s="1"/>
  <c r="O11" i="7" s="1"/>
  <c r="O12" i="7" s="1"/>
  <c r="O13" i="7" s="1"/>
  <c r="O14" i="7" s="1"/>
  <c r="O15" i="7" s="1"/>
  <c r="O16" i="7" s="1"/>
  <c r="K7" i="5"/>
  <c r="K8" i="5" s="1"/>
  <c r="K9" i="5" s="1"/>
  <c r="K10" i="5" s="1"/>
  <c r="K11" i="5" s="1"/>
  <c r="K12" i="5" s="1"/>
  <c r="K13" i="5" s="1"/>
  <c r="K14" i="5" s="1"/>
  <c r="K15" i="5" s="1"/>
  <c r="K16" i="5" s="1"/>
  <c r="H5" i="7"/>
  <c r="H6" i="7" s="1"/>
  <c r="H7" i="7" s="1"/>
  <c r="H8" i="7" s="1"/>
  <c r="H9" i="7" s="1"/>
  <c r="H10" i="7" s="1"/>
  <c r="H11" i="7" s="1"/>
  <c r="H12" i="7" s="1"/>
  <c r="H13" i="7" s="1"/>
  <c r="H14" i="7" s="1"/>
  <c r="H15" i="7" s="1"/>
  <c r="K6" i="6"/>
  <c r="K7" i="6" s="1"/>
  <c r="K8" i="6" s="1"/>
  <c r="K9" i="6" s="1"/>
  <c r="K10" i="6" s="1"/>
  <c r="K11" i="6" s="1"/>
  <c r="K12" i="6" s="1"/>
  <c r="K13" i="6" s="1"/>
  <c r="K14" i="6" s="1"/>
  <c r="K15" i="6" s="1"/>
  <c r="K16" i="6" s="1"/>
  <c r="D24" i="5"/>
  <c r="J19" i="5"/>
  <c r="L19" i="5" s="1"/>
  <c r="G16" i="7"/>
  <c r="N16" i="7" s="1"/>
  <c r="P16" i="7" s="1"/>
  <c r="L5" i="6"/>
</calcChain>
</file>

<file path=xl/sharedStrings.xml><?xml version="1.0" encoding="utf-8"?>
<sst xmlns="http://schemas.openxmlformats.org/spreadsheetml/2006/main" count="528" uniqueCount="163">
  <si>
    <t>Mois</t>
  </si>
  <si>
    <t>Taux d'accessibilité</t>
  </si>
  <si>
    <t>Février</t>
  </si>
  <si>
    <t>Mars</t>
  </si>
  <si>
    <t>Avril</t>
  </si>
  <si>
    <t>Mai</t>
  </si>
  <si>
    <t>Juin</t>
  </si>
  <si>
    <t>Juillet</t>
  </si>
  <si>
    <t>Août</t>
  </si>
  <si>
    <t>Cumul général</t>
  </si>
  <si>
    <t xml:space="preserve">Janvier </t>
  </si>
  <si>
    <t>PILOTE Ginko</t>
  </si>
  <si>
    <t>PILOTE Disco</t>
  </si>
  <si>
    <t>Nombre d’appels entrants présentés Disco</t>
  </si>
  <si>
    <t>Nombre d’appels entrants présentés Ginko</t>
  </si>
  <si>
    <t>Nombre d’appels entrants présentés Disco +Ginko</t>
  </si>
  <si>
    <t>Septembre</t>
  </si>
  <si>
    <t>Ration Ginko/Total</t>
  </si>
  <si>
    <t>Octobre</t>
  </si>
  <si>
    <t>Novembre</t>
  </si>
  <si>
    <t>Décembre</t>
  </si>
  <si>
    <t>Cumulé Nombre d’appels entrants présentés Disco +Ginko</t>
  </si>
  <si>
    <t>Nombre de transferts présentés Ginko</t>
  </si>
  <si>
    <t>Pilote Disco+Ginko</t>
  </si>
  <si>
    <t>Evolution</t>
  </si>
  <si>
    <t>Ratio
Ginko/Total</t>
  </si>
  <si>
    <t>Nombre d’appels reçus 2019</t>
  </si>
  <si>
    <t>Nombre d’appels reçus 2020</t>
  </si>
  <si>
    <t xml:space="preserve">Cumulé Nombre d’appels entrants présentés Disco </t>
  </si>
  <si>
    <t>Cumulé Nombre d’appels entrants présentés Ginko</t>
  </si>
  <si>
    <t>Cumulé Nombre d’appels entrants présentés Disco</t>
  </si>
  <si>
    <t>Cumulé nombre d’appels entrants présentés Disco</t>
  </si>
  <si>
    <t>Cumulé nombre d’appels entrants présentés Ginko</t>
  </si>
  <si>
    <t>PILOTE MES</t>
  </si>
  <si>
    <t>Taux d'accessibilité 2019</t>
  </si>
  <si>
    <t>QS 120 Secondes 2019</t>
  </si>
  <si>
    <t>Taux d'accessibilité 2020</t>
  </si>
  <si>
    <t>QS 120 Secondes 2020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</si>
  <si>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</si>
  <si>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</si>
  <si>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</si>
  <si>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</si>
  <si>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</si>
  <si>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</si>
  <si>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</si>
  <si>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</si>
  <si>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</si>
  <si>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</si>
  <si>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</si>
  <si>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</si>
  <si>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</si>
  <si>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</si>
  <si>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</si>
  <si>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</si>
  <si>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</si>
  <si>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</si>
  <si>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</si>
  <si>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</si>
  <si>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</si>
  <si>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</si>
  <si>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</si>
  <si>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</si>
  <si>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</si>
  <si>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</si>
  <si>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</si>
  <si>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</si>
  <si>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</si>
  <si>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</si>
  <si>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</si>
  <si>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</si>
  <si>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</si>
  <si>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</si>
  <si>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</si>
  <si>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</si>
  <si>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</si>
  <si>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</si>
  <si>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</si>
  <si>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</si>
  <si>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</si>
  <si>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</si>
  <si>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</si>
  <si>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</si>
  <si>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</si>
  <si>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</si>
  <si>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</si>
  <si>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</si>
  <si>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</si>
  <si>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</si>
  <si>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</si>
  <si>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</si>
  <si>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Appels reçus par transfert</t>
  </si>
  <si>
    <t>Cumulé appels reçus par transfert</t>
  </si>
  <si>
    <t>Taux de réappel</t>
  </si>
  <si>
    <t>Cumulé Nombre d’appels entrants reçus 2019</t>
  </si>
  <si>
    <t>Nombre d’appels reçus PRO-LR 2019</t>
  </si>
  <si>
    <t>Taux d'accessibilité PRO-LR 2019</t>
  </si>
  <si>
    <t>Objectif</t>
  </si>
  <si>
    <t>Total</t>
  </si>
  <si>
    <t>Taux d'appel reçu par transfert</t>
  </si>
  <si>
    <t>Taux de transfert depuis SC MGPP sur Appels reçus</t>
  </si>
  <si>
    <t>Taux de transfert depuis SC MGPP sur Transferts entrants</t>
  </si>
  <si>
    <t>Appels reçus par transfert depuis SC MGPP</t>
  </si>
  <si>
    <t>Temps moyen de com. AD</t>
  </si>
  <si>
    <t>Temps moyen de traitement AD</t>
  </si>
  <si>
    <t>Taux d'accessibilité AD 2019</t>
  </si>
  <si>
    <t>Taux c'accessibilité SRC PRO LR 2019</t>
  </si>
  <si>
    <t>Cumulé Nombre d’appels entrants reçus 2020</t>
  </si>
  <si>
    <t>Taux d'accessibilité PRO-LR 2020</t>
  </si>
  <si>
    <t>Taux d'accessibilité AD 2020</t>
  </si>
  <si>
    <t>Taux c'accessibilité SRC PRO LR 2020</t>
  </si>
  <si>
    <t>Préconisation en heures Part LR</t>
  </si>
  <si>
    <t>Planification réelle Part LR</t>
  </si>
  <si>
    <t>Ecart planification</t>
  </si>
  <si>
    <t>Appels cumulé 2019</t>
  </si>
  <si>
    <t>Appels cumulé 2020</t>
  </si>
  <si>
    <t>Ligne ARPP</t>
  </si>
  <si>
    <t>Ligne AD</t>
  </si>
  <si>
    <t>Ligne 1</t>
  </si>
  <si>
    <t>Accessibilité cumulé 2019</t>
  </si>
  <si>
    <t>Accessibilité cumulé 2020</t>
  </si>
  <si>
    <t>Devis avant 10 jours</t>
  </si>
  <si>
    <t>OBJECTIF RIQS</t>
  </si>
  <si>
    <t>RIQS 163-164</t>
  </si>
  <si>
    <t>Nombre d’appels reçus L Ginko-Disco-PDL 2019</t>
  </si>
  <si>
    <t>Taux d'accessibilité L Ginko-Disco-PDL 2019</t>
  </si>
  <si>
    <t>QS 120s L Ginko-Disco-PDL 2019</t>
  </si>
  <si>
    <t>Nombre d’appels reçus L Ginko-Disco-PDL 2020</t>
  </si>
  <si>
    <t>QS 120s L Ginko-Disco-PDL 2020</t>
  </si>
  <si>
    <t>Cumulé Taux d'accessibilité 2019</t>
  </si>
  <si>
    <t>Pilotes PART-LR PRO-LR</t>
  </si>
  <si>
    <t>Nombre d’appels reçus SRC PRO-LR 2019</t>
  </si>
  <si>
    <t>Cumulé QS 120S</t>
  </si>
  <si>
    <t>ARPP 2019</t>
  </si>
  <si>
    <t>LIGNE AD 2019</t>
  </si>
  <si>
    <t>LIGNE ACH 2019</t>
  </si>
  <si>
    <t>ARPP 2020</t>
  </si>
  <si>
    <t>LIGNE AD 2020</t>
  </si>
  <si>
    <t>LIGNE ACH 2020</t>
  </si>
  <si>
    <t>Cumulé Taux d'accessibilité 2020</t>
  </si>
  <si>
    <t>Nombre d’appels reçus SRC PRO-LR 2020</t>
  </si>
  <si>
    <t>Nombre d’appels reçus Part-LR 2020</t>
  </si>
  <si>
    <t>Nombre d’appels reçus SRC Part-LR 2020</t>
  </si>
  <si>
    <t>Taux c'accessibilité SRC Part LR 2020</t>
  </si>
  <si>
    <t>Objectif QS</t>
  </si>
  <si>
    <t>Objectif Access</t>
  </si>
  <si>
    <t>Cumulé QS 120s 2019</t>
  </si>
  <si>
    <t>Cumulé RIQS 163-164</t>
  </si>
  <si>
    <t>PRESTATIONS</t>
  </si>
  <si>
    <t>PRISE EN CHARGE</t>
  </si>
  <si>
    <t>ETO</t>
  </si>
  <si>
    <t>SOLDES</t>
  </si>
  <si>
    <t>CRIKY (Ginko)</t>
  </si>
  <si>
    <t>REJETS LINKY</t>
  </si>
  <si>
    <t>FLUX</t>
  </si>
  <si>
    <t>FLUX S7</t>
  </si>
  <si>
    <t>FLUX S8</t>
  </si>
  <si>
    <t>Ligne 1 QS</t>
  </si>
  <si>
    <t>Volumes d'appels</t>
  </si>
  <si>
    <t>Accessibilité des lignes</t>
  </si>
  <si>
    <t>FLUX BO ACH</t>
  </si>
  <si>
    <t>STOCKS BO ACH</t>
  </si>
  <si>
    <t>Semaine précédente</t>
  </si>
  <si>
    <t>A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</si>
</sst>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,\ %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FFFFFF"/>
      <name val="Tahoma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</font>
    <font>
      <b/>
      <sz val="8"/>
      <name val="Tahoma"/>
      <family val="2"/>
    </font>
    <font>
      <sz val="26"/>
      <name val="Calibri"/>
      <family val="2"/>
    </font>
    <font>
      <b/>
      <sz val="10"/>
      <color rgb="FFFFFFFF"/>
      <name val="Calibri"/>
      <family val="2"/>
    </font>
    <font>
      <b/>
      <sz val="10"/>
      <name val="Calibri"/>
      <family val="2"/>
    </font>
    <font>
      <b/>
      <sz val="72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  <fill>
      <patternFill patternType="solid">
        <fgColor theme="0" tint="-0.249977111117893"/>
        <bgColor rgb="FF4682B4"/>
      </patternFill>
    </fill>
    <fill>
      <patternFill patternType="solid">
        <fgColor theme="1"/>
        <bgColor indexed="64"/>
      </patternFill>
    </fill>
    <fill>
      <patternFill patternType="solid">
        <fgColor rgb="FFF187F1"/>
        <bgColor indexed="64"/>
      </patternFill>
    </fill>
    <fill>
      <patternFill patternType="solid">
        <fgColor rgb="FFEDA1D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rgb="FFBFBFBF"/>
        <bgColor rgb="FF4682B4"/>
      </patternFill>
    </fill>
    <fill>
      <patternFill patternType="solid">
        <fgColor rgb="FFBFBFBF"/>
        <bgColor rgb="FF000000"/>
      </patternFill>
    </fill>
    <fill>
      <patternFill patternType="solid">
        <fgColor rgb="FFE46D0A"/>
        <bgColor rgb="FF000000"/>
      </patternFill>
    </fill>
    <fill>
      <patternFill patternType="solid">
        <fgColor rgb="FFF2DDDC"/>
        <bgColor rgb="FF000000"/>
      </patternFill>
    </fill>
  </fills>
  <borders count="6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thin">
        <color rgb="FFD3D3D3"/>
      </right>
      <top style="medium">
        <color indexed="64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medium">
        <color indexed="64"/>
      </top>
      <bottom style="thin">
        <color rgb="FFD3D3D3"/>
      </bottom>
      <diagonal/>
    </border>
    <border>
      <left style="thin">
        <color rgb="FFD3D3D3"/>
      </left>
      <right style="thin">
        <color theme="0"/>
      </right>
      <top style="medium">
        <color indexed="64"/>
      </top>
      <bottom style="thin">
        <color rgb="FFD3D3D3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thin">
        <color rgb="FFD3D3D3"/>
      </right>
      <top style="medium">
        <color indexed="64"/>
      </top>
      <bottom style="thin">
        <color rgb="FFD3D3D3"/>
      </bottom>
      <diagonal/>
    </border>
    <border>
      <left style="thin">
        <color rgb="FFD3D3D3"/>
      </left>
      <right style="medium">
        <color indexed="64"/>
      </right>
      <top style="medium">
        <color indexed="64"/>
      </top>
      <bottom style="thin">
        <color rgb="FFD3D3D3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D3D3D3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FFFFFF"/>
      </right>
      <top style="medium">
        <color indexed="64"/>
      </top>
      <bottom style="thick">
        <color rgb="FFFFFFFF"/>
      </bottom>
      <diagonal/>
    </border>
    <border>
      <left style="medium">
        <color indexed="64"/>
      </left>
      <right style="medium">
        <color rgb="FFFFFFFF"/>
      </right>
      <top/>
      <bottom style="medium">
        <color rgb="FFFFFFFF"/>
      </bottom>
      <diagonal/>
    </border>
    <border>
      <left style="medium">
        <color indexed="64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99">
    <xf numFmtId="0" fontId="1" fillId="0" borderId="0" xfId="0" applyFont="1" applyFill="1" applyBorder="1"/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top" wrapText="1" readingOrder="1"/>
    </xf>
    <xf numFmtId="0" fontId="2" fillId="2" borderId="1" xfId="0" applyNumberFormat="1" applyFont="1" applyFill="1" applyBorder="1" applyAlignment="1">
      <alignment vertical="top" wrapText="1" readingOrder="1"/>
    </xf>
    <xf numFmtId="10" fontId="1" fillId="0" borderId="0" xfId="0" applyNumberFormat="1" applyFont="1" applyFill="1" applyBorder="1"/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top" wrapText="1" readingOrder="1"/>
    </xf>
    <xf numFmtId="0" fontId="2" fillId="2" borderId="0" xfId="0" applyNumberFormat="1" applyFont="1" applyFill="1" applyBorder="1" applyAlignment="1">
      <alignment horizontal="center" vertical="top" wrapText="1" readingOrder="1"/>
    </xf>
    <xf numFmtId="9" fontId="1" fillId="0" borderId="0" xfId="1" applyFont="1" applyFill="1" applyBorder="1"/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4" xfId="0" applyFont="1" applyFill="1" applyBorder="1"/>
    <xf numFmtId="0" fontId="1" fillId="0" borderId="0" xfId="0" applyFont="1" applyFill="1" applyBorder="1"/>
    <xf numFmtId="0" fontId="2" fillId="2" borderId="3" xfId="0" applyNumberFormat="1" applyFont="1" applyFill="1" applyBorder="1" applyAlignment="1">
      <alignment horizontal="center" vertical="top" wrapText="1" readingOrder="1"/>
    </xf>
    <xf numFmtId="0" fontId="2" fillId="2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 applyAlignment="1">
      <alignment horizontal="right"/>
    </xf>
    <xf numFmtId="0" fontId="2" fillId="3" borderId="7" xfId="0" applyNumberFormat="1" applyFont="1" applyFill="1" applyBorder="1" applyAlignment="1">
      <alignment horizontal="center" vertical="top" wrapText="1" readingOrder="1"/>
    </xf>
    <xf numFmtId="0" fontId="2" fillId="2" borderId="6" xfId="0" applyNumberFormat="1" applyFont="1" applyFill="1" applyBorder="1" applyAlignment="1">
      <alignment horizontal="center" vertical="top" wrapText="1" readingOrder="1"/>
    </xf>
    <xf numFmtId="0" fontId="2" fillId="2" borderId="7" xfId="0" applyNumberFormat="1" applyFont="1" applyFill="1" applyBorder="1" applyAlignment="1">
      <alignment horizontal="center" vertical="top" wrapText="1" readingOrder="1"/>
    </xf>
    <xf numFmtId="0" fontId="2" fillId="2" borderId="8" xfId="0" applyNumberFormat="1" applyFont="1" applyFill="1" applyBorder="1" applyAlignment="1">
      <alignment horizontal="center" vertical="top" wrapText="1" readingOrder="1"/>
    </xf>
    <xf numFmtId="0" fontId="2" fillId="2" borderId="9" xfId="0" applyNumberFormat="1" applyFont="1" applyFill="1" applyBorder="1" applyAlignment="1">
      <alignment horizontal="center" vertical="top" wrapText="1" readingOrder="1"/>
    </xf>
    <xf numFmtId="0" fontId="2" fillId="2" borderId="10" xfId="0" applyNumberFormat="1" applyFont="1" applyFill="1" applyBorder="1" applyAlignment="1">
      <alignment horizontal="center" vertical="top" wrapText="1" readingOrder="1"/>
    </xf>
    <xf numFmtId="0" fontId="1" fillId="0" borderId="11" xfId="0" applyFont="1" applyFill="1" applyBorder="1"/>
    <xf numFmtId="164" fontId="1" fillId="0" borderId="12" xfId="1" applyNumberFormat="1" applyFont="1" applyFill="1" applyBorder="1"/>
    <xf numFmtId="9" fontId="1" fillId="0" borderId="12" xfId="1" applyFont="1" applyFill="1" applyBorder="1"/>
    <xf numFmtId="0" fontId="2" fillId="2" borderId="16" xfId="0" applyNumberFormat="1" applyFont="1" applyFill="1" applyBorder="1" applyAlignment="1">
      <alignment vertical="top" wrapText="1" readingOrder="1"/>
    </xf>
    <xf numFmtId="0" fontId="2" fillId="3" borderId="5" xfId="0" applyNumberFormat="1" applyFont="1" applyFill="1" applyBorder="1" applyAlignment="1">
      <alignment horizontal="center" vertical="top" wrapText="1" readingOrder="1"/>
    </xf>
    <xf numFmtId="0" fontId="2" fillId="3" borderId="10" xfId="0" applyNumberFormat="1" applyFont="1" applyFill="1" applyBorder="1" applyAlignment="1">
      <alignment horizontal="center" vertical="top" wrapText="1" readingOrder="1"/>
    </xf>
    <xf numFmtId="10" fontId="1" fillId="0" borderId="11" xfId="0" applyNumberFormat="1" applyFont="1" applyFill="1" applyBorder="1" applyAlignment="1">
      <alignment horizontal="right"/>
    </xf>
    <xf numFmtId="0" fontId="1" fillId="0" borderId="12" xfId="0" applyFont="1" applyFill="1" applyBorder="1"/>
    <xf numFmtId="10" fontId="1" fillId="0" borderId="11" xfId="0" applyNumberFormat="1" applyFont="1" applyFill="1" applyBorder="1"/>
    <xf numFmtId="0" fontId="2" fillId="2" borderId="5" xfId="0" applyNumberFormat="1" applyFont="1" applyFill="1" applyBorder="1" applyAlignment="1">
      <alignment horizontal="center" vertical="top" wrapText="1" readingOrder="1"/>
    </xf>
    <xf numFmtId="0" fontId="2" fillId="2" borderId="17" xfId="0" applyNumberFormat="1" applyFont="1" applyFill="1" applyBorder="1" applyAlignment="1">
      <alignment horizontal="center" vertical="top" wrapText="1" readingOrder="1"/>
    </xf>
    <xf numFmtId="10" fontId="1" fillId="0" borderId="18" xfId="0" applyNumberFormat="1" applyFont="1" applyFill="1" applyBorder="1"/>
    <xf numFmtId="0" fontId="1" fillId="0" borderId="13" xfId="0" applyFont="1" applyFill="1" applyBorder="1"/>
    <xf numFmtId="10" fontId="1" fillId="0" borderId="13" xfId="0" applyNumberFormat="1" applyFont="1" applyFill="1" applyBorder="1"/>
    <xf numFmtId="0" fontId="1" fillId="0" borderId="14" xfId="0" applyFont="1" applyFill="1" applyBorder="1"/>
    <xf numFmtId="0" fontId="1" fillId="0" borderId="15" xfId="0" applyFont="1" applyFill="1" applyBorder="1"/>
    <xf numFmtId="10" fontId="1" fillId="0" borderId="14" xfId="0" applyNumberFormat="1" applyFont="1" applyFill="1" applyBorder="1"/>
    <xf numFmtId="0" fontId="1" fillId="0" borderId="14" xfId="0" applyFont="1" applyFill="1" applyBorder="1" applyAlignment="1">
      <alignment horizontal="center"/>
    </xf>
    <xf numFmtId="9" fontId="1" fillId="0" borderId="15" xfId="1" applyFont="1" applyFill="1" applyBorder="1"/>
    <xf numFmtId="2" fontId="1" fillId="0" borderId="0" xfId="0" applyNumberFormat="1" applyFont="1" applyFill="1" applyBorder="1"/>
    <xf numFmtId="0" fontId="1" fillId="0" borderId="0" xfId="0" applyFont="1" applyFill="1" applyBorder="1" applyAlignment="1">
      <alignment vertical="center"/>
    </xf>
    <xf numFmtId="1" fontId="1" fillId="0" borderId="25" xfId="0" applyNumberFormat="1" applyFont="1" applyFill="1" applyBorder="1"/>
    <xf numFmtId="10" fontId="1" fillId="0" borderId="25" xfId="0" applyNumberFormat="1" applyFont="1" applyFill="1" applyBorder="1"/>
    <xf numFmtId="0" fontId="1" fillId="0" borderId="25" xfId="0" applyFont="1" applyFill="1" applyBorder="1"/>
    <xf numFmtId="1" fontId="1" fillId="0" borderId="27" xfId="0" applyNumberFormat="1" applyFont="1" applyFill="1" applyBorder="1"/>
    <xf numFmtId="10" fontId="1" fillId="0" borderId="27" xfId="0" applyNumberFormat="1" applyFont="1" applyFill="1" applyBorder="1"/>
    <xf numFmtId="0" fontId="1" fillId="0" borderId="27" xfId="0" applyFont="1" applyFill="1" applyBorder="1"/>
    <xf numFmtId="0" fontId="1" fillId="0" borderId="38" xfId="0" applyFont="1" applyFill="1" applyBorder="1"/>
    <xf numFmtId="0" fontId="1" fillId="0" borderId="39" xfId="0" applyFont="1" applyFill="1" applyBorder="1"/>
    <xf numFmtId="10" fontId="1" fillId="0" borderId="28" xfId="0" applyNumberFormat="1" applyFont="1" applyFill="1" applyBorder="1"/>
    <xf numFmtId="1" fontId="1" fillId="0" borderId="28" xfId="0" applyNumberFormat="1" applyFont="1" applyFill="1" applyBorder="1"/>
    <xf numFmtId="0" fontId="1" fillId="0" borderId="28" xfId="0" applyFont="1" applyFill="1" applyBorder="1"/>
    <xf numFmtId="0" fontId="2" fillId="2" borderId="41" xfId="0" applyNumberFormat="1" applyFont="1" applyFill="1" applyBorder="1" applyAlignment="1">
      <alignment horizontal="center" vertical="top" wrapText="1" readingOrder="1"/>
    </xf>
    <xf numFmtId="10" fontId="1" fillId="0" borderId="43" xfId="0" applyNumberFormat="1" applyFont="1" applyFill="1" applyBorder="1"/>
    <xf numFmtId="10" fontId="1" fillId="0" borderId="30" xfId="0" applyNumberFormat="1" applyFont="1" applyFill="1" applyBorder="1"/>
    <xf numFmtId="10" fontId="1" fillId="0" borderId="31" xfId="0" applyNumberFormat="1" applyFont="1" applyFill="1" applyBorder="1"/>
    <xf numFmtId="2" fontId="1" fillId="0" borderId="43" xfId="0" applyNumberFormat="1" applyFont="1" applyFill="1" applyBorder="1"/>
    <xf numFmtId="2" fontId="1" fillId="0" borderId="30" xfId="0" applyNumberFormat="1" applyFont="1" applyFill="1" applyBorder="1"/>
    <xf numFmtId="2" fontId="1" fillId="0" borderId="31" xfId="0" applyNumberFormat="1" applyFont="1" applyFill="1" applyBorder="1"/>
    <xf numFmtId="2" fontId="1" fillId="0" borderId="38" xfId="0" applyNumberFormat="1" applyFont="1" applyFill="1" applyBorder="1"/>
    <xf numFmtId="1" fontId="1" fillId="0" borderId="43" xfId="0" applyNumberFormat="1" applyFont="1" applyFill="1" applyBorder="1"/>
    <xf numFmtId="1" fontId="1" fillId="0" borderId="30" xfId="0" applyNumberFormat="1" applyFont="1" applyFill="1" applyBorder="1"/>
    <xf numFmtId="1" fontId="1" fillId="0" borderId="31" xfId="0" applyNumberFormat="1" applyFont="1" applyFill="1" applyBorder="1"/>
    <xf numFmtId="10" fontId="1" fillId="0" borderId="38" xfId="0" applyNumberFormat="1" applyFont="1" applyFill="1" applyBorder="1"/>
    <xf numFmtId="164" fontId="1" fillId="0" borderId="0" xfId="1" applyNumberFormat="1" applyFont="1" applyFill="1" applyBorder="1"/>
    <xf numFmtId="0" fontId="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 textRotation="90"/>
    </xf>
    <xf numFmtId="1" fontId="1" fillId="0" borderId="45" xfId="0" applyNumberFormat="1" applyFont="1" applyFill="1" applyBorder="1"/>
    <xf numFmtId="1" fontId="1" fillId="0" borderId="21" xfId="0" applyNumberFormat="1" applyFont="1" applyFill="1" applyBorder="1"/>
    <xf numFmtId="1" fontId="1" fillId="0" borderId="22" xfId="0" applyNumberFormat="1" applyFont="1" applyFill="1" applyBorder="1"/>
    <xf numFmtId="2" fontId="1" fillId="0" borderId="40" xfId="0" applyNumberFormat="1" applyFont="1" applyFill="1" applyBorder="1"/>
    <xf numFmtId="2" fontId="1" fillId="0" borderId="34" xfId="0" applyNumberFormat="1" applyFont="1" applyFill="1" applyBorder="1"/>
    <xf numFmtId="2" fontId="1" fillId="0" borderId="35" xfId="0" applyNumberFormat="1" applyFont="1" applyFill="1" applyBorder="1"/>
    <xf numFmtId="2" fontId="1" fillId="0" borderId="39" xfId="0" applyNumberFormat="1" applyFont="1" applyFill="1" applyBorder="1"/>
    <xf numFmtId="0" fontId="2" fillId="2" borderId="46" xfId="0" applyNumberFormat="1" applyFont="1" applyFill="1" applyBorder="1" applyAlignment="1">
      <alignment horizontal="center" vertical="top" wrapText="1" readingOrder="1"/>
    </xf>
    <xf numFmtId="0" fontId="2" fillId="2" borderId="47" xfId="0" applyNumberFormat="1" applyFont="1" applyFill="1" applyBorder="1" applyAlignment="1">
      <alignment horizontal="center" vertical="top" wrapText="1" readingOrder="1"/>
    </xf>
    <xf numFmtId="0" fontId="2" fillId="2" borderId="48" xfId="0" applyNumberFormat="1" applyFont="1" applyFill="1" applyBorder="1" applyAlignment="1">
      <alignment horizontal="center" vertical="top" wrapText="1" readingOrder="1"/>
    </xf>
    <xf numFmtId="10" fontId="1" fillId="0" borderId="40" xfId="0" applyNumberFormat="1" applyFont="1" applyFill="1" applyBorder="1"/>
    <xf numFmtId="10" fontId="1" fillId="0" borderId="34" xfId="0" applyNumberFormat="1" applyFont="1" applyFill="1" applyBorder="1"/>
    <xf numFmtId="10" fontId="1" fillId="0" borderId="35" xfId="0" applyNumberFormat="1" applyFont="1" applyFill="1" applyBorder="1"/>
    <xf numFmtId="0" fontId="1" fillId="0" borderId="30" xfId="0" applyFont="1" applyFill="1" applyBorder="1"/>
    <xf numFmtId="0" fontId="1" fillId="0" borderId="31" xfId="0" applyFont="1" applyFill="1" applyBorder="1"/>
    <xf numFmtId="1" fontId="1" fillId="0" borderId="40" xfId="0" applyNumberFormat="1" applyFont="1" applyFill="1" applyBorder="1"/>
    <xf numFmtId="1" fontId="1" fillId="0" borderId="34" xfId="0" applyNumberFormat="1" applyFont="1" applyFill="1" applyBorder="1"/>
    <xf numFmtId="9" fontId="1" fillId="0" borderId="25" xfId="1" applyFont="1" applyFill="1" applyBorder="1"/>
    <xf numFmtId="164" fontId="1" fillId="0" borderId="25" xfId="1" applyNumberFormat="1" applyFont="1" applyFill="1" applyBorder="1"/>
    <xf numFmtId="9" fontId="1" fillId="0" borderId="27" xfId="1" applyFont="1" applyFill="1" applyBorder="1"/>
    <xf numFmtId="164" fontId="1" fillId="0" borderId="28" xfId="1" applyNumberFormat="1" applyFont="1" applyFill="1" applyBorder="1"/>
    <xf numFmtId="0" fontId="1" fillId="0" borderId="42" xfId="0" applyFont="1" applyFill="1" applyBorder="1"/>
    <xf numFmtId="0" fontId="1" fillId="0" borderId="49" xfId="0" applyFont="1" applyFill="1" applyBorder="1"/>
    <xf numFmtId="1" fontId="1" fillId="0" borderId="0" xfId="0" applyNumberFormat="1" applyFont="1" applyFill="1" applyBorder="1" applyAlignment="1">
      <alignment horizontal="center"/>
    </xf>
    <xf numFmtId="0" fontId="7" fillId="5" borderId="51" xfId="0" applyFont="1" applyFill="1" applyBorder="1" applyAlignment="1">
      <alignment horizontal="center" vertical="top" wrapText="1" readingOrder="1"/>
    </xf>
    <xf numFmtId="0" fontId="8" fillId="6" borderId="52" xfId="0" applyFont="1" applyFill="1" applyBorder="1" applyAlignment="1">
      <alignment horizontal="center" vertical="top" wrapText="1" readingOrder="1"/>
    </xf>
    <xf numFmtId="0" fontId="8" fillId="6" borderId="53" xfId="0" applyFont="1" applyFill="1" applyBorder="1" applyAlignment="1">
      <alignment horizontal="center" vertical="top" wrapText="1" readingOrder="1"/>
    </xf>
    <xf numFmtId="0" fontId="1" fillId="0" borderId="26" xfId="0" applyFont="1" applyFill="1" applyBorder="1"/>
    <xf numFmtId="0" fontId="1" fillId="0" borderId="54" xfId="0" applyFont="1" applyFill="1" applyBorder="1"/>
    <xf numFmtId="0" fontId="1" fillId="0" borderId="55" xfId="0" applyFont="1" applyFill="1" applyBorder="1"/>
    <xf numFmtId="0" fontId="1" fillId="0" borderId="25" xfId="0" applyFont="1" applyFill="1" applyBorder="1" applyAlignment="1">
      <alignment horizontal="center"/>
    </xf>
    <xf numFmtId="1" fontId="1" fillId="0" borderId="25" xfId="0" applyNumberFormat="1" applyFont="1" applyFill="1" applyBorder="1" applyAlignment="1">
      <alignment horizontal="center"/>
    </xf>
    <xf numFmtId="0" fontId="1" fillId="0" borderId="24" xfId="0" applyFont="1" applyFill="1" applyBorder="1"/>
    <xf numFmtId="164" fontId="1" fillId="0" borderId="27" xfId="1" applyNumberFormat="1" applyFont="1" applyFill="1" applyBorder="1"/>
    <xf numFmtId="0" fontId="1" fillId="0" borderId="33" xfId="0" applyFont="1" applyFill="1" applyBorder="1"/>
    <xf numFmtId="1" fontId="1" fillId="0" borderId="34" xfId="0" applyNumberFormat="1" applyFont="1" applyFill="1" applyBorder="1" applyAlignment="1">
      <alignment horizontal="center"/>
    </xf>
    <xf numFmtId="164" fontId="1" fillId="0" borderId="35" xfId="1" applyNumberFormat="1" applyFont="1" applyFill="1" applyBorder="1"/>
    <xf numFmtId="0" fontId="1" fillId="4" borderId="24" xfId="0" applyFont="1" applyFill="1" applyBorder="1"/>
    <xf numFmtId="164" fontId="1" fillId="0" borderId="25" xfId="1" applyNumberFormat="1" applyFont="1" applyFill="1" applyBorder="1" applyAlignment="1">
      <alignment horizontal="center"/>
    </xf>
    <xf numFmtId="10" fontId="1" fillId="0" borderId="25" xfId="0" applyNumberFormat="1" applyFont="1" applyFill="1" applyBorder="1" applyAlignment="1">
      <alignment horizontal="center"/>
    </xf>
    <xf numFmtId="10" fontId="1" fillId="0" borderId="34" xfId="0" applyNumberFormat="1" applyFont="1" applyFill="1" applyBorder="1" applyAlignment="1">
      <alignment horizontal="center"/>
    </xf>
    <xf numFmtId="10" fontId="1" fillId="0" borderId="27" xfId="1" applyNumberFormat="1" applyFont="1" applyFill="1" applyBorder="1"/>
    <xf numFmtId="10" fontId="1" fillId="0" borderId="35" xfId="1" applyNumberFormat="1" applyFont="1" applyFill="1" applyBorder="1"/>
    <xf numFmtId="164" fontId="1" fillId="7" borderId="45" xfId="0" applyNumberFormat="1" applyFont="1" applyFill="1" applyBorder="1"/>
    <xf numFmtId="164" fontId="1" fillId="7" borderId="37" xfId="0" applyNumberFormat="1" applyFont="1" applyFill="1" applyBorder="1"/>
    <xf numFmtId="164" fontId="1" fillId="7" borderId="44" xfId="0" applyNumberFormat="1" applyFont="1" applyFill="1" applyBorder="1"/>
    <xf numFmtId="164" fontId="1" fillId="8" borderId="44" xfId="0" applyNumberFormat="1" applyFont="1" applyFill="1" applyBorder="1"/>
    <xf numFmtId="164" fontId="1" fillId="7" borderId="12" xfId="0" applyNumberFormat="1" applyFont="1" applyFill="1" applyBorder="1"/>
    <xf numFmtId="164" fontId="1" fillId="7" borderId="40" xfId="0" applyNumberFormat="1" applyFont="1" applyFill="1" applyBorder="1"/>
    <xf numFmtId="164" fontId="1" fillId="7" borderId="50" xfId="0" applyNumberFormat="1" applyFont="1" applyFill="1" applyBorder="1"/>
    <xf numFmtId="0" fontId="2" fillId="10" borderId="19" xfId="0" applyNumberFormat="1" applyFont="1" applyFill="1" applyBorder="1" applyAlignment="1">
      <alignment horizontal="center" vertical="top" wrapText="1" readingOrder="1"/>
    </xf>
    <xf numFmtId="1" fontId="1" fillId="11" borderId="41" xfId="0" applyNumberFormat="1" applyFont="1" applyFill="1" applyBorder="1"/>
    <xf numFmtId="0" fontId="2" fillId="10" borderId="23" xfId="0" applyNumberFormat="1" applyFont="1" applyFill="1" applyBorder="1" applyAlignment="1">
      <alignment horizontal="center" vertical="center" wrapText="1" readingOrder="1"/>
    </xf>
    <xf numFmtId="1" fontId="1" fillId="11" borderId="28" xfId="0" applyNumberFormat="1" applyFont="1" applyFill="1" applyBorder="1" applyAlignment="1">
      <alignment vertical="center"/>
    </xf>
    <xf numFmtId="1" fontId="1" fillId="11" borderId="25" xfId="0" applyNumberFormat="1" applyFont="1" applyFill="1" applyBorder="1" applyAlignment="1">
      <alignment vertical="center"/>
    </xf>
    <xf numFmtId="1" fontId="1" fillId="11" borderId="27" xfId="0" applyNumberFormat="1" applyFont="1" applyFill="1" applyBorder="1" applyAlignment="1" applyProtection="1">
      <alignment vertical="center"/>
    </xf>
    <xf numFmtId="0" fontId="1" fillId="11" borderId="38" xfId="0" applyFont="1" applyFill="1" applyBorder="1" applyAlignment="1">
      <alignment vertical="center"/>
    </xf>
    <xf numFmtId="0" fontId="2" fillId="10" borderId="23" xfId="0" applyNumberFormat="1" applyFont="1" applyFill="1" applyBorder="1" applyAlignment="1">
      <alignment horizontal="center" vertical="top" wrapText="1" readingOrder="1"/>
    </xf>
    <xf numFmtId="10" fontId="1" fillId="7" borderId="28" xfId="0" applyNumberFormat="1" applyFont="1" applyFill="1" applyBorder="1"/>
    <xf numFmtId="10" fontId="1" fillId="7" borderId="25" xfId="0" applyNumberFormat="1" applyFont="1" applyFill="1" applyBorder="1"/>
    <xf numFmtId="0" fontId="1" fillId="11" borderId="38" xfId="0" applyFont="1" applyFill="1" applyBorder="1"/>
    <xf numFmtId="1" fontId="1" fillId="11" borderId="38" xfId="0" applyNumberFormat="1" applyFont="1" applyFill="1" applyBorder="1"/>
    <xf numFmtId="9" fontId="1" fillId="11" borderId="28" xfId="1" applyFont="1" applyFill="1" applyBorder="1"/>
    <xf numFmtId="9" fontId="1" fillId="11" borderId="25" xfId="1" applyFont="1" applyFill="1" applyBorder="1"/>
    <xf numFmtId="9" fontId="1" fillId="11" borderId="27" xfId="1" applyFont="1" applyFill="1" applyBorder="1"/>
    <xf numFmtId="164" fontId="1" fillId="11" borderId="38" xfId="1" applyNumberFormat="1" applyFont="1" applyFill="1" applyBorder="1"/>
    <xf numFmtId="1" fontId="1" fillId="11" borderId="28" xfId="0" applyNumberFormat="1" applyFont="1" applyFill="1" applyBorder="1"/>
    <xf numFmtId="1" fontId="1" fillId="11" borderId="25" xfId="0" applyNumberFormat="1" applyFont="1" applyFill="1" applyBorder="1"/>
    <xf numFmtId="1" fontId="1" fillId="11" borderId="27" xfId="0" applyNumberFormat="1" applyFont="1" applyFill="1" applyBorder="1"/>
    <xf numFmtId="9" fontId="1" fillId="11" borderId="38" xfId="1" applyFont="1" applyFill="1" applyBorder="1"/>
    <xf numFmtId="164" fontId="1" fillId="11" borderId="25" xfId="1" applyNumberFormat="1" applyFont="1" applyFill="1" applyBorder="1"/>
    <xf numFmtId="0" fontId="2" fillId="10" borderId="29" xfId="0" applyNumberFormat="1" applyFont="1" applyFill="1" applyBorder="1" applyAlignment="1">
      <alignment horizontal="center" vertical="top" wrapText="1" readingOrder="1"/>
    </xf>
    <xf numFmtId="2" fontId="2" fillId="10" borderId="23" xfId="0" applyNumberFormat="1" applyFont="1" applyFill="1" applyBorder="1" applyAlignment="1">
      <alignment horizontal="center" vertical="top" wrapText="1" readingOrder="1"/>
    </xf>
    <xf numFmtId="2" fontId="2" fillId="10" borderId="32" xfId="0" applyNumberFormat="1" applyFont="1" applyFill="1" applyBorder="1" applyAlignment="1">
      <alignment horizontal="center" vertical="top" wrapText="1" readingOrder="1"/>
    </xf>
    <xf numFmtId="0" fontId="5" fillId="10" borderId="19" xfId="0" applyNumberFormat="1" applyFont="1" applyFill="1" applyBorder="1" applyAlignment="1">
      <alignment horizontal="center" vertical="top" wrapText="1" readingOrder="1"/>
    </xf>
    <xf numFmtId="0" fontId="1" fillId="7" borderId="45" xfId="0" applyFont="1" applyFill="1" applyBorder="1"/>
    <xf numFmtId="0" fontId="1" fillId="7" borderId="21" xfId="0" applyFont="1" applyFill="1" applyBorder="1"/>
    <xf numFmtId="0" fontId="1" fillId="7" borderId="22" xfId="0" applyFont="1" applyFill="1" applyBorder="1"/>
    <xf numFmtId="0" fontId="5" fillId="10" borderId="23" xfId="0" applyNumberFormat="1" applyFont="1" applyFill="1" applyBorder="1" applyAlignment="1">
      <alignment horizontal="center" vertical="top" wrapText="1" readingOrder="1"/>
    </xf>
    <xf numFmtId="164" fontId="1" fillId="7" borderId="28" xfId="0" applyNumberFormat="1" applyFont="1" applyFill="1" applyBorder="1"/>
    <xf numFmtId="164" fontId="1" fillId="7" borderId="25" xfId="0" applyNumberFormat="1" applyFont="1" applyFill="1" applyBorder="1"/>
    <xf numFmtId="10" fontId="1" fillId="7" borderId="27" xfId="0" applyNumberFormat="1" applyFont="1" applyFill="1" applyBorder="1"/>
    <xf numFmtId="9" fontId="1" fillId="7" borderId="43" xfId="1" applyNumberFormat="1" applyFont="1" applyFill="1" applyBorder="1"/>
    <xf numFmtId="9" fontId="1" fillId="7" borderId="30" xfId="1" applyFont="1" applyFill="1" applyBorder="1"/>
    <xf numFmtId="2" fontId="2" fillId="10" borderId="38" xfId="0" applyNumberFormat="1" applyFont="1" applyFill="1" applyBorder="1" applyAlignment="1">
      <alignment horizontal="center" vertical="top" wrapText="1" readingOrder="1"/>
    </xf>
    <xf numFmtId="0" fontId="4" fillId="11" borderId="32" xfId="0" applyFont="1" applyFill="1" applyBorder="1"/>
    <xf numFmtId="9" fontId="4" fillId="11" borderId="40" xfId="0" applyNumberFormat="1" applyFont="1" applyFill="1" applyBorder="1"/>
    <xf numFmtId="9" fontId="4" fillId="11" borderId="34" xfId="0" applyNumberFormat="1" applyFont="1" applyFill="1" applyBorder="1"/>
    <xf numFmtId="9" fontId="4" fillId="11" borderId="35" xfId="0" applyNumberFormat="1" applyFont="1" applyFill="1" applyBorder="1"/>
    <xf numFmtId="0" fontId="1" fillId="12" borderId="0" xfId="0" applyFont="1" applyFill="1" applyBorder="1"/>
    <xf numFmtId="0" fontId="2" fillId="10" borderId="32" xfId="0" applyNumberFormat="1" applyFont="1" applyFill="1" applyBorder="1" applyAlignment="1">
      <alignment horizontal="center" vertical="top" wrapText="1" readingOrder="1"/>
    </xf>
    <xf numFmtId="9" fontId="1" fillId="7" borderId="31" xfId="1" applyFont="1" applyFill="1" applyBorder="1"/>
    <xf numFmtId="0" fontId="1" fillId="0" borderId="0" xfId="0" applyNumberFormat="1" applyFont="1" applyFill="1" applyBorder="1"/>
    <xf numFmtId="2" fontId="1" fillId="0" borderId="25" xfId="0" applyNumberFormat="1" applyFont="1" applyFill="1" applyBorder="1"/>
    <xf numFmtId="2" fontId="1" fillId="0" borderId="28" xfId="0" applyNumberFormat="1" applyFont="1" applyFill="1" applyBorder="1"/>
    <xf numFmtId="165" fontId="2" fillId="10" borderId="23" xfId="0" applyNumberFormat="1" applyFont="1" applyFill="1" applyBorder="1" applyAlignment="1">
      <alignment horizontal="center" vertical="top" wrapText="1" readingOrder="1"/>
    </xf>
    <xf numFmtId="165" fontId="1" fillId="0" borderId="28" xfId="0" applyNumberFormat="1" applyFont="1" applyFill="1" applyBorder="1"/>
    <xf numFmtId="165" fontId="1" fillId="0" borderId="25" xfId="0" applyNumberFormat="1" applyFont="1" applyFill="1" applyBorder="1"/>
    <xf numFmtId="0" fontId="2" fillId="2" borderId="2" xfId="0" applyNumberFormat="1" applyFont="1" applyFill="1" applyBorder="1" applyAlignment="1">
      <alignment horizontal="center" vertical="top" wrapText="1" readingOrder="1"/>
    </xf>
    <xf numFmtId="0" fontId="2" fillId="2" borderId="3" xfId="0" applyNumberFormat="1" applyFont="1" applyFill="1" applyBorder="1" applyAlignment="1">
      <alignment horizontal="center" vertical="top" wrapText="1" readingOrder="1"/>
    </xf>
    <xf numFmtId="0" fontId="2" fillId="2" borderId="14" xfId="0" applyNumberFormat="1" applyFont="1" applyFill="1" applyBorder="1" applyAlignment="1">
      <alignment horizontal="center" vertical="top" wrapText="1" readingOrder="1"/>
    </xf>
    <xf numFmtId="0" fontId="2" fillId="2" borderId="15" xfId="0" applyNumberFormat="1" applyFont="1" applyFill="1" applyBorder="1" applyAlignment="1">
      <alignment horizontal="center" vertical="top" wrapText="1" readingOrder="1"/>
    </xf>
    <xf numFmtId="0" fontId="2" fillId="2" borderId="13" xfId="0" applyNumberFormat="1" applyFont="1" applyFill="1" applyBorder="1" applyAlignment="1">
      <alignment horizontal="center" vertical="top" wrapText="1" readingOrder="1"/>
    </xf>
    <xf numFmtId="0" fontId="2" fillId="3" borderId="13" xfId="0" applyNumberFormat="1" applyFont="1" applyFill="1" applyBorder="1" applyAlignment="1">
      <alignment horizontal="center" vertical="top" wrapText="1" readingOrder="1"/>
    </xf>
    <xf numFmtId="0" fontId="2" fillId="3" borderId="14" xfId="0" applyNumberFormat="1" applyFont="1" applyFill="1" applyBorder="1" applyAlignment="1">
      <alignment horizontal="center" vertical="top" wrapText="1" readingOrder="1"/>
    </xf>
    <xf numFmtId="0" fontId="2" fillId="3" borderId="15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 applyAlignment="1">
      <alignment horizontal="center"/>
    </xf>
    <xf numFmtId="0" fontId="4" fillId="0" borderId="56" xfId="0" applyFont="1" applyFill="1" applyBorder="1" applyAlignment="1">
      <alignment horizontal="center"/>
    </xf>
    <xf numFmtId="0" fontId="4" fillId="0" borderId="57" xfId="0" applyFont="1" applyFill="1" applyBorder="1" applyAlignment="1">
      <alignment horizontal="center"/>
    </xf>
    <xf numFmtId="0" fontId="4" fillId="0" borderId="58" xfId="0" applyFont="1" applyFill="1" applyBorder="1" applyAlignment="1">
      <alignment horizontal="center"/>
    </xf>
    <xf numFmtId="0" fontId="4" fillId="0" borderId="36" xfId="0" applyFont="1" applyFill="1" applyBorder="1" applyAlignment="1">
      <alignment horizontal="center"/>
    </xf>
    <xf numFmtId="0" fontId="4" fillId="0" borderId="59" xfId="0" applyFont="1" applyFill="1" applyBorder="1" applyAlignment="1">
      <alignment horizontal="center"/>
    </xf>
    <xf numFmtId="0" fontId="4" fillId="0" borderId="37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0" fontId="4" fillId="0" borderId="25" xfId="0" applyFont="1" applyFill="1" applyBorder="1" applyAlignment="1">
      <alignment horizontal="center"/>
    </xf>
    <xf numFmtId="0" fontId="4" fillId="0" borderId="27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 wrapText="1"/>
    </xf>
    <xf numFmtId="0" fontId="6" fillId="13" borderId="41" xfId="0" applyFont="1" applyFill="1" applyBorder="1" applyAlignment="1">
      <alignment horizontal="center" vertical="center" textRotation="90"/>
    </xf>
    <xf numFmtId="0" fontId="6" fillId="13" borderId="38" xfId="0" applyFont="1" applyFill="1" applyBorder="1" applyAlignment="1">
      <alignment horizontal="center" vertical="center" textRotation="90"/>
    </xf>
    <xf numFmtId="0" fontId="6" fillId="13" borderId="39" xfId="0" applyFont="1" applyFill="1" applyBorder="1" applyAlignment="1">
      <alignment horizontal="center" vertical="center" textRotation="90"/>
    </xf>
    <xf numFmtId="0" fontId="6" fillId="9" borderId="41" xfId="0" applyFont="1" applyFill="1" applyBorder="1" applyAlignment="1">
      <alignment horizontal="center" vertical="center" textRotation="90"/>
    </xf>
    <xf numFmtId="0" fontId="6" fillId="9" borderId="38" xfId="0" applyFont="1" applyFill="1" applyBorder="1" applyAlignment="1">
      <alignment horizontal="center" vertical="center" textRotation="90"/>
    </xf>
    <xf numFmtId="165" fontId="6" fillId="9" borderId="38" xfId="0" applyNumberFormat="1" applyFont="1" applyFill="1" applyBorder="1" applyAlignment="1">
      <alignment horizontal="center" vertical="center" textRotation="90"/>
    </xf>
    <xf numFmtId="0" fontId="6" fillId="9" borderId="39" xfId="0" applyFont="1" applyFill="1" applyBorder="1" applyAlignment="1">
      <alignment horizontal="center" vertical="center" textRotation="90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FF"/>
      <rgbColor rgb="00000000"/>
      <rgbColor rgb="003498DB"/>
      <rgbColor rgb="008E44AD"/>
      <rgbColor rgb="00FFFFFF"/>
      <rgbColor rgb="004682B4"/>
      <rgbColor rgb="00D3D3D3"/>
      <rgbColor rgb="00B0C4DE"/>
      <rgbColor rgb="00B0E0E6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Tendance appels L1 2016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'Analyse appels Disco Ginko 2016'!$D$4</c:f>
              <c:strCache>
                <c:ptCount val="1"/>
                <c:pt idx="0">
                  <c:v>Nombre d’appels entrants présentés Disco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'Analyse appels Disco Ginko 2016'!$B$5:$B$16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 appels Disco Ginko 2016'!$D$5:$D$16</c:f>
              <c:numCache>
                <c:formatCode>General</c:formatCode>
                <c:ptCount val="12"/>
                <c:pt idx="0">
                  <c:v>7239</c:v>
                </c:pt>
                <c:pt idx="1">
                  <c:v>7431</c:v>
                </c:pt>
                <c:pt idx="2">
                  <c:v>8044</c:v>
                </c:pt>
                <c:pt idx="3">
                  <c:v>8868</c:v>
                </c:pt>
                <c:pt idx="4">
                  <c:v>9298</c:v>
                </c:pt>
                <c:pt idx="5">
                  <c:v>11238</c:v>
                </c:pt>
                <c:pt idx="6">
                  <c:v>9824</c:v>
                </c:pt>
                <c:pt idx="7">
                  <c:v>9860</c:v>
                </c:pt>
                <c:pt idx="8">
                  <c:v>9708</c:v>
                </c:pt>
                <c:pt idx="9">
                  <c:v>8354</c:v>
                </c:pt>
                <c:pt idx="10">
                  <c:v>8402</c:v>
                </c:pt>
                <c:pt idx="11">
                  <c:v>8076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0A-456A-AEAB-DB0331CFDEC0}"/>
            </c:ext>
          </c:extLst>
        </c:ser>
        <c:ser>
          <c:idx val="1"/>
          <c:order val="1"/>
          <c:tx>
            <c:strRef>
              <c:f>'Analyse appels Disco Ginko 2016'!$G$4</c:f>
              <c:strCache>
                <c:ptCount val="1"/>
                <c:pt idx="0">
                  <c:v>Nombre d’appels entrants présentés Ginko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'Analyse appels Disco Ginko 2016'!$B$5:$B$16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 appels Disco Ginko 2016'!$G$5:$G$16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48</c:v>
                </c:pt>
                <c:pt idx="4">
                  <c:v>41</c:v>
                </c:pt>
                <c:pt idx="5">
                  <c:v>67</c:v>
                </c:pt>
                <c:pt idx="6">
                  <c:v>91</c:v>
                </c:pt>
                <c:pt idx="7">
                  <c:v>102</c:v>
                </c:pt>
                <c:pt idx="8">
                  <c:v>152</c:v>
                </c:pt>
                <c:pt idx="9">
                  <c:v>170</c:v>
                </c:pt>
                <c:pt idx="10">
                  <c:v>247</c:v>
                </c:pt>
                <c:pt idx="11">
                  <c:v>286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0A-456A-AEAB-DB0331CFDEC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5277440"/>
        <c:axId val="95278976"/>
      </c:barChart>
      <c:lineChart>
        <c:grouping val="standard"/>
        <c:varyColors val="0"/>
        <c:ser>
          <c:idx val="2"/>
          <c:order val="2"/>
          <c:tx>
            <c:strRef>
              <c:f>'Analyse appels Disco Ginko 2016'!$J$4</c:f>
              <c:strCache>
                <c:ptCount val="1"/>
                <c:pt idx="0">
                  <c:v>Nombre d’appels entrants présentés Disco +Ginko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3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'Analyse appels Disco Ginko 2016'!$B$5:$B$13</c:f>
              <c:strCache>
                <c:ptCount val="9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'Analyse appels Disco Ginko 2016'!$J$5:$J$16</c:f>
              <c:numCache>
                <c:formatCode>General</c:formatCode>
                <c:ptCount val="12"/>
                <c:pt idx="0">
                  <c:v>7239</c:v>
                </c:pt>
                <c:pt idx="1">
                  <c:v>7431</c:v>
                </c:pt>
                <c:pt idx="2">
                  <c:v>8046</c:v>
                </c:pt>
                <c:pt idx="3">
                  <c:v>8916</c:v>
                </c:pt>
                <c:pt idx="4">
                  <c:v>9339</c:v>
                </c:pt>
                <c:pt idx="5">
                  <c:v>11305</c:v>
                </c:pt>
                <c:pt idx="6">
                  <c:v>9915</c:v>
                </c:pt>
                <c:pt idx="7">
                  <c:v>9962</c:v>
                </c:pt>
                <c:pt idx="8">
                  <c:v>9860</c:v>
                </c:pt>
                <c:pt idx="9">
                  <c:v>8524</c:v>
                </c:pt>
                <c:pt idx="10">
                  <c:v>8649</c:v>
                </c:pt>
                <c:pt idx="11">
                  <c:v>8362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40A-456A-AEAB-DB0331CFDEC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95277440"/>
        <c:axId val="95278976"/>
      </c:lineChart>
      <c:catAx>
        <c:axId val="95277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278976"/>
        <c:crosses val="autoZero"/>
        <c:auto val="1"/>
        <c:lblAlgn val="ctr"/>
        <c:lblOffset val="100"/>
        <c:noMultiLvlLbl val="0"/>
      </c:catAx>
      <c:valAx>
        <c:axId val="95278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277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Tendance appels L1 2017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'Analyse appels Disco Ginko 2017'!$D$4</c:f>
              <c:strCache>
                <c:ptCount val="1"/>
                <c:pt idx="0">
                  <c:v>Nombre d’appels entrants présentés Disco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'Analyse appels Disco Ginko 2017'!$B$5:$B$16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 appels Disco Ginko 2017'!$D$5:$D$16</c:f>
              <c:numCache>
                <c:formatCode>General</c:formatCode>
                <c:ptCount val="12"/>
                <c:pt idx="0">
                  <c:v>8717</c:v>
                </c:pt>
                <c:pt idx="1">
                  <c:v>8223</c:v>
                </c:pt>
                <c:pt idx="2">
                  <c:v>10227</c:v>
                </c:pt>
                <c:pt idx="3">
                  <c:v>9045</c:v>
                </c:pt>
                <c:pt idx="4">
                  <c:v>10443</c:v>
                </c:pt>
                <c:pt idx="5">
                  <c:v>10945</c:v>
                </c:pt>
                <c:pt idx="6">
                  <c:v>9392</c:v>
                </c:pt>
                <c:pt idx="7">
                  <c:v>8700</c:v>
                </c:pt>
                <c:pt idx="8">
                  <c:v>8687</c:v>
                </c:pt>
                <c:pt idx="9">
                  <c:v>8096</c:v>
                </c:pt>
                <c:pt idx="10">
                  <c:v>6912</c:v>
                </c:pt>
                <c:pt idx="11">
                  <c:v>6481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A5-49FA-8361-017C512A9EAB}"/>
            </c:ext>
          </c:extLst>
        </c:ser>
        <c:ser>
          <c:idx val="1"/>
          <c:order val="1"/>
          <c:tx>
            <c:strRef>
              <c:f>'Analyse appels Disco Ginko 2017'!$G$4</c:f>
              <c:strCache>
                <c:ptCount val="1"/>
                <c:pt idx="0">
                  <c:v>Nombre d’appels entrants présentés Ginko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'Analyse appels Disco Ginko 2017'!$B$5:$B$16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 appels Disco Ginko 2017'!$G$5:$G$16</c:f>
              <c:numCache>
                <c:formatCode>General</c:formatCode>
                <c:ptCount val="12"/>
                <c:pt idx="0">
                  <c:v>375</c:v>
                </c:pt>
                <c:pt idx="1">
                  <c:v>397</c:v>
                </c:pt>
                <c:pt idx="2">
                  <c:v>498</c:v>
                </c:pt>
                <c:pt idx="3">
                  <c:v>583</c:v>
                </c:pt>
                <c:pt idx="4">
                  <c:v>807</c:v>
                </c:pt>
                <c:pt idx="5">
                  <c:v>928</c:v>
                </c:pt>
                <c:pt idx="6">
                  <c:v>825</c:v>
                </c:pt>
                <c:pt idx="7">
                  <c:v>951</c:v>
                </c:pt>
                <c:pt idx="8">
                  <c:v>1054</c:v>
                </c:pt>
                <c:pt idx="9">
                  <c:v>1022</c:v>
                </c:pt>
                <c:pt idx="10">
                  <c:v>973</c:v>
                </c:pt>
                <c:pt idx="11">
                  <c:v>1026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A5-49FA-8361-017C512A9EA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6091520"/>
        <c:axId val="96130176"/>
      </c:barChart>
      <c:lineChart>
        <c:grouping val="standard"/>
        <c:varyColors val="0"/>
        <c:ser>
          <c:idx val="2"/>
          <c:order val="2"/>
          <c:tx>
            <c:strRef>
              <c:f>'Analyse appels Disco Ginko 2017'!$J$4</c:f>
              <c:strCache>
                <c:ptCount val="1"/>
                <c:pt idx="0">
                  <c:v>Nombre d’appels entrants présentés Disco +Ginko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3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'Analyse appels Disco Ginko 2017'!$B$5:$B$16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 appels Disco Ginko 2017'!$J$5:$J$16</c:f>
              <c:numCache>
                <c:formatCode>General</c:formatCode>
                <c:ptCount val="12"/>
                <c:pt idx="0">
                  <c:v>9092</c:v>
                </c:pt>
                <c:pt idx="1">
                  <c:v>8620</c:v>
                </c:pt>
                <c:pt idx="2">
                  <c:v>10725</c:v>
                </c:pt>
                <c:pt idx="3">
                  <c:v>9628</c:v>
                </c:pt>
                <c:pt idx="4">
                  <c:v>11250</c:v>
                </c:pt>
                <c:pt idx="5">
                  <c:v>11873</c:v>
                </c:pt>
                <c:pt idx="6">
                  <c:v>10217</c:v>
                </c:pt>
                <c:pt idx="7">
                  <c:v>9651</c:v>
                </c:pt>
                <c:pt idx="8">
                  <c:v>9741</c:v>
                </c:pt>
                <c:pt idx="9">
                  <c:v>9118</c:v>
                </c:pt>
                <c:pt idx="10">
                  <c:v>7885</c:v>
                </c:pt>
                <c:pt idx="11">
                  <c:v>7507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A5-49FA-8361-017C512A9EA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96091520"/>
        <c:axId val="96130176"/>
      </c:lineChart>
      <c:catAx>
        <c:axId val="96091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130176"/>
        <c:crosses val="autoZero"/>
        <c:auto val="1"/>
        <c:lblAlgn val="ctr"/>
        <c:lblOffset val="100"/>
        <c:noMultiLvlLbl val="0"/>
      </c:catAx>
      <c:valAx>
        <c:axId val="96130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091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Tendance appels L1 2018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'Analyse appels Disco Ginko 2018'!$G$3</c:f>
              <c:strCache>
                <c:ptCount val="1"/>
                <c:pt idx="0">
                  <c:v>Nombre d’appels entrants présentés Disco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'Analyse appels Disco Ginko 2018'!$B$4:$B$15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 appels Disco Ginko 2018'!$G$4:$G$15</c:f>
              <c:numCache>
                <c:formatCode>General</c:formatCode>
                <c:ptCount val="12"/>
                <c:pt idx="0">
                  <c:v>6526</c:v>
                </c:pt>
                <c:pt idx="1">
                  <c:v>6888</c:v>
                </c:pt>
                <c:pt idx="2">
                  <c:v>8040</c:v>
                </c:pt>
                <c:pt idx="3">
                  <c:v>7893</c:v>
                </c:pt>
                <c:pt idx="4">
                  <c:v>7660</c:v>
                </c:pt>
                <c:pt idx="5">
                  <c:v>8531</c:v>
                </c:pt>
                <c:pt idx="6">
                  <c:v>8456</c:v>
                </c:pt>
                <c:pt idx="7">
                  <c:v>7622</c:v>
                </c:pt>
                <c:pt idx="8">
                  <c:v>7815</c:v>
                </c:pt>
                <c:pt idx="9">
                  <c:v>8124</c:v>
                </c:pt>
                <c:pt idx="10">
                  <c:v>6770</c:v>
                </c:pt>
                <c:pt idx="11">
                  <c:v>5590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7B-4005-B40D-3B0DFAA290B1}"/>
            </c:ext>
          </c:extLst>
        </c:ser>
        <c:ser>
          <c:idx val="1"/>
          <c:order val="1"/>
          <c:tx>
            <c:strRef>
              <c:f>'Analyse appels Disco Ginko 2018'!$J$3</c:f>
              <c:strCache>
                <c:ptCount val="1"/>
                <c:pt idx="0">
                  <c:v>Nombre d’appels entrants présentés Ginko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'Analyse appels Disco Ginko 2018'!$B$4:$B$15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 appels Disco Ginko 2018'!$J$4:$J$15</c:f>
              <c:numCache>
                <c:formatCode>General</c:formatCode>
                <c:ptCount val="12"/>
                <c:pt idx="0">
                  <c:v>1032</c:v>
                </c:pt>
                <c:pt idx="1">
                  <c:v>1284</c:v>
                </c:pt>
                <c:pt idx="2">
                  <c:v>1321</c:v>
                </c:pt>
                <c:pt idx="3">
                  <c:v>1578</c:v>
                </c:pt>
                <c:pt idx="4">
                  <c:v>1693</c:v>
                </c:pt>
                <c:pt idx="5">
                  <c:v>1891</c:v>
                </c:pt>
                <c:pt idx="6">
                  <c:v>1934</c:v>
                </c:pt>
                <c:pt idx="7">
                  <c:v>1721</c:v>
                </c:pt>
                <c:pt idx="8">
                  <c:v>1892</c:v>
                </c:pt>
                <c:pt idx="9">
                  <c:v>2164</c:v>
                </c:pt>
                <c:pt idx="10">
                  <c:v>1803</c:v>
                </c:pt>
                <c:pt idx="11">
                  <c:v>1651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7B-4005-B40D-3B0DFAA290B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6197248"/>
        <c:axId val="96215424"/>
      </c:barChart>
      <c:lineChart>
        <c:grouping val="standard"/>
        <c:varyColors val="0"/>
        <c:ser>
          <c:idx val="2"/>
          <c:order val="2"/>
          <c:tx>
            <c:strRef>
              <c:f>'Analyse appels Disco Ginko 2018'!$N$3</c:f>
              <c:strCache>
                <c:ptCount val="1"/>
                <c:pt idx="0">
                  <c:v>Nombre d’appels entrants présentés Disco +Ginko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3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'Analyse appels Disco Ginko 2018'!$B$4:$B$15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 appels Disco Ginko 2018'!$N$4:$N$15</c:f>
              <c:numCache>
                <c:formatCode>General</c:formatCode>
                <c:ptCount val="12"/>
                <c:pt idx="0">
                  <c:v>7558</c:v>
                </c:pt>
                <c:pt idx="1">
                  <c:v>8172</c:v>
                </c:pt>
                <c:pt idx="2">
                  <c:v>9361</c:v>
                </c:pt>
                <c:pt idx="3">
                  <c:v>9471</c:v>
                </c:pt>
                <c:pt idx="4">
                  <c:v>9353</c:v>
                </c:pt>
                <c:pt idx="5">
                  <c:v>10422</c:v>
                </c:pt>
                <c:pt idx="6">
                  <c:v>10390</c:v>
                </c:pt>
                <c:pt idx="7">
                  <c:v>9343</c:v>
                </c:pt>
                <c:pt idx="8">
                  <c:v>9707</c:v>
                </c:pt>
                <c:pt idx="9">
                  <c:v>10288</c:v>
                </c:pt>
                <c:pt idx="10">
                  <c:v>8573</c:v>
                </c:pt>
                <c:pt idx="11">
                  <c:v>7241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A7B-4005-B40D-3B0DFAA290B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96197248"/>
        <c:axId val="96215424"/>
      </c:lineChart>
      <c:catAx>
        <c:axId val="96197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215424"/>
        <c:crosses val="autoZero"/>
        <c:auto val="1"/>
        <c:lblAlgn val="ctr"/>
        <c:lblOffset val="100"/>
        <c:noMultiLvlLbl val="0"/>
      </c:catAx>
      <c:valAx>
        <c:axId val="96215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197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Lien</a:t>
            </a:r>
            <a:r>
              <a:rPr lang="fr-FR" baseline="0"/>
              <a:t> accessibilité / Réappels clients / Transferts entrant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2"/>
          <c:order val="2"/>
          <c:tx>
            <c:strRef>
              <c:f>'Lignes Accueil Hebdo 2019-2020'!$B$60</c:f>
              <c:strCache>
                <c:ptCount val="1"/>
                <c:pt idx="0">
                  <c:v>Taux d'appel reçu par transfert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val>
            <c:numRef>
              <c:f>'Lignes Accueil Hebdo 2019-2020'!$C$60:$BB$60</c:f>
              <c:numCache>
                <c:formatCode>0%</c:formatCode>
                <c:ptCount val="52"/>
                <c:pt idx="0">
                  <c:v>9.375E-2</c:v>
                </c:pt>
                <c:pt idx="1">
                  <c:v>9.2265410286611699E-2</c:v>
                </c:pt>
                <c:pt idx="2">
                  <c:v>9.1625207296849087E-2</c:v>
                </c:pt>
                <c:pt idx="3">
                  <c:v>8.7257019438444924E-2</c:v>
                </c:pt>
                <c:pt idx="4">
                  <c:v>9.8727512066695916E-2</c:v>
                </c:pt>
                <c:pt idx="5">
                  <c:v>8.507734303912648E-2</c:v>
                </c:pt>
                <c:pt idx="6">
                  <c:v>9.90990990990991E-2</c:v>
                </c:pt>
                <c:pt idx="7">
                  <c:v>0.10615989515072084</c:v>
                </c:pt>
                <c:pt idx="8">
                  <c:v>9.0212765957446803E-2</c:v>
                </c:pt>
                <c:pt idx="9">
                  <c:v>0.10491257285595337</c:v>
                </c:pt>
                <c:pt idx="10">
                  <c:v>0.10912052117263844</c:v>
                </c:pt>
                <c:pt idx="11">
                  <c:v>0.11414296694850115</c:v>
                </c:pt>
                <c:pt idx="12">
                  <c:v>0.10231381055676067</c:v>
                </c:pt>
                <c:pt idx="13">
                  <c:v>0.10930693069306931</c:v>
                </c:pt>
                <c:pt idx="14">
                  <c:v>9.3625498007968128E-2</c:v>
                </c:pt>
                <c:pt idx="15">
                  <c:v>9.946029298380879E-2</c:v>
                </c:pt>
                <c:pt idx="16">
                  <c:v>0.10296191819464035</c:v>
                </c:pt>
                <c:pt idx="17">
                  <c:v>0.10490196078431373</c:v>
                </c:pt>
                <c:pt idx="18">
                  <c:v>9.5181202708084431E-2</c:v>
                </c:pt>
                <c:pt idx="19">
                  <c:v>0.11307767944936087</c:v>
                </c:pt>
                <c:pt idx="20">
                  <c:v>0.11694915254237288</c:v>
                </c:pt>
                <c:pt idx="21">
                  <c:v>0.10088865656037638</c:v>
                </c:pt>
                <c:pt idx="22">
                  <c:v>9.4149554436265007E-2</c:v>
                </c:pt>
                <c:pt idx="23">
                  <c:v>8.5016835016835018E-2</c:v>
                </c:pt>
                <c:pt idx="24">
                  <c:v>9.8458304134548008E-2</c:v>
                </c:pt>
                <c:pt idx="25">
                  <c:v>0.10213690691778342</c:v>
                </c:pt>
                <c:pt idx="26">
                  <c:v>8.6915594603074992E-2</c:v>
                </c:pt>
                <c:pt idx="27">
                  <c:v>9.5701813297515106E-2</c:v>
                </c:pt>
                <c:pt idx="28">
                  <c:v>0.10439944134078212</c:v>
                </c:pt>
                <c:pt idx="29">
                  <c:v>0.1054820415879017</c:v>
                </c:pt>
                <c:pt idx="30">
                  <c:v>0.11412383650343991</c:v>
                </c:pt>
                <c:pt idx="31">
                  <c:v>0.11211664152840624</c:v>
                </c:pt>
                <c:pt idx="32">
                  <c:v>0.12180889861415026</c:v>
                </c:pt>
                <c:pt idx="33">
                  <c:v>0.10163551401869159</c:v>
                </c:pt>
                <c:pt idx="34">
                  <c:v>9.6739711384286484E-2</c:v>
                </c:pt>
                <c:pt idx="35">
                  <c:v>0.11069974083672714</c:v>
                </c:pt>
                <c:pt idx="36">
                  <c:v>0.1154700222057735</c:v>
                </c:pt>
                <c:pt idx="37">
                  <c:v>0.11895910780669144</c:v>
                </c:pt>
                <c:pt idx="38">
                  <c:v>0.11764705882352941</c:v>
                </c:pt>
                <c:pt idx="39">
                  <c:v>8.8538508186779871E-2</c:v>
                </c:pt>
                <c:pt idx="40">
                  <c:v>0.11054637865311309</c:v>
                </c:pt>
                <c:pt idx="41">
                  <c:v>0.12035514633344295</c:v>
                </c:pt>
                <c:pt idx="42">
                  <c:v>9.6534653465346537E-2</c:v>
                </c:pt>
                <c:pt idx="43">
                  <c:v>0.10479199578725645</c:v>
                </c:pt>
                <c:pt idx="44">
                  <c:v>0.1203083109919571</c:v>
                </c:pt>
                <c:pt idx="45">
                  <c:v>0.12162162162162163</c:v>
                </c:pt>
                <c:pt idx="46">
                  <c:v>0.11366434140336479</c:v>
                </c:pt>
                <c:pt idx="47">
                  <c:v>0.1221225126804526</c:v>
                </c:pt>
                <c:pt idx="48">
                  <c:v>0.13004882379050156</c:v>
                </c:pt>
                <c:pt idx="49">
                  <c:v>0.14266784452296818</c:v>
                </c:pt>
                <c:pt idx="50">
                  <c:v>0.14045192733717324</c:v>
                </c:pt>
                <c:pt idx="51">
                  <c:v>0.11960132890365449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CA-414A-86A8-A02FE8FEB556}"/>
            </c:ext>
          </c:extLst>
        </c:ser>
        <c:ser>
          <c:idx val="3"/>
          <c:order val="3"/>
          <c:tx>
            <c:strRef>
              <c:f>'Lignes Accueil Hebdo 2019-2020'!$B$64</c:f>
              <c:strCache>
                <c:ptCount val="1"/>
                <c:pt idx="0">
                  <c:v>Taux de transfert depuis SC MGPP sur Appels reçus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val>
            <c:numRef>
              <c:f>'Lignes Accueil Hebdo 2019-2020'!$C$64:$BB$64</c:f>
              <c:numCache>
                <c:formatCode>0%</c:formatCode>
                <c:ptCount val="52"/>
                <c:pt idx="0">
                  <c:v>4.5312499999999999E-2</c:v>
                </c:pt>
                <c:pt idx="1">
                  <c:v>5.418138987043581E-2</c:v>
                </c:pt>
                <c:pt idx="2">
                  <c:v>6.3847429519071311E-2</c:v>
                </c:pt>
                <c:pt idx="3">
                  <c:v>4.8812095032397411E-2</c:v>
                </c:pt>
                <c:pt idx="4">
                  <c:v>5.3971039929793768E-2</c:v>
                </c:pt>
                <c:pt idx="5">
                  <c:v>5.0045495905368519E-2</c:v>
                </c:pt>
                <c:pt idx="6">
                  <c:v>5.3153153153153151E-2</c:v>
                </c:pt>
                <c:pt idx="7">
                  <c:v>5.9414591524683265E-2</c:v>
                </c:pt>
                <c:pt idx="8">
                  <c:v>4.5957446808510639E-2</c:v>
                </c:pt>
                <c:pt idx="9">
                  <c:v>6.7860116569525397E-2</c:v>
                </c:pt>
                <c:pt idx="10">
                  <c:v>6.5960912052117265E-2</c:v>
                </c:pt>
                <c:pt idx="11">
                  <c:v>8.1860107609531135E-2</c:v>
                </c:pt>
                <c:pt idx="12">
                  <c:v>7.6644974692697029E-2</c:v>
                </c:pt>
                <c:pt idx="13">
                  <c:v>7.247524752475247E-2</c:v>
                </c:pt>
                <c:pt idx="14">
                  <c:v>6.2151394422310755E-2</c:v>
                </c:pt>
                <c:pt idx="15">
                  <c:v>6.7848882035466462E-2</c:v>
                </c:pt>
                <c:pt idx="16">
                  <c:v>7.8514339445228024E-2</c:v>
                </c:pt>
                <c:pt idx="17">
                  <c:v>7.8431372549019607E-2</c:v>
                </c:pt>
                <c:pt idx="18">
                  <c:v>7.765830346475508E-2</c:v>
                </c:pt>
                <c:pt idx="19">
                  <c:v>8.8495575221238937E-2</c:v>
                </c:pt>
                <c:pt idx="20">
                  <c:v>9.1186440677966107E-2</c:v>
                </c:pt>
                <c:pt idx="21">
                  <c:v>7.4228959749085208E-2</c:v>
                </c:pt>
                <c:pt idx="22">
                  <c:v>6.741573033707865E-2</c:v>
                </c:pt>
                <c:pt idx="23">
                  <c:v>6.6498316498316501E-2</c:v>
                </c:pt>
                <c:pt idx="24">
                  <c:v>7.6033637000700774E-2</c:v>
                </c:pt>
                <c:pt idx="25" formatCode="0.0%">
                  <c:v>7.7870336834480261E-2</c:v>
                </c:pt>
                <c:pt idx="26" formatCode="0.0%">
                  <c:v>7.3109507373705682E-2</c:v>
                </c:pt>
                <c:pt idx="27" formatCode="0.0%">
                  <c:v>7.4546675621222303E-2</c:v>
                </c:pt>
                <c:pt idx="28" formatCode="0.0%">
                  <c:v>8.69413407821229E-2</c:v>
                </c:pt>
                <c:pt idx="29" formatCode="0.0%">
                  <c:v>7.7882797731569003E-2</c:v>
                </c:pt>
                <c:pt idx="30" formatCode="0.0%">
                  <c:v>9.2675030352084173E-2</c:v>
                </c:pt>
                <c:pt idx="31" formatCode="0.0%">
                  <c:v>7.9939668174962286E-2</c:v>
                </c:pt>
                <c:pt idx="32" formatCode="0.0%">
                  <c:v>8.4609773887673226E-2</c:v>
                </c:pt>
                <c:pt idx="33" formatCode="0.0%">
                  <c:v>7.3014018691588786E-2</c:v>
                </c:pt>
                <c:pt idx="34" formatCode="0.0%">
                  <c:v>6.8412613575628001E-2</c:v>
                </c:pt>
                <c:pt idx="35" formatCode="0.0%">
                  <c:v>8.7375046279155863E-2</c:v>
                </c:pt>
                <c:pt idx="36" formatCode="0.0%">
                  <c:v>9.2524056254626202E-2</c:v>
                </c:pt>
                <c:pt idx="37" formatCode="0.0%">
                  <c:v>9.4795539033457249E-2</c:v>
                </c:pt>
                <c:pt idx="38" formatCode="0.0%">
                  <c:v>9.2286016202888344E-2</c:v>
                </c:pt>
                <c:pt idx="39" formatCode="0.0%">
                  <c:v>7.5500303214069128E-2</c:v>
                </c:pt>
                <c:pt idx="40" formatCode="0.0%">
                  <c:v>9.5298602287166453E-2</c:v>
                </c:pt>
                <c:pt idx="41" formatCode="0.0%">
                  <c:v>0.10029595527786912</c:v>
                </c:pt>
                <c:pt idx="42" formatCode="0.0%">
                  <c:v>7.5082508250825089E-2</c:v>
                </c:pt>
                <c:pt idx="43" formatCode="0.0%">
                  <c:v>7.7935755660874143E-2</c:v>
                </c:pt>
                <c:pt idx="44" formatCode="0.0%">
                  <c:v>9.7520107238605894E-2</c:v>
                </c:pt>
                <c:pt idx="45" formatCode="0.0%">
                  <c:v>9.0371621621621628E-2</c:v>
                </c:pt>
                <c:pt idx="46" formatCode="0.0%">
                  <c:v>9.0274928190398035E-2</c:v>
                </c:pt>
                <c:pt idx="47" formatCode="0.0%">
                  <c:v>7.8423722200546234E-2</c:v>
                </c:pt>
                <c:pt idx="48" formatCode="0.0%">
                  <c:v>7.7674212161562367E-2</c:v>
                </c:pt>
                <c:pt idx="49" formatCode="0.0%">
                  <c:v>8.8339222614840993E-2</c:v>
                </c:pt>
                <c:pt idx="50" formatCode="0.0%">
                  <c:v>8.0194949047408065E-2</c:v>
                </c:pt>
                <c:pt idx="51">
                  <c:v>3.7652270210409747E-2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0CA-414A-86A8-A02FE8FEB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097664"/>
        <c:axId val="102099200"/>
      </c:areaChart>
      <c:lineChart>
        <c:grouping val="standard"/>
        <c:varyColors val="0"/>
        <c:ser>
          <c:idx val="0"/>
          <c:order val="0"/>
          <c:tx>
            <c:strRef>
              <c:f>'Lignes Accueil Hebdo 2019-2020'!$B$54</c:f>
              <c:strCache>
                <c:ptCount val="1"/>
                <c:pt idx="0">
                  <c:v>Taux d'accessibilité 2019</c:v>
                </c:pt>
              </c:strCache>
            </c:strRef>
          </c:tx>
          <c:spPr>
            <a:ln w="28575" cap="rnd">
              <a:solidFill>
                <a:schemeClr val="tx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'Lignes Accueil Hebdo 2019-2020'!$C$54:$BB$54</c:f>
              <c:numCache>
                <c:formatCode>0.00%</c:formatCode>
                <c:ptCount val="52"/>
                <c:pt idx="0">
                  <c:v>0.93300000000000005</c:v>
                </c:pt>
                <c:pt idx="1">
                  <c:v>0.92200000000000004</c:v>
                </c:pt>
                <c:pt idx="2">
                  <c:v>0.89800000000000002</c:v>
                </c:pt>
                <c:pt idx="3">
                  <c:v>0.90200000000000002</c:v>
                </c:pt>
                <c:pt idx="4">
                  <c:v>0.89800000000000002</c:v>
                </c:pt>
                <c:pt idx="5">
                  <c:v>0.92200000000000004</c:v>
                </c:pt>
                <c:pt idx="6">
                  <c:v>0.91700000000000004</c:v>
                </c:pt>
                <c:pt idx="7">
                  <c:v>0.91</c:v>
                </c:pt>
                <c:pt idx="8">
                  <c:v>0.88600000000000001</c:v>
                </c:pt>
                <c:pt idx="9">
                  <c:v>0.87</c:v>
                </c:pt>
                <c:pt idx="10">
                  <c:v>0.89700000000000002</c:v>
                </c:pt>
                <c:pt idx="11">
                  <c:v>0.83799999999999997</c:v>
                </c:pt>
                <c:pt idx="12">
                  <c:v>0.80200000000000005</c:v>
                </c:pt>
                <c:pt idx="13">
                  <c:v>0.89200000000000002</c:v>
                </c:pt>
                <c:pt idx="14">
                  <c:v>0.83899999999999997</c:v>
                </c:pt>
                <c:pt idx="15">
                  <c:v>0.81399999999999995</c:v>
                </c:pt>
                <c:pt idx="16">
                  <c:v>0.79300000000000004</c:v>
                </c:pt>
                <c:pt idx="17">
                  <c:v>0.80700000000000005</c:v>
                </c:pt>
                <c:pt idx="18">
                  <c:v>0.68899999999999995</c:v>
                </c:pt>
                <c:pt idx="19">
                  <c:v>0.622</c:v>
                </c:pt>
                <c:pt idx="20">
                  <c:v>0.73699999999999999</c:v>
                </c:pt>
                <c:pt idx="21">
                  <c:v>0.83399999999999996</c:v>
                </c:pt>
                <c:pt idx="22">
                  <c:v>0.83699999999999997</c:v>
                </c:pt>
                <c:pt idx="23">
                  <c:v>0.77700000000000002</c:v>
                </c:pt>
                <c:pt idx="24">
                  <c:v>0.72499999999999998</c:v>
                </c:pt>
                <c:pt idx="25">
                  <c:v>0.69399999999999995</c:v>
                </c:pt>
                <c:pt idx="26">
                  <c:v>0.54300000000000004</c:v>
                </c:pt>
                <c:pt idx="27">
                  <c:v>0.58299999999999996</c:v>
                </c:pt>
                <c:pt idx="28">
                  <c:v>0.60299999999999998</c:v>
                </c:pt>
                <c:pt idx="29">
                  <c:v>0.63400000000000001</c:v>
                </c:pt>
                <c:pt idx="30">
                  <c:v>0.623</c:v>
                </c:pt>
                <c:pt idx="31">
                  <c:v>0.72499999999999998</c:v>
                </c:pt>
                <c:pt idx="32">
                  <c:v>0.69899999999999995</c:v>
                </c:pt>
                <c:pt idx="33">
                  <c:v>0.79100000000000004</c:v>
                </c:pt>
                <c:pt idx="34">
                  <c:v>0.76900000000000002</c:v>
                </c:pt>
                <c:pt idx="35">
                  <c:v>0.59899999999999998</c:v>
                </c:pt>
                <c:pt idx="36">
                  <c:v>0.63600000000000001</c:v>
                </c:pt>
                <c:pt idx="37">
                  <c:v>0.55000000000000004</c:v>
                </c:pt>
                <c:pt idx="38">
                  <c:v>0.57299999999999995</c:v>
                </c:pt>
                <c:pt idx="39">
                  <c:v>0.35899999999999999</c:v>
                </c:pt>
                <c:pt idx="40">
                  <c:v>0.40799999999999997</c:v>
                </c:pt>
                <c:pt idx="41">
                  <c:v>0.52</c:v>
                </c:pt>
                <c:pt idx="42">
                  <c:v>0.57799999999999996</c:v>
                </c:pt>
                <c:pt idx="43">
                  <c:v>0.63800000000000001</c:v>
                </c:pt>
                <c:pt idx="44">
                  <c:v>0.53300000000000003</c:v>
                </c:pt>
                <c:pt idx="45">
                  <c:v>0.58599999999999997</c:v>
                </c:pt>
                <c:pt idx="46">
                  <c:v>0.59299999999999997</c:v>
                </c:pt>
                <c:pt idx="47">
                  <c:v>0.66200000000000003</c:v>
                </c:pt>
                <c:pt idx="48">
                  <c:v>0.73899999999999999</c:v>
                </c:pt>
                <c:pt idx="49">
                  <c:v>0.74099999999999999</c:v>
                </c:pt>
                <c:pt idx="50">
                  <c:v>0.71899999999999997</c:v>
                </c:pt>
                <c:pt idx="51">
                  <c:v>0.88500000000000001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0CA-414A-86A8-A02FE8FEB556}"/>
            </c:ext>
          </c:extLst>
        </c:ser>
        <c:ser>
          <c:idx val="1"/>
          <c:order val="1"/>
          <c:tx>
            <c:strRef>
              <c:f>'Lignes Accueil Hebdo 2019-2020'!$B$58</c:f>
              <c:strCache>
                <c:ptCount val="1"/>
                <c:pt idx="0">
                  <c:v>Taux de réappel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'Lignes Accueil Hebdo 2019-2020'!$C$58:$BB$58</c:f>
              <c:numCache>
                <c:formatCode>0.00%</c:formatCode>
                <c:ptCount val="52"/>
                <c:pt idx="0">
                  <c:v>0.28999999999999998</c:v>
                </c:pt>
                <c:pt idx="1">
                  <c:v>0.34</c:v>
                </c:pt>
                <c:pt idx="2">
                  <c:v>0.33</c:v>
                </c:pt>
                <c:pt idx="3">
                  <c:v>0.31</c:v>
                </c:pt>
                <c:pt idx="4">
                  <c:v>0.31</c:v>
                </c:pt>
                <c:pt idx="5">
                  <c:v>0.3</c:v>
                </c:pt>
                <c:pt idx="6">
                  <c:v>0.3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0.33</c:v>
                </c:pt>
                <c:pt idx="10">
                  <c:v>0.31</c:v>
                </c:pt>
                <c:pt idx="11">
                  <c:v>0.31</c:v>
                </c:pt>
                <c:pt idx="12">
                  <c:v>0.35</c:v>
                </c:pt>
                <c:pt idx="13">
                  <c:v>0.31</c:v>
                </c:pt>
                <c:pt idx="14">
                  <c:v>0.34</c:v>
                </c:pt>
                <c:pt idx="15">
                  <c:v>0.34</c:v>
                </c:pt>
                <c:pt idx="16">
                  <c:v>0.32</c:v>
                </c:pt>
                <c:pt idx="17">
                  <c:v>0.32</c:v>
                </c:pt>
                <c:pt idx="18">
                  <c:v>0.39</c:v>
                </c:pt>
                <c:pt idx="19">
                  <c:v>0.41</c:v>
                </c:pt>
                <c:pt idx="20">
                  <c:v>0.37</c:v>
                </c:pt>
                <c:pt idx="21">
                  <c:v>0.28999999999999998</c:v>
                </c:pt>
                <c:pt idx="22">
                  <c:v>0.32</c:v>
                </c:pt>
                <c:pt idx="23">
                  <c:v>0.56999999999999995</c:v>
                </c:pt>
                <c:pt idx="24">
                  <c:v>0.42</c:v>
                </c:pt>
                <c:pt idx="25">
                  <c:v>0.37</c:v>
                </c:pt>
                <c:pt idx="26">
                  <c:v>0.42</c:v>
                </c:pt>
                <c:pt idx="27">
                  <c:v>0.43</c:v>
                </c:pt>
                <c:pt idx="28">
                  <c:v>0.4</c:v>
                </c:pt>
                <c:pt idx="29">
                  <c:v>0.43</c:v>
                </c:pt>
                <c:pt idx="30">
                  <c:v>0.4</c:v>
                </c:pt>
                <c:pt idx="31">
                  <c:v>0.34</c:v>
                </c:pt>
                <c:pt idx="32">
                  <c:v>0.36</c:v>
                </c:pt>
                <c:pt idx="33">
                  <c:v>0.3</c:v>
                </c:pt>
                <c:pt idx="34">
                  <c:v>0.32</c:v>
                </c:pt>
                <c:pt idx="35">
                  <c:v>0.42</c:v>
                </c:pt>
                <c:pt idx="36">
                  <c:v>0.39</c:v>
                </c:pt>
                <c:pt idx="37">
                  <c:v>0.39</c:v>
                </c:pt>
                <c:pt idx="38">
                  <c:v>0.41</c:v>
                </c:pt>
                <c:pt idx="39">
                  <c:v>0.48</c:v>
                </c:pt>
                <c:pt idx="40">
                  <c:v>0.45</c:v>
                </c:pt>
                <c:pt idx="41">
                  <c:v>0.43</c:v>
                </c:pt>
                <c:pt idx="42">
                  <c:v>0.37</c:v>
                </c:pt>
                <c:pt idx="43">
                  <c:v>0.32</c:v>
                </c:pt>
                <c:pt idx="44">
                  <c:v>0.39</c:v>
                </c:pt>
                <c:pt idx="45">
                  <c:v>0.37</c:v>
                </c:pt>
                <c:pt idx="46">
                  <c:v>0.35</c:v>
                </c:pt>
                <c:pt idx="47">
                  <c:v>0.35</c:v>
                </c:pt>
                <c:pt idx="48">
                  <c:v>0.32</c:v>
                </c:pt>
                <c:pt idx="49">
                  <c:v>0.3</c:v>
                </c:pt>
                <c:pt idx="50">
                  <c:v>0.33</c:v>
                </c:pt>
                <c:pt idx="51">
                  <c:v>0.23499999999999999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0CA-414A-86A8-A02FE8FEB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097664"/>
        <c:axId val="102099200"/>
      </c:lineChart>
      <c:catAx>
        <c:axId val="102097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099200"/>
        <c:crosses val="autoZero"/>
        <c:auto val="1"/>
        <c:lblAlgn val="ctr"/>
        <c:lblOffset val="100"/>
        <c:noMultiLvlLbl val="0"/>
      </c:catAx>
      <c:valAx>
        <c:axId val="102099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097664"/>
        <c:crosses val="autoZero"/>
        <c:crossBetween val="between"/>
        <c:majorUnit val="0.1"/>
        <c:minorUnit val="5.0000000000000024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Lien</a:t>
            </a:r>
            <a:r>
              <a:rPr lang="fr-FR" baseline="0"/>
              <a:t> accessibilité / Réappels clients / Transferts entrant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2"/>
          <c:order val="2"/>
          <c:tx>
            <c:strRef>
              <c:f>'Lignes Accueil Hebdo 2019-2020'!$B$60</c:f>
              <c:strCache>
                <c:ptCount val="1"/>
                <c:pt idx="0">
                  <c:v>Taux d'appel reçu par transfert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val>
            <c:numRef>
              <c:f>'Lignes Accueil Hebdo 2019-2020'!$C$60:$BB$60</c:f>
              <c:numCache>
                <c:formatCode>0%</c:formatCode>
                <c:ptCount val="52"/>
                <c:pt idx="0">
                  <c:v>9.375E-2</c:v>
                </c:pt>
                <c:pt idx="1">
                  <c:v>9.2265410286611699E-2</c:v>
                </c:pt>
                <c:pt idx="2">
                  <c:v>9.1625207296849087E-2</c:v>
                </c:pt>
                <c:pt idx="3">
                  <c:v>8.7257019438444924E-2</c:v>
                </c:pt>
                <c:pt idx="4">
                  <c:v>9.8727512066695916E-2</c:v>
                </c:pt>
                <c:pt idx="5">
                  <c:v>8.507734303912648E-2</c:v>
                </c:pt>
                <c:pt idx="6">
                  <c:v>9.90990990990991E-2</c:v>
                </c:pt>
                <c:pt idx="7">
                  <c:v>0.10615989515072084</c:v>
                </c:pt>
                <c:pt idx="8">
                  <c:v>9.0212765957446803E-2</c:v>
                </c:pt>
                <c:pt idx="9">
                  <c:v>0.10491257285595337</c:v>
                </c:pt>
                <c:pt idx="10">
                  <c:v>0.10912052117263844</c:v>
                </c:pt>
                <c:pt idx="11">
                  <c:v>0.11414296694850115</c:v>
                </c:pt>
                <c:pt idx="12">
                  <c:v>0.10231381055676067</c:v>
                </c:pt>
                <c:pt idx="13">
                  <c:v>0.10930693069306931</c:v>
                </c:pt>
                <c:pt idx="14">
                  <c:v>9.3625498007968128E-2</c:v>
                </c:pt>
                <c:pt idx="15">
                  <c:v>9.946029298380879E-2</c:v>
                </c:pt>
                <c:pt idx="16">
                  <c:v>0.10296191819464035</c:v>
                </c:pt>
                <c:pt idx="17">
                  <c:v>0.10490196078431373</c:v>
                </c:pt>
                <c:pt idx="18">
                  <c:v>9.5181202708084431E-2</c:v>
                </c:pt>
                <c:pt idx="19">
                  <c:v>0.11307767944936087</c:v>
                </c:pt>
                <c:pt idx="20">
                  <c:v>0.11694915254237288</c:v>
                </c:pt>
                <c:pt idx="21">
                  <c:v>0.10088865656037638</c:v>
                </c:pt>
                <c:pt idx="22">
                  <c:v>9.4149554436265007E-2</c:v>
                </c:pt>
                <c:pt idx="23">
                  <c:v>8.5016835016835018E-2</c:v>
                </c:pt>
                <c:pt idx="24">
                  <c:v>9.8458304134548008E-2</c:v>
                </c:pt>
                <c:pt idx="25">
                  <c:v>0.10213690691778342</c:v>
                </c:pt>
                <c:pt idx="26">
                  <c:v>8.6915594603074992E-2</c:v>
                </c:pt>
                <c:pt idx="27">
                  <c:v>9.5701813297515106E-2</c:v>
                </c:pt>
                <c:pt idx="28">
                  <c:v>0.10439944134078212</c:v>
                </c:pt>
                <c:pt idx="29">
                  <c:v>0.1054820415879017</c:v>
                </c:pt>
                <c:pt idx="30">
                  <c:v>0.11412383650343991</c:v>
                </c:pt>
                <c:pt idx="31">
                  <c:v>0.11211664152840624</c:v>
                </c:pt>
                <c:pt idx="32">
                  <c:v>0.12180889861415026</c:v>
                </c:pt>
                <c:pt idx="33">
                  <c:v>0.10163551401869159</c:v>
                </c:pt>
                <c:pt idx="34">
                  <c:v>9.6739711384286484E-2</c:v>
                </c:pt>
                <c:pt idx="35">
                  <c:v>0.11069974083672714</c:v>
                </c:pt>
                <c:pt idx="36">
                  <c:v>0.1154700222057735</c:v>
                </c:pt>
                <c:pt idx="37">
                  <c:v>0.11895910780669144</c:v>
                </c:pt>
                <c:pt idx="38">
                  <c:v>0.11764705882352941</c:v>
                </c:pt>
                <c:pt idx="39">
                  <c:v>8.8538508186779871E-2</c:v>
                </c:pt>
                <c:pt idx="40">
                  <c:v>0.11054637865311309</c:v>
                </c:pt>
                <c:pt idx="41">
                  <c:v>0.12035514633344295</c:v>
                </c:pt>
                <c:pt idx="42">
                  <c:v>9.6534653465346537E-2</c:v>
                </c:pt>
                <c:pt idx="43">
                  <c:v>0.10479199578725645</c:v>
                </c:pt>
                <c:pt idx="44">
                  <c:v>0.1203083109919571</c:v>
                </c:pt>
                <c:pt idx="45">
                  <c:v>0.12162162162162163</c:v>
                </c:pt>
                <c:pt idx="46">
                  <c:v>0.11366434140336479</c:v>
                </c:pt>
                <c:pt idx="47">
                  <c:v>0.1221225126804526</c:v>
                </c:pt>
                <c:pt idx="48">
                  <c:v>0.13004882379050156</c:v>
                </c:pt>
                <c:pt idx="49">
                  <c:v>0.14266784452296818</c:v>
                </c:pt>
                <c:pt idx="50">
                  <c:v>0.14045192733717324</c:v>
                </c:pt>
                <c:pt idx="51">
                  <c:v>0.11960132890365449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53-45CF-B928-A732E4FA9775}"/>
            </c:ext>
          </c:extLst>
        </c:ser>
        <c:ser>
          <c:idx val="3"/>
          <c:order val="3"/>
          <c:tx>
            <c:strRef>
              <c:f>'Lignes Accueil Hebdo 2019-2020'!$B$64</c:f>
              <c:strCache>
                <c:ptCount val="1"/>
                <c:pt idx="0">
                  <c:v>Taux de transfert depuis SC MGPP sur Appels reçus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val>
            <c:numRef>
              <c:f>'Lignes Accueil Hebdo 2019-2020'!$C$64:$BB$64</c:f>
              <c:numCache>
                <c:formatCode>0%</c:formatCode>
                <c:ptCount val="52"/>
                <c:pt idx="0">
                  <c:v>4.5312499999999999E-2</c:v>
                </c:pt>
                <c:pt idx="1">
                  <c:v>5.418138987043581E-2</c:v>
                </c:pt>
                <c:pt idx="2">
                  <c:v>6.3847429519071311E-2</c:v>
                </c:pt>
                <c:pt idx="3">
                  <c:v>4.8812095032397411E-2</c:v>
                </c:pt>
                <c:pt idx="4">
                  <c:v>5.3971039929793768E-2</c:v>
                </c:pt>
                <c:pt idx="5">
                  <c:v>5.0045495905368519E-2</c:v>
                </c:pt>
                <c:pt idx="6">
                  <c:v>5.3153153153153151E-2</c:v>
                </c:pt>
                <c:pt idx="7">
                  <c:v>5.9414591524683265E-2</c:v>
                </c:pt>
                <c:pt idx="8">
                  <c:v>4.5957446808510639E-2</c:v>
                </c:pt>
                <c:pt idx="9">
                  <c:v>6.7860116569525397E-2</c:v>
                </c:pt>
                <c:pt idx="10">
                  <c:v>6.5960912052117265E-2</c:v>
                </c:pt>
                <c:pt idx="11">
                  <c:v>8.1860107609531135E-2</c:v>
                </c:pt>
                <c:pt idx="12">
                  <c:v>7.6644974692697029E-2</c:v>
                </c:pt>
                <c:pt idx="13">
                  <c:v>7.247524752475247E-2</c:v>
                </c:pt>
                <c:pt idx="14">
                  <c:v>6.2151394422310755E-2</c:v>
                </c:pt>
                <c:pt idx="15">
                  <c:v>6.7848882035466462E-2</c:v>
                </c:pt>
                <c:pt idx="16">
                  <c:v>7.8514339445228024E-2</c:v>
                </c:pt>
                <c:pt idx="17">
                  <c:v>7.8431372549019607E-2</c:v>
                </c:pt>
                <c:pt idx="18">
                  <c:v>7.765830346475508E-2</c:v>
                </c:pt>
                <c:pt idx="19">
                  <c:v>8.8495575221238937E-2</c:v>
                </c:pt>
                <c:pt idx="20">
                  <c:v>9.1186440677966107E-2</c:v>
                </c:pt>
                <c:pt idx="21">
                  <c:v>7.4228959749085208E-2</c:v>
                </c:pt>
                <c:pt idx="22">
                  <c:v>6.741573033707865E-2</c:v>
                </c:pt>
                <c:pt idx="23">
                  <c:v>6.6498316498316501E-2</c:v>
                </c:pt>
                <c:pt idx="24">
                  <c:v>7.6033637000700774E-2</c:v>
                </c:pt>
                <c:pt idx="25" formatCode="0.0%">
                  <c:v>7.7870336834480261E-2</c:v>
                </c:pt>
                <c:pt idx="26" formatCode="0.0%">
                  <c:v>7.3109507373705682E-2</c:v>
                </c:pt>
                <c:pt idx="27" formatCode="0.0%">
                  <c:v>7.4546675621222303E-2</c:v>
                </c:pt>
                <c:pt idx="28" formatCode="0.0%">
                  <c:v>8.69413407821229E-2</c:v>
                </c:pt>
                <c:pt idx="29" formatCode="0.0%">
                  <c:v>7.7882797731569003E-2</c:v>
                </c:pt>
                <c:pt idx="30" formatCode="0.0%">
                  <c:v>9.2675030352084173E-2</c:v>
                </c:pt>
                <c:pt idx="31" formatCode="0.0%">
                  <c:v>7.9939668174962286E-2</c:v>
                </c:pt>
                <c:pt idx="32" formatCode="0.0%">
                  <c:v>8.4609773887673226E-2</c:v>
                </c:pt>
                <c:pt idx="33" formatCode="0.0%">
                  <c:v>7.3014018691588786E-2</c:v>
                </c:pt>
                <c:pt idx="34" formatCode="0.0%">
                  <c:v>6.8412613575628001E-2</c:v>
                </c:pt>
                <c:pt idx="35" formatCode="0.0%">
                  <c:v>8.7375046279155863E-2</c:v>
                </c:pt>
                <c:pt idx="36" formatCode="0.0%">
                  <c:v>9.2524056254626202E-2</c:v>
                </c:pt>
                <c:pt idx="37" formatCode="0.0%">
                  <c:v>9.4795539033457249E-2</c:v>
                </c:pt>
                <c:pt idx="38" formatCode="0.0%">
                  <c:v>9.2286016202888344E-2</c:v>
                </c:pt>
                <c:pt idx="39" formatCode="0.0%">
                  <c:v>7.5500303214069128E-2</c:v>
                </c:pt>
                <c:pt idx="40" formatCode="0.0%">
                  <c:v>9.5298602287166453E-2</c:v>
                </c:pt>
                <c:pt idx="41" formatCode="0.0%">
                  <c:v>0.10029595527786912</c:v>
                </c:pt>
                <c:pt idx="42" formatCode="0.0%">
                  <c:v>7.5082508250825089E-2</c:v>
                </c:pt>
                <c:pt idx="43" formatCode="0.0%">
                  <c:v>7.7935755660874143E-2</c:v>
                </c:pt>
                <c:pt idx="44" formatCode="0.0%">
                  <c:v>9.7520107238605894E-2</c:v>
                </c:pt>
                <c:pt idx="45" formatCode="0.0%">
                  <c:v>9.0371621621621628E-2</c:v>
                </c:pt>
                <c:pt idx="46" formatCode="0.0%">
                  <c:v>9.0274928190398035E-2</c:v>
                </c:pt>
                <c:pt idx="47" formatCode="0.0%">
                  <c:v>7.8423722200546234E-2</c:v>
                </c:pt>
                <c:pt idx="48" formatCode="0.0%">
                  <c:v>7.7674212161562367E-2</c:v>
                </c:pt>
                <c:pt idx="49" formatCode="0.0%">
                  <c:v>8.8339222614840993E-2</c:v>
                </c:pt>
                <c:pt idx="50" formatCode="0.0%">
                  <c:v>8.0194949047408065E-2</c:v>
                </c:pt>
                <c:pt idx="51">
                  <c:v>3.7652270210409747E-2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53-45CF-B928-A732E4FA9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375552"/>
        <c:axId val="96377088"/>
      </c:areaChart>
      <c:lineChart>
        <c:grouping val="standard"/>
        <c:varyColors val="0"/>
        <c:ser>
          <c:idx val="0"/>
          <c:order val="0"/>
          <c:tx>
            <c:strRef>
              <c:f>'Lignes Accueil Hebdo 2019-2020'!$B$54</c:f>
              <c:strCache>
                <c:ptCount val="1"/>
                <c:pt idx="0">
                  <c:v>Taux d'accessibilité 2019</c:v>
                </c:pt>
              </c:strCache>
            </c:strRef>
          </c:tx>
          <c:spPr>
            <a:ln w="28575" cap="rnd">
              <a:solidFill>
                <a:schemeClr val="tx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'Lignes Accueil Hebdo 2019-2020'!$C$54:$BB$54</c:f>
              <c:numCache>
                <c:formatCode>0.00%</c:formatCode>
                <c:ptCount val="52"/>
                <c:pt idx="0">
                  <c:v>0.93300000000000005</c:v>
                </c:pt>
                <c:pt idx="1">
                  <c:v>0.92200000000000004</c:v>
                </c:pt>
                <c:pt idx="2">
                  <c:v>0.89800000000000002</c:v>
                </c:pt>
                <c:pt idx="3">
                  <c:v>0.90200000000000002</c:v>
                </c:pt>
                <c:pt idx="4">
                  <c:v>0.89800000000000002</c:v>
                </c:pt>
                <c:pt idx="5">
                  <c:v>0.92200000000000004</c:v>
                </c:pt>
                <c:pt idx="6">
                  <c:v>0.91700000000000004</c:v>
                </c:pt>
                <c:pt idx="7">
                  <c:v>0.91</c:v>
                </c:pt>
                <c:pt idx="8">
                  <c:v>0.88600000000000001</c:v>
                </c:pt>
                <c:pt idx="9">
                  <c:v>0.87</c:v>
                </c:pt>
                <c:pt idx="10">
                  <c:v>0.89700000000000002</c:v>
                </c:pt>
                <c:pt idx="11">
                  <c:v>0.83799999999999997</c:v>
                </c:pt>
                <c:pt idx="12">
                  <c:v>0.80200000000000005</c:v>
                </c:pt>
                <c:pt idx="13">
                  <c:v>0.89200000000000002</c:v>
                </c:pt>
                <c:pt idx="14">
                  <c:v>0.83899999999999997</c:v>
                </c:pt>
                <c:pt idx="15">
                  <c:v>0.81399999999999995</c:v>
                </c:pt>
                <c:pt idx="16">
                  <c:v>0.79300000000000004</c:v>
                </c:pt>
                <c:pt idx="17">
                  <c:v>0.80700000000000005</c:v>
                </c:pt>
                <c:pt idx="18">
                  <c:v>0.68899999999999995</c:v>
                </c:pt>
                <c:pt idx="19">
                  <c:v>0.622</c:v>
                </c:pt>
                <c:pt idx="20">
                  <c:v>0.73699999999999999</c:v>
                </c:pt>
                <c:pt idx="21">
                  <c:v>0.83399999999999996</c:v>
                </c:pt>
                <c:pt idx="22">
                  <c:v>0.83699999999999997</c:v>
                </c:pt>
                <c:pt idx="23">
                  <c:v>0.77700000000000002</c:v>
                </c:pt>
                <c:pt idx="24">
                  <c:v>0.72499999999999998</c:v>
                </c:pt>
                <c:pt idx="25">
                  <c:v>0.69399999999999995</c:v>
                </c:pt>
                <c:pt idx="26">
                  <c:v>0.54300000000000004</c:v>
                </c:pt>
                <c:pt idx="27">
                  <c:v>0.58299999999999996</c:v>
                </c:pt>
                <c:pt idx="28">
                  <c:v>0.60299999999999998</c:v>
                </c:pt>
                <c:pt idx="29">
                  <c:v>0.63400000000000001</c:v>
                </c:pt>
                <c:pt idx="30">
                  <c:v>0.623</c:v>
                </c:pt>
                <c:pt idx="31">
                  <c:v>0.72499999999999998</c:v>
                </c:pt>
                <c:pt idx="32">
                  <c:v>0.69899999999999995</c:v>
                </c:pt>
                <c:pt idx="33">
                  <c:v>0.79100000000000004</c:v>
                </c:pt>
                <c:pt idx="34">
                  <c:v>0.76900000000000002</c:v>
                </c:pt>
                <c:pt idx="35">
                  <c:v>0.59899999999999998</c:v>
                </c:pt>
                <c:pt idx="36">
                  <c:v>0.63600000000000001</c:v>
                </c:pt>
                <c:pt idx="37">
                  <c:v>0.55000000000000004</c:v>
                </c:pt>
                <c:pt idx="38">
                  <c:v>0.57299999999999995</c:v>
                </c:pt>
                <c:pt idx="39">
                  <c:v>0.35899999999999999</c:v>
                </c:pt>
                <c:pt idx="40">
                  <c:v>0.40799999999999997</c:v>
                </c:pt>
                <c:pt idx="41">
                  <c:v>0.52</c:v>
                </c:pt>
                <c:pt idx="42">
                  <c:v>0.57799999999999996</c:v>
                </c:pt>
                <c:pt idx="43">
                  <c:v>0.63800000000000001</c:v>
                </c:pt>
                <c:pt idx="44">
                  <c:v>0.53300000000000003</c:v>
                </c:pt>
                <c:pt idx="45">
                  <c:v>0.58599999999999997</c:v>
                </c:pt>
                <c:pt idx="46">
                  <c:v>0.59299999999999997</c:v>
                </c:pt>
                <c:pt idx="47">
                  <c:v>0.66200000000000003</c:v>
                </c:pt>
                <c:pt idx="48">
                  <c:v>0.73899999999999999</c:v>
                </c:pt>
                <c:pt idx="49">
                  <c:v>0.74099999999999999</c:v>
                </c:pt>
                <c:pt idx="50">
                  <c:v>0.71899999999999997</c:v>
                </c:pt>
                <c:pt idx="51">
                  <c:v>0.88500000000000001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953-45CF-B928-A732E4FA9775}"/>
            </c:ext>
          </c:extLst>
        </c:ser>
        <c:ser>
          <c:idx val="1"/>
          <c:order val="1"/>
          <c:tx>
            <c:strRef>
              <c:f>'Lignes Accueil Hebdo 2019-2020'!$B$58</c:f>
              <c:strCache>
                <c:ptCount val="1"/>
                <c:pt idx="0">
                  <c:v>Taux de réappel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'Lignes Accueil Hebdo 2019-2020'!$C$58:$BB$58</c:f>
              <c:numCache>
                <c:formatCode>0.00%</c:formatCode>
                <c:ptCount val="52"/>
                <c:pt idx="0">
                  <c:v>0.28999999999999998</c:v>
                </c:pt>
                <c:pt idx="1">
                  <c:v>0.34</c:v>
                </c:pt>
                <c:pt idx="2">
                  <c:v>0.33</c:v>
                </c:pt>
                <c:pt idx="3">
                  <c:v>0.31</c:v>
                </c:pt>
                <c:pt idx="4">
                  <c:v>0.31</c:v>
                </c:pt>
                <c:pt idx="5">
                  <c:v>0.3</c:v>
                </c:pt>
                <c:pt idx="6">
                  <c:v>0.3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0.33</c:v>
                </c:pt>
                <c:pt idx="10">
                  <c:v>0.31</c:v>
                </c:pt>
                <c:pt idx="11">
                  <c:v>0.31</c:v>
                </c:pt>
                <c:pt idx="12">
                  <c:v>0.35</c:v>
                </c:pt>
                <c:pt idx="13">
                  <c:v>0.31</c:v>
                </c:pt>
                <c:pt idx="14">
                  <c:v>0.34</c:v>
                </c:pt>
                <c:pt idx="15">
                  <c:v>0.34</c:v>
                </c:pt>
                <c:pt idx="16">
                  <c:v>0.32</c:v>
                </c:pt>
                <c:pt idx="17">
                  <c:v>0.32</c:v>
                </c:pt>
                <c:pt idx="18">
                  <c:v>0.39</c:v>
                </c:pt>
                <c:pt idx="19">
                  <c:v>0.41</c:v>
                </c:pt>
                <c:pt idx="20">
                  <c:v>0.37</c:v>
                </c:pt>
                <c:pt idx="21">
                  <c:v>0.28999999999999998</c:v>
                </c:pt>
                <c:pt idx="22">
                  <c:v>0.32</c:v>
                </c:pt>
                <c:pt idx="23">
                  <c:v>0.56999999999999995</c:v>
                </c:pt>
                <c:pt idx="24">
                  <c:v>0.42</c:v>
                </c:pt>
                <c:pt idx="25">
                  <c:v>0.37</c:v>
                </c:pt>
                <c:pt idx="26">
                  <c:v>0.42</c:v>
                </c:pt>
                <c:pt idx="27">
                  <c:v>0.43</c:v>
                </c:pt>
                <c:pt idx="28">
                  <c:v>0.4</c:v>
                </c:pt>
                <c:pt idx="29">
                  <c:v>0.43</c:v>
                </c:pt>
                <c:pt idx="30">
                  <c:v>0.4</c:v>
                </c:pt>
                <c:pt idx="31">
                  <c:v>0.34</c:v>
                </c:pt>
                <c:pt idx="32">
                  <c:v>0.36</c:v>
                </c:pt>
                <c:pt idx="33">
                  <c:v>0.3</c:v>
                </c:pt>
                <c:pt idx="34">
                  <c:v>0.32</c:v>
                </c:pt>
                <c:pt idx="35">
                  <c:v>0.42</c:v>
                </c:pt>
                <c:pt idx="36">
                  <c:v>0.39</c:v>
                </c:pt>
                <c:pt idx="37">
                  <c:v>0.39</c:v>
                </c:pt>
                <c:pt idx="38">
                  <c:v>0.41</c:v>
                </c:pt>
                <c:pt idx="39">
                  <c:v>0.48</c:v>
                </c:pt>
                <c:pt idx="40">
                  <c:v>0.45</c:v>
                </c:pt>
                <c:pt idx="41">
                  <c:v>0.43</c:v>
                </c:pt>
                <c:pt idx="42">
                  <c:v>0.37</c:v>
                </c:pt>
                <c:pt idx="43">
                  <c:v>0.32</c:v>
                </c:pt>
                <c:pt idx="44">
                  <c:v>0.39</c:v>
                </c:pt>
                <c:pt idx="45">
                  <c:v>0.37</c:v>
                </c:pt>
                <c:pt idx="46">
                  <c:v>0.35</c:v>
                </c:pt>
                <c:pt idx="47">
                  <c:v>0.35</c:v>
                </c:pt>
                <c:pt idx="48">
                  <c:v>0.32</c:v>
                </c:pt>
                <c:pt idx="49">
                  <c:v>0.3</c:v>
                </c:pt>
                <c:pt idx="50">
                  <c:v>0.33</c:v>
                </c:pt>
                <c:pt idx="51">
                  <c:v>0.23499999999999999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953-45CF-B928-A732E4FA9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375552"/>
        <c:axId val="96377088"/>
      </c:lineChart>
      <c:catAx>
        <c:axId val="96375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377088"/>
        <c:crosses val="autoZero"/>
        <c:auto val="1"/>
        <c:lblAlgn val="ctr"/>
        <c:lblOffset val="100"/>
        <c:noMultiLvlLbl val="0"/>
      </c:catAx>
      <c:valAx>
        <c:axId val="96377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375552"/>
        <c:crosses val="autoZero"/>
        <c:crossBetween val="between"/>
        <c:majorUnit val="0.1"/>
        <c:minorUnit val="5.0000000000000024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</a:t>
            </a:r>
            <a:r>
              <a:rPr lang="fr-FR" baseline="0"/>
              <a:t> Hebdo ARPP LR 2019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'Lignes Accueil Hebdo 2019-2020'!$B$52</c:f>
              <c:strCache>
                <c:ptCount val="1"/>
                <c:pt idx="0">
                  <c:v>Nombre d’appels reçus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'Lignes Accueil Hebdo 2019-2020'!$C$52:$BB$52</c:f>
              <c:numCache>
                <c:formatCode>0</c:formatCode>
                <c:ptCount val="52"/>
                <c:pt idx="0">
                  <c:v>1280</c:v>
                </c:pt>
                <c:pt idx="1">
                  <c:v>2547</c:v>
                </c:pt>
                <c:pt idx="2">
                  <c:v>2412</c:v>
                </c:pt>
                <c:pt idx="3">
                  <c:v>2315</c:v>
                </c:pt>
                <c:pt idx="4">
                  <c:v>2279</c:v>
                </c:pt>
                <c:pt idx="5">
                  <c:v>2198</c:v>
                </c:pt>
                <c:pt idx="6">
                  <c:v>2220</c:v>
                </c:pt>
                <c:pt idx="7">
                  <c:v>2289</c:v>
                </c:pt>
                <c:pt idx="8">
                  <c:v>2350</c:v>
                </c:pt>
                <c:pt idx="9">
                  <c:v>2402</c:v>
                </c:pt>
                <c:pt idx="10">
                  <c:v>2456</c:v>
                </c:pt>
                <c:pt idx="11">
                  <c:v>2602</c:v>
                </c:pt>
                <c:pt idx="12">
                  <c:v>2766</c:v>
                </c:pt>
                <c:pt idx="13">
                  <c:v>2525</c:v>
                </c:pt>
                <c:pt idx="14">
                  <c:v>2510</c:v>
                </c:pt>
                <c:pt idx="15">
                  <c:v>2594</c:v>
                </c:pt>
                <c:pt idx="16">
                  <c:v>2127</c:v>
                </c:pt>
                <c:pt idx="17">
                  <c:v>2040</c:v>
                </c:pt>
                <c:pt idx="18">
                  <c:v>2511</c:v>
                </c:pt>
                <c:pt idx="19">
                  <c:v>3051</c:v>
                </c:pt>
                <c:pt idx="20">
                  <c:v>2950</c:v>
                </c:pt>
                <c:pt idx="21">
                  <c:v>1913</c:v>
                </c:pt>
                <c:pt idx="22">
                  <c:v>2581</c:v>
                </c:pt>
                <c:pt idx="23">
                  <c:v>2376</c:v>
                </c:pt>
                <c:pt idx="24">
                  <c:v>2854</c:v>
                </c:pt>
                <c:pt idx="25">
                  <c:v>2761</c:v>
                </c:pt>
                <c:pt idx="26">
                  <c:v>3187</c:v>
                </c:pt>
                <c:pt idx="27">
                  <c:v>2978</c:v>
                </c:pt>
                <c:pt idx="28">
                  <c:v>2864</c:v>
                </c:pt>
                <c:pt idx="29">
                  <c:v>2645</c:v>
                </c:pt>
                <c:pt idx="30">
                  <c:v>2471</c:v>
                </c:pt>
                <c:pt idx="31">
                  <c:v>1989</c:v>
                </c:pt>
                <c:pt idx="32">
                  <c:v>1371</c:v>
                </c:pt>
                <c:pt idx="33">
                  <c:v>1712</c:v>
                </c:pt>
                <c:pt idx="34">
                  <c:v>1871</c:v>
                </c:pt>
                <c:pt idx="35">
                  <c:v>2701</c:v>
                </c:pt>
                <c:pt idx="36">
                  <c:v>2702</c:v>
                </c:pt>
                <c:pt idx="37">
                  <c:v>2690</c:v>
                </c:pt>
                <c:pt idx="38">
                  <c:v>2839</c:v>
                </c:pt>
                <c:pt idx="39">
                  <c:v>3298</c:v>
                </c:pt>
                <c:pt idx="40">
                  <c:v>3148</c:v>
                </c:pt>
                <c:pt idx="41">
                  <c:v>3041</c:v>
                </c:pt>
                <c:pt idx="42">
                  <c:v>2424</c:v>
                </c:pt>
                <c:pt idx="43">
                  <c:v>1899</c:v>
                </c:pt>
                <c:pt idx="44">
                  <c:v>2984</c:v>
                </c:pt>
                <c:pt idx="45">
                  <c:v>2368</c:v>
                </c:pt>
                <c:pt idx="46">
                  <c:v>2437</c:v>
                </c:pt>
                <c:pt idx="47">
                  <c:v>2563</c:v>
                </c:pt>
                <c:pt idx="48">
                  <c:v>2253</c:v>
                </c:pt>
                <c:pt idx="49">
                  <c:v>2264</c:v>
                </c:pt>
                <c:pt idx="50">
                  <c:v>2257</c:v>
                </c:pt>
                <c:pt idx="51">
                  <c:v>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27-4853-8BD0-7C1782C500FE}"/>
            </c:ext>
          </c:extLst>
        </c:ser>
        <c:ser>
          <c:idx val="2"/>
          <c:order val="2"/>
          <c:tx>
            <c:strRef>
              <c:f>'Lignes Accueil Hebdo 2019-2020'!$B$65</c:f>
              <c:strCache>
                <c:ptCount val="1"/>
                <c:pt idx="0">
                  <c:v>Nombre d’appels reçus PRO-LR 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'Lignes Accueil Hebdo 2019-2020'!$C$65:$BB$65</c:f>
              <c:numCache>
                <c:formatCode>General</c:formatCode>
                <c:ptCount val="52"/>
                <c:pt idx="0">
                  <c:v>76</c:v>
                </c:pt>
                <c:pt idx="1">
                  <c:v>184</c:v>
                </c:pt>
                <c:pt idx="2">
                  <c:v>201</c:v>
                </c:pt>
                <c:pt idx="3">
                  <c:v>171</c:v>
                </c:pt>
                <c:pt idx="4">
                  <c:v>159</c:v>
                </c:pt>
                <c:pt idx="5">
                  <c:v>167</c:v>
                </c:pt>
                <c:pt idx="6">
                  <c:v>188</c:v>
                </c:pt>
                <c:pt idx="7">
                  <c:v>184</c:v>
                </c:pt>
                <c:pt idx="8">
                  <c:v>185</c:v>
                </c:pt>
                <c:pt idx="9">
                  <c:v>182</c:v>
                </c:pt>
                <c:pt idx="10">
                  <c:v>211</c:v>
                </c:pt>
                <c:pt idx="11">
                  <c:v>184</c:v>
                </c:pt>
                <c:pt idx="12">
                  <c:v>233</c:v>
                </c:pt>
                <c:pt idx="13">
                  <c:v>202</c:v>
                </c:pt>
                <c:pt idx="14">
                  <c:v>214</c:v>
                </c:pt>
                <c:pt idx="15">
                  <c:v>203</c:v>
                </c:pt>
                <c:pt idx="16">
                  <c:v>171</c:v>
                </c:pt>
                <c:pt idx="17">
                  <c:v>151</c:v>
                </c:pt>
                <c:pt idx="18">
                  <c:v>178</c:v>
                </c:pt>
                <c:pt idx="19">
                  <c:v>199</c:v>
                </c:pt>
                <c:pt idx="20">
                  <c:v>222</c:v>
                </c:pt>
                <c:pt idx="21">
                  <c:v>138</c:v>
                </c:pt>
                <c:pt idx="22">
                  <c:v>176</c:v>
                </c:pt>
                <c:pt idx="23">
                  <c:v>173</c:v>
                </c:pt>
                <c:pt idx="24">
                  <c:v>234</c:v>
                </c:pt>
                <c:pt idx="25">
                  <c:v>217</c:v>
                </c:pt>
                <c:pt idx="26">
                  <c:v>250</c:v>
                </c:pt>
                <c:pt idx="27">
                  <c:v>218</c:v>
                </c:pt>
                <c:pt idx="28">
                  <c:v>226</c:v>
                </c:pt>
                <c:pt idx="29">
                  <c:v>192</c:v>
                </c:pt>
                <c:pt idx="30">
                  <c:v>230</c:v>
                </c:pt>
                <c:pt idx="31">
                  <c:v>155</c:v>
                </c:pt>
                <c:pt idx="32">
                  <c:v>102</c:v>
                </c:pt>
                <c:pt idx="33">
                  <c:v>118</c:v>
                </c:pt>
                <c:pt idx="34">
                  <c:v>153</c:v>
                </c:pt>
                <c:pt idx="35">
                  <c:v>204</c:v>
                </c:pt>
                <c:pt idx="36">
                  <c:v>201</c:v>
                </c:pt>
                <c:pt idx="37">
                  <c:v>195</c:v>
                </c:pt>
                <c:pt idx="38">
                  <c:v>184</c:v>
                </c:pt>
                <c:pt idx="39">
                  <c:v>289</c:v>
                </c:pt>
                <c:pt idx="40">
                  <c:v>281</c:v>
                </c:pt>
                <c:pt idx="41">
                  <c:v>289</c:v>
                </c:pt>
                <c:pt idx="42">
                  <c:v>237</c:v>
                </c:pt>
                <c:pt idx="43">
                  <c:v>200</c:v>
                </c:pt>
                <c:pt idx="44">
                  <c:v>249</c:v>
                </c:pt>
                <c:pt idx="45">
                  <c:v>183</c:v>
                </c:pt>
                <c:pt idx="46">
                  <c:v>255</c:v>
                </c:pt>
                <c:pt idx="47">
                  <c:v>238</c:v>
                </c:pt>
                <c:pt idx="48">
                  <c:v>200</c:v>
                </c:pt>
                <c:pt idx="49">
                  <c:v>206</c:v>
                </c:pt>
                <c:pt idx="50">
                  <c:v>209</c:v>
                </c:pt>
                <c:pt idx="51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27-4853-8BD0-7C1782C500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02140160"/>
        <c:axId val="102150144"/>
      </c:barChart>
      <c:lineChart>
        <c:grouping val="standard"/>
        <c:varyColors val="0"/>
        <c:ser>
          <c:idx val="1"/>
          <c:order val="1"/>
          <c:tx>
            <c:strRef>
              <c:f>'Lignes Accueil Hebdo 2019-2020'!$B$54</c:f>
              <c:strCache>
                <c:ptCount val="1"/>
                <c:pt idx="0">
                  <c:v>Taux d'accessibilité 2019</c:v>
                </c:pt>
              </c:strCache>
            </c:strRef>
          </c:tx>
          <c:spPr>
            <a:ln w="28575" cap="rnd">
              <a:solidFill>
                <a:schemeClr val="tx2"/>
              </a:solidFill>
              <a:round/>
            </a:ln>
            <a:effectLst/>
          </c:spPr>
          <c:marker>
            <c:symbol val="none"/>
          </c:marker>
          <c:cat>
            <c:strRef>
              <c:f>'Lignes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'Lignes Accueil Hebdo 2019-2020'!$C$54:$BB$54</c:f>
              <c:numCache>
                <c:formatCode>0.00%</c:formatCode>
                <c:ptCount val="52"/>
                <c:pt idx="0">
                  <c:v>0.93300000000000005</c:v>
                </c:pt>
                <c:pt idx="1">
                  <c:v>0.92200000000000004</c:v>
                </c:pt>
                <c:pt idx="2">
                  <c:v>0.89800000000000002</c:v>
                </c:pt>
                <c:pt idx="3">
                  <c:v>0.90200000000000002</c:v>
                </c:pt>
                <c:pt idx="4">
                  <c:v>0.89800000000000002</c:v>
                </c:pt>
                <c:pt idx="5">
                  <c:v>0.92200000000000004</c:v>
                </c:pt>
                <c:pt idx="6">
                  <c:v>0.91700000000000004</c:v>
                </c:pt>
                <c:pt idx="7">
                  <c:v>0.91</c:v>
                </c:pt>
                <c:pt idx="8">
                  <c:v>0.88600000000000001</c:v>
                </c:pt>
                <c:pt idx="9">
                  <c:v>0.87</c:v>
                </c:pt>
                <c:pt idx="10">
                  <c:v>0.89700000000000002</c:v>
                </c:pt>
                <c:pt idx="11">
                  <c:v>0.83799999999999997</c:v>
                </c:pt>
                <c:pt idx="12">
                  <c:v>0.80200000000000005</c:v>
                </c:pt>
                <c:pt idx="13">
                  <c:v>0.89200000000000002</c:v>
                </c:pt>
                <c:pt idx="14">
                  <c:v>0.83899999999999997</c:v>
                </c:pt>
                <c:pt idx="15">
                  <c:v>0.81399999999999995</c:v>
                </c:pt>
                <c:pt idx="16">
                  <c:v>0.79300000000000004</c:v>
                </c:pt>
                <c:pt idx="17">
                  <c:v>0.80700000000000005</c:v>
                </c:pt>
                <c:pt idx="18">
                  <c:v>0.68899999999999995</c:v>
                </c:pt>
                <c:pt idx="19">
                  <c:v>0.622</c:v>
                </c:pt>
                <c:pt idx="20">
                  <c:v>0.73699999999999999</c:v>
                </c:pt>
                <c:pt idx="21">
                  <c:v>0.83399999999999996</c:v>
                </c:pt>
                <c:pt idx="22">
                  <c:v>0.83699999999999997</c:v>
                </c:pt>
                <c:pt idx="23">
                  <c:v>0.77700000000000002</c:v>
                </c:pt>
                <c:pt idx="24">
                  <c:v>0.72499999999999998</c:v>
                </c:pt>
                <c:pt idx="25">
                  <c:v>0.69399999999999995</c:v>
                </c:pt>
                <c:pt idx="26">
                  <c:v>0.54300000000000004</c:v>
                </c:pt>
                <c:pt idx="27">
                  <c:v>0.58299999999999996</c:v>
                </c:pt>
                <c:pt idx="28">
                  <c:v>0.60299999999999998</c:v>
                </c:pt>
                <c:pt idx="29">
                  <c:v>0.63400000000000001</c:v>
                </c:pt>
                <c:pt idx="30">
                  <c:v>0.623</c:v>
                </c:pt>
                <c:pt idx="31">
                  <c:v>0.72499999999999998</c:v>
                </c:pt>
                <c:pt idx="32">
                  <c:v>0.69899999999999995</c:v>
                </c:pt>
                <c:pt idx="33">
                  <c:v>0.79100000000000004</c:v>
                </c:pt>
                <c:pt idx="34">
                  <c:v>0.76900000000000002</c:v>
                </c:pt>
                <c:pt idx="35">
                  <c:v>0.59899999999999998</c:v>
                </c:pt>
                <c:pt idx="36">
                  <c:v>0.63600000000000001</c:v>
                </c:pt>
                <c:pt idx="37">
                  <c:v>0.55000000000000004</c:v>
                </c:pt>
                <c:pt idx="38">
                  <c:v>0.57299999999999995</c:v>
                </c:pt>
                <c:pt idx="39">
                  <c:v>0.35899999999999999</c:v>
                </c:pt>
                <c:pt idx="40">
                  <c:v>0.40799999999999997</c:v>
                </c:pt>
                <c:pt idx="41">
                  <c:v>0.52</c:v>
                </c:pt>
                <c:pt idx="42">
                  <c:v>0.57799999999999996</c:v>
                </c:pt>
                <c:pt idx="43">
                  <c:v>0.63800000000000001</c:v>
                </c:pt>
                <c:pt idx="44">
                  <c:v>0.53300000000000003</c:v>
                </c:pt>
                <c:pt idx="45">
                  <c:v>0.58599999999999997</c:v>
                </c:pt>
                <c:pt idx="46">
                  <c:v>0.59299999999999997</c:v>
                </c:pt>
                <c:pt idx="47">
                  <c:v>0.66200000000000003</c:v>
                </c:pt>
                <c:pt idx="48">
                  <c:v>0.73899999999999999</c:v>
                </c:pt>
                <c:pt idx="49">
                  <c:v>0.74099999999999999</c:v>
                </c:pt>
                <c:pt idx="50">
                  <c:v>0.71899999999999997</c:v>
                </c:pt>
                <c:pt idx="51">
                  <c:v>0.88500000000000001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B27-4853-8BD0-7C1782C500FE}"/>
            </c:ext>
          </c:extLst>
        </c:ser>
        <c:ser>
          <c:idx val="3"/>
          <c:order val="3"/>
          <c:tx>
            <c:strRef>
              <c:f>'Lignes Accueil Hebdo 2019-2020'!$B$66</c:f>
              <c:strCache>
                <c:ptCount val="1"/>
                <c:pt idx="0">
                  <c:v>Taux d'accessibilité PRO-LR 2019</c:v>
                </c:pt>
              </c:strCache>
            </c:strRef>
          </c:tx>
          <c:spPr>
            <a:ln w="28575" cap="rnd">
              <a:solidFill>
                <a:schemeClr val="accent3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'Lignes Accueil Hebdo 2019-2020'!$C$66:$BB$66</c:f>
              <c:numCache>
                <c:formatCode>0.00%</c:formatCode>
                <c:ptCount val="52"/>
                <c:pt idx="0">
                  <c:v>0.98</c:v>
                </c:pt>
                <c:pt idx="1">
                  <c:v>0.995</c:v>
                </c:pt>
                <c:pt idx="2">
                  <c:v>0.99</c:v>
                </c:pt>
                <c:pt idx="3">
                  <c:v>0.96499999999999997</c:v>
                </c:pt>
                <c:pt idx="4">
                  <c:v>0.98099999999999998</c:v>
                </c:pt>
                <c:pt idx="5">
                  <c:v>0.99399999999999999</c:v>
                </c:pt>
                <c:pt idx="6">
                  <c:v>0.96299999999999997</c:v>
                </c:pt>
                <c:pt idx="7">
                  <c:v>0.96699999999999997</c:v>
                </c:pt>
                <c:pt idx="8">
                  <c:v>0.96199999999999997</c:v>
                </c:pt>
                <c:pt idx="9">
                  <c:v>0.98299999999999998</c:v>
                </c:pt>
                <c:pt idx="10">
                  <c:v>0.97099999999999997</c:v>
                </c:pt>
                <c:pt idx="11">
                  <c:v>0.92900000000000005</c:v>
                </c:pt>
                <c:pt idx="12">
                  <c:v>0.96599999999999997</c:v>
                </c:pt>
                <c:pt idx="13">
                  <c:v>0.98</c:v>
                </c:pt>
                <c:pt idx="14">
                  <c:v>0.95299999999999996</c:v>
                </c:pt>
                <c:pt idx="15">
                  <c:v>0.95499999999999996</c:v>
                </c:pt>
                <c:pt idx="16">
                  <c:v>0.98199999999999998</c:v>
                </c:pt>
                <c:pt idx="17">
                  <c:v>0.96699999999999997</c:v>
                </c:pt>
                <c:pt idx="18">
                  <c:v>0.93799999999999994</c:v>
                </c:pt>
                <c:pt idx="19">
                  <c:v>0.97499999999999998</c:v>
                </c:pt>
                <c:pt idx="20">
                  <c:v>0.94</c:v>
                </c:pt>
                <c:pt idx="21">
                  <c:v>0.97099999999999997</c:v>
                </c:pt>
                <c:pt idx="22">
                  <c:v>0.97099999999999997</c:v>
                </c:pt>
                <c:pt idx="23">
                  <c:v>0.97699999999999998</c:v>
                </c:pt>
                <c:pt idx="24">
                  <c:v>0.96499999999999997</c:v>
                </c:pt>
                <c:pt idx="25">
                  <c:v>0.93500000000000005</c:v>
                </c:pt>
                <c:pt idx="26">
                  <c:v>0.96</c:v>
                </c:pt>
                <c:pt idx="27">
                  <c:v>0.94499999999999995</c:v>
                </c:pt>
                <c:pt idx="28">
                  <c:v>0.95099999999999996</c:v>
                </c:pt>
                <c:pt idx="29">
                  <c:v>0.94699999999999995</c:v>
                </c:pt>
                <c:pt idx="30">
                  <c:v>0.95199999999999996</c:v>
                </c:pt>
                <c:pt idx="31">
                  <c:v>0.90300000000000002</c:v>
                </c:pt>
                <c:pt idx="32">
                  <c:v>0.94</c:v>
                </c:pt>
                <c:pt idx="33">
                  <c:v>0.95699999999999996</c:v>
                </c:pt>
                <c:pt idx="34">
                  <c:v>0.96699999999999997</c:v>
                </c:pt>
                <c:pt idx="35">
                  <c:v>0.73399999999999999</c:v>
                </c:pt>
                <c:pt idx="36">
                  <c:v>0.94399999999999995</c:v>
                </c:pt>
                <c:pt idx="37">
                  <c:v>0.92700000000000005</c:v>
                </c:pt>
                <c:pt idx="38">
                  <c:v>0.94399999999999995</c:v>
                </c:pt>
                <c:pt idx="39">
                  <c:v>0.90300000000000002</c:v>
                </c:pt>
                <c:pt idx="40">
                  <c:v>0.91300000000000003</c:v>
                </c:pt>
                <c:pt idx="41">
                  <c:v>0.66200000000000003</c:v>
                </c:pt>
                <c:pt idx="42">
                  <c:v>0.46800000000000003</c:v>
                </c:pt>
                <c:pt idx="43">
                  <c:v>0.81899999999999995</c:v>
                </c:pt>
                <c:pt idx="44">
                  <c:v>0.73399999999999999</c:v>
                </c:pt>
                <c:pt idx="45">
                  <c:v>0.86599999999999999</c:v>
                </c:pt>
                <c:pt idx="46">
                  <c:v>0.83899999999999997</c:v>
                </c:pt>
                <c:pt idx="47">
                  <c:v>0.79900000000000004</c:v>
                </c:pt>
                <c:pt idx="48">
                  <c:v>0.92</c:v>
                </c:pt>
                <c:pt idx="49">
                  <c:v>0.96599999999999997</c:v>
                </c:pt>
                <c:pt idx="50">
                  <c:v>0.93300000000000005</c:v>
                </c:pt>
                <c:pt idx="5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B27-4853-8BD0-7C1782C500FE}"/>
            </c:ext>
          </c:extLst>
        </c:ser>
        <c:ser>
          <c:idx val="4"/>
          <c:order val="4"/>
          <c:tx>
            <c:strRef>
              <c:f>'Lignes Accueil Hebdo 2019-2020'!$B$88</c:f>
              <c:strCache>
                <c:ptCount val="1"/>
                <c:pt idx="0">
                  <c:v>Objectif Access</c:v>
                </c:pt>
              </c:strCache>
            </c:strRef>
          </c:tx>
          <c:spPr>
            <a:ln w="28575" cap="rnd">
              <a:solidFill>
                <a:schemeClr val="accent6"/>
              </a:solidFill>
              <a:prstDash val="sysDot"/>
              <a:round/>
            </a:ln>
            <a:effectLst/>
          </c:spPr>
          <c:marker>
            <c:symbol val="none"/>
          </c:marker>
          <c:val>
            <c:numRef>
              <c:f>'Lignes Accueil Hebdo 2019-2020'!$C$88:$BB$88</c:f>
              <c:numCache>
                <c:formatCode>0%</c:formatCode>
                <c:ptCount val="52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  <c:pt idx="12">
                  <c:v>0.9</c:v>
                </c:pt>
                <c:pt idx="13">
                  <c:v>0.9</c:v>
                </c:pt>
                <c:pt idx="14">
                  <c:v>0.9</c:v>
                </c:pt>
                <c:pt idx="15">
                  <c:v>0.9</c:v>
                </c:pt>
                <c:pt idx="16">
                  <c:v>0.9</c:v>
                </c:pt>
                <c:pt idx="17">
                  <c:v>0.9</c:v>
                </c:pt>
                <c:pt idx="18">
                  <c:v>0.9</c:v>
                </c:pt>
                <c:pt idx="19">
                  <c:v>0.9</c:v>
                </c:pt>
                <c:pt idx="20">
                  <c:v>0.9</c:v>
                </c:pt>
                <c:pt idx="21">
                  <c:v>0.9</c:v>
                </c:pt>
                <c:pt idx="22">
                  <c:v>0.9</c:v>
                </c:pt>
                <c:pt idx="23">
                  <c:v>0.9</c:v>
                </c:pt>
                <c:pt idx="24">
                  <c:v>0.9</c:v>
                </c:pt>
                <c:pt idx="25">
                  <c:v>0.9</c:v>
                </c:pt>
                <c:pt idx="26">
                  <c:v>0.9</c:v>
                </c:pt>
                <c:pt idx="27">
                  <c:v>0.9</c:v>
                </c:pt>
                <c:pt idx="28">
                  <c:v>0.9</c:v>
                </c:pt>
                <c:pt idx="29">
                  <c:v>0.9</c:v>
                </c:pt>
                <c:pt idx="30">
                  <c:v>0.9</c:v>
                </c:pt>
                <c:pt idx="31">
                  <c:v>0.9</c:v>
                </c:pt>
                <c:pt idx="32">
                  <c:v>0.9</c:v>
                </c:pt>
                <c:pt idx="33">
                  <c:v>0.9</c:v>
                </c:pt>
                <c:pt idx="34">
                  <c:v>0.9</c:v>
                </c:pt>
                <c:pt idx="35">
                  <c:v>0.9</c:v>
                </c:pt>
                <c:pt idx="36">
                  <c:v>0.9</c:v>
                </c:pt>
                <c:pt idx="37">
                  <c:v>0.9</c:v>
                </c:pt>
                <c:pt idx="38">
                  <c:v>0.9</c:v>
                </c:pt>
                <c:pt idx="39">
                  <c:v>0.9</c:v>
                </c:pt>
                <c:pt idx="40">
                  <c:v>0.9</c:v>
                </c:pt>
                <c:pt idx="41">
                  <c:v>0.9</c:v>
                </c:pt>
                <c:pt idx="42">
                  <c:v>0.9</c:v>
                </c:pt>
                <c:pt idx="43">
                  <c:v>0.9</c:v>
                </c:pt>
                <c:pt idx="44">
                  <c:v>0.9</c:v>
                </c:pt>
                <c:pt idx="45">
                  <c:v>0.9</c:v>
                </c:pt>
                <c:pt idx="46">
                  <c:v>0.9</c:v>
                </c:pt>
                <c:pt idx="47">
                  <c:v>0.9</c:v>
                </c:pt>
                <c:pt idx="48">
                  <c:v>0.9</c:v>
                </c:pt>
                <c:pt idx="49">
                  <c:v>0.9</c:v>
                </c:pt>
                <c:pt idx="50">
                  <c:v>0.9</c:v>
                </c:pt>
                <c:pt idx="51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B27-4853-8BD0-7C1782C500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153216"/>
        <c:axId val="102151680"/>
      </c:lineChart>
      <c:catAx>
        <c:axId val="102140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150144"/>
        <c:crosses val="autoZero"/>
        <c:auto val="1"/>
        <c:lblAlgn val="ctr"/>
        <c:lblOffset val="100"/>
        <c:noMultiLvlLbl val="0"/>
      </c:catAx>
      <c:valAx>
        <c:axId val="102150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140160"/>
        <c:crosses val="autoZero"/>
        <c:crossBetween val="between"/>
      </c:valAx>
      <c:valAx>
        <c:axId val="102151680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153216"/>
        <c:crosses val="max"/>
        <c:crossBetween val="between"/>
      </c:valAx>
      <c:catAx>
        <c:axId val="1021532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021516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</a:t>
            </a:r>
            <a:r>
              <a:rPr lang="fr-FR" baseline="0"/>
              <a:t> Hebdo ARPP LR 2019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'Lignes Accueil Hebdo 2019-2020'!$B$52</c:f>
              <c:strCache>
                <c:ptCount val="1"/>
                <c:pt idx="0">
                  <c:v>Nombre d’appels reçus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'Lignes Accueil Hebdo 2019-2020'!$C$52:$BB$52</c:f>
              <c:numCache>
                <c:formatCode>0</c:formatCode>
                <c:ptCount val="52"/>
                <c:pt idx="0">
                  <c:v>1280</c:v>
                </c:pt>
                <c:pt idx="1">
                  <c:v>2547</c:v>
                </c:pt>
                <c:pt idx="2">
                  <c:v>2412</c:v>
                </c:pt>
                <c:pt idx="3">
                  <c:v>2315</c:v>
                </c:pt>
                <c:pt idx="4">
                  <c:v>2279</c:v>
                </c:pt>
                <c:pt idx="5">
                  <c:v>2198</c:v>
                </c:pt>
                <c:pt idx="6">
                  <c:v>2220</c:v>
                </c:pt>
                <c:pt idx="7">
                  <c:v>2289</c:v>
                </c:pt>
                <c:pt idx="8">
                  <c:v>2350</c:v>
                </c:pt>
                <c:pt idx="9">
                  <c:v>2402</c:v>
                </c:pt>
                <c:pt idx="10">
                  <c:v>2456</c:v>
                </c:pt>
                <c:pt idx="11">
                  <c:v>2602</c:v>
                </c:pt>
                <c:pt idx="12">
                  <c:v>2766</c:v>
                </c:pt>
                <c:pt idx="13">
                  <c:v>2525</c:v>
                </c:pt>
                <c:pt idx="14">
                  <c:v>2510</c:v>
                </c:pt>
                <c:pt idx="15">
                  <c:v>2594</c:v>
                </c:pt>
                <c:pt idx="16">
                  <c:v>2127</c:v>
                </c:pt>
                <c:pt idx="17">
                  <c:v>2040</c:v>
                </c:pt>
                <c:pt idx="18">
                  <c:v>2511</c:v>
                </c:pt>
                <c:pt idx="19">
                  <c:v>3051</c:v>
                </c:pt>
                <c:pt idx="20">
                  <c:v>2950</c:v>
                </c:pt>
                <c:pt idx="21">
                  <c:v>1913</c:v>
                </c:pt>
                <c:pt idx="22">
                  <c:v>2581</c:v>
                </c:pt>
                <c:pt idx="23">
                  <c:v>2376</c:v>
                </c:pt>
                <c:pt idx="24">
                  <c:v>2854</c:v>
                </c:pt>
                <c:pt idx="25">
                  <c:v>2761</c:v>
                </c:pt>
                <c:pt idx="26">
                  <c:v>3187</c:v>
                </c:pt>
                <c:pt idx="27">
                  <c:v>2978</c:v>
                </c:pt>
                <c:pt idx="28">
                  <c:v>2864</c:v>
                </c:pt>
                <c:pt idx="29">
                  <c:v>2645</c:v>
                </c:pt>
                <c:pt idx="30">
                  <c:v>2471</c:v>
                </c:pt>
                <c:pt idx="31">
                  <c:v>1989</c:v>
                </c:pt>
                <c:pt idx="32">
                  <c:v>1371</c:v>
                </c:pt>
                <c:pt idx="33">
                  <c:v>1712</c:v>
                </c:pt>
                <c:pt idx="34">
                  <c:v>1871</c:v>
                </c:pt>
                <c:pt idx="35">
                  <c:v>2701</c:v>
                </c:pt>
                <c:pt idx="36">
                  <c:v>2702</c:v>
                </c:pt>
                <c:pt idx="37">
                  <c:v>2690</c:v>
                </c:pt>
                <c:pt idx="38">
                  <c:v>2839</c:v>
                </c:pt>
                <c:pt idx="39">
                  <c:v>3298</c:v>
                </c:pt>
                <c:pt idx="40">
                  <c:v>3148</c:v>
                </c:pt>
                <c:pt idx="41">
                  <c:v>3041</c:v>
                </c:pt>
                <c:pt idx="42">
                  <c:v>2424</c:v>
                </c:pt>
                <c:pt idx="43">
                  <c:v>1899</c:v>
                </c:pt>
                <c:pt idx="44">
                  <c:v>2984</c:v>
                </c:pt>
                <c:pt idx="45">
                  <c:v>2368</c:v>
                </c:pt>
                <c:pt idx="46">
                  <c:v>2437</c:v>
                </c:pt>
                <c:pt idx="47">
                  <c:v>2563</c:v>
                </c:pt>
                <c:pt idx="48">
                  <c:v>2253</c:v>
                </c:pt>
                <c:pt idx="49">
                  <c:v>2264</c:v>
                </c:pt>
                <c:pt idx="50">
                  <c:v>2257</c:v>
                </c:pt>
                <c:pt idx="51">
                  <c:v>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ED-4428-BE2D-A1A014773A90}"/>
            </c:ext>
          </c:extLst>
        </c:ser>
        <c:ser>
          <c:idx val="2"/>
          <c:order val="2"/>
          <c:tx>
            <c:strRef>
              <c:f>'Lignes Accueil Hebdo 2019-2020'!$B$65</c:f>
              <c:strCache>
                <c:ptCount val="1"/>
                <c:pt idx="0">
                  <c:v>Nombre d’appels reçus PRO-LR 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'Lignes Accueil Hebdo 2019-2020'!$C$65:$BB$65</c:f>
              <c:numCache>
                <c:formatCode>General</c:formatCode>
                <c:ptCount val="52"/>
                <c:pt idx="0">
                  <c:v>76</c:v>
                </c:pt>
                <c:pt idx="1">
                  <c:v>184</c:v>
                </c:pt>
                <c:pt idx="2">
                  <c:v>201</c:v>
                </c:pt>
                <c:pt idx="3">
                  <c:v>171</c:v>
                </c:pt>
                <c:pt idx="4">
                  <c:v>159</c:v>
                </c:pt>
                <c:pt idx="5">
                  <c:v>167</c:v>
                </c:pt>
                <c:pt idx="6">
                  <c:v>188</c:v>
                </c:pt>
                <c:pt idx="7">
                  <c:v>184</c:v>
                </c:pt>
                <c:pt idx="8">
                  <c:v>185</c:v>
                </c:pt>
                <c:pt idx="9">
                  <c:v>182</c:v>
                </c:pt>
                <c:pt idx="10">
                  <c:v>211</c:v>
                </c:pt>
                <c:pt idx="11">
                  <c:v>184</c:v>
                </c:pt>
                <c:pt idx="12">
                  <c:v>233</c:v>
                </c:pt>
                <c:pt idx="13">
                  <c:v>202</c:v>
                </c:pt>
                <c:pt idx="14">
                  <c:v>214</c:v>
                </c:pt>
                <c:pt idx="15">
                  <c:v>203</c:v>
                </c:pt>
                <c:pt idx="16">
                  <c:v>171</c:v>
                </c:pt>
                <c:pt idx="17">
                  <c:v>151</c:v>
                </c:pt>
                <c:pt idx="18">
                  <c:v>178</c:v>
                </c:pt>
                <c:pt idx="19">
                  <c:v>199</c:v>
                </c:pt>
                <c:pt idx="20">
                  <c:v>222</c:v>
                </c:pt>
                <c:pt idx="21">
                  <c:v>138</c:v>
                </c:pt>
                <c:pt idx="22">
                  <c:v>176</c:v>
                </c:pt>
                <c:pt idx="23">
                  <c:v>173</c:v>
                </c:pt>
                <c:pt idx="24">
                  <c:v>234</c:v>
                </c:pt>
                <c:pt idx="25">
                  <c:v>217</c:v>
                </c:pt>
                <c:pt idx="26">
                  <c:v>250</c:v>
                </c:pt>
                <c:pt idx="27">
                  <c:v>218</c:v>
                </c:pt>
                <c:pt idx="28">
                  <c:v>226</c:v>
                </c:pt>
                <c:pt idx="29">
                  <c:v>192</c:v>
                </c:pt>
                <c:pt idx="30">
                  <c:v>230</c:v>
                </c:pt>
                <c:pt idx="31">
                  <c:v>155</c:v>
                </c:pt>
                <c:pt idx="32">
                  <c:v>102</c:v>
                </c:pt>
                <c:pt idx="33">
                  <c:v>118</c:v>
                </c:pt>
                <c:pt idx="34">
                  <c:v>153</c:v>
                </c:pt>
                <c:pt idx="35">
                  <c:v>204</c:v>
                </c:pt>
                <c:pt idx="36">
                  <c:v>201</c:v>
                </c:pt>
                <c:pt idx="37">
                  <c:v>195</c:v>
                </c:pt>
                <c:pt idx="38">
                  <c:v>184</c:v>
                </c:pt>
                <c:pt idx="39">
                  <c:v>289</c:v>
                </c:pt>
                <c:pt idx="40">
                  <c:v>281</c:v>
                </c:pt>
                <c:pt idx="41">
                  <c:v>289</c:v>
                </c:pt>
                <c:pt idx="42">
                  <c:v>237</c:v>
                </c:pt>
                <c:pt idx="43">
                  <c:v>200</c:v>
                </c:pt>
                <c:pt idx="44">
                  <c:v>249</c:v>
                </c:pt>
                <c:pt idx="45">
                  <c:v>183</c:v>
                </c:pt>
                <c:pt idx="46">
                  <c:v>255</c:v>
                </c:pt>
                <c:pt idx="47">
                  <c:v>238</c:v>
                </c:pt>
                <c:pt idx="48">
                  <c:v>200</c:v>
                </c:pt>
                <c:pt idx="49">
                  <c:v>206</c:v>
                </c:pt>
                <c:pt idx="50">
                  <c:v>209</c:v>
                </c:pt>
                <c:pt idx="51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ED-4428-BE2D-A1A014773A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02267904"/>
        <c:axId val="102277888"/>
      </c:barChart>
      <c:lineChart>
        <c:grouping val="standard"/>
        <c:varyColors val="0"/>
        <c:ser>
          <c:idx val="1"/>
          <c:order val="1"/>
          <c:tx>
            <c:strRef>
              <c:f>'Lignes Accueil Hebdo 2019-2020'!$B$54</c:f>
              <c:strCache>
                <c:ptCount val="1"/>
                <c:pt idx="0">
                  <c:v>Taux d'accessibilité 2019</c:v>
                </c:pt>
              </c:strCache>
            </c:strRef>
          </c:tx>
          <c:spPr>
            <a:ln w="28575" cap="rnd">
              <a:solidFill>
                <a:schemeClr val="tx2"/>
              </a:solidFill>
              <a:round/>
            </a:ln>
            <a:effectLst/>
          </c:spPr>
          <c:marker>
            <c:symbol val="none"/>
          </c:marker>
          <c:cat>
            <c:strRef>
              <c:f>'Lignes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'Lignes Accueil Hebdo 2019-2020'!$C$54:$BB$54</c:f>
              <c:numCache>
                <c:formatCode>0.00%</c:formatCode>
                <c:ptCount val="52"/>
                <c:pt idx="0">
                  <c:v>0.93300000000000005</c:v>
                </c:pt>
                <c:pt idx="1">
                  <c:v>0.92200000000000004</c:v>
                </c:pt>
                <c:pt idx="2">
                  <c:v>0.89800000000000002</c:v>
                </c:pt>
                <c:pt idx="3">
                  <c:v>0.90200000000000002</c:v>
                </c:pt>
                <c:pt idx="4">
                  <c:v>0.89800000000000002</c:v>
                </c:pt>
                <c:pt idx="5">
                  <c:v>0.92200000000000004</c:v>
                </c:pt>
                <c:pt idx="6">
                  <c:v>0.91700000000000004</c:v>
                </c:pt>
                <c:pt idx="7">
                  <c:v>0.91</c:v>
                </c:pt>
                <c:pt idx="8">
                  <c:v>0.88600000000000001</c:v>
                </c:pt>
                <c:pt idx="9">
                  <c:v>0.87</c:v>
                </c:pt>
                <c:pt idx="10">
                  <c:v>0.89700000000000002</c:v>
                </c:pt>
                <c:pt idx="11">
                  <c:v>0.83799999999999997</c:v>
                </c:pt>
                <c:pt idx="12">
                  <c:v>0.80200000000000005</c:v>
                </c:pt>
                <c:pt idx="13">
                  <c:v>0.89200000000000002</c:v>
                </c:pt>
                <c:pt idx="14">
                  <c:v>0.83899999999999997</c:v>
                </c:pt>
                <c:pt idx="15">
                  <c:v>0.81399999999999995</c:v>
                </c:pt>
                <c:pt idx="16">
                  <c:v>0.79300000000000004</c:v>
                </c:pt>
                <c:pt idx="17">
                  <c:v>0.80700000000000005</c:v>
                </c:pt>
                <c:pt idx="18">
                  <c:v>0.68899999999999995</c:v>
                </c:pt>
                <c:pt idx="19">
                  <c:v>0.622</c:v>
                </c:pt>
                <c:pt idx="20">
                  <c:v>0.73699999999999999</c:v>
                </c:pt>
                <c:pt idx="21">
                  <c:v>0.83399999999999996</c:v>
                </c:pt>
                <c:pt idx="22">
                  <c:v>0.83699999999999997</c:v>
                </c:pt>
                <c:pt idx="23">
                  <c:v>0.77700000000000002</c:v>
                </c:pt>
                <c:pt idx="24">
                  <c:v>0.72499999999999998</c:v>
                </c:pt>
                <c:pt idx="25">
                  <c:v>0.69399999999999995</c:v>
                </c:pt>
                <c:pt idx="26">
                  <c:v>0.54300000000000004</c:v>
                </c:pt>
                <c:pt idx="27">
                  <c:v>0.58299999999999996</c:v>
                </c:pt>
                <c:pt idx="28">
                  <c:v>0.60299999999999998</c:v>
                </c:pt>
                <c:pt idx="29">
                  <c:v>0.63400000000000001</c:v>
                </c:pt>
                <c:pt idx="30">
                  <c:v>0.623</c:v>
                </c:pt>
                <c:pt idx="31">
                  <c:v>0.72499999999999998</c:v>
                </c:pt>
                <c:pt idx="32">
                  <c:v>0.69899999999999995</c:v>
                </c:pt>
                <c:pt idx="33">
                  <c:v>0.79100000000000004</c:v>
                </c:pt>
                <c:pt idx="34">
                  <c:v>0.76900000000000002</c:v>
                </c:pt>
                <c:pt idx="35">
                  <c:v>0.59899999999999998</c:v>
                </c:pt>
                <c:pt idx="36">
                  <c:v>0.63600000000000001</c:v>
                </c:pt>
                <c:pt idx="37">
                  <c:v>0.55000000000000004</c:v>
                </c:pt>
                <c:pt idx="38">
                  <c:v>0.57299999999999995</c:v>
                </c:pt>
                <c:pt idx="39">
                  <c:v>0.35899999999999999</c:v>
                </c:pt>
                <c:pt idx="40">
                  <c:v>0.40799999999999997</c:v>
                </c:pt>
                <c:pt idx="41">
                  <c:v>0.52</c:v>
                </c:pt>
                <c:pt idx="42">
                  <c:v>0.57799999999999996</c:v>
                </c:pt>
                <c:pt idx="43">
                  <c:v>0.63800000000000001</c:v>
                </c:pt>
                <c:pt idx="44">
                  <c:v>0.53300000000000003</c:v>
                </c:pt>
                <c:pt idx="45">
                  <c:v>0.58599999999999997</c:v>
                </c:pt>
                <c:pt idx="46">
                  <c:v>0.59299999999999997</c:v>
                </c:pt>
                <c:pt idx="47">
                  <c:v>0.66200000000000003</c:v>
                </c:pt>
                <c:pt idx="48">
                  <c:v>0.73899999999999999</c:v>
                </c:pt>
                <c:pt idx="49">
                  <c:v>0.74099999999999999</c:v>
                </c:pt>
                <c:pt idx="50">
                  <c:v>0.71899999999999997</c:v>
                </c:pt>
                <c:pt idx="51">
                  <c:v>0.88500000000000001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ED-4428-BE2D-A1A014773A90}"/>
            </c:ext>
          </c:extLst>
        </c:ser>
        <c:ser>
          <c:idx val="3"/>
          <c:order val="3"/>
          <c:tx>
            <c:strRef>
              <c:f>'Lignes Accueil Hebdo 2019-2020'!$B$66</c:f>
              <c:strCache>
                <c:ptCount val="1"/>
                <c:pt idx="0">
                  <c:v>Taux d'accessibilité PRO-LR 2019</c:v>
                </c:pt>
              </c:strCache>
            </c:strRef>
          </c:tx>
          <c:spPr>
            <a:ln w="28575" cap="rnd">
              <a:solidFill>
                <a:schemeClr val="accent3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'Lignes Accueil Hebdo 2019-2020'!$C$66:$BB$66</c:f>
              <c:numCache>
                <c:formatCode>0.00%</c:formatCode>
                <c:ptCount val="52"/>
                <c:pt idx="0">
                  <c:v>0.98</c:v>
                </c:pt>
                <c:pt idx="1">
                  <c:v>0.995</c:v>
                </c:pt>
                <c:pt idx="2">
                  <c:v>0.99</c:v>
                </c:pt>
                <c:pt idx="3">
                  <c:v>0.96499999999999997</c:v>
                </c:pt>
                <c:pt idx="4">
                  <c:v>0.98099999999999998</c:v>
                </c:pt>
                <c:pt idx="5">
                  <c:v>0.99399999999999999</c:v>
                </c:pt>
                <c:pt idx="6">
                  <c:v>0.96299999999999997</c:v>
                </c:pt>
                <c:pt idx="7">
                  <c:v>0.96699999999999997</c:v>
                </c:pt>
                <c:pt idx="8">
                  <c:v>0.96199999999999997</c:v>
                </c:pt>
                <c:pt idx="9">
                  <c:v>0.98299999999999998</c:v>
                </c:pt>
                <c:pt idx="10">
                  <c:v>0.97099999999999997</c:v>
                </c:pt>
                <c:pt idx="11">
                  <c:v>0.92900000000000005</c:v>
                </c:pt>
                <c:pt idx="12">
                  <c:v>0.96599999999999997</c:v>
                </c:pt>
                <c:pt idx="13">
                  <c:v>0.98</c:v>
                </c:pt>
                <c:pt idx="14">
                  <c:v>0.95299999999999996</c:v>
                </c:pt>
                <c:pt idx="15">
                  <c:v>0.95499999999999996</c:v>
                </c:pt>
                <c:pt idx="16">
                  <c:v>0.98199999999999998</c:v>
                </c:pt>
                <c:pt idx="17">
                  <c:v>0.96699999999999997</c:v>
                </c:pt>
                <c:pt idx="18">
                  <c:v>0.93799999999999994</c:v>
                </c:pt>
                <c:pt idx="19">
                  <c:v>0.97499999999999998</c:v>
                </c:pt>
                <c:pt idx="20">
                  <c:v>0.94</c:v>
                </c:pt>
                <c:pt idx="21">
                  <c:v>0.97099999999999997</c:v>
                </c:pt>
                <c:pt idx="22">
                  <c:v>0.97099999999999997</c:v>
                </c:pt>
                <c:pt idx="23">
                  <c:v>0.97699999999999998</c:v>
                </c:pt>
                <c:pt idx="24">
                  <c:v>0.96499999999999997</c:v>
                </c:pt>
                <c:pt idx="25">
                  <c:v>0.93500000000000005</c:v>
                </c:pt>
                <c:pt idx="26">
                  <c:v>0.96</c:v>
                </c:pt>
                <c:pt idx="27">
                  <c:v>0.94499999999999995</c:v>
                </c:pt>
                <c:pt idx="28">
                  <c:v>0.95099999999999996</c:v>
                </c:pt>
                <c:pt idx="29">
                  <c:v>0.94699999999999995</c:v>
                </c:pt>
                <c:pt idx="30">
                  <c:v>0.95199999999999996</c:v>
                </c:pt>
                <c:pt idx="31">
                  <c:v>0.90300000000000002</c:v>
                </c:pt>
                <c:pt idx="32">
                  <c:v>0.94</c:v>
                </c:pt>
                <c:pt idx="33">
                  <c:v>0.95699999999999996</c:v>
                </c:pt>
                <c:pt idx="34">
                  <c:v>0.96699999999999997</c:v>
                </c:pt>
                <c:pt idx="35">
                  <c:v>0.73399999999999999</c:v>
                </c:pt>
                <c:pt idx="36">
                  <c:v>0.94399999999999995</c:v>
                </c:pt>
                <c:pt idx="37">
                  <c:v>0.92700000000000005</c:v>
                </c:pt>
                <c:pt idx="38">
                  <c:v>0.94399999999999995</c:v>
                </c:pt>
                <c:pt idx="39">
                  <c:v>0.90300000000000002</c:v>
                </c:pt>
                <c:pt idx="40">
                  <c:v>0.91300000000000003</c:v>
                </c:pt>
                <c:pt idx="41">
                  <c:v>0.66200000000000003</c:v>
                </c:pt>
                <c:pt idx="42">
                  <c:v>0.46800000000000003</c:v>
                </c:pt>
                <c:pt idx="43">
                  <c:v>0.81899999999999995</c:v>
                </c:pt>
                <c:pt idx="44">
                  <c:v>0.73399999999999999</c:v>
                </c:pt>
                <c:pt idx="45">
                  <c:v>0.86599999999999999</c:v>
                </c:pt>
                <c:pt idx="46">
                  <c:v>0.83899999999999997</c:v>
                </c:pt>
                <c:pt idx="47">
                  <c:v>0.79900000000000004</c:v>
                </c:pt>
                <c:pt idx="48">
                  <c:v>0.92</c:v>
                </c:pt>
                <c:pt idx="49">
                  <c:v>0.96599999999999997</c:v>
                </c:pt>
                <c:pt idx="50">
                  <c:v>0.93300000000000005</c:v>
                </c:pt>
                <c:pt idx="5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0ED-4428-BE2D-A1A014773A90}"/>
            </c:ext>
          </c:extLst>
        </c:ser>
        <c:ser>
          <c:idx val="4"/>
          <c:order val="4"/>
          <c:tx>
            <c:strRef>
              <c:f>'Lignes Accueil Hebdo 2019-2020'!$B$88</c:f>
              <c:strCache>
                <c:ptCount val="1"/>
                <c:pt idx="0">
                  <c:v>Objectif Access</c:v>
                </c:pt>
              </c:strCache>
            </c:strRef>
          </c:tx>
          <c:spPr>
            <a:ln w="28575" cap="rnd">
              <a:solidFill>
                <a:schemeClr val="accent6"/>
              </a:solidFill>
              <a:prstDash val="sysDot"/>
              <a:round/>
            </a:ln>
            <a:effectLst/>
          </c:spPr>
          <c:marker>
            <c:symbol val="none"/>
          </c:marker>
          <c:val>
            <c:numRef>
              <c:f>'Lignes Accueil Hebdo 2019-2020'!$C$88:$BB$88</c:f>
              <c:numCache>
                <c:formatCode>0%</c:formatCode>
                <c:ptCount val="52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  <c:pt idx="12">
                  <c:v>0.9</c:v>
                </c:pt>
                <c:pt idx="13">
                  <c:v>0.9</c:v>
                </c:pt>
                <c:pt idx="14">
                  <c:v>0.9</c:v>
                </c:pt>
                <c:pt idx="15">
                  <c:v>0.9</c:v>
                </c:pt>
                <c:pt idx="16">
                  <c:v>0.9</c:v>
                </c:pt>
                <c:pt idx="17">
                  <c:v>0.9</c:v>
                </c:pt>
                <c:pt idx="18">
                  <c:v>0.9</c:v>
                </c:pt>
                <c:pt idx="19">
                  <c:v>0.9</c:v>
                </c:pt>
                <c:pt idx="20">
                  <c:v>0.9</c:v>
                </c:pt>
                <c:pt idx="21">
                  <c:v>0.9</c:v>
                </c:pt>
                <c:pt idx="22">
                  <c:v>0.9</c:v>
                </c:pt>
                <c:pt idx="23">
                  <c:v>0.9</c:v>
                </c:pt>
                <c:pt idx="24">
                  <c:v>0.9</c:v>
                </c:pt>
                <c:pt idx="25">
                  <c:v>0.9</c:v>
                </c:pt>
                <c:pt idx="26">
                  <c:v>0.9</c:v>
                </c:pt>
                <c:pt idx="27">
                  <c:v>0.9</c:v>
                </c:pt>
                <c:pt idx="28">
                  <c:v>0.9</c:v>
                </c:pt>
                <c:pt idx="29">
                  <c:v>0.9</c:v>
                </c:pt>
                <c:pt idx="30">
                  <c:v>0.9</c:v>
                </c:pt>
                <c:pt idx="31">
                  <c:v>0.9</c:v>
                </c:pt>
                <c:pt idx="32">
                  <c:v>0.9</c:v>
                </c:pt>
                <c:pt idx="33">
                  <c:v>0.9</c:v>
                </c:pt>
                <c:pt idx="34">
                  <c:v>0.9</c:v>
                </c:pt>
                <c:pt idx="35">
                  <c:v>0.9</c:v>
                </c:pt>
                <c:pt idx="36">
                  <c:v>0.9</c:v>
                </c:pt>
                <c:pt idx="37">
                  <c:v>0.9</c:v>
                </c:pt>
                <c:pt idx="38">
                  <c:v>0.9</c:v>
                </c:pt>
                <c:pt idx="39">
                  <c:v>0.9</c:v>
                </c:pt>
                <c:pt idx="40">
                  <c:v>0.9</c:v>
                </c:pt>
                <c:pt idx="41">
                  <c:v>0.9</c:v>
                </c:pt>
                <c:pt idx="42">
                  <c:v>0.9</c:v>
                </c:pt>
                <c:pt idx="43">
                  <c:v>0.9</c:v>
                </c:pt>
                <c:pt idx="44">
                  <c:v>0.9</c:v>
                </c:pt>
                <c:pt idx="45">
                  <c:v>0.9</c:v>
                </c:pt>
                <c:pt idx="46">
                  <c:v>0.9</c:v>
                </c:pt>
                <c:pt idx="47">
                  <c:v>0.9</c:v>
                </c:pt>
                <c:pt idx="48">
                  <c:v>0.9</c:v>
                </c:pt>
                <c:pt idx="49">
                  <c:v>0.9</c:v>
                </c:pt>
                <c:pt idx="50">
                  <c:v>0.9</c:v>
                </c:pt>
                <c:pt idx="51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0ED-4428-BE2D-A1A014773A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301696"/>
        <c:axId val="102279424"/>
      </c:lineChart>
      <c:catAx>
        <c:axId val="102267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277888"/>
        <c:crosses val="autoZero"/>
        <c:auto val="1"/>
        <c:lblAlgn val="ctr"/>
        <c:lblOffset val="100"/>
        <c:noMultiLvlLbl val="0"/>
      </c:catAx>
      <c:valAx>
        <c:axId val="102277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267904"/>
        <c:crosses val="autoZero"/>
        <c:crossBetween val="between"/>
      </c:valAx>
      <c:valAx>
        <c:axId val="10227942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301696"/>
        <c:crosses val="max"/>
        <c:crossBetween val="between"/>
      </c:valAx>
      <c:catAx>
        <c:axId val="102301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022794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Lien</a:t>
            </a:r>
            <a:r>
              <a:rPr lang="fr-FR" baseline="0"/>
              <a:t> accessibilité / Réappels clients / Transferts entrant</a:t>
            </a:r>
            <a:endParaRPr lang="fr-FR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areaChart>
        <c:grouping val="standard"/>
        <c:varyColors val="0"/>
        <c:ser>
          <c:idx val="2"/>
          <c:order val="2"/>
          <c:tx>
            <c:strRef>
              <c:f>'[1]Lignes Accueil Hebdo 2019-2020'!$B$60</c:f>
              <c:strCache>
                <c:ptCount val="1"/>
                <c:pt idx="0">
                  <c:v>Taux d'appel reçu par transfert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val>
            <c:numRef>
              <c:f>'[1]Lignes Accueil Hebdo 2019-2020'!$C$60:$BB$60</c:f>
              <c:numCache>
                <c:formatCode>General</c:formatCode>
                <c:ptCount val="52"/>
                <c:pt idx="0">
                  <c:v>9.375E-2</c:v>
                </c:pt>
                <c:pt idx="1">
                  <c:v>9.2265410286611699E-2</c:v>
                </c:pt>
                <c:pt idx="2">
                  <c:v>9.1625207296849087E-2</c:v>
                </c:pt>
                <c:pt idx="3">
                  <c:v>8.7257019438444924E-2</c:v>
                </c:pt>
                <c:pt idx="4">
                  <c:v>9.8727512066695916E-2</c:v>
                </c:pt>
                <c:pt idx="5">
                  <c:v>8.507734303912648E-2</c:v>
                </c:pt>
                <c:pt idx="6">
                  <c:v>9.90990990990991E-2</c:v>
                </c:pt>
                <c:pt idx="7">
                  <c:v>0.10615989515072084</c:v>
                </c:pt>
                <c:pt idx="8">
                  <c:v>9.0212765957446803E-2</c:v>
                </c:pt>
                <c:pt idx="9">
                  <c:v>0.10491257285595337</c:v>
                </c:pt>
                <c:pt idx="10">
                  <c:v>0.10912052117263844</c:v>
                </c:pt>
                <c:pt idx="11">
                  <c:v>0.11414296694850115</c:v>
                </c:pt>
                <c:pt idx="12">
                  <c:v>0.10231381055676067</c:v>
                </c:pt>
                <c:pt idx="13">
                  <c:v>0.10930693069306931</c:v>
                </c:pt>
                <c:pt idx="14">
                  <c:v>9.3625498007968128E-2</c:v>
                </c:pt>
                <c:pt idx="15">
                  <c:v>9.946029298380879E-2</c:v>
                </c:pt>
                <c:pt idx="16">
                  <c:v>0.10296191819464035</c:v>
                </c:pt>
                <c:pt idx="17">
                  <c:v>0.10490196078431373</c:v>
                </c:pt>
                <c:pt idx="18">
                  <c:v>9.5181202708084431E-2</c:v>
                </c:pt>
                <c:pt idx="19">
                  <c:v>0.11307767944936087</c:v>
                </c:pt>
                <c:pt idx="20">
                  <c:v>0.11694915254237288</c:v>
                </c:pt>
                <c:pt idx="21">
                  <c:v>0.10088865656037638</c:v>
                </c:pt>
                <c:pt idx="22">
                  <c:v>9.4149554436265007E-2</c:v>
                </c:pt>
                <c:pt idx="23">
                  <c:v>8.5016835016835018E-2</c:v>
                </c:pt>
                <c:pt idx="24">
                  <c:v>9.8458304134548008E-2</c:v>
                </c:pt>
                <c:pt idx="25">
                  <c:v>0.10213690691778342</c:v>
                </c:pt>
                <c:pt idx="26">
                  <c:v>8.6915594603074992E-2</c:v>
                </c:pt>
                <c:pt idx="27">
                  <c:v>9.5701813297515106E-2</c:v>
                </c:pt>
                <c:pt idx="28">
                  <c:v>0.10439944134078212</c:v>
                </c:pt>
                <c:pt idx="29">
                  <c:v>0.1054820415879017</c:v>
                </c:pt>
                <c:pt idx="30">
                  <c:v>0.11412383650343991</c:v>
                </c:pt>
                <c:pt idx="31">
                  <c:v>0.11211664152840624</c:v>
                </c:pt>
                <c:pt idx="32">
                  <c:v>0.12180889861415026</c:v>
                </c:pt>
                <c:pt idx="33">
                  <c:v>0.10163551401869159</c:v>
                </c:pt>
                <c:pt idx="34">
                  <c:v>9.6739711384286484E-2</c:v>
                </c:pt>
                <c:pt idx="35">
                  <c:v>0.11069974083672714</c:v>
                </c:pt>
                <c:pt idx="36">
                  <c:v>0.1154700222057735</c:v>
                </c:pt>
                <c:pt idx="37">
                  <c:v>0.11895910780669144</c:v>
                </c:pt>
                <c:pt idx="38">
                  <c:v>0.11764705882352941</c:v>
                </c:pt>
                <c:pt idx="39">
                  <c:v>8.8538508186779871E-2</c:v>
                </c:pt>
                <c:pt idx="40">
                  <c:v>0.11054637865311309</c:v>
                </c:pt>
                <c:pt idx="41">
                  <c:v>0.12035514633344295</c:v>
                </c:pt>
                <c:pt idx="42">
                  <c:v>9.6534653465346537E-2</c:v>
                </c:pt>
                <c:pt idx="43">
                  <c:v>0.10479199578725645</c:v>
                </c:pt>
                <c:pt idx="44">
                  <c:v>0.1203083109919571</c:v>
                </c:pt>
                <c:pt idx="45">
                  <c:v>0.12162162162162163</c:v>
                </c:pt>
                <c:pt idx="46">
                  <c:v>0.11366434140336479</c:v>
                </c:pt>
                <c:pt idx="47">
                  <c:v>0.1221225126804526</c:v>
                </c:pt>
                <c:pt idx="48">
                  <c:v>0.13004882379050156</c:v>
                </c:pt>
                <c:pt idx="49">
                  <c:v>0.14266784452296818</c:v>
                </c:pt>
                <c:pt idx="50">
                  <c:v>0.14045192733717324</c:v>
                </c:pt>
                <c:pt idx="51">
                  <c:v>0.11960132890365449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B4-4167-A471-1CA7F1D53480}"/>
            </c:ext>
          </c:extLst>
        </c:ser>
        <c:ser>
          <c:idx val="3"/>
          <c:order val="3"/>
          <c:tx>
            <c:strRef>
              <c:f>'[1]Lignes Accueil Hebdo 2019-2020'!$B$64</c:f>
              <c:strCache>
                <c:ptCount val="1"/>
                <c:pt idx="0">
                  <c:v>Taux de transfert depuis SC MGPP sur Appels reçus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val>
            <c:numRef>
              <c:f>'[1]Lignes Accueil Hebdo 2019-2020'!$C$64:$BB$64</c:f>
              <c:numCache>
                <c:formatCode>General</c:formatCode>
                <c:ptCount val="52"/>
                <c:pt idx="0">
                  <c:v>4.5312499999999999E-2</c:v>
                </c:pt>
                <c:pt idx="1">
                  <c:v>5.418138987043581E-2</c:v>
                </c:pt>
                <c:pt idx="2">
                  <c:v>6.3847429519071311E-2</c:v>
                </c:pt>
                <c:pt idx="3">
                  <c:v>4.8812095032397411E-2</c:v>
                </c:pt>
                <c:pt idx="4">
                  <c:v>5.3971039929793768E-2</c:v>
                </c:pt>
                <c:pt idx="5">
                  <c:v>5.0045495905368519E-2</c:v>
                </c:pt>
                <c:pt idx="6">
                  <c:v>5.3153153153153151E-2</c:v>
                </c:pt>
                <c:pt idx="7">
                  <c:v>5.9414591524683265E-2</c:v>
                </c:pt>
                <c:pt idx="8">
                  <c:v>4.5957446808510639E-2</c:v>
                </c:pt>
                <c:pt idx="9">
                  <c:v>6.7860116569525397E-2</c:v>
                </c:pt>
                <c:pt idx="10">
                  <c:v>6.5960912052117265E-2</c:v>
                </c:pt>
                <c:pt idx="11">
                  <c:v>8.1860107609531135E-2</c:v>
                </c:pt>
                <c:pt idx="12">
                  <c:v>7.6644974692697029E-2</c:v>
                </c:pt>
                <c:pt idx="13">
                  <c:v>7.247524752475247E-2</c:v>
                </c:pt>
                <c:pt idx="14">
                  <c:v>6.2151394422310755E-2</c:v>
                </c:pt>
                <c:pt idx="15">
                  <c:v>6.7848882035466462E-2</c:v>
                </c:pt>
                <c:pt idx="16">
                  <c:v>7.8514339445228024E-2</c:v>
                </c:pt>
                <c:pt idx="17">
                  <c:v>7.8431372549019607E-2</c:v>
                </c:pt>
                <c:pt idx="18">
                  <c:v>7.765830346475508E-2</c:v>
                </c:pt>
                <c:pt idx="19">
                  <c:v>8.8495575221238937E-2</c:v>
                </c:pt>
                <c:pt idx="20">
                  <c:v>9.1186440677966107E-2</c:v>
                </c:pt>
                <c:pt idx="21">
                  <c:v>7.4228959749085208E-2</c:v>
                </c:pt>
                <c:pt idx="22">
                  <c:v>6.741573033707865E-2</c:v>
                </c:pt>
                <c:pt idx="23">
                  <c:v>6.6498316498316501E-2</c:v>
                </c:pt>
                <c:pt idx="24">
                  <c:v>7.6033637000700774E-2</c:v>
                </c:pt>
                <c:pt idx="25">
                  <c:v>7.7870336834480261E-2</c:v>
                </c:pt>
                <c:pt idx="26">
                  <c:v>7.3109507373705682E-2</c:v>
                </c:pt>
                <c:pt idx="27">
                  <c:v>7.4546675621222303E-2</c:v>
                </c:pt>
                <c:pt idx="28">
                  <c:v>8.69413407821229E-2</c:v>
                </c:pt>
                <c:pt idx="29">
                  <c:v>7.7882797731569003E-2</c:v>
                </c:pt>
                <c:pt idx="30">
                  <c:v>9.2675030352084173E-2</c:v>
                </c:pt>
                <c:pt idx="31">
                  <c:v>7.9939668174962286E-2</c:v>
                </c:pt>
                <c:pt idx="32">
                  <c:v>8.4609773887673226E-2</c:v>
                </c:pt>
                <c:pt idx="33">
                  <c:v>7.3014018691588786E-2</c:v>
                </c:pt>
                <c:pt idx="34">
                  <c:v>6.8412613575628001E-2</c:v>
                </c:pt>
                <c:pt idx="35">
                  <c:v>8.7375046279155863E-2</c:v>
                </c:pt>
                <c:pt idx="36">
                  <c:v>9.2524056254626202E-2</c:v>
                </c:pt>
                <c:pt idx="37">
                  <c:v>9.4795539033457249E-2</c:v>
                </c:pt>
                <c:pt idx="38">
                  <c:v>9.2286016202888344E-2</c:v>
                </c:pt>
                <c:pt idx="39">
                  <c:v>7.5500303214069128E-2</c:v>
                </c:pt>
                <c:pt idx="40">
                  <c:v>9.5298602287166453E-2</c:v>
                </c:pt>
                <c:pt idx="41">
                  <c:v>0.10029595527786912</c:v>
                </c:pt>
                <c:pt idx="42">
                  <c:v>7.5082508250825089E-2</c:v>
                </c:pt>
                <c:pt idx="43">
                  <c:v>7.7935755660874143E-2</c:v>
                </c:pt>
                <c:pt idx="44">
                  <c:v>9.7520107238605894E-2</c:v>
                </c:pt>
                <c:pt idx="45">
                  <c:v>9.0371621621621628E-2</c:v>
                </c:pt>
                <c:pt idx="46">
                  <c:v>9.0274928190398035E-2</c:v>
                </c:pt>
                <c:pt idx="47">
                  <c:v>7.8423722200546234E-2</c:v>
                </c:pt>
                <c:pt idx="48">
                  <c:v>7.7674212161562367E-2</c:v>
                </c:pt>
                <c:pt idx="49">
                  <c:v>8.8339222614840993E-2</c:v>
                </c:pt>
                <c:pt idx="50">
                  <c:v>8.0194949047408065E-2</c:v>
                </c:pt>
                <c:pt idx="51">
                  <c:v>3.7652270210409747E-2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B4-4167-A471-1CA7F1D534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349440"/>
        <c:axId val="102355328"/>
      </c:areaChart>
      <c:lineChart>
        <c:grouping val="standard"/>
        <c:varyColors val="0"/>
        <c:ser>
          <c:idx val="0"/>
          <c:order val="0"/>
          <c:tx>
            <c:strRef>
              <c:f>'[1]Lignes Accueil Hebdo 2019-2020'!$B$54</c:f>
              <c:strCache>
                <c:ptCount val="1"/>
                <c:pt idx="0">
                  <c:v>Taux d'accessibilité 2019</c:v>
                </c:pt>
              </c:strCache>
            </c:strRef>
          </c:tx>
          <c:spPr>
            <a:ln w="28575" cap="rnd">
              <a:solidFill>
                <a:schemeClr val="tx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2019-2020'!$C$54:$BB$54</c:f>
              <c:numCache>
                <c:formatCode>General</c:formatCode>
                <c:ptCount val="52"/>
                <c:pt idx="0">
                  <c:v>0.93300000000000005</c:v>
                </c:pt>
                <c:pt idx="1">
                  <c:v>0.92200000000000004</c:v>
                </c:pt>
                <c:pt idx="2">
                  <c:v>0.89800000000000002</c:v>
                </c:pt>
                <c:pt idx="3">
                  <c:v>0.90200000000000002</c:v>
                </c:pt>
                <c:pt idx="4">
                  <c:v>0.89800000000000002</c:v>
                </c:pt>
                <c:pt idx="5">
                  <c:v>0.92200000000000004</c:v>
                </c:pt>
                <c:pt idx="6">
                  <c:v>0.91700000000000004</c:v>
                </c:pt>
                <c:pt idx="7">
                  <c:v>0.91</c:v>
                </c:pt>
                <c:pt idx="8">
                  <c:v>0.88600000000000001</c:v>
                </c:pt>
                <c:pt idx="9">
                  <c:v>0.87</c:v>
                </c:pt>
                <c:pt idx="10">
                  <c:v>0.89700000000000002</c:v>
                </c:pt>
                <c:pt idx="11">
                  <c:v>0.83799999999999997</c:v>
                </c:pt>
                <c:pt idx="12">
                  <c:v>0.80200000000000005</c:v>
                </c:pt>
                <c:pt idx="13">
                  <c:v>0.89200000000000002</c:v>
                </c:pt>
                <c:pt idx="14">
                  <c:v>0.83899999999999997</c:v>
                </c:pt>
                <c:pt idx="15">
                  <c:v>0.81399999999999995</c:v>
                </c:pt>
                <c:pt idx="16">
                  <c:v>0.79300000000000004</c:v>
                </c:pt>
                <c:pt idx="17">
                  <c:v>0.80700000000000005</c:v>
                </c:pt>
                <c:pt idx="18">
                  <c:v>0.68899999999999995</c:v>
                </c:pt>
                <c:pt idx="19">
                  <c:v>0.622</c:v>
                </c:pt>
                <c:pt idx="20">
                  <c:v>0.73699999999999999</c:v>
                </c:pt>
                <c:pt idx="21">
                  <c:v>0.83399999999999996</c:v>
                </c:pt>
                <c:pt idx="22">
                  <c:v>0.83699999999999997</c:v>
                </c:pt>
                <c:pt idx="23">
                  <c:v>0.77700000000000002</c:v>
                </c:pt>
                <c:pt idx="24">
                  <c:v>0.72499999999999998</c:v>
                </c:pt>
                <c:pt idx="25">
                  <c:v>0.69399999999999995</c:v>
                </c:pt>
                <c:pt idx="26">
                  <c:v>0.54300000000000004</c:v>
                </c:pt>
                <c:pt idx="27">
                  <c:v>0.58299999999999996</c:v>
                </c:pt>
                <c:pt idx="28">
                  <c:v>0.60299999999999998</c:v>
                </c:pt>
                <c:pt idx="29">
                  <c:v>0.63400000000000001</c:v>
                </c:pt>
                <c:pt idx="30">
                  <c:v>0.623</c:v>
                </c:pt>
                <c:pt idx="31">
                  <c:v>0.72499999999999998</c:v>
                </c:pt>
                <c:pt idx="32">
                  <c:v>0.69899999999999995</c:v>
                </c:pt>
                <c:pt idx="33">
                  <c:v>0.79100000000000004</c:v>
                </c:pt>
                <c:pt idx="34">
                  <c:v>0.76900000000000002</c:v>
                </c:pt>
                <c:pt idx="35">
                  <c:v>0.59899999999999998</c:v>
                </c:pt>
                <c:pt idx="36">
                  <c:v>0.63600000000000001</c:v>
                </c:pt>
                <c:pt idx="37">
                  <c:v>0.55000000000000004</c:v>
                </c:pt>
                <c:pt idx="38">
                  <c:v>0.57299999999999995</c:v>
                </c:pt>
                <c:pt idx="39">
                  <c:v>0.35899999999999999</c:v>
                </c:pt>
                <c:pt idx="40">
                  <c:v>0.40799999999999997</c:v>
                </c:pt>
                <c:pt idx="41">
                  <c:v>0.52</c:v>
                </c:pt>
                <c:pt idx="42">
                  <c:v>0.57799999999999996</c:v>
                </c:pt>
                <c:pt idx="43">
                  <c:v>0.63800000000000001</c:v>
                </c:pt>
                <c:pt idx="44">
                  <c:v>0.53300000000000003</c:v>
                </c:pt>
                <c:pt idx="45">
                  <c:v>0.58599999999999997</c:v>
                </c:pt>
                <c:pt idx="46">
                  <c:v>0.59299999999999997</c:v>
                </c:pt>
                <c:pt idx="47">
                  <c:v>0.66200000000000003</c:v>
                </c:pt>
                <c:pt idx="48">
                  <c:v>0.73899999999999999</c:v>
                </c:pt>
                <c:pt idx="49">
                  <c:v>0.74099999999999999</c:v>
                </c:pt>
                <c:pt idx="50">
                  <c:v>0.71899999999999997</c:v>
                </c:pt>
                <c:pt idx="51">
                  <c:v>0.88500000000000001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6B4-4167-A471-1CA7F1D53480}"/>
            </c:ext>
          </c:extLst>
        </c:ser>
        <c:ser>
          <c:idx val="1"/>
          <c:order val="1"/>
          <c:tx>
            <c:strRef>
              <c:f>'[1]Lignes Accueil Hebdo 2019-2020'!$B$58</c:f>
              <c:strCache>
                <c:ptCount val="1"/>
                <c:pt idx="0">
                  <c:v>Taux de réappel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2019-2020'!$C$58:$BB$58</c:f>
              <c:numCache>
                <c:formatCode>General</c:formatCode>
                <c:ptCount val="52"/>
                <c:pt idx="0">
                  <c:v>0.28999999999999998</c:v>
                </c:pt>
                <c:pt idx="1">
                  <c:v>0.34</c:v>
                </c:pt>
                <c:pt idx="2">
                  <c:v>0.33</c:v>
                </c:pt>
                <c:pt idx="3">
                  <c:v>0.31</c:v>
                </c:pt>
                <c:pt idx="4">
                  <c:v>0.31</c:v>
                </c:pt>
                <c:pt idx="5">
                  <c:v>0.3</c:v>
                </c:pt>
                <c:pt idx="6">
                  <c:v>0.3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0.33</c:v>
                </c:pt>
                <c:pt idx="10">
                  <c:v>0.31</c:v>
                </c:pt>
                <c:pt idx="11">
                  <c:v>0.31</c:v>
                </c:pt>
                <c:pt idx="12">
                  <c:v>0.35</c:v>
                </c:pt>
                <c:pt idx="13">
                  <c:v>0.31</c:v>
                </c:pt>
                <c:pt idx="14">
                  <c:v>0.34</c:v>
                </c:pt>
                <c:pt idx="15">
                  <c:v>0.34</c:v>
                </c:pt>
                <c:pt idx="16">
                  <c:v>0.32</c:v>
                </c:pt>
                <c:pt idx="17">
                  <c:v>0.32</c:v>
                </c:pt>
                <c:pt idx="18">
                  <c:v>0.39</c:v>
                </c:pt>
                <c:pt idx="19">
                  <c:v>0.41</c:v>
                </c:pt>
                <c:pt idx="20">
                  <c:v>0.37</c:v>
                </c:pt>
                <c:pt idx="21">
                  <c:v>0.28999999999999998</c:v>
                </c:pt>
                <c:pt idx="22">
                  <c:v>0.32</c:v>
                </c:pt>
                <c:pt idx="23">
                  <c:v>0.56999999999999995</c:v>
                </c:pt>
                <c:pt idx="24">
                  <c:v>0.42</c:v>
                </c:pt>
                <c:pt idx="25">
                  <c:v>0.37</c:v>
                </c:pt>
                <c:pt idx="26">
                  <c:v>0.42</c:v>
                </c:pt>
                <c:pt idx="27">
                  <c:v>0.43</c:v>
                </c:pt>
                <c:pt idx="28">
                  <c:v>0.4</c:v>
                </c:pt>
                <c:pt idx="29">
                  <c:v>0.43</c:v>
                </c:pt>
                <c:pt idx="30">
                  <c:v>0.4</c:v>
                </c:pt>
                <c:pt idx="31">
                  <c:v>0.34</c:v>
                </c:pt>
                <c:pt idx="32">
                  <c:v>0.36</c:v>
                </c:pt>
                <c:pt idx="33">
                  <c:v>0.3</c:v>
                </c:pt>
                <c:pt idx="34">
                  <c:v>0.32</c:v>
                </c:pt>
                <c:pt idx="35">
                  <c:v>0.42</c:v>
                </c:pt>
                <c:pt idx="36">
                  <c:v>0.39</c:v>
                </c:pt>
                <c:pt idx="37">
                  <c:v>0.39</c:v>
                </c:pt>
                <c:pt idx="38">
                  <c:v>0.41</c:v>
                </c:pt>
                <c:pt idx="39">
                  <c:v>0.48</c:v>
                </c:pt>
                <c:pt idx="40">
                  <c:v>0.45</c:v>
                </c:pt>
                <c:pt idx="41">
                  <c:v>0.43</c:v>
                </c:pt>
                <c:pt idx="42">
                  <c:v>0.37</c:v>
                </c:pt>
                <c:pt idx="43">
                  <c:v>0.32</c:v>
                </c:pt>
                <c:pt idx="44">
                  <c:v>0.39</c:v>
                </c:pt>
                <c:pt idx="45">
                  <c:v>0.37</c:v>
                </c:pt>
                <c:pt idx="46">
                  <c:v>0.35</c:v>
                </c:pt>
                <c:pt idx="47">
                  <c:v>0.35</c:v>
                </c:pt>
                <c:pt idx="48">
                  <c:v>0.32</c:v>
                </c:pt>
                <c:pt idx="49">
                  <c:v>0.3</c:v>
                </c:pt>
                <c:pt idx="50">
                  <c:v>0.33</c:v>
                </c:pt>
                <c:pt idx="51">
                  <c:v>0.23499999999999999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6B4-4167-A471-1CA7F1D534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349440"/>
        <c:axId val="102355328"/>
      </c:lineChart>
      <c:catAx>
        <c:axId val="102349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355328"/>
        <c:crosses val="autoZero"/>
        <c:auto val="1"/>
        <c:lblAlgn val="ctr"/>
        <c:lblOffset val="100"/>
        <c:noMultiLvlLbl val="0"/>
      </c:catAx>
      <c:valAx>
        <c:axId val="102355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349440"/>
        <c:crosses val="autoZero"/>
        <c:crossBetween val="between"/>
        <c:majorUnit val="0.1"/>
        <c:minorUnit val="5.0000000000000024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Lien</a:t>
            </a:r>
            <a:r>
              <a:rPr lang="fr-FR" baseline="0"/>
              <a:t> accessibilité / Réappels clients / Transferts entrant</a:t>
            </a:r>
            <a:endParaRPr lang="fr-FR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areaChart>
        <c:grouping val="standard"/>
        <c:varyColors val="0"/>
        <c:ser>
          <c:idx val="2"/>
          <c:order val="2"/>
          <c:tx>
            <c:strRef>
              <c:f>'[1]Lignes Accueil Hebdo 2019-2020'!$B$60</c:f>
              <c:strCache>
                <c:ptCount val="1"/>
                <c:pt idx="0">
                  <c:v>Taux d'appel reçu par transfert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val>
            <c:numRef>
              <c:f>'[1]Lignes Accueil Hebdo 2019-2020'!$C$60:$BB$60</c:f>
              <c:numCache>
                <c:formatCode>General</c:formatCode>
                <c:ptCount val="52"/>
                <c:pt idx="0">
                  <c:v>9.375E-2</c:v>
                </c:pt>
                <c:pt idx="1">
                  <c:v>9.2265410286611699E-2</c:v>
                </c:pt>
                <c:pt idx="2">
                  <c:v>9.1625207296849087E-2</c:v>
                </c:pt>
                <c:pt idx="3">
                  <c:v>8.7257019438444924E-2</c:v>
                </c:pt>
                <c:pt idx="4">
                  <c:v>9.8727512066695916E-2</c:v>
                </c:pt>
                <c:pt idx="5">
                  <c:v>8.507734303912648E-2</c:v>
                </c:pt>
                <c:pt idx="6">
                  <c:v>9.90990990990991E-2</c:v>
                </c:pt>
                <c:pt idx="7">
                  <c:v>0.10615989515072084</c:v>
                </c:pt>
                <c:pt idx="8">
                  <c:v>9.0212765957446803E-2</c:v>
                </c:pt>
                <c:pt idx="9">
                  <c:v>0.10491257285595337</c:v>
                </c:pt>
                <c:pt idx="10">
                  <c:v>0.10912052117263844</c:v>
                </c:pt>
                <c:pt idx="11">
                  <c:v>0.11414296694850115</c:v>
                </c:pt>
                <c:pt idx="12">
                  <c:v>0.10231381055676067</c:v>
                </c:pt>
                <c:pt idx="13">
                  <c:v>0.10930693069306931</c:v>
                </c:pt>
                <c:pt idx="14">
                  <c:v>9.3625498007968128E-2</c:v>
                </c:pt>
                <c:pt idx="15">
                  <c:v>9.946029298380879E-2</c:v>
                </c:pt>
                <c:pt idx="16">
                  <c:v>0.10296191819464035</c:v>
                </c:pt>
                <c:pt idx="17">
                  <c:v>0.10490196078431373</c:v>
                </c:pt>
                <c:pt idx="18">
                  <c:v>9.5181202708084431E-2</c:v>
                </c:pt>
                <c:pt idx="19">
                  <c:v>0.11307767944936087</c:v>
                </c:pt>
                <c:pt idx="20">
                  <c:v>0.11694915254237288</c:v>
                </c:pt>
                <c:pt idx="21">
                  <c:v>0.10088865656037638</c:v>
                </c:pt>
                <c:pt idx="22">
                  <c:v>9.4149554436265007E-2</c:v>
                </c:pt>
                <c:pt idx="23">
                  <c:v>8.5016835016835018E-2</c:v>
                </c:pt>
                <c:pt idx="24">
                  <c:v>9.8458304134548008E-2</c:v>
                </c:pt>
                <c:pt idx="25">
                  <c:v>0.10213690691778342</c:v>
                </c:pt>
                <c:pt idx="26">
                  <c:v>8.6915594603074992E-2</c:v>
                </c:pt>
                <c:pt idx="27">
                  <c:v>9.5701813297515106E-2</c:v>
                </c:pt>
                <c:pt idx="28">
                  <c:v>0.10439944134078212</c:v>
                </c:pt>
                <c:pt idx="29">
                  <c:v>0.1054820415879017</c:v>
                </c:pt>
                <c:pt idx="30">
                  <c:v>0.11412383650343991</c:v>
                </c:pt>
                <c:pt idx="31">
                  <c:v>0.11211664152840624</c:v>
                </c:pt>
                <c:pt idx="32">
                  <c:v>0.12180889861415026</c:v>
                </c:pt>
                <c:pt idx="33">
                  <c:v>0.10163551401869159</c:v>
                </c:pt>
                <c:pt idx="34">
                  <c:v>9.6739711384286484E-2</c:v>
                </c:pt>
                <c:pt idx="35">
                  <c:v>0.11069974083672714</c:v>
                </c:pt>
                <c:pt idx="36">
                  <c:v>0.1154700222057735</c:v>
                </c:pt>
                <c:pt idx="37">
                  <c:v>0.11895910780669144</c:v>
                </c:pt>
                <c:pt idx="38">
                  <c:v>0.11764705882352941</c:v>
                </c:pt>
                <c:pt idx="39">
                  <c:v>8.8538508186779871E-2</c:v>
                </c:pt>
                <c:pt idx="40">
                  <c:v>0.11054637865311309</c:v>
                </c:pt>
                <c:pt idx="41">
                  <c:v>0.12035514633344295</c:v>
                </c:pt>
                <c:pt idx="42">
                  <c:v>9.6534653465346537E-2</c:v>
                </c:pt>
                <c:pt idx="43">
                  <c:v>0.10479199578725645</c:v>
                </c:pt>
                <c:pt idx="44">
                  <c:v>0.1203083109919571</c:v>
                </c:pt>
                <c:pt idx="45">
                  <c:v>0.12162162162162163</c:v>
                </c:pt>
                <c:pt idx="46">
                  <c:v>0.11366434140336479</c:v>
                </c:pt>
                <c:pt idx="47">
                  <c:v>0.1221225126804526</c:v>
                </c:pt>
                <c:pt idx="48">
                  <c:v>0.13004882379050156</c:v>
                </c:pt>
                <c:pt idx="49">
                  <c:v>0.14266784452296818</c:v>
                </c:pt>
                <c:pt idx="50">
                  <c:v>0.14045192733717324</c:v>
                </c:pt>
                <c:pt idx="51">
                  <c:v>0.11960132890365449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19-404B-97F9-6FD20F4AA208}"/>
            </c:ext>
          </c:extLst>
        </c:ser>
        <c:ser>
          <c:idx val="3"/>
          <c:order val="3"/>
          <c:tx>
            <c:strRef>
              <c:f>'[1]Lignes Accueil Hebdo 2019-2020'!$B$64</c:f>
              <c:strCache>
                <c:ptCount val="1"/>
                <c:pt idx="0">
                  <c:v>Taux de transfert depuis SC MGPP sur Appels reçus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val>
            <c:numRef>
              <c:f>'[1]Lignes Accueil Hebdo 2019-2020'!$C$64:$BB$64</c:f>
              <c:numCache>
                <c:formatCode>General</c:formatCode>
                <c:ptCount val="52"/>
                <c:pt idx="0">
                  <c:v>4.5312499999999999E-2</c:v>
                </c:pt>
                <c:pt idx="1">
                  <c:v>5.418138987043581E-2</c:v>
                </c:pt>
                <c:pt idx="2">
                  <c:v>6.3847429519071311E-2</c:v>
                </c:pt>
                <c:pt idx="3">
                  <c:v>4.8812095032397411E-2</c:v>
                </c:pt>
                <c:pt idx="4">
                  <c:v>5.3971039929793768E-2</c:v>
                </c:pt>
                <c:pt idx="5">
                  <c:v>5.0045495905368519E-2</c:v>
                </c:pt>
                <c:pt idx="6">
                  <c:v>5.3153153153153151E-2</c:v>
                </c:pt>
                <c:pt idx="7">
                  <c:v>5.9414591524683265E-2</c:v>
                </c:pt>
                <c:pt idx="8">
                  <c:v>4.5957446808510639E-2</c:v>
                </c:pt>
                <c:pt idx="9">
                  <c:v>6.7860116569525397E-2</c:v>
                </c:pt>
                <c:pt idx="10">
                  <c:v>6.5960912052117265E-2</c:v>
                </c:pt>
                <c:pt idx="11">
                  <c:v>8.1860107609531135E-2</c:v>
                </c:pt>
                <c:pt idx="12">
                  <c:v>7.6644974692697029E-2</c:v>
                </c:pt>
                <c:pt idx="13">
                  <c:v>7.247524752475247E-2</c:v>
                </c:pt>
                <c:pt idx="14">
                  <c:v>6.2151394422310755E-2</c:v>
                </c:pt>
                <c:pt idx="15">
                  <c:v>6.7848882035466462E-2</c:v>
                </c:pt>
                <c:pt idx="16">
                  <c:v>7.8514339445228024E-2</c:v>
                </c:pt>
                <c:pt idx="17">
                  <c:v>7.8431372549019607E-2</c:v>
                </c:pt>
                <c:pt idx="18">
                  <c:v>7.765830346475508E-2</c:v>
                </c:pt>
                <c:pt idx="19">
                  <c:v>8.8495575221238937E-2</c:v>
                </c:pt>
                <c:pt idx="20">
                  <c:v>9.1186440677966107E-2</c:v>
                </c:pt>
                <c:pt idx="21">
                  <c:v>7.4228959749085208E-2</c:v>
                </c:pt>
                <c:pt idx="22">
                  <c:v>6.741573033707865E-2</c:v>
                </c:pt>
                <c:pt idx="23">
                  <c:v>6.6498316498316501E-2</c:v>
                </c:pt>
                <c:pt idx="24">
                  <c:v>7.6033637000700774E-2</c:v>
                </c:pt>
                <c:pt idx="25">
                  <c:v>7.7870336834480261E-2</c:v>
                </c:pt>
                <c:pt idx="26">
                  <c:v>7.3109507373705682E-2</c:v>
                </c:pt>
                <c:pt idx="27">
                  <c:v>7.4546675621222303E-2</c:v>
                </c:pt>
                <c:pt idx="28">
                  <c:v>8.69413407821229E-2</c:v>
                </c:pt>
                <c:pt idx="29">
                  <c:v>7.7882797731569003E-2</c:v>
                </c:pt>
                <c:pt idx="30">
                  <c:v>9.2675030352084173E-2</c:v>
                </c:pt>
                <c:pt idx="31">
                  <c:v>7.9939668174962286E-2</c:v>
                </c:pt>
                <c:pt idx="32">
                  <c:v>8.4609773887673226E-2</c:v>
                </c:pt>
                <c:pt idx="33">
                  <c:v>7.3014018691588786E-2</c:v>
                </c:pt>
                <c:pt idx="34">
                  <c:v>6.8412613575628001E-2</c:v>
                </c:pt>
                <c:pt idx="35">
                  <c:v>8.7375046279155863E-2</c:v>
                </c:pt>
                <c:pt idx="36">
                  <c:v>9.2524056254626202E-2</c:v>
                </c:pt>
                <c:pt idx="37">
                  <c:v>9.4795539033457249E-2</c:v>
                </c:pt>
                <c:pt idx="38">
                  <c:v>9.2286016202888344E-2</c:v>
                </c:pt>
                <c:pt idx="39">
                  <c:v>7.5500303214069128E-2</c:v>
                </c:pt>
                <c:pt idx="40">
                  <c:v>9.5298602287166453E-2</c:v>
                </c:pt>
                <c:pt idx="41">
                  <c:v>0.10029595527786912</c:v>
                </c:pt>
                <c:pt idx="42">
                  <c:v>7.5082508250825089E-2</c:v>
                </c:pt>
                <c:pt idx="43">
                  <c:v>7.7935755660874143E-2</c:v>
                </c:pt>
                <c:pt idx="44">
                  <c:v>9.7520107238605894E-2</c:v>
                </c:pt>
                <c:pt idx="45">
                  <c:v>9.0371621621621628E-2</c:v>
                </c:pt>
                <c:pt idx="46">
                  <c:v>9.0274928190398035E-2</c:v>
                </c:pt>
                <c:pt idx="47">
                  <c:v>7.8423722200546234E-2</c:v>
                </c:pt>
                <c:pt idx="48">
                  <c:v>7.7674212161562367E-2</c:v>
                </c:pt>
                <c:pt idx="49">
                  <c:v>8.8339222614840993E-2</c:v>
                </c:pt>
                <c:pt idx="50">
                  <c:v>8.0194949047408065E-2</c:v>
                </c:pt>
                <c:pt idx="51">
                  <c:v>3.7652270210409747E-2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F19-404B-97F9-6FD20F4AA2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406784"/>
        <c:axId val="102416768"/>
      </c:areaChart>
      <c:lineChart>
        <c:grouping val="standard"/>
        <c:varyColors val="0"/>
        <c:ser>
          <c:idx val="0"/>
          <c:order val="0"/>
          <c:tx>
            <c:strRef>
              <c:f>'[1]Lignes Accueil Hebdo 2019-2020'!$B$54</c:f>
              <c:strCache>
                <c:ptCount val="1"/>
                <c:pt idx="0">
                  <c:v>Taux d'accessibilité 2019</c:v>
                </c:pt>
              </c:strCache>
            </c:strRef>
          </c:tx>
          <c:spPr>
            <a:ln w="28575" cap="rnd">
              <a:solidFill>
                <a:schemeClr val="tx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2019-2020'!$C$54:$BB$54</c:f>
              <c:numCache>
                <c:formatCode>General</c:formatCode>
                <c:ptCount val="52"/>
                <c:pt idx="0">
                  <c:v>0.93300000000000005</c:v>
                </c:pt>
                <c:pt idx="1">
                  <c:v>0.92200000000000004</c:v>
                </c:pt>
                <c:pt idx="2">
                  <c:v>0.89800000000000002</c:v>
                </c:pt>
                <c:pt idx="3">
                  <c:v>0.90200000000000002</c:v>
                </c:pt>
                <c:pt idx="4">
                  <c:v>0.89800000000000002</c:v>
                </c:pt>
                <c:pt idx="5">
                  <c:v>0.92200000000000004</c:v>
                </c:pt>
                <c:pt idx="6">
                  <c:v>0.91700000000000004</c:v>
                </c:pt>
                <c:pt idx="7">
                  <c:v>0.91</c:v>
                </c:pt>
                <c:pt idx="8">
                  <c:v>0.88600000000000001</c:v>
                </c:pt>
                <c:pt idx="9">
                  <c:v>0.87</c:v>
                </c:pt>
                <c:pt idx="10">
                  <c:v>0.89700000000000002</c:v>
                </c:pt>
                <c:pt idx="11">
                  <c:v>0.83799999999999997</c:v>
                </c:pt>
                <c:pt idx="12">
                  <c:v>0.80200000000000005</c:v>
                </c:pt>
                <c:pt idx="13">
                  <c:v>0.89200000000000002</c:v>
                </c:pt>
                <c:pt idx="14">
                  <c:v>0.83899999999999997</c:v>
                </c:pt>
                <c:pt idx="15">
                  <c:v>0.81399999999999995</c:v>
                </c:pt>
                <c:pt idx="16">
                  <c:v>0.79300000000000004</c:v>
                </c:pt>
                <c:pt idx="17">
                  <c:v>0.80700000000000005</c:v>
                </c:pt>
                <c:pt idx="18">
                  <c:v>0.68899999999999995</c:v>
                </c:pt>
                <c:pt idx="19">
                  <c:v>0.622</c:v>
                </c:pt>
                <c:pt idx="20">
                  <c:v>0.73699999999999999</c:v>
                </c:pt>
                <c:pt idx="21">
                  <c:v>0.83399999999999996</c:v>
                </c:pt>
                <c:pt idx="22">
                  <c:v>0.83699999999999997</c:v>
                </c:pt>
                <c:pt idx="23">
                  <c:v>0.77700000000000002</c:v>
                </c:pt>
                <c:pt idx="24">
                  <c:v>0.72499999999999998</c:v>
                </c:pt>
                <c:pt idx="25">
                  <c:v>0.69399999999999995</c:v>
                </c:pt>
                <c:pt idx="26">
                  <c:v>0.54300000000000004</c:v>
                </c:pt>
                <c:pt idx="27">
                  <c:v>0.58299999999999996</c:v>
                </c:pt>
                <c:pt idx="28">
                  <c:v>0.60299999999999998</c:v>
                </c:pt>
                <c:pt idx="29">
                  <c:v>0.63400000000000001</c:v>
                </c:pt>
                <c:pt idx="30">
                  <c:v>0.623</c:v>
                </c:pt>
                <c:pt idx="31">
                  <c:v>0.72499999999999998</c:v>
                </c:pt>
                <c:pt idx="32">
                  <c:v>0.69899999999999995</c:v>
                </c:pt>
                <c:pt idx="33">
                  <c:v>0.79100000000000004</c:v>
                </c:pt>
                <c:pt idx="34">
                  <c:v>0.76900000000000002</c:v>
                </c:pt>
                <c:pt idx="35">
                  <c:v>0.59899999999999998</c:v>
                </c:pt>
                <c:pt idx="36">
                  <c:v>0.63600000000000001</c:v>
                </c:pt>
                <c:pt idx="37">
                  <c:v>0.55000000000000004</c:v>
                </c:pt>
                <c:pt idx="38">
                  <c:v>0.57299999999999995</c:v>
                </c:pt>
                <c:pt idx="39">
                  <c:v>0.35899999999999999</c:v>
                </c:pt>
                <c:pt idx="40">
                  <c:v>0.40799999999999997</c:v>
                </c:pt>
                <c:pt idx="41">
                  <c:v>0.52</c:v>
                </c:pt>
                <c:pt idx="42">
                  <c:v>0.57799999999999996</c:v>
                </c:pt>
                <c:pt idx="43">
                  <c:v>0.63800000000000001</c:v>
                </c:pt>
                <c:pt idx="44">
                  <c:v>0.53300000000000003</c:v>
                </c:pt>
                <c:pt idx="45">
                  <c:v>0.58599999999999997</c:v>
                </c:pt>
                <c:pt idx="46">
                  <c:v>0.59299999999999997</c:v>
                </c:pt>
                <c:pt idx="47">
                  <c:v>0.66200000000000003</c:v>
                </c:pt>
                <c:pt idx="48">
                  <c:v>0.73899999999999999</c:v>
                </c:pt>
                <c:pt idx="49">
                  <c:v>0.74099999999999999</c:v>
                </c:pt>
                <c:pt idx="50">
                  <c:v>0.71899999999999997</c:v>
                </c:pt>
                <c:pt idx="51">
                  <c:v>0.88500000000000001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19-404B-97F9-6FD20F4AA208}"/>
            </c:ext>
          </c:extLst>
        </c:ser>
        <c:ser>
          <c:idx val="1"/>
          <c:order val="1"/>
          <c:tx>
            <c:strRef>
              <c:f>'[1]Lignes Accueil Hebdo 2019-2020'!$B$58</c:f>
              <c:strCache>
                <c:ptCount val="1"/>
                <c:pt idx="0">
                  <c:v>Taux de réappel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2019-2020'!$C$58:$BB$58</c:f>
              <c:numCache>
                <c:formatCode>General</c:formatCode>
                <c:ptCount val="52"/>
                <c:pt idx="0">
                  <c:v>0.28999999999999998</c:v>
                </c:pt>
                <c:pt idx="1">
                  <c:v>0.34</c:v>
                </c:pt>
                <c:pt idx="2">
                  <c:v>0.33</c:v>
                </c:pt>
                <c:pt idx="3">
                  <c:v>0.31</c:v>
                </c:pt>
                <c:pt idx="4">
                  <c:v>0.31</c:v>
                </c:pt>
                <c:pt idx="5">
                  <c:v>0.3</c:v>
                </c:pt>
                <c:pt idx="6">
                  <c:v>0.3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0.33</c:v>
                </c:pt>
                <c:pt idx="10">
                  <c:v>0.31</c:v>
                </c:pt>
                <c:pt idx="11">
                  <c:v>0.31</c:v>
                </c:pt>
                <c:pt idx="12">
                  <c:v>0.35</c:v>
                </c:pt>
                <c:pt idx="13">
                  <c:v>0.31</c:v>
                </c:pt>
                <c:pt idx="14">
                  <c:v>0.34</c:v>
                </c:pt>
                <c:pt idx="15">
                  <c:v>0.34</c:v>
                </c:pt>
                <c:pt idx="16">
                  <c:v>0.32</c:v>
                </c:pt>
                <c:pt idx="17">
                  <c:v>0.32</c:v>
                </c:pt>
                <c:pt idx="18">
                  <c:v>0.39</c:v>
                </c:pt>
                <c:pt idx="19">
                  <c:v>0.41</c:v>
                </c:pt>
                <c:pt idx="20">
                  <c:v>0.37</c:v>
                </c:pt>
                <c:pt idx="21">
                  <c:v>0.28999999999999998</c:v>
                </c:pt>
                <c:pt idx="22">
                  <c:v>0.32</c:v>
                </c:pt>
                <c:pt idx="23">
                  <c:v>0.56999999999999995</c:v>
                </c:pt>
                <c:pt idx="24">
                  <c:v>0.42</c:v>
                </c:pt>
                <c:pt idx="25">
                  <c:v>0.37</c:v>
                </c:pt>
                <c:pt idx="26">
                  <c:v>0.42</c:v>
                </c:pt>
                <c:pt idx="27">
                  <c:v>0.43</c:v>
                </c:pt>
                <c:pt idx="28">
                  <c:v>0.4</c:v>
                </c:pt>
                <c:pt idx="29">
                  <c:v>0.43</c:v>
                </c:pt>
                <c:pt idx="30">
                  <c:v>0.4</c:v>
                </c:pt>
                <c:pt idx="31">
                  <c:v>0.34</c:v>
                </c:pt>
                <c:pt idx="32">
                  <c:v>0.36</c:v>
                </c:pt>
                <c:pt idx="33">
                  <c:v>0.3</c:v>
                </c:pt>
                <c:pt idx="34">
                  <c:v>0.32</c:v>
                </c:pt>
                <c:pt idx="35">
                  <c:v>0.42</c:v>
                </c:pt>
                <c:pt idx="36">
                  <c:v>0.39</c:v>
                </c:pt>
                <c:pt idx="37">
                  <c:v>0.39</c:v>
                </c:pt>
                <c:pt idx="38">
                  <c:v>0.41</c:v>
                </c:pt>
                <c:pt idx="39">
                  <c:v>0.48</c:v>
                </c:pt>
                <c:pt idx="40">
                  <c:v>0.45</c:v>
                </c:pt>
                <c:pt idx="41">
                  <c:v>0.43</c:v>
                </c:pt>
                <c:pt idx="42">
                  <c:v>0.37</c:v>
                </c:pt>
                <c:pt idx="43">
                  <c:v>0.32</c:v>
                </c:pt>
                <c:pt idx="44">
                  <c:v>0.39</c:v>
                </c:pt>
                <c:pt idx="45">
                  <c:v>0.37</c:v>
                </c:pt>
                <c:pt idx="46">
                  <c:v>0.35</c:v>
                </c:pt>
                <c:pt idx="47">
                  <c:v>0.35</c:v>
                </c:pt>
                <c:pt idx="48">
                  <c:v>0.32</c:v>
                </c:pt>
                <c:pt idx="49">
                  <c:v>0.3</c:v>
                </c:pt>
                <c:pt idx="50">
                  <c:v>0.33</c:v>
                </c:pt>
                <c:pt idx="51">
                  <c:v>0.23499999999999999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F19-404B-97F9-6FD20F4AA2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406784"/>
        <c:axId val="102416768"/>
      </c:lineChart>
      <c:catAx>
        <c:axId val="102406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416768"/>
        <c:crosses val="autoZero"/>
        <c:auto val="1"/>
        <c:lblAlgn val="ctr"/>
        <c:lblOffset val="100"/>
        <c:noMultiLvlLbl val="0"/>
      </c:catAx>
      <c:valAx>
        <c:axId val="102416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406784"/>
        <c:crosses val="autoZero"/>
        <c:crossBetween val="between"/>
        <c:majorUnit val="0.1"/>
        <c:minorUnit val="5.0000000000000024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</a:t>
            </a:r>
            <a:r>
              <a:rPr lang="fr-FR" baseline="0"/>
              <a:t> Hebdo ARPP LR 2019</a:t>
            </a:r>
            <a:endParaRPr lang="fr-FR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'[1]Lignes Accueil Hebdo 2019-2020'!$B$52</c:f>
              <c:strCache>
                <c:ptCount val="1"/>
                <c:pt idx="0">
                  <c:v>Nombre d’appels reçus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2019-2020'!$C$52:$BB$52</c:f>
              <c:numCache>
                <c:formatCode>General</c:formatCode>
                <c:ptCount val="52"/>
                <c:pt idx="0">
                  <c:v>1280</c:v>
                </c:pt>
                <c:pt idx="1">
                  <c:v>2547</c:v>
                </c:pt>
                <c:pt idx="2">
                  <c:v>2412</c:v>
                </c:pt>
                <c:pt idx="3">
                  <c:v>2315</c:v>
                </c:pt>
                <c:pt idx="4">
                  <c:v>2279</c:v>
                </c:pt>
                <c:pt idx="5">
                  <c:v>2198</c:v>
                </c:pt>
                <c:pt idx="6">
                  <c:v>2220</c:v>
                </c:pt>
                <c:pt idx="7">
                  <c:v>2289</c:v>
                </c:pt>
                <c:pt idx="8">
                  <c:v>2350</c:v>
                </c:pt>
                <c:pt idx="9">
                  <c:v>2402</c:v>
                </c:pt>
                <c:pt idx="10">
                  <c:v>2456</c:v>
                </c:pt>
                <c:pt idx="11">
                  <c:v>2602</c:v>
                </c:pt>
                <c:pt idx="12">
                  <c:v>2766</c:v>
                </c:pt>
                <c:pt idx="13">
                  <c:v>2525</c:v>
                </c:pt>
                <c:pt idx="14">
                  <c:v>2510</c:v>
                </c:pt>
                <c:pt idx="15">
                  <c:v>2594</c:v>
                </c:pt>
                <c:pt idx="16">
                  <c:v>2127</c:v>
                </c:pt>
                <c:pt idx="17">
                  <c:v>2040</c:v>
                </c:pt>
                <c:pt idx="18">
                  <c:v>2511</c:v>
                </c:pt>
                <c:pt idx="19">
                  <c:v>3051</c:v>
                </c:pt>
                <c:pt idx="20">
                  <c:v>2950</c:v>
                </c:pt>
                <c:pt idx="21">
                  <c:v>1913</c:v>
                </c:pt>
                <c:pt idx="22">
                  <c:v>2581</c:v>
                </c:pt>
                <c:pt idx="23">
                  <c:v>2376</c:v>
                </c:pt>
                <c:pt idx="24">
                  <c:v>2854</c:v>
                </c:pt>
                <c:pt idx="25">
                  <c:v>2761</c:v>
                </c:pt>
                <c:pt idx="26">
                  <c:v>3187</c:v>
                </c:pt>
                <c:pt idx="27">
                  <c:v>2978</c:v>
                </c:pt>
                <c:pt idx="28">
                  <c:v>2864</c:v>
                </c:pt>
                <c:pt idx="29">
                  <c:v>2645</c:v>
                </c:pt>
                <c:pt idx="30">
                  <c:v>2471</c:v>
                </c:pt>
                <c:pt idx="31">
                  <c:v>1989</c:v>
                </c:pt>
                <c:pt idx="32">
                  <c:v>1371</c:v>
                </c:pt>
                <c:pt idx="33">
                  <c:v>1712</c:v>
                </c:pt>
                <c:pt idx="34">
                  <c:v>1871</c:v>
                </c:pt>
                <c:pt idx="35">
                  <c:v>2701</c:v>
                </c:pt>
                <c:pt idx="36">
                  <c:v>2702</c:v>
                </c:pt>
                <c:pt idx="37">
                  <c:v>2690</c:v>
                </c:pt>
                <c:pt idx="38">
                  <c:v>2839</c:v>
                </c:pt>
                <c:pt idx="39">
                  <c:v>3298</c:v>
                </c:pt>
                <c:pt idx="40">
                  <c:v>3148</c:v>
                </c:pt>
                <c:pt idx="41">
                  <c:v>3041</c:v>
                </c:pt>
                <c:pt idx="42">
                  <c:v>2424</c:v>
                </c:pt>
                <c:pt idx="43">
                  <c:v>1899</c:v>
                </c:pt>
                <c:pt idx="44">
                  <c:v>2984</c:v>
                </c:pt>
                <c:pt idx="45">
                  <c:v>2368</c:v>
                </c:pt>
                <c:pt idx="46">
                  <c:v>2437</c:v>
                </c:pt>
                <c:pt idx="47">
                  <c:v>2563</c:v>
                </c:pt>
                <c:pt idx="48">
                  <c:v>2253</c:v>
                </c:pt>
                <c:pt idx="49">
                  <c:v>2264</c:v>
                </c:pt>
                <c:pt idx="50">
                  <c:v>2257</c:v>
                </c:pt>
                <c:pt idx="51">
                  <c:v>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3A-487F-AF3B-900E9AEFCE2C}"/>
            </c:ext>
          </c:extLst>
        </c:ser>
        <c:ser>
          <c:idx val="2"/>
          <c:order val="2"/>
          <c:tx>
            <c:strRef>
              <c:f>'[1]Lignes Accueil Hebdo 2019-2020'!$B$65</c:f>
              <c:strCache>
                <c:ptCount val="1"/>
                <c:pt idx="0">
                  <c:v>Nombre d’appels reçus PRO-LR 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2019-2020'!$C$65:$BB$65</c:f>
              <c:numCache>
                <c:formatCode>General</c:formatCode>
                <c:ptCount val="52"/>
                <c:pt idx="0">
                  <c:v>76</c:v>
                </c:pt>
                <c:pt idx="1">
                  <c:v>184</c:v>
                </c:pt>
                <c:pt idx="2">
                  <c:v>201</c:v>
                </c:pt>
                <c:pt idx="3">
                  <c:v>171</c:v>
                </c:pt>
                <c:pt idx="4">
                  <c:v>159</c:v>
                </c:pt>
                <c:pt idx="5">
                  <c:v>167</c:v>
                </c:pt>
                <c:pt idx="6">
                  <c:v>188</c:v>
                </c:pt>
                <c:pt idx="7">
                  <c:v>184</c:v>
                </c:pt>
                <c:pt idx="8">
                  <c:v>185</c:v>
                </c:pt>
                <c:pt idx="9">
                  <c:v>182</c:v>
                </c:pt>
                <c:pt idx="10">
                  <c:v>211</c:v>
                </c:pt>
                <c:pt idx="11">
                  <c:v>184</c:v>
                </c:pt>
                <c:pt idx="12">
                  <c:v>233</c:v>
                </c:pt>
                <c:pt idx="13">
                  <c:v>202</c:v>
                </c:pt>
                <c:pt idx="14">
                  <c:v>214</c:v>
                </c:pt>
                <c:pt idx="15">
                  <c:v>203</c:v>
                </c:pt>
                <c:pt idx="16">
                  <c:v>171</c:v>
                </c:pt>
                <c:pt idx="17">
                  <c:v>151</c:v>
                </c:pt>
                <c:pt idx="18">
                  <c:v>178</c:v>
                </c:pt>
                <c:pt idx="19">
                  <c:v>199</c:v>
                </c:pt>
                <c:pt idx="20">
                  <c:v>222</c:v>
                </c:pt>
                <c:pt idx="21">
                  <c:v>138</c:v>
                </c:pt>
                <c:pt idx="22">
                  <c:v>176</c:v>
                </c:pt>
                <c:pt idx="23">
                  <c:v>173</c:v>
                </c:pt>
                <c:pt idx="24">
                  <c:v>234</c:v>
                </c:pt>
                <c:pt idx="25">
                  <c:v>217</c:v>
                </c:pt>
                <c:pt idx="26">
                  <c:v>250</c:v>
                </c:pt>
                <c:pt idx="27">
                  <c:v>218</c:v>
                </c:pt>
                <c:pt idx="28">
                  <c:v>226</c:v>
                </c:pt>
                <c:pt idx="29">
                  <c:v>192</c:v>
                </c:pt>
                <c:pt idx="30">
                  <c:v>230</c:v>
                </c:pt>
                <c:pt idx="31">
                  <c:v>155</c:v>
                </c:pt>
                <c:pt idx="32">
                  <c:v>102</c:v>
                </c:pt>
                <c:pt idx="33">
                  <c:v>118</c:v>
                </c:pt>
                <c:pt idx="34">
                  <c:v>153</c:v>
                </c:pt>
                <c:pt idx="35">
                  <c:v>204</c:v>
                </c:pt>
                <c:pt idx="36">
                  <c:v>201</c:v>
                </c:pt>
                <c:pt idx="37">
                  <c:v>195</c:v>
                </c:pt>
                <c:pt idx="38">
                  <c:v>184</c:v>
                </c:pt>
                <c:pt idx="39">
                  <c:v>289</c:v>
                </c:pt>
                <c:pt idx="40">
                  <c:v>281</c:v>
                </c:pt>
                <c:pt idx="41">
                  <c:v>289</c:v>
                </c:pt>
                <c:pt idx="42">
                  <c:v>237</c:v>
                </c:pt>
                <c:pt idx="43">
                  <c:v>200</c:v>
                </c:pt>
                <c:pt idx="44">
                  <c:v>249</c:v>
                </c:pt>
                <c:pt idx="45">
                  <c:v>183</c:v>
                </c:pt>
                <c:pt idx="46">
                  <c:v>255</c:v>
                </c:pt>
                <c:pt idx="47">
                  <c:v>238</c:v>
                </c:pt>
                <c:pt idx="48">
                  <c:v>200</c:v>
                </c:pt>
                <c:pt idx="49">
                  <c:v>206</c:v>
                </c:pt>
                <c:pt idx="50">
                  <c:v>209</c:v>
                </c:pt>
                <c:pt idx="51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3A-487F-AF3B-900E9AEFCE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02486400"/>
        <c:axId val="102487936"/>
      </c:barChart>
      <c:lineChart>
        <c:grouping val="standard"/>
        <c:varyColors val="0"/>
        <c:ser>
          <c:idx val="1"/>
          <c:order val="1"/>
          <c:tx>
            <c:strRef>
              <c:f>'[1]Lignes Accueil Hebdo 2019-2020'!$B$54</c:f>
              <c:strCache>
                <c:ptCount val="1"/>
                <c:pt idx="0">
                  <c:v>Taux d'accessibilité 2019</c:v>
                </c:pt>
              </c:strCache>
            </c:strRef>
          </c:tx>
          <c:spPr>
            <a:ln w="28575" cap="rnd">
              <a:solidFill>
                <a:schemeClr val="tx2"/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2019-2020'!$C$54:$BB$54</c:f>
              <c:numCache>
                <c:formatCode>General</c:formatCode>
                <c:ptCount val="52"/>
                <c:pt idx="0">
                  <c:v>0.93300000000000005</c:v>
                </c:pt>
                <c:pt idx="1">
                  <c:v>0.92200000000000004</c:v>
                </c:pt>
                <c:pt idx="2">
                  <c:v>0.89800000000000002</c:v>
                </c:pt>
                <c:pt idx="3">
                  <c:v>0.90200000000000002</c:v>
                </c:pt>
                <c:pt idx="4">
                  <c:v>0.89800000000000002</c:v>
                </c:pt>
                <c:pt idx="5">
                  <c:v>0.92200000000000004</c:v>
                </c:pt>
                <c:pt idx="6">
                  <c:v>0.91700000000000004</c:v>
                </c:pt>
                <c:pt idx="7">
                  <c:v>0.91</c:v>
                </c:pt>
                <c:pt idx="8">
                  <c:v>0.88600000000000001</c:v>
                </c:pt>
                <c:pt idx="9">
                  <c:v>0.87</c:v>
                </c:pt>
                <c:pt idx="10">
                  <c:v>0.89700000000000002</c:v>
                </c:pt>
                <c:pt idx="11">
                  <c:v>0.83799999999999997</c:v>
                </c:pt>
                <c:pt idx="12">
                  <c:v>0.80200000000000005</c:v>
                </c:pt>
                <c:pt idx="13">
                  <c:v>0.89200000000000002</c:v>
                </c:pt>
                <c:pt idx="14">
                  <c:v>0.83899999999999997</c:v>
                </c:pt>
                <c:pt idx="15">
                  <c:v>0.81399999999999995</c:v>
                </c:pt>
                <c:pt idx="16">
                  <c:v>0.79300000000000004</c:v>
                </c:pt>
                <c:pt idx="17">
                  <c:v>0.80700000000000005</c:v>
                </c:pt>
                <c:pt idx="18">
                  <c:v>0.68899999999999995</c:v>
                </c:pt>
                <c:pt idx="19">
                  <c:v>0.622</c:v>
                </c:pt>
                <c:pt idx="20">
                  <c:v>0.73699999999999999</c:v>
                </c:pt>
                <c:pt idx="21">
                  <c:v>0.83399999999999996</c:v>
                </c:pt>
                <c:pt idx="22">
                  <c:v>0.83699999999999997</c:v>
                </c:pt>
                <c:pt idx="23">
                  <c:v>0.77700000000000002</c:v>
                </c:pt>
                <c:pt idx="24">
                  <c:v>0.72499999999999998</c:v>
                </c:pt>
                <c:pt idx="25">
                  <c:v>0.69399999999999995</c:v>
                </c:pt>
                <c:pt idx="26">
                  <c:v>0.54300000000000004</c:v>
                </c:pt>
                <c:pt idx="27">
                  <c:v>0.58299999999999996</c:v>
                </c:pt>
                <c:pt idx="28">
                  <c:v>0.60299999999999998</c:v>
                </c:pt>
                <c:pt idx="29">
                  <c:v>0.63400000000000001</c:v>
                </c:pt>
                <c:pt idx="30">
                  <c:v>0.623</c:v>
                </c:pt>
                <c:pt idx="31">
                  <c:v>0.72499999999999998</c:v>
                </c:pt>
                <c:pt idx="32">
                  <c:v>0.69899999999999995</c:v>
                </c:pt>
                <c:pt idx="33">
                  <c:v>0.79100000000000004</c:v>
                </c:pt>
                <c:pt idx="34">
                  <c:v>0.76900000000000002</c:v>
                </c:pt>
                <c:pt idx="35">
                  <c:v>0.59899999999999998</c:v>
                </c:pt>
                <c:pt idx="36">
                  <c:v>0.63600000000000001</c:v>
                </c:pt>
                <c:pt idx="37">
                  <c:v>0.55000000000000004</c:v>
                </c:pt>
                <c:pt idx="38">
                  <c:v>0.57299999999999995</c:v>
                </c:pt>
                <c:pt idx="39">
                  <c:v>0.35899999999999999</c:v>
                </c:pt>
                <c:pt idx="40">
                  <c:v>0.40799999999999997</c:v>
                </c:pt>
                <c:pt idx="41">
                  <c:v>0.52</c:v>
                </c:pt>
                <c:pt idx="42">
                  <c:v>0.57799999999999996</c:v>
                </c:pt>
                <c:pt idx="43">
                  <c:v>0.63800000000000001</c:v>
                </c:pt>
                <c:pt idx="44">
                  <c:v>0.53300000000000003</c:v>
                </c:pt>
                <c:pt idx="45">
                  <c:v>0.58599999999999997</c:v>
                </c:pt>
                <c:pt idx="46">
                  <c:v>0.59299999999999997</c:v>
                </c:pt>
                <c:pt idx="47">
                  <c:v>0.66200000000000003</c:v>
                </c:pt>
                <c:pt idx="48">
                  <c:v>0.73899999999999999</c:v>
                </c:pt>
                <c:pt idx="49">
                  <c:v>0.74099999999999999</c:v>
                </c:pt>
                <c:pt idx="50">
                  <c:v>0.71899999999999997</c:v>
                </c:pt>
                <c:pt idx="51">
                  <c:v>0.88500000000000001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B3A-487F-AF3B-900E9AEFCE2C}"/>
            </c:ext>
          </c:extLst>
        </c:ser>
        <c:ser>
          <c:idx val="3"/>
          <c:order val="3"/>
          <c:tx>
            <c:strRef>
              <c:f>'[1]Lignes Accueil Hebdo 2019-2020'!$B$66</c:f>
              <c:strCache>
                <c:ptCount val="1"/>
                <c:pt idx="0">
                  <c:v>Taux d'accessibilité PRO-LR 2019</c:v>
                </c:pt>
              </c:strCache>
            </c:strRef>
          </c:tx>
          <c:spPr>
            <a:ln w="28575" cap="rnd">
              <a:solidFill>
                <a:schemeClr val="accent3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2019-2020'!$C$66:$BB$66</c:f>
              <c:numCache>
                <c:formatCode>General</c:formatCode>
                <c:ptCount val="52"/>
                <c:pt idx="0">
                  <c:v>0.98</c:v>
                </c:pt>
                <c:pt idx="1">
                  <c:v>0.995</c:v>
                </c:pt>
                <c:pt idx="2">
                  <c:v>0.99</c:v>
                </c:pt>
                <c:pt idx="3">
                  <c:v>0.96499999999999997</c:v>
                </c:pt>
                <c:pt idx="4">
                  <c:v>0.98099999999999998</c:v>
                </c:pt>
                <c:pt idx="5">
                  <c:v>0.99399999999999999</c:v>
                </c:pt>
                <c:pt idx="6">
                  <c:v>0.96299999999999997</c:v>
                </c:pt>
                <c:pt idx="7">
                  <c:v>0.96699999999999997</c:v>
                </c:pt>
                <c:pt idx="8">
                  <c:v>0.96199999999999997</c:v>
                </c:pt>
                <c:pt idx="9">
                  <c:v>0.98299999999999998</c:v>
                </c:pt>
                <c:pt idx="10">
                  <c:v>0.97099999999999997</c:v>
                </c:pt>
                <c:pt idx="11">
                  <c:v>0.92900000000000005</c:v>
                </c:pt>
                <c:pt idx="12">
                  <c:v>0.96599999999999997</c:v>
                </c:pt>
                <c:pt idx="13">
                  <c:v>0.98</c:v>
                </c:pt>
                <c:pt idx="14">
                  <c:v>0.95299999999999996</c:v>
                </c:pt>
                <c:pt idx="15">
                  <c:v>0.95499999999999996</c:v>
                </c:pt>
                <c:pt idx="16">
                  <c:v>0.98199999999999998</c:v>
                </c:pt>
                <c:pt idx="17">
                  <c:v>0.96699999999999997</c:v>
                </c:pt>
                <c:pt idx="18">
                  <c:v>0.93799999999999994</c:v>
                </c:pt>
                <c:pt idx="19">
                  <c:v>0.97499999999999998</c:v>
                </c:pt>
                <c:pt idx="20">
                  <c:v>0.94</c:v>
                </c:pt>
                <c:pt idx="21">
                  <c:v>0.97099999999999997</c:v>
                </c:pt>
                <c:pt idx="22">
                  <c:v>0.97099999999999997</c:v>
                </c:pt>
                <c:pt idx="23">
                  <c:v>0.97699999999999998</c:v>
                </c:pt>
                <c:pt idx="24">
                  <c:v>0.96499999999999997</c:v>
                </c:pt>
                <c:pt idx="25">
                  <c:v>0.93500000000000005</c:v>
                </c:pt>
                <c:pt idx="26">
                  <c:v>0.96</c:v>
                </c:pt>
                <c:pt idx="27">
                  <c:v>0.94499999999999995</c:v>
                </c:pt>
                <c:pt idx="28">
                  <c:v>0.95099999999999996</c:v>
                </c:pt>
                <c:pt idx="29">
                  <c:v>0.94699999999999995</c:v>
                </c:pt>
                <c:pt idx="30">
                  <c:v>0.95199999999999996</c:v>
                </c:pt>
                <c:pt idx="31">
                  <c:v>0.90300000000000002</c:v>
                </c:pt>
                <c:pt idx="32">
                  <c:v>0.94</c:v>
                </c:pt>
                <c:pt idx="33">
                  <c:v>0.95699999999999996</c:v>
                </c:pt>
                <c:pt idx="34">
                  <c:v>0.96699999999999997</c:v>
                </c:pt>
                <c:pt idx="35">
                  <c:v>0.73399999999999999</c:v>
                </c:pt>
                <c:pt idx="36">
                  <c:v>0.94399999999999995</c:v>
                </c:pt>
                <c:pt idx="37">
                  <c:v>0.92700000000000005</c:v>
                </c:pt>
                <c:pt idx="38">
                  <c:v>0.94399999999999995</c:v>
                </c:pt>
                <c:pt idx="39">
                  <c:v>0.90300000000000002</c:v>
                </c:pt>
                <c:pt idx="40">
                  <c:v>0.91300000000000003</c:v>
                </c:pt>
                <c:pt idx="41">
                  <c:v>0.66200000000000003</c:v>
                </c:pt>
                <c:pt idx="42">
                  <c:v>0.46800000000000003</c:v>
                </c:pt>
                <c:pt idx="43">
                  <c:v>0.81899999999999995</c:v>
                </c:pt>
                <c:pt idx="44">
                  <c:v>0.73399999999999999</c:v>
                </c:pt>
                <c:pt idx="45">
                  <c:v>0.86599999999999999</c:v>
                </c:pt>
                <c:pt idx="46">
                  <c:v>0.83899999999999997</c:v>
                </c:pt>
                <c:pt idx="47">
                  <c:v>0.79900000000000004</c:v>
                </c:pt>
                <c:pt idx="48">
                  <c:v>0.92</c:v>
                </c:pt>
                <c:pt idx="49">
                  <c:v>0.96599999999999997</c:v>
                </c:pt>
                <c:pt idx="50">
                  <c:v>0.93300000000000005</c:v>
                </c:pt>
                <c:pt idx="5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B3A-487F-AF3B-900E9AEFCE2C}"/>
            </c:ext>
          </c:extLst>
        </c:ser>
        <c:ser>
          <c:idx val="4"/>
          <c:order val="4"/>
          <c:tx>
            <c:strRef>
              <c:f>'[1]Lignes Accueil Hebdo 2019-2020'!$B$88</c:f>
              <c:strCache>
                <c:ptCount val="1"/>
                <c:pt idx="0">
                  <c:v>Objectif Access</c:v>
                </c:pt>
              </c:strCache>
            </c:strRef>
          </c:tx>
          <c:spPr>
            <a:ln w="28575" cap="rnd">
              <a:solidFill>
                <a:schemeClr val="accent6"/>
              </a:solidFill>
              <a:prstDash val="sysDot"/>
              <a:round/>
            </a:ln>
            <a:effectLst/>
          </c:spPr>
          <c:marker>
            <c:symbol val="none"/>
          </c:marker>
          <c:val>
            <c:numRef>
              <c:f>'[1]Lignes Accueil Hebdo 2019-2020'!$C$88:$BB$88</c:f>
              <c:numCache>
                <c:formatCode>General</c:formatCode>
                <c:ptCount val="52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  <c:pt idx="12">
                  <c:v>0.9</c:v>
                </c:pt>
                <c:pt idx="13">
                  <c:v>0.9</c:v>
                </c:pt>
                <c:pt idx="14">
                  <c:v>0.9</c:v>
                </c:pt>
                <c:pt idx="15">
                  <c:v>0.9</c:v>
                </c:pt>
                <c:pt idx="16">
                  <c:v>0.9</c:v>
                </c:pt>
                <c:pt idx="17">
                  <c:v>0.9</c:v>
                </c:pt>
                <c:pt idx="18">
                  <c:v>0.9</c:v>
                </c:pt>
                <c:pt idx="19">
                  <c:v>0.9</c:v>
                </c:pt>
                <c:pt idx="20">
                  <c:v>0.9</c:v>
                </c:pt>
                <c:pt idx="21">
                  <c:v>0.9</c:v>
                </c:pt>
                <c:pt idx="22">
                  <c:v>0.9</c:v>
                </c:pt>
                <c:pt idx="23">
                  <c:v>0.9</c:v>
                </c:pt>
                <c:pt idx="24">
                  <c:v>0.9</c:v>
                </c:pt>
                <c:pt idx="25">
                  <c:v>0.9</c:v>
                </c:pt>
                <c:pt idx="26">
                  <c:v>0.9</c:v>
                </c:pt>
                <c:pt idx="27">
                  <c:v>0.9</c:v>
                </c:pt>
                <c:pt idx="28">
                  <c:v>0.9</c:v>
                </c:pt>
                <c:pt idx="29">
                  <c:v>0.9</c:v>
                </c:pt>
                <c:pt idx="30">
                  <c:v>0.9</c:v>
                </c:pt>
                <c:pt idx="31">
                  <c:v>0.9</c:v>
                </c:pt>
                <c:pt idx="32">
                  <c:v>0.9</c:v>
                </c:pt>
                <c:pt idx="33">
                  <c:v>0.9</c:v>
                </c:pt>
                <c:pt idx="34">
                  <c:v>0.9</c:v>
                </c:pt>
                <c:pt idx="35">
                  <c:v>0.9</c:v>
                </c:pt>
                <c:pt idx="36">
                  <c:v>0.9</c:v>
                </c:pt>
                <c:pt idx="37">
                  <c:v>0.9</c:v>
                </c:pt>
                <c:pt idx="38">
                  <c:v>0.9</c:v>
                </c:pt>
                <c:pt idx="39">
                  <c:v>0.9</c:v>
                </c:pt>
                <c:pt idx="40">
                  <c:v>0.9</c:v>
                </c:pt>
                <c:pt idx="41">
                  <c:v>0.9</c:v>
                </c:pt>
                <c:pt idx="42">
                  <c:v>0.9</c:v>
                </c:pt>
                <c:pt idx="43">
                  <c:v>0.9</c:v>
                </c:pt>
                <c:pt idx="44">
                  <c:v>0.9</c:v>
                </c:pt>
                <c:pt idx="45">
                  <c:v>0.9</c:v>
                </c:pt>
                <c:pt idx="46">
                  <c:v>0.9</c:v>
                </c:pt>
                <c:pt idx="47">
                  <c:v>0.9</c:v>
                </c:pt>
                <c:pt idx="48">
                  <c:v>0.9</c:v>
                </c:pt>
                <c:pt idx="49">
                  <c:v>0.9</c:v>
                </c:pt>
                <c:pt idx="50">
                  <c:v>0.9</c:v>
                </c:pt>
                <c:pt idx="51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B3A-487F-AF3B-900E9AEFCE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765696"/>
        <c:axId val="102489472"/>
      </c:lineChart>
      <c:catAx>
        <c:axId val="102486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487936"/>
        <c:crosses val="autoZero"/>
        <c:auto val="1"/>
        <c:lblAlgn val="ctr"/>
        <c:lblOffset val="100"/>
        <c:noMultiLvlLbl val="0"/>
      </c:catAx>
      <c:valAx>
        <c:axId val="10248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486400"/>
        <c:crosses val="autoZero"/>
        <c:crossBetween val="between"/>
      </c:valAx>
      <c:valAx>
        <c:axId val="10248947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765696"/>
        <c:crosses val="max"/>
        <c:crossBetween val="between"/>
      </c:valAx>
      <c:catAx>
        <c:axId val="102765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024894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</a:t>
            </a:r>
            <a:r>
              <a:rPr lang="fr-FR" baseline="0"/>
              <a:t> Hebdo ARPP LR 2019</a:t>
            </a:r>
            <a:endParaRPr lang="fr-FR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'[1]Lignes Accueil Hebdo 2019-2020'!$B$52</c:f>
              <c:strCache>
                <c:ptCount val="1"/>
                <c:pt idx="0">
                  <c:v>Nombre d’appels reçus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2019-2020'!$C$52:$BB$52</c:f>
              <c:numCache>
                <c:formatCode>General</c:formatCode>
                <c:ptCount val="52"/>
                <c:pt idx="0">
                  <c:v>1280</c:v>
                </c:pt>
                <c:pt idx="1">
                  <c:v>2547</c:v>
                </c:pt>
                <c:pt idx="2">
                  <c:v>2412</c:v>
                </c:pt>
                <c:pt idx="3">
                  <c:v>2315</c:v>
                </c:pt>
                <c:pt idx="4">
                  <c:v>2279</c:v>
                </c:pt>
                <c:pt idx="5">
                  <c:v>2198</c:v>
                </c:pt>
                <c:pt idx="6">
                  <c:v>2220</c:v>
                </c:pt>
                <c:pt idx="7">
                  <c:v>2289</c:v>
                </c:pt>
                <c:pt idx="8">
                  <c:v>2350</c:v>
                </c:pt>
                <c:pt idx="9">
                  <c:v>2402</c:v>
                </c:pt>
                <c:pt idx="10">
                  <c:v>2456</c:v>
                </c:pt>
                <c:pt idx="11">
                  <c:v>2602</c:v>
                </c:pt>
                <c:pt idx="12">
                  <c:v>2766</c:v>
                </c:pt>
                <c:pt idx="13">
                  <c:v>2525</c:v>
                </c:pt>
                <c:pt idx="14">
                  <c:v>2510</c:v>
                </c:pt>
                <c:pt idx="15">
                  <c:v>2594</c:v>
                </c:pt>
                <c:pt idx="16">
                  <c:v>2127</c:v>
                </c:pt>
                <c:pt idx="17">
                  <c:v>2040</c:v>
                </c:pt>
                <c:pt idx="18">
                  <c:v>2511</c:v>
                </c:pt>
                <c:pt idx="19">
                  <c:v>3051</c:v>
                </c:pt>
                <c:pt idx="20">
                  <c:v>2950</c:v>
                </c:pt>
                <c:pt idx="21">
                  <c:v>1913</c:v>
                </c:pt>
                <c:pt idx="22">
                  <c:v>2581</c:v>
                </c:pt>
                <c:pt idx="23">
                  <c:v>2376</c:v>
                </c:pt>
                <c:pt idx="24">
                  <c:v>2854</c:v>
                </c:pt>
                <c:pt idx="25">
                  <c:v>2761</c:v>
                </c:pt>
                <c:pt idx="26">
                  <c:v>3187</c:v>
                </c:pt>
                <c:pt idx="27">
                  <c:v>2978</c:v>
                </c:pt>
                <c:pt idx="28">
                  <c:v>2864</c:v>
                </c:pt>
                <c:pt idx="29">
                  <c:v>2645</c:v>
                </c:pt>
                <c:pt idx="30">
                  <c:v>2471</c:v>
                </c:pt>
                <c:pt idx="31">
                  <c:v>1989</c:v>
                </c:pt>
                <c:pt idx="32">
                  <c:v>1371</c:v>
                </c:pt>
                <c:pt idx="33">
                  <c:v>1712</c:v>
                </c:pt>
                <c:pt idx="34">
                  <c:v>1871</c:v>
                </c:pt>
                <c:pt idx="35">
                  <c:v>2701</c:v>
                </c:pt>
                <c:pt idx="36">
                  <c:v>2702</c:v>
                </c:pt>
                <c:pt idx="37">
                  <c:v>2690</c:v>
                </c:pt>
                <c:pt idx="38">
                  <c:v>2839</c:v>
                </c:pt>
                <c:pt idx="39">
                  <c:v>3298</c:v>
                </c:pt>
                <c:pt idx="40">
                  <c:v>3148</c:v>
                </c:pt>
                <c:pt idx="41">
                  <c:v>3041</c:v>
                </c:pt>
                <c:pt idx="42">
                  <c:v>2424</c:v>
                </c:pt>
                <c:pt idx="43">
                  <c:v>1899</c:v>
                </c:pt>
                <c:pt idx="44">
                  <c:v>2984</c:v>
                </c:pt>
                <c:pt idx="45">
                  <c:v>2368</c:v>
                </c:pt>
                <c:pt idx="46">
                  <c:v>2437</c:v>
                </c:pt>
                <c:pt idx="47">
                  <c:v>2563</c:v>
                </c:pt>
                <c:pt idx="48">
                  <c:v>2253</c:v>
                </c:pt>
                <c:pt idx="49">
                  <c:v>2264</c:v>
                </c:pt>
                <c:pt idx="50">
                  <c:v>2257</c:v>
                </c:pt>
                <c:pt idx="51">
                  <c:v>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69-4200-A181-D3685524E518}"/>
            </c:ext>
          </c:extLst>
        </c:ser>
        <c:ser>
          <c:idx val="2"/>
          <c:order val="2"/>
          <c:tx>
            <c:strRef>
              <c:f>'[1]Lignes Accueil Hebdo 2019-2020'!$B$65</c:f>
              <c:strCache>
                <c:ptCount val="1"/>
                <c:pt idx="0">
                  <c:v>Nombre d’appels reçus PRO-LR 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2019-2020'!$C$65:$BB$65</c:f>
              <c:numCache>
                <c:formatCode>General</c:formatCode>
                <c:ptCount val="52"/>
                <c:pt idx="0">
                  <c:v>76</c:v>
                </c:pt>
                <c:pt idx="1">
                  <c:v>184</c:v>
                </c:pt>
                <c:pt idx="2">
                  <c:v>201</c:v>
                </c:pt>
                <c:pt idx="3">
                  <c:v>171</c:v>
                </c:pt>
                <c:pt idx="4">
                  <c:v>159</c:v>
                </c:pt>
                <c:pt idx="5">
                  <c:v>167</c:v>
                </c:pt>
                <c:pt idx="6">
                  <c:v>188</c:v>
                </c:pt>
                <c:pt idx="7">
                  <c:v>184</c:v>
                </c:pt>
                <c:pt idx="8">
                  <c:v>185</c:v>
                </c:pt>
                <c:pt idx="9">
                  <c:v>182</c:v>
                </c:pt>
                <c:pt idx="10">
                  <c:v>211</c:v>
                </c:pt>
                <c:pt idx="11">
                  <c:v>184</c:v>
                </c:pt>
                <c:pt idx="12">
                  <c:v>233</c:v>
                </c:pt>
                <c:pt idx="13">
                  <c:v>202</c:v>
                </c:pt>
                <c:pt idx="14">
                  <c:v>214</c:v>
                </c:pt>
                <c:pt idx="15">
                  <c:v>203</c:v>
                </c:pt>
                <c:pt idx="16">
                  <c:v>171</c:v>
                </c:pt>
                <c:pt idx="17">
                  <c:v>151</c:v>
                </c:pt>
                <c:pt idx="18">
                  <c:v>178</c:v>
                </c:pt>
                <c:pt idx="19">
                  <c:v>199</c:v>
                </c:pt>
                <c:pt idx="20">
                  <c:v>222</c:v>
                </c:pt>
                <c:pt idx="21">
                  <c:v>138</c:v>
                </c:pt>
                <c:pt idx="22">
                  <c:v>176</c:v>
                </c:pt>
                <c:pt idx="23">
                  <c:v>173</c:v>
                </c:pt>
                <c:pt idx="24">
                  <c:v>234</c:v>
                </c:pt>
                <c:pt idx="25">
                  <c:v>217</c:v>
                </c:pt>
                <c:pt idx="26">
                  <c:v>250</c:v>
                </c:pt>
                <c:pt idx="27">
                  <c:v>218</c:v>
                </c:pt>
                <c:pt idx="28">
                  <c:v>226</c:v>
                </c:pt>
                <c:pt idx="29">
                  <c:v>192</c:v>
                </c:pt>
                <c:pt idx="30">
                  <c:v>230</c:v>
                </c:pt>
                <c:pt idx="31">
                  <c:v>155</c:v>
                </c:pt>
                <c:pt idx="32">
                  <c:v>102</c:v>
                </c:pt>
                <c:pt idx="33">
                  <c:v>118</c:v>
                </c:pt>
                <c:pt idx="34">
                  <c:v>153</c:v>
                </c:pt>
                <c:pt idx="35">
                  <c:v>204</c:v>
                </c:pt>
                <c:pt idx="36">
                  <c:v>201</c:v>
                </c:pt>
                <c:pt idx="37">
                  <c:v>195</c:v>
                </c:pt>
                <c:pt idx="38">
                  <c:v>184</c:v>
                </c:pt>
                <c:pt idx="39">
                  <c:v>289</c:v>
                </c:pt>
                <c:pt idx="40">
                  <c:v>281</c:v>
                </c:pt>
                <c:pt idx="41">
                  <c:v>289</c:v>
                </c:pt>
                <c:pt idx="42">
                  <c:v>237</c:v>
                </c:pt>
                <c:pt idx="43">
                  <c:v>200</c:v>
                </c:pt>
                <c:pt idx="44">
                  <c:v>249</c:v>
                </c:pt>
                <c:pt idx="45">
                  <c:v>183</c:v>
                </c:pt>
                <c:pt idx="46">
                  <c:v>255</c:v>
                </c:pt>
                <c:pt idx="47">
                  <c:v>238</c:v>
                </c:pt>
                <c:pt idx="48">
                  <c:v>200</c:v>
                </c:pt>
                <c:pt idx="49">
                  <c:v>206</c:v>
                </c:pt>
                <c:pt idx="50">
                  <c:v>209</c:v>
                </c:pt>
                <c:pt idx="51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69-4200-A181-D3685524E5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02814848"/>
        <c:axId val="102816384"/>
      </c:barChart>
      <c:lineChart>
        <c:grouping val="standard"/>
        <c:varyColors val="0"/>
        <c:ser>
          <c:idx val="1"/>
          <c:order val="1"/>
          <c:tx>
            <c:strRef>
              <c:f>'[1]Lignes Accueil Hebdo 2019-2020'!$B$54</c:f>
              <c:strCache>
                <c:ptCount val="1"/>
                <c:pt idx="0">
                  <c:v>Taux d'accessibilité 2019</c:v>
                </c:pt>
              </c:strCache>
            </c:strRef>
          </c:tx>
          <c:spPr>
            <a:ln w="28575" cap="rnd">
              <a:solidFill>
                <a:schemeClr val="tx2"/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2019-2020'!$C$54:$BB$54</c:f>
              <c:numCache>
                <c:formatCode>General</c:formatCode>
                <c:ptCount val="52"/>
                <c:pt idx="0">
                  <c:v>0.93300000000000005</c:v>
                </c:pt>
                <c:pt idx="1">
                  <c:v>0.92200000000000004</c:v>
                </c:pt>
                <c:pt idx="2">
                  <c:v>0.89800000000000002</c:v>
                </c:pt>
                <c:pt idx="3">
                  <c:v>0.90200000000000002</c:v>
                </c:pt>
                <c:pt idx="4">
                  <c:v>0.89800000000000002</c:v>
                </c:pt>
                <c:pt idx="5">
                  <c:v>0.92200000000000004</c:v>
                </c:pt>
                <c:pt idx="6">
                  <c:v>0.91700000000000004</c:v>
                </c:pt>
                <c:pt idx="7">
                  <c:v>0.91</c:v>
                </c:pt>
                <c:pt idx="8">
                  <c:v>0.88600000000000001</c:v>
                </c:pt>
                <c:pt idx="9">
                  <c:v>0.87</c:v>
                </c:pt>
                <c:pt idx="10">
                  <c:v>0.89700000000000002</c:v>
                </c:pt>
                <c:pt idx="11">
                  <c:v>0.83799999999999997</c:v>
                </c:pt>
                <c:pt idx="12">
                  <c:v>0.80200000000000005</c:v>
                </c:pt>
                <c:pt idx="13">
                  <c:v>0.89200000000000002</c:v>
                </c:pt>
                <c:pt idx="14">
                  <c:v>0.83899999999999997</c:v>
                </c:pt>
                <c:pt idx="15">
                  <c:v>0.81399999999999995</c:v>
                </c:pt>
                <c:pt idx="16">
                  <c:v>0.79300000000000004</c:v>
                </c:pt>
                <c:pt idx="17">
                  <c:v>0.80700000000000005</c:v>
                </c:pt>
                <c:pt idx="18">
                  <c:v>0.68899999999999995</c:v>
                </c:pt>
                <c:pt idx="19">
                  <c:v>0.622</c:v>
                </c:pt>
                <c:pt idx="20">
                  <c:v>0.73699999999999999</c:v>
                </c:pt>
                <c:pt idx="21">
                  <c:v>0.83399999999999996</c:v>
                </c:pt>
                <c:pt idx="22">
                  <c:v>0.83699999999999997</c:v>
                </c:pt>
                <c:pt idx="23">
                  <c:v>0.77700000000000002</c:v>
                </c:pt>
                <c:pt idx="24">
                  <c:v>0.72499999999999998</c:v>
                </c:pt>
                <c:pt idx="25">
                  <c:v>0.69399999999999995</c:v>
                </c:pt>
                <c:pt idx="26">
                  <c:v>0.54300000000000004</c:v>
                </c:pt>
                <c:pt idx="27">
                  <c:v>0.58299999999999996</c:v>
                </c:pt>
                <c:pt idx="28">
                  <c:v>0.60299999999999998</c:v>
                </c:pt>
                <c:pt idx="29">
                  <c:v>0.63400000000000001</c:v>
                </c:pt>
                <c:pt idx="30">
                  <c:v>0.623</c:v>
                </c:pt>
                <c:pt idx="31">
                  <c:v>0.72499999999999998</c:v>
                </c:pt>
                <c:pt idx="32">
                  <c:v>0.69899999999999995</c:v>
                </c:pt>
                <c:pt idx="33">
                  <c:v>0.79100000000000004</c:v>
                </c:pt>
                <c:pt idx="34">
                  <c:v>0.76900000000000002</c:v>
                </c:pt>
                <c:pt idx="35">
                  <c:v>0.59899999999999998</c:v>
                </c:pt>
                <c:pt idx="36">
                  <c:v>0.63600000000000001</c:v>
                </c:pt>
                <c:pt idx="37">
                  <c:v>0.55000000000000004</c:v>
                </c:pt>
                <c:pt idx="38">
                  <c:v>0.57299999999999995</c:v>
                </c:pt>
                <c:pt idx="39">
                  <c:v>0.35899999999999999</c:v>
                </c:pt>
                <c:pt idx="40">
                  <c:v>0.40799999999999997</c:v>
                </c:pt>
                <c:pt idx="41">
                  <c:v>0.52</c:v>
                </c:pt>
                <c:pt idx="42">
                  <c:v>0.57799999999999996</c:v>
                </c:pt>
                <c:pt idx="43">
                  <c:v>0.63800000000000001</c:v>
                </c:pt>
                <c:pt idx="44">
                  <c:v>0.53300000000000003</c:v>
                </c:pt>
                <c:pt idx="45">
                  <c:v>0.58599999999999997</c:v>
                </c:pt>
                <c:pt idx="46">
                  <c:v>0.59299999999999997</c:v>
                </c:pt>
                <c:pt idx="47">
                  <c:v>0.66200000000000003</c:v>
                </c:pt>
                <c:pt idx="48">
                  <c:v>0.73899999999999999</c:v>
                </c:pt>
                <c:pt idx="49">
                  <c:v>0.74099999999999999</c:v>
                </c:pt>
                <c:pt idx="50">
                  <c:v>0.71899999999999997</c:v>
                </c:pt>
                <c:pt idx="51">
                  <c:v>0.88500000000000001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E69-4200-A181-D3685524E518}"/>
            </c:ext>
          </c:extLst>
        </c:ser>
        <c:ser>
          <c:idx val="3"/>
          <c:order val="3"/>
          <c:tx>
            <c:strRef>
              <c:f>'[1]Lignes Accueil Hebdo 2019-2020'!$B$66</c:f>
              <c:strCache>
                <c:ptCount val="1"/>
                <c:pt idx="0">
                  <c:v>Taux d'accessibilité PRO-LR 2019</c:v>
                </c:pt>
              </c:strCache>
            </c:strRef>
          </c:tx>
          <c:spPr>
            <a:ln w="28575" cap="rnd">
              <a:solidFill>
                <a:schemeClr val="accent3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2019-2020'!$C$66:$BB$66</c:f>
              <c:numCache>
                <c:formatCode>General</c:formatCode>
                <c:ptCount val="52"/>
                <c:pt idx="0">
                  <c:v>0.98</c:v>
                </c:pt>
                <c:pt idx="1">
                  <c:v>0.995</c:v>
                </c:pt>
                <c:pt idx="2">
                  <c:v>0.99</c:v>
                </c:pt>
                <c:pt idx="3">
                  <c:v>0.96499999999999997</c:v>
                </c:pt>
                <c:pt idx="4">
                  <c:v>0.98099999999999998</c:v>
                </c:pt>
                <c:pt idx="5">
                  <c:v>0.99399999999999999</c:v>
                </c:pt>
                <c:pt idx="6">
                  <c:v>0.96299999999999997</c:v>
                </c:pt>
                <c:pt idx="7">
                  <c:v>0.96699999999999997</c:v>
                </c:pt>
                <c:pt idx="8">
                  <c:v>0.96199999999999997</c:v>
                </c:pt>
                <c:pt idx="9">
                  <c:v>0.98299999999999998</c:v>
                </c:pt>
                <c:pt idx="10">
                  <c:v>0.97099999999999997</c:v>
                </c:pt>
                <c:pt idx="11">
                  <c:v>0.92900000000000005</c:v>
                </c:pt>
                <c:pt idx="12">
                  <c:v>0.96599999999999997</c:v>
                </c:pt>
                <c:pt idx="13">
                  <c:v>0.98</c:v>
                </c:pt>
                <c:pt idx="14">
                  <c:v>0.95299999999999996</c:v>
                </c:pt>
                <c:pt idx="15">
                  <c:v>0.95499999999999996</c:v>
                </c:pt>
                <c:pt idx="16">
                  <c:v>0.98199999999999998</c:v>
                </c:pt>
                <c:pt idx="17">
                  <c:v>0.96699999999999997</c:v>
                </c:pt>
                <c:pt idx="18">
                  <c:v>0.93799999999999994</c:v>
                </c:pt>
                <c:pt idx="19">
                  <c:v>0.97499999999999998</c:v>
                </c:pt>
                <c:pt idx="20">
                  <c:v>0.94</c:v>
                </c:pt>
                <c:pt idx="21">
                  <c:v>0.97099999999999997</c:v>
                </c:pt>
                <c:pt idx="22">
                  <c:v>0.97099999999999997</c:v>
                </c:pt>
                <c:pt idx="23">
                  <c:v>0.97699999999999998</c:v>
                </c:pt>
                <c:pt idx="24">
                  <c:v>0.96499999999999997</c:v>
                </c:pt>
                <c:pt idx="25">
                  <c:v>0.93500000000000005</c:v>
                </c:pt>
                <c:pt idx="26">
                  <c:v>0.96</c:v>
                </c:pt>
                <c:pt idx="27">
                  <c:v>0.94499999999999995</c:v>
                </c:pt>
                <c:pt idx="28">
                  <c:v>0.95099999999999996</c:v>
                </c:pt>
                <c:pt idx="29">
                  <c:v>0.94699999999999995</c:v>
                </c:pt>
                <c:pt idx="30">
                  <c:v>0.95199999999999996</c:v>
                </c:pt>
                <c:pt idx="31">
                  <c:v>0.90300000000000002</c:v>
                </c:pt>
                <c:pt idx="32">
                  <c:v>0.94</c:v>
                </c:pt>
                <c:pt idx="33">
                  <c:v>0.95699999999999996</c:v>
                </c:pt>
                <c:pt idx="34">
                  <c:v>0.96699999999999997</c:v>
                </c:pt>
                <c:pt idx="35">
                  <c:v>0.73399999999999999</c:v>
                </c:pt>
                <c:pt idx="36">
                  <c:v>0.94399999999999995</c:v>
                </c:pt>
                <c:pt idx="37">
                  <c:v>0.92700000000000005</c:v>
                </c:pt>
                <c:pt idx="38">
                  <c:v>0.94399999999999995</c:v>
                </c:pt>
                <c:pt idx="39">
                  <c:v>0.90300000000000002</c:v>
                </c:pt>
                <c:pt idx="40">
                  <c:v>0.91300000000000003</c:v>
                </c:pt>
                <c:pt idx="41">
                  <c:v>0.66200000000000003</c:v>
                </c:pt>
                <c:pt idx="42">
                  <c:v>0.46800000000000003</c:v>
                </c:pt>
                <c:pt idx="43">
                  <c:v>0.81899999999999995</c:v>
                </c:pt>
                <c:pt idx="44">
                  <c:v>0.73399999999999999</c:v>
                </c:pt>
                <c:pt idx="45">
                  <c:v>0.86599999999999999</c:v>
                </c:pt>
                <c:pt idx="46">
                  <c:v>0.83899999999999997</c:v>
                </c:pt>
                <c:pt idx="47">
                  <c:v>0.79900000000000004</c:v>
                </c:pt>
                <c:pt idx="48">
                  <c:v>0.92</c:v>
                </c:pt>
                <c:pt idx="49">
                  <c:v>0.96599999999999997</c:v>
                </c:pt>
                <c:pt idx="50">
                  <c:v>0.93300000000000005</c:v>
                </c:pt>
                <c:pt idx="5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E69-4200-A181-D3685524E518}"/>
            </c:ext>
          </c:extLst>
        </c:ser>
        <c:ser>
          <c:idx val="4"/>
          <c:order val="4"/>
          <c:tx>
            <c:strRef>
              <c:f>'[1]Lignes Accueil Hebdo 2019-2020'!$B$88</c:f>
              <c:strCache>
                <c:ptCount val="1"/>
                <c:pt idx="0">
                  <c:v>Objectif Access</c:v>
                </c:pt>
              </c:strCache>
            </c:strRef>
          </c:tx>
          <c:spPr>
            <a:ln w="28575" cap="rnd">
              <a:solidFill>
                <a:schemeClr val="accent6"/>
              </a:solidFill>
              <a:prstDash val="sysDot"/>
              <a:round/>
            </a:ln>
            <a:effectLst/>
          </c:spPr>
          <c:marker>
            <c:symbol val="none"/>
          </c:marker>
          <c:val>
            <c:numRef>
              <c:f>'[1]Lignes Accueil Hebdo 2019-2020'!$C$88:$BB$88</c:f>
              <c:numCache>
                <c:formatCode>General</c:formatCode>
                <c:ptCount val="52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  <c:pt idx="12">
                  <c:v>0.9</c:v>
                </c:pt>
                <c:pt idx="13">
                  <c:v>0.9</c:v>
                </c:pt>
                <c:pt idx="14">
                  <c:v>0.9</c:v>
                </c:pt>
                <c:pt idx="15">
                  <c:v>0.9</c:v>
                </c:pt>
                <c:pt idx="16">
                  <c:v>0.9</c:v>
                </c:pt>
                <c:pt idx="17">
                  <c:v>0.9</c:v>
                </c:pt>
                <c:pt idx="18">
                  <c:v>0.9</c:v>
                </c:pt>
                <c:pt idx="19">
                  <c:v>0.9</c:v>
                </c:pt>
                <c:pt idx="20">
                  <c:v>0.9</c:v>
                </c:pt>
                <c:pt idx="21">
                  <c:v>0.9</c:v>
                </c:pt>
                <c:pt idx="22">
                  <c:v>0.9</c:v>
                </c:pt>
                <c:pt idx="23">
                  <c:v>0.9</c:v>
                </c:pt>
                <c:pt idx="24">
                  <c:v>0.9</c:v>
                </c:pt>
                <c:pt idx="25">
                  <c:v>0.9</c:v>
                </c:pt>
                <c:pt idx="26">
                  <c:v>0.9</c:v>
                </c:pt>
                <c:pt idx="27">
                  <c:v>0.9</c:v>
                </c:pt>
                <c:pt idx="28">
                  <c:v>0.9</c:v>
                </c:pt>
                <c:pt idx="29">
                  <c:v>0.9</c:v>
                </c:pt>
                <c:pt idx="30">
                  <c:v>0.9</c:v>
                </c:pt>
                <c:pt idx="31">
                  <c:v>0.9</c:v>
                </c:pt>
                <c:pt idx="32">
                  <c:v>0.9</c:v>
                </c:pt>
                <c:pt idx="33">
                  <c:v>0.9</c:v>
                </c:pt>
                <c:pt idx="34">
                  <c:v>0.9</c:v>
                </c:pt>
                <c:pt idx="35">
                  <c:v>0.9</c:v>
                </c:pt>
                <c:pt idx="36">
                  <c:v>0.9</c:v>
                </c:pt>
                <c:pt idx="37">
                  <c:v>0.9</c:v>
                </c:pt>
                <c:pt idx="38">
                  <c:v>0.9</c:v>
                </c:pt>
                <c:pt idx="39">
                  <c:v>0.9</c:v>
                </c:pt>
                <c:pt idx="40">
                  <c:v>0.9</c:v>
                </c:pt>
                <c:pt idx="41">
                  <c:v>0.9</c:v>
                </c:pt>
                <c:pt idx="42">
                  <c:v>0.9</c:v>
                </c:pt>
                <c:pt idx="43">
                  <c:v>0.9</c:v>
                </c:pt>
                <c:pt idx="44">
                  <c:v>0.9</c:v>
                </c:pt>
                <c:pt idx="45">
                  <c:v>0.9</c:v>
                </c:pt>
                <c:pt idx="46">
                  <c:v>0.9</c:v>
                </c:pt>
                <c:pt idx="47">
                  <c:v>0.9</c:v>
                </c:pt>
                <c:pt idx="48">
                  <c:v>0.9</c:v>
                </c:pt>
                <c:pt idx="49">
                  <c:v>0.9</c:v>
                </c:pt>
                <c:pt idx="50">
                  <c:v>0.9</c:v>
                </c:pt>
                <c:pt idx="51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E69-4200-A181-D3685524E5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819712"/>
        <c:axId val="102818176"/>
      </c:lineChart>
      <c:catAx>
        <c:axId val="102814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816384"/>
        <c:crosses val="autoZero"/>
        <c:auto val="1"/>
        <c:lblAlgn val="ctr"/>
        <c:lblOffset val="100"/>
        <c:noMultiLvlLbl val="0"/>
      </c:catAx>
      <c:valAx>
        <c:axId val="102816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814848"/>
        <c:crosses val="autoZero"/>
        <c:crossBetween val="between"/>
      </c:valAx>
      <c:valAx>
        <c:axId val="102818176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819712"/>
        <c:crosses val="max"/>
        <c:crossBetween val="between"/>
      </c:valAx>
      <c:catAx>
        <c:axId val="102819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028181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Lien</a:t>
            </a:r>
            <a:r>
              <a:rPr lang="fr-FR" baseline="0"/>
              <a:t> accessibilité / Réappels clients / Transferts entrant</a:t>
            </a:r>
            <a:endParaRPr lang="fr-FR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areaChart>
        <c:grouping val="standard"/>
        <c:varyColors val="0"/>
        <c:ser>
          <c:idx val="2"/>
          <c:order val="2"/>
          <c:tx>
            <c:strRef>
              <c:f>'[1]Lignes Accueil Hebdo 2019-2020'!$B$60</c:f>
              <c:strCache>
                <c:ptCount val="1"/>
                <c:pt idx="0">
                  <c:v>Taux d'appel reçu par transfert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val>
            <c:numRef>
              <c:f>'[1]Lignes Accueil Hebdo 2019-2020'!$C$60:$BB$60</c:f>
              <c:numCache>
                <c:formatCode>General</c:formatCode>
                <c:ptCount val="52"/>
                <c:pt idx="0">
                  <c:v>9.375E-2</c:v>
                </c:pt>
                <c:pt idx="1">
                  <c:v>9.2265410286611699E-2</c:v>
                </c:pt>
                <c:pt idx="2">
                  <c:v>9.1625207296849087E-2</c:v>
                </c:pt>
                <c:pt idx="3">
                  <c:v>8.7257019438444924E-2</c:v>
                </c:pt>
                <c:pt idx="4">
                  <c:v>9.8727512066695916E-2</c:v>
                </c:pt>
                <c:pt idx="5">
                  <c:v>8.507734303912648E-2</c:v>
                </c:pt>
                <c:pt idx="6">
                  <c:v>9.90990990990991E-2</c:v>
                </c:pt>
                <c:pt idx="7">
                  <c:v>0.10615989515072084</c:v>
                </c:pt>
                <c:pt idx="8">
                  <c:v>9.0212765957446803E-2</c:v>
                </c:pt>
                <c:pt idx="9">
                  <c:v>0.10491257285595337</c:v>
                </c:pt>
                <c:pt idx="10">
                  <c:v>0.10912052117263844</c:v>
                </c:pt>
                <c:pt idx="11">
                  <c:v>0.11414296694850115</c:v>
                </c:pt>
                <c:pt idx="12">
                  <c:v>0.10231381055676067</c:v>
                </c:pt>
                <c:pt idx="13">
                  <c:v>0.10930693069306931</c:v>
                </c:pt>
                <c:pt idx="14">
                  <c:v>9.3625498007968128E-2</c:v>
                </c:pt>
                <c:pt idx="15">
                  <c:v>9.946029298380879E-2</c:v>
                </c:pt>
                <c:pt idx="16">
                  <c:v>0.10296191819464035</c:v>
                </c:pt>
                <c:pt idx="17">
                  <c:v>0.10490196078431373</c:v>
                </c:pt>
                <c:pt idx="18">
                  <c:v>9.5181202708084431E-2</c:v>
                </c:pt>
                <c:pt idx="19">
                  <c:v>0.11307767944936087</c:v>
                </c:pt>
                <c:pt idx="20">
                  <c:v>0.11694915254237288</c:v>
                </c:pt>
                <c:pt idx="21">
                  <c:v>0.10088865656037638</c:v>
                </c:pt>
                <c:pt idx="22">
                  <c:v>9.4149554436265007E-2</c:v>
                </c:pt>
                <c:pt idx="23">
                  <c:v>8.5016835016835018E-2</c:v>
                </c:pt>
                <c:pt idx="24">
                  <c:v>9.8458304134548008E-2</c:v>
                </c:pt>
                <c:pt idx="25">
                  <c:v>0.10213690691778342</c:v>
                </c:pt>
                <c:pt idx="26">
                  <c:v>8.6915594603074992E-2</c:v>
                </c:pt>
                <c:pt idx="27">
                  <c:v>9.5701813297515106E-2</c:v>
                </c:pt>
                <c:pt idx="28">
                  <c:v>0.10439944134078212</c:v>
                </c:pt>
                <c:pt idx="29">
                  <c:v>0.1054820415879017</c:v>
                </c:pt>
                <c:pt idx="30">
                  <c:v>0.11412383650343991</c:v>
                </c:pt>
                <c:pt idx="31">
                  <c:v>0.11211664152840624</c:v>
                </c:pt>
                <c:pt idx="32">
                  <c:v>0.12180889861415026</c:v>
                </c:pt>
                <c:pt idx="33">
                  <c:v>0.10163551401869159</c:v>
                </c:pt>
                <c:pt idx="34">
                  <c:v>9.6739711384286484E-2</c:v>
                </c:pt>
                <c:pt idx="35">
                  <c:v>0.11069974083672714</c:v>
                </c:pt>
                <c:pt idx="36">
                  <c:v>0.1154700222057735</c:v>
                </c:pt>
                <c:pt idx="37">
                  <c:v>0.11895910780669144</c:v>
                </c:pt>
                <c:pt idx="38">
                  <c:v>0.11764705882352941</c:v>
                </c:pt>
                <c:pt idx="39">
                  <c:v>8.8538508186779871E-2</c:v>
                </c:pt>
                <c:pt idx="40">
                  <c:v>0.11054637865311309</c:v>
                </c:pt>
                <c:pt idx="41">
                  <c:v>0.12035514633344295</c:v>
                </c:pt>
                <c:pt idx="42">
                  <c:v>9.6534653465346537E-2</c:v>
                </c:pt>
                <c:pt idx="43">
                  <c:v>0.10479199578725645</c:v>
                </c:pt>
                <c:pt idx="44">
                  <c:v>0.1203083109919571</c:v>
                </c:pt>
                <c:pt idx="45">
                  <c:v>0.12162162162162163</c:v>
                </c:pt>
                <c:pt idx="46">
                  <c:v>0.11366434140336479</c:v>
                </c:pt>
                <c:pt idx="47">
                  <c:v>0.1221225126804526</c:v>
                </c:pt>
                <c:pt idx="48">
                  <c:v>0.13004882379050156</c:v>
                </c:pt>
                <c:pt idx="49">
                  <c:v>0.14266784452296818</c:v>
                </c:pt>
                <c:pt idx="50">
                  <c:v>0.14045192733717324</c:v>
                </c:pt>
                <c:pt idx="51">
                  <c:v>0.11960132890365449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6D-4D01-8DF3-FF0C60DDE94C}"/>
            </c:ext>
          </c:extLst>
        </c:ser>
        <c:ser>
          <c:idx val="3"/>
          <c:order val="3"/>
          <c:tx>
            <c:strRef>
              <c:f>'[1]Lignes Accueil Hebdo 2019-2020'!$B$64</c:f>
              <c:strCache>
                <c:ptCount val="1"/>
                <c:pt idx="0">
                  <c:v>Taux de transfert depuis SC MGPP sur Appels reçus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val>
            <c:numRef>
              <c:f>'[1]Lignes Accueil Hebdo 2019-2020'!$C$64:$BB$64</c:f>
              <c:numCache>
                <c:formatCode>General</c:formatCode>
                <c:ptCount val="52"/>
                <c:pt idx="0">
                  <c:v>4.5312499999999999E-2</c:v>
                </c:pt>
                <c:pt idx="1">
                  <c:v>5.418138987043581E-2</c:v>
                </c:pt>
                <c:pt idx="2">
                  <c:v>6.3847429519071311E-2</c:v>
                </c:pt>
                <c:pt idx="3">
                  <c:v>4.8812095032397411E-2</c:v>
                </c:pt>
                <c:pt idx="4">
                  <c:v>5.3971039929793768E-2</c:v>
                </c:pt>
                <c:pt idx="5">
                  <c:v>5.0045495905368519E-2</c:v>
                </c:pt>
                <c:pt idx="6">
                  <c:v>5.3153153153153151E-2</c:v>
                </c:pt>
                <c:pt idx="7">
                  <c:v>5.9414591524683265E-2</c:v>
                </c:pt>
                <c:pt idx="8">
                  <c:v>4.5957446808510639E-2</c:v>
                </c:pt>
                <c:pt idx="9">
                  <c:v>6.7860116569525397E-2</c:v>
                </c:pt>
                <c:pt idx="10">
                  <c:v>6.5960912052117265E-2</c:v>
                </c:pt>
                <c:pt idx="11">
                  <c:v>8.1860107609531135E-2</c:v>
                </c:pt>
                <c:pt idx="12">
                  <c:v>7.6644974692697029E-2</c:v>
                </c:pt>
                <c:pt idx="13">
                  <c:v>7.247524752475247E-2</c:v>
                </c:pt>
                <c:pt idx="14">
                  <c:v>6.2151394422310755E-2</c:v>
                </c:pt>
                <c:pt idx="15">
                  <c:v>6.7848882035466462E-2</c:v>
                </c:pt>
                <c:pt idx="16">
                  <c:v>7.8514339445228024E-2</c:v>
                </c:pt>
                <c:pt idx="17">
                  <c:v>7.8431372549019607E-2</c:v>
                </c:pt>
                <c:pt idx="18">
                  <c:v>7.765830346475508E-2</c:v>
                </c:pt>
                <c:pt idx="19">
                  <c:v>8.8495575221238937E-2</c:v>
                </c:pt>
                <c:pt idx="20">
                  <c:v>9.1186440677966107E-2</c:v>
                </c:pt>
                <c:pt idx="21">
                  <c:v>7.4228959749085208E-2</c:v>
                </c:pt>
                <c:pt idx="22">
                  <c:v>6.741573033707865E-2</c:v>
                </c:pt>
                <c:pt idx="23">
                  <c:v>6.6498316498316501E-2</c:v>
                </c:pt>
                <c:pt idx="24">
                  <c:v>7.6033637000700774E-2</c:v>
                </c:pt>
                <c:pt idx="25">
                  <c:v>7.7870336834480261E-2</c:v>
                </c:pt>
                <c:pt idx="26">
                  <c:v>7.3109507373705682E-2</c:v>
                </c:pt>
                <c:pt idx="27">
                  <c:v>7.4546675621222303E-2</c:v>
                </c:pt>
                <c:pt idx="28">
                  <c:v>8.69413407821229E-2</c:v>
                </c:pt>
                <c:pt idx="29">
                  <c:v>7.7882797731569003E-2</c:v>
                </c:pt>
                <c:pt idx="30">
                  <c:v>9.2675030352084173E-2</c:v>
                </c:pt>
                <c:pt idx="31">
                  <c:v>7.9939668174962286E-2</c:v>
                </c:pt>
                <c:pt idx="32">
                  <c:v>8.4609773887673226E-2</c:v>
                </c:pt>
                <c:pt idx="33">
                  <c:v>7.3014018691588786E-2</c:v>
                </c:pt>
                <c:pt idx="34">
                  <c:v>6.8412613575628001E-2</c:v>
                </c:pt>
                <c:pt idx="35">
                  <c:v>8.7375046279155863E-2</c:v>
                </c:pt>
                <c:pt idx="36">
                  <c:v>9.2524056254626202E-2</c:v>
                </c:pt>
                <c:pt idx="37">
                  <c:v>9.4795539033457249E-2</c:v>
                </c:pt>
                <c:pt idx="38">
                  <c:v>9.2286016202888344E-2</c:v>
                </c:pt>
                <c:pt idx="39">
                  <c:v>7.5500303214069128E-2</c:v>
                </c:pt>
                <c:pt idx="40">
                  <c:v>9.5298602287166453E-2</c:v>
                </c:pt>
                <c:pt idx="41">
                  <c:v>0.10029595527786912</c:v>
                </c:pt>
                <c:pt idx="42">
                  <c:v>7.5082508250825089E-2</c:v>
                </c:pt>
                <c:pt idx="43">
                  <c:v>7.7935755660874143E-2</c:v>
                </c:pt>
                <c:pt idx="44">
                  <c:v>9.7520107238605894E-2</c:v>
                </c:pt>
                <c:pt idx="45">
                  <c:v>9.0371621621621628E-2</c:v>
                </c:pt>
                <c:pt idx="46">
                  <c:v>9.0274928190398035E-2</c:v>
                </c:pt>
                <c:pt idx="47">
                  <c:v>7.8423722200546234E-2</c:v>
                </c:pt>
                <c:pt idx="48">
                  <c:v>7.7674212161562367E-2</c:v>
                </c:pt>
                <c:pt idx="49">
                  <c:v>8.8339222614840993E-2</c:v>
                </c:pt>
                <c:pt idx="50">
                  <c:v>8.0194949047408065E-2</c:v>
                </c:pt>
                <c:pt idx="51">
                  <c:v>3.7652270210409747E-2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6D-4D01-8DF3-FF0C60DDE9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022976"/>
        <c:axId val="103024512"/>
      </c:areaChart>
      <c:lineChart>
        <c:grouping val="standard"/>
        <c:varyColors val="0"/>
        <c:ser>
          <c:idx val="0"/>
          <c:order val="0"/>
          <c:tx>
            <c:strRef>
              <c:f>'[1]Lignes Accueil Hebdo 2019-2020'!$B$54</c:f>
              <c:strCache>
                <c:ptCount val="1"/>
                <c:pt idx="0">
                  <c:v>Taux d'accessibilité 2019</c:v>
                </c:pt>
              </c:strCache>
            </c:strRef>
          </c:tx>
          <c:spPr>
            <a:ln w="28575" cap="rnd">
              <a:solidFill>
                <a:schemeClr val="tx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2019-2020'!$C$54:$BB$54</c:f>
              <c:numCache>
                <c:formatCode>General</c:formatCode>
                <c:ptCount val="52"/>
                <c:pt idx="0">
                  <c:v>0.93300000000000005</c:v>
                </c:pt>
                <c:pt idx="1">
                  <c:v>0.92200000000000004</c:v>
                </c:pt>
                <c:pt idx="2">
                  <c:v>0.89800000000000002</c:v>
                </c:pt>
                <c:pt idx="3">
                  <c:v>0.90200000000000002</c:v>
                </c:pt>
                <c:pt idx="4">
                  <c:v>0.89800000000000002</c:v>
                </c:pt>
                <c:pt idx="5">
                  <c:v>0.92200000000000004</c:v>
                </c:pt>
                <c:pt idx="6">
                  <c:v>0.91700000000000004</c:v>
                </c:pt>
                <c:pt idx="7">
                  <c:v>0.91</c:v>
                </c:pt>
                <c:pt idx="8">
                  <c:v>0.88600000000000001</c:v>
                </c:pt>
                <c:pt idx="9">
                  <c:v>0.87</c:v>
                </c:pt>
                <c:pt idx="10">
                  <c:v>0.89700000000000002</c:v>
                </c:pt>
                <c:pt idx="11">
                  <c:v>0.83799999999999997</c:v>
                </c:pt>
                <c:pt idx="12">
                  <c:v>0.80200000000000005</c:v>
                </c:pt>
                <c:pt idx="13">
                  <c:v>0.89200000000000002</c:v>
                </c:pt>
                <c:pt idx="14">
                  <c:v>0.83899999999999997</c:v>
                </c:pt>
                <c:pt idx="15">
                  <c:v>0.81399999999999995</c:v>
                </c:pt>
                <c:pt idx="16">
                  <c:v>0.79300000000000004</c:v>
                </c:pt>
                <c:pt idx="17">
                  <c:v>0.80700000000000005</c:v>
                </c:pt>
                <c:pt idx="18">
                  <c:v>0.68899999999999995</c:v>
                </c:pt>
                <c:pt idx="19">
                  <c:v>0.622</c:v>
                </c:pt>
                <c:pt idx="20">
                  <c:v>0.73699999999999999</c:v>
                </c:pt>
                <c:pt idx="21">
                  <c:v>0.83399999999999996</c:v>
                </c:pt>
                <c:pt idx="22">
                  <c:v>0.83699999999999997</c:v>
                </c:pt>
                <c:pt idx="23">
                  <c:v>0.77700000000000002</c:v>
                </c:pt>
                <c:pt idx="24">
                  <c:v>0.72499999999999998</c:v>
                </c:pt>
                <c:pt idx="25">
                  <c:v>0.69399999999999995</c:v>
                </c:pt>
                <c:pt idx="26">
                  <c:v>0.54300000000000004</c:v>
                </c:pt>
                <c:pt idx="27">
                  <c:v>0.58299999999999996</c:v>
                </c:pt>
                <c:pt idx="28">
                  <c:v>0.60299999999999998</c:v>
                </c:pt>
                <c:pt idx="29">
                  <c:v>0.63400000000000001</c:v>
                </c:pt>
                <c:pt idx="30">
                  <c:v>0.623</c:v>
                </c:pt>
                <c:pt idx="31">
                  <c:v>0.72499999999999998</c:v>
                </c:pt>
                <c:pt idx="32">
                  <c:v>0.69899999999999995</c:v>
                </c:pt>
                <c:pt idx="33">
                  <c:v>0.79100000000000004</c:v>
                </c:pt>
                <c:pt idx="34">
                  <c:v>0.76900000000000002</c:v>
                </c:pt>
                <c:pt idx="35">
                  <c:v>0.59899999999999998</c:v>
                </c:pt>
                <c:pt idx="36">
                  <c:v>0.63600000000000001</c:v>
                </c:pt>
                <c:pt idx="37">
                  <c:v>0.55000000000000004</c:v>
                </c:pt>
                <c:pt idx="38">
                  <c:v>0.57299999999999995</c:v>
                </c:pt>
                <c:pt idx="39">
                  <c:v>0.35899999999999999</c:v>
                </c:pt>
                <c:pt idx="40">
                  <c:v>0.40799999999999997</c:v>
                </c:pt>
                <c:pt idx="41">
                  <c:v>0.52</c:v>
                </c:pt>
                <c:pt idx="42">
                  <c:v>0.57799999999999996</c:v>
                </c:pt>
                <c:pt idx="43">
                  <c:v>0.63800000000000001</c:v>
                </c:pt>
                <c:pt idx="44">
                  <c:v>0.53300000000000003</c:v>
                </c:pt>
                <c:pt idx="45">
                  <c:v>0.58599999999999997</c:v>
                </c:pt>
                <c:pt idx="46">
                  <c:v>0.59299999999999997</c:v>
                </c:pt>
                <c:pt idx="47">
                  <c:v>0.66200000000000003</c:v>
                </c:pt>
                <c:pt idx="48">
                  <c:v>0.73899999999999999</c:v>
                </c:pt>
                <c:pt idx="49">
                  <c:v>0.74099999999999999</c:v>
                </c:pt>
                <c:pt idx="50">
                  <c:v>0.71899999999999997</c:v>
                </c:pt>
                <c:pt idx="51">
                  <c:v>0.88500000000000001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C6D-4D01-8DF3-FF0C60DDE94C}"/>
            </c:ext>
          </c:extLst>
        </c:ser>
        <c:ser>
          <c:idx val="1"/>
          <c:order val="1"/>
          <c:tx>
            <c:strRef>
              <c:f>'[1]Lignes Accueil Hebdo 2019-2020'!$B$58</c:f>
              <c:strCache>
                <c:ptCount val="1"/>
                <c:pt idx="0">
                  <c:v>Taux de réappel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2019-2020'!$C$58:$BB$58</c:f>
              <c:numCache>
                <c:formatCode>General</c:formatCode>
                <c:ptCount val="52"/>
                <c:pt idx="0">
                  <c:v>0.28999999999999998</c:v>
                </c:pt>
                <c:pt idx="1">
                  <c:v>0.34</c:v>
                </c:pt>
                <c:pt idx="2">
                  <c:v>0.33</c:v>
                </c:pt>
                <c:pt idx="3">
                  <c:v>0.31</c:v>
                </c:pt>
                <c:pt idx="4">
                  <c:v>0.31</c:v>
                </c:pt>
                <c:pt idx="5">
                  <c:v>0.3</c:v>
                </c:pt>
                <c:pt idx="6">
                  <c:v>0.3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0.33</c:v>
                </c:pt>
                <c:pt idx="10">
                  <c:v>0.31</c:v>
                </c:pt>
                <c:pt idx="11">
                  <c:v>0.31</c:v>
                </c:pt>
                <c:pt idx="12">
                  <c:v>0.35</c:v>
                </c:pt>
                <c:pt idx="13">
                  <c:v>0.31</c:v>
                </c:pt>
                <c:pt idx="14">
                  <c:v>0.34</c:v>
                </c:pt>
                <c:pt idx="15">
                  <c:v>0.34</c:v>
                </c:pt>
                <c:pt idx="16">
                  <c:v>0.32</c:v>
                </c:pt>
                <c:pt idx="17">
                  <c:v>0.32</c:v>
                </c:pt>
                <c:pt idx="18">
                  <c:v>0.39</c:v>
                </c:pt>
                <c:pt idx="19">
                  <c:v>0.41</c:v>
                </c:pt>
                <c:pt idx="20">
                  <c:v>0.37</c:v>
                </c:pt>
                <c:pt idx="21">
                  <c:v>0.28999999999999998</c:v>
                </c:pt>
                <c:pt idx="22">
                  <c:v>0.32</c:v>
                </c:pt>
                <c:pt idx="23">
                  <c:v>0.56999999999999995</c:v>
                </c:pt>
                <c:pt idx="24">
                  <c:v>0.42</c:v>
                </c:pt>
                <c:pt idx="25">
                  <c:v>0.37</c:v>
                </c:pt>
                <c:pt idx="26">
                  <c:v>0.42</c:v>
                </c:pt>
                <c:pt idx="27">
                  <c:v>0.43</c:v>
                </c:pt>
                <c:pt idx="28">
                  <c:v>0.4</c:v>
                </c:pt>
                <c:pt idx="29">
                  <c:v>0.43</c:v>
                </c:pt>
                <c:pt idx="30">
                  <c:v>0.4</c:v>
                </c:pt>
                <c:pt idx="31">
                  <c:v>0.34</c:v>
                </c:pt>
                <c:pt idx="32">
                  <c:v>0.36</c:v>
                </c:pt>
                <c:pt idx="33">
                  <c:v>0.3</c:v>
                </c:pt>
                <c:pt idx="34">
                  <c:v>0.32</c:v>
                </c:pt>
                <c:pt idx="35">
                  <c:v>0.42</c:v>
                </c:pt>
                <c:pt idx="36">
                  <c:v>0.39</c:v>
                </c:pt>
                <c:pt idx="37">
                  <c:v>0.39</c:v>
                </c:pt>
                <c:pt idx="38">
                  <c:v>0.41</c:v>
                </c:pt>
                <c:pt idx="39">
                  <c:v>0.48</c:v>
                </c:pt>
                <c:pt idx="40">
                  <c:v>0.45</c:v>
                </c:pt>
                <c:pt idx="41">
                  <c:v>0.43</c:v>
                </c:pt>
                <c:pt idx="42">
                  <c:v>0.37</c:v>
                </c:pt>
                <c:pt idx="43">
                  <c:v>0.32</c:v>
                </c:pt>
                <c:pt idx="44">
                  <c:v>0.39</c:v>
                </c:pt>
                <c:pt idx="45">
                  <c:v>0.37</c:v>
                </c:pt>
                <c:pt idx="46">
                  <c:v>0.35</c:v>
                </c:pt>
                <c:pt idx="47">
                  <c:v>0.35</c:v>
                </c:pt>
                <c:pt idx="48">
                  <c:v>0.32</c:v>
                </c:pt>
                <c:pt idx="49">
                  <c:v>0.3</c:v>
                </c:pt>
                <c:pt idx="50">
                  <c:v>0.33</c:v>
                </c:pt>
                <c:pt idx="51">
                  <c:v>0.23499999999999999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C6D-4D01-8DF3-FF0C60DDE9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022976"/>
        <c:axId val="103024512"/>
      </c:lineChart>
      <c:catAx>
        <c:axId val="103022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024512"/>
        <c:crosses val="autoZero"/>
        <c:auto val="1"/>
        <c:lblAlgn val="ctr"/>
        <c:lblOffset val="100"/>
        <c:noMultiLvlLbl val="0"/>
      </c:catAx>
      <c:valAx>
        <c:axId val="103024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022976"/>
        <c:crosses val="autoZero"/>
        <c:crossBetween val="between"/>
        <c:majorUnit val="0.1"/>
        <c:minorUnit val="5.0000000000000024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Lien</a:t>
            </a:r>
            <a:r>
              <a:rPr lang="fr-FR" baseline="0"/>
              <a:t> accessibilité / Réappels clients / Transferts entrant</a:t>
            </a:r>
            <a:endParaRPr lang="fr-FR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areaChart>
        <c:grouping val="standard"/>
        <c:varyColors val="0"/>
        <c:ser>
          <c:idx val="2"/>
          <c:order val="2"/>
          <c:tx>
            <c:strRef>
              <c:f>'[1]Lignes Accueil Hebdo 2019-2020'!$B$60</c:f>
              <c:strCache>
                <c:ptCount val="1"/>
                <c:pt idx="0">
                  <c:v>Taux d'appel reçu par transfert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val>
            <c:numRef>
              <c:f>'[1]Lignes Accueil Hebdo 2019-2020'!$C$60:$BB$60</c:f>
              <c:numCache>
                <c:formatCode>General</c:formatCode>
                <c:ptCount val="52"/>
                <c:pt idx="0">
                  <c:v>9.375E-2</c:v>
                </c:pt>
                <c:pt idx="1">
                  <c:v>9.2265410286611699E-2</c:v>
                </c:pt>
                <c:pt idx="2">
                  <c:v>9.1625207296849087E-2</c:v>
                </c:pt>
                <c:pt idx="3">
                  <c:v>8.7257019438444924E-2</c:v>
                </c:pt>
                <c:pt idx="4">
                  <c:v>9.8727512066695916E-2</c:v>
                </c:pt>
                <c:pt idx="5">
                  <c:v>8.507734303912648E-2</c:v>
                </c:pt>
                <c:pt idx="6">
                  <c:v>9.90990990990991E-2</c:v>
                </c:pt>
                <c:pt idx="7">
                  <c:v>0.10615989515072084</c:v>
                </c:pt>
                <c:pt idx="8">
                  <c:v>9.0212765957446803E-2</c:v>
                </c:pt>
                <c:pt idx="9">
                  <c:v>0.10491257285595337</c:v>
                </c:pt>
                <c:pt idx="10">
                  <c:v>0.10912052117263844</c:v>
                </c:pt>
                <c:pt idx="11">
                  <c:v>0.11414296694850115</c:v>
                </c:pt>
                <c:pt idx="12">
                  <c:v>0.10231381055676067</c:v>
                </c:pt>
                <c:pt idx="13">
                  <c:v>0.10930693069306931</c:v>
                </c:pt>
                <c:pt idx="14">
                  <c:v>9.3625498007968128E-2</c:v>
                </c:pt>
                <c:pt idx="15">
                  <c:v>9.946029298380879E-2</c:v>
                </c:pt>
                <c:pt idx="16">
                  <c:v>0.10296191819464035</c:v>
                </c:pt>
                <c:pt idx="17">
                  <c:v>0.10490196078431373</c:v>
                </c:pt>
                <c:pt idx="18">
                  <c:v>9.5181202708084431E-2</c:v>
                </c:pt>
                <c:pt idx="19">
                  <c:v>0.11307767944936087</c:v>
                </c:pt>
                <c:pt idx="20">
                  <c:v>0.11694915254237288</c:v>
                </c:pt>
                <c:pt idx="21">
                  <c:v>0.10088865656037638</c:v>
                </c:pt>
                <c:pt idx="22">
                  <c:v>9.4149554436265007E-2</c:v>
                </c:pt>
                <c:pt idx="23">
                  <c:v>8.5016835016835018E-2</c:v>
                </c:pt>
                <c:pt idx="24">
                  <c:v>9.8458304134548008E-2</c:v>
                </c:pt>
                <c:pt idx="25">
                  <c:v>0.10213690691778342</c:v>
                </c:pt>
                <c:pt idx="26">
                  <c:v>8.6915594603074992E-2</c:v>
                </c:pt>
                <c:pt idx="27">
                  <c:v>9.5701813297515106E-2</c:v>
                </c:pt>
                <c:pt idx="28">
                  <c:v>0.10439944134078212</c:v>
                </c:pt>
                <c:pt idx="29">
                  <c:v>0.1054820415879017</c:v>
                </c:pt>
                <c:pt idx="30">
                  <c:v>0.11412383650343991</c:v>
                </c:pt>
                <c:pt idx="31">
                  <c:v>0.11211664152840624</c:v>
                </c:pt>
                <c:pt idx="32">
                  <c:v>0.12180889861415026</c:v>
                </c:pt>
                <c:pt idx="33">
                  <c:v>0.10163551401869159</c:v>
                </c:pt>
                <c:pt idx="34">
                  <c:v>9.6739711384286484E-2</c:v>
                </c:pt>
                <c:pt idx="35">
                  <c:v>0.11069974083672714</c:v>
                </c:pt>
                <c:pt idx="36">
                  <c:v>0.1154700222057735</c:v>
                </c:pt>
                <c:pt idx="37">
                  <c:v>0.11895910780669144</c:v>
                </c:pt>
                <c:pt idx="38">
                  <c:v>0.11764705882352941</c:v>
                </c:pt>
                <c:pt idx="39">
                  <c:v>8.8538508186779871E-2</c:v>
                </c:pt>
                <c:pt idx="40">
                  <c:v>0.11054637865311309</c:v>
                </c:pt>
                <c:pt idx="41">
                  <c:v>0.12035514633344295</c:v>
                </c:pt>
                <c:pt idx="42">
                  <c:v>9.6534653465346537E-2</c:v>
                </c:pt>
                <c:pt idx="43">
                  <c:v>0.10479199578725645</c:v>
                </c:pt>
                <c:pt idx="44">
                  <c:v>0.1203083109919571</c:v>
                </c:pt>
                <c:pt idx="45">
                  <c:v>0.12162162162162163</c:v>
                </c:pt>
                <c:pt idx="46">
                  <c:v>0.11366434140336479</c:v>
                </c:pt>
                <c:pt idx="47">
                  <c:v>0.1221225126804526</c:v>
                </c:pt>
                <c:pt idx="48">
                  <c:v>0.13004882379050156</c:v>
                </c:pt>
                <c:pt idx="49">
                  <c:v>0.14266784452296818</c:v>
                </c:pt>
                <c:pt idx="50">
                  <c:v>0.14045192733717324</c:v>
                </c:pt>
                <c:pt idx="51">
                  <c:v>0.11960132890365449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52-400B-916E-6566D9593270}"/>
            </c:ext>
          </c:extLst>
        </c:ser>
        <c:ser>
          <c:idx val="3"/>
          <c:order val="3"/>
          <c:tx>
            <c:strRef>
              <c:f>'[1]Lignes Accueil Hebdo 2019-2020'!$B$64</c:f>
              <c:strCache>
                <c:ptCount val="1"/>
                <c:pt idx="0">
                  <c:v>Taux de transfert depuis SC MGPP sur Appels reçus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val>
            <c:numRef>
              <c:f>'[1]Lignes Accueil Hebdo 2019-2020'!$C$64:$BB$64</c:f>
              <c:numCache>
                <c:formatCode>General</c:formatCode>
                <c:ptCount val="52"/>
                <c:pt idx="0">
                  <c:v>4.5312499999999999E-2</c:v>
                </c:pt>
                <c:pt idx="1">
                  <c:v>5.418138987043581E-2</c:v>
                </c:pt>
                <c:pt idx="2">
                  <c:v>6.3847429519071311E-2</c:v>
                </c:pt>
                <c:pt idx="3">
                  <c:v>4.8812095032397411E-2</c:v>
                </c:pt>
                <c:pt idx="4">
                  <c:v>5.3971039929793768E-2</c:v>
                </c:pt>
                <c:pt idx="5">
                  <c:v>5.0045495905368519E-2</c:v>
                </c:pt>
                <c:pt idx="6">
                  <c:v>5.3153153153153151E-2</c:v>
                </c:pt>
                <c:pt idx="7">
                  <c:v>5.9414591524683265E-2</c:v>
                </c:pt>
                <c:pt idx="8">
                  <c:v>4.5957446808510639E-2</c:v>
                </c:pt>
                <c:pt idx="9">
                  <c:v>6.7860116569525397E-2</c:v>
                </c:pt>
                <c:pt idx="10">
                  <c:v>6.5960912052117265E-2</c:v>
                </c:pt>
                <c:pt idx="11">
                  <c:v>8.1860107609531135E-2</c:v>
                </c:pt>
                <c:pt idx="12">
                  <c:v>7.6644974692697029E-2</c:v>
                </c:pt>
                <c:pt idx="13">
                  <c:v>7.247524752475247E-2</c:v>
                </c:pt>
                <c:pt idx="14">
                  <c:v>6.2151394422310755E-2</c:v>
                </c:pt>
                <c:pt idx="15">
                  <c:v>6.7848882035466462E-2</c:v>
                </c:pt>
                <c:pt idx="16">
                  <c:v>7.8514339445228024E-2</c:v>
                </c:pt>
                <c:pt idx="17">
                  <c:v>7.8431372549019607E-2</c:v>
                </c:pt>
                <c:pt idx="18">
                  <c:v>7.765830346475508E-2</c:v>
                </c:pt>
                <c:pt idx="19">
                  <c:v>8.8495575221238937E-2</c:v>
                </c:pt>
                <c:pt idx="20">
                  <c:v>9.1186440677966107E-2</c:v>
                </c:pt>
                <c:pt idx="21">
                  <c:v>7.4228959749085208E-2</c:v>
                </c:pt>
                <c:pt idx="22">
                  <c:v>6.741573033707865E-2</c:v>
                </c:pt>
                <c:pt idx="23">
                  <c:v>6.6498316498316501E-2</c:v>
                </c:pt>
                <c:pt idx="24">
                  <c:v>7.6033637000700774E-2</c:v>
                </c:pt>
                <c:pt idx="25">
                  <c:v>7.7870336834480261E-2</c:v>
                </c:pt>
                <c:pt idx="26">
                  <c:v>7.3109507373705682E-2</c:v>
                </c:pt>
                <c:pt idx="27">
                  <c:v>7.4546675621222303E-2</c:v>
                </c:pt>
                <c:pt idx="28">
                  <c:v>8.69413407821229E-2</c:v>
                </c:pt>
                <c:pt idx="29">
                  <c:v>7.7882797731569003E-2</c:v>
                </c:pt>
                <c:pt idx="30">
                  <c:v>9.2675030352084173E-2</c:v>
                </c:pt>
                <c:pt idx="31">
                  <c:v>7.9939668174962286E-2</c:v>
                </c:pt>
                <c:pt idx="32">
                  <c:v>8.4609773887673226E-2</c:v>
                </c:pt>
                <c:pt idx="33">
                  <c:v>7.3014018691588786E-2</c:v>
                </c:pt>
                <c:pt idx="34">
                  <c:v>6.8412613575628001E-2</c:v>
                </c:pt>
                <c:pt idx="35">
                  <c:v>8.7375046279155863E-2</c:v>
                </c:pt>
                <c:pt idx="36">
                  <c:v>9.2524056254626202E-2</c:v>
                </c:pt>
                <c:pt idx="37">
                  <c:v>9.4795539033457249E-2</c:v>
                </c:pt>
                <c:pt idx="38">
                  <c:v>9.2286016202888344E-2</c:v>
                </c:pt>
                <c:pt idx="39">
                  <c:v>7.5500303214069128E-2</c:v>
                </c:pt>
                <c:pt idx="40">
                  <c:v>9.5298602287166453E-2</c:v>
                </c:pt>
                <c:pt idx="41">
                  <c:v>0.10029595527786912</c:v>
                </c:pt>
                <c:pt idx="42">
                  <c:v>7.5082508250825089E-2</c:v>
                </c:pt>
                <c:pt idx="43">
                  <c:v>7.7935755660874143E-2</c:v>
                </c:pt>
                <c:pt idx="44">
                  <c:v>9.7520107238605894E-2</c:v>
                </c:pt>
                <c:pt idx="45">
                  <c:v>9.0371621621621628E-2</c:v>
                </c:pt>
                <c:pt idx="46">
                  <c:v>9.0274928190398035E-2</c:v>
                </c:pt>
                <c:pt idx="47">
                  <c:v>7.8423722200546234E-2</c:v>
                </c:pt>
                <c:pt idx="48">
                  <c:v>7.7674212161562367E-2</c:v>
                </c:pt>
                <c:pt idx="49">
                  <c:v>8.8339222614840993E-2</c:v>
                </c:pt>
                <c:pt idx="50">
                  <c:v>8.0194949047408065E-2</c:v>
                </c:pt>
                <c:pt idx="51">
                  <c:v>3.7652270210409747E-2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52-400B-916E-6566D95932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354240"/>
        <c:axId val="111355776"/>
      </c:areaChart>
      <c:lineChart>
        <c:grouping val="standard"/>
        <c:varyColors val="0"/>
        <c:ser>
          <c:idx val="0"/>
          <c:order val="0"/>
          <c:tx>
            <c:strRef>
              <c:f>'[1]Lignes Accueil Hebdo 2019-2020'!$B$54</c:f>
              <c:strCache>
                <c:ptCount val="1"/>
                <c:pt idx="0">
                  <c:v>Taux d'accessibilité 2019</c:v>
                </c:pt>
              </c:strCache>
            </c:strRef>
          </c:tx>
          <c:spPr>
            <a:ln w="28575" cap="rnd">
              <a:solidFill>
                <a:schemeClr val="tx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2019-2020'!$C$54:$BB$54</c:f>
              <c:numCache>
                <c:formatCode>General</c:formatCode>
                <c:ptCount val="52"/>
                <c:pt idx="0">
                  <c:v>0.93300000000000005</c:v>
                </c:pt>
                <c:pt idx="1">
                  <c:v>0.92200000000000004</c:v>
                </c:pt>
                <c:pt idx="2">
                  <c:v>0.89800000000000002</c:v>
                </c:pt>
                <c:pt idx="3">
                  <c:v>0.90200000000000002</c:v>
                </c:pt>
                <c:pt idx="4">
                  <c:v>0.89800000000000002</c:v>
                </c:pt>
                <c:pt idx="5">
                  <c:v>0.92200000000000004</c:v>
                </c:pt>
                <c:pt idx="6">
                  <c:v>0.91700000000000004</c:v>
                </c:pt>
                <c:pt idx="7">
                  <c:v>0.91</c:v>
                </c:pt>
                <c:pt idx="8">
                  <c:v>0.88600000000000001</c:v>
                </c:pt>
                <c:pt idx="9">
                  <c:v>0.87</c:v>
                </c:pt>
                <c:pt idx="10">
                  <c:v>0.89700000000000002</c:v>
                </c:pt>
                <c:pt idx="11">
                  <c:v>0.83799999999999997</c:v>
                </c:pt>
                <c:pt idx="12">
                  <c:v>0.80200000000000005</c:v>
                </c:pt>
                <c:pt idx="13">
                  <c:v>0.89200000000000002</c:v>
                </c:pt>
                <c:pt idx="14">
                  <c:v>0.83899999999999997</c:v>
                </c:pt>
                <c:pt idx="15">
                  <c:v>0.81399999999999995</c:v>
                </c:pt>
                <c:pt idx="16">
                  <c:v>0.79300000000000004</c:v>
                </c:pt>
                <c:pt idx="17">
                  <c:v>0.80700000000000005</c:v>
                </c:pt>
                <c:pt idx="18">
                  <c:v>0.68899999999999995</c:v>
                </c:pt>
                <c:pt idx="19">
                  <c:v>0.622</c:v>
                </c:pt>
                <c:pt idx="20">
                  <c:v>0.73699999999999999</c:v>
                </c:pt>
                <c:pt idx="21">
                  <c:v>0.83399999999999996</c:v>
                </c:pt>
                <c:pt idx="22">
                  <c:v>0.83699999999999997</c:v>
                </c:pt>
                <c:pt idx="23">
                  <c:v>0.77700000000000002</c:v>
                </c:pt>
                <c:pt idx="24">
                  <c:v>0.72499999999999998</c:v>
                </c:pt>
                <c:pt idx="25">
                  <c:v>0.69399999999999995</c:v>
                </c:pt>
                <c:pt idx="26">
                  <c:v>0.54300000000000004</c:v>
                </c:pt>
                <c:pt idx="27">
                  <c:v>0.58299999999999996</c:v>
                </c:pt>
                <c:pt idx="28">
                  <c:v>0.60299999999999998</c:v>
                </c:pt>
                <c:pt idx="29">
                  <c:v>0.63400000000000001</c:v>
                </c:pt>
                <c:pt idx="30">
                  <c:v>0.623</c:v>
                </c:pt>
                <c:pt idx="31">
                  <c:v>0.72499999999999998</c:v>
                </c:pt>
                <c:pt idx="32">
                  <c:v>0.69899999999999995</c:v>
                </c:pt>
                <c:pt idx="33">
                  <c:v>0.79100000000000004</c:v>
                </c:pt>
                <c:pt idx="34">
                  <c:v>0.76900000000000002</c:v>
                </c:pt>
                <c:pt idx="35">
                  <c:v>0.59899999999999998</c:v>
                </c:pt>
                <c:pt idx="36">
                  <c:v>0.63600000000000001</c:v>
                </c:pt>
                <c:pt idx="37">
                  <c:v>0.55000000000000004</c:v>
                </c:pt>
                <c:pt idx="38">
                  <c:v>0.57299999999999995</c:v>
                </c:pt>
                <c:pt idx="39">
                  <c:v>0.35899999999999999</c:v>
                </c:pt>
                <c:pt idx="40">
                  <c:v>0.40799999999999997</c:v>
                </c:pt>
                <c:pt idx="41">
                  <c:v>0.52</c:v>
                </c:pt>
                <c:pt idx="42">
                  <c:v>0.57799999999999996</c:v>
                </c:pt>
                <c:pt idx="43">
                  <c:v>0.63800000000000001</c:v>
                </c:pt>
                <c:pt idx="44">
                  <c:v>0.53300000000000003</c:v>
                </c:pt>
                <c:pt idx="45">
                  <c:v>0.58599999999999997</c:v>
                </c:pt>
                <c:pt idx="46">
                  <c:v>0.59299999999999997</c:v>
                </c:pt>
                <c:pt idx="47">
                  <c:v>0.66200000000000003</c:v>
                </c:pt>
                <c:pt idx="48">
                  <c:v>0.73899999999999999</c:v>
                </c:pt>
                <c:pt idx="49">
                  <c:v>0.74099999999999999</c:v>
                </c:pt>
                <c:pt idx="50">
                  <c:v>0.71899999999999997</c:v>
                </c:pt>
                <c:pt idx="51">
                  <c:v>0.88500000000000001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552-400B-916E-6566D9593270}"/>
            </c:ext>
          </c:extLst>
        </c:ser>
        <c:ser>
          <c:idx val="1"/>
          <c:order val="1"/>
          <c:tx>
            <c:strRef>
              <c:f>'[1]Lignes Accueil Hebdo 2019-2020'!$B$58</c:f>
              <c:strCache>
                <c:ptCount val="1"/>
                <c:pt idx="0">
                  <c:v>Taux de réappel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2019-2020'!$C$58:$BB$58</c:f>
              <c:numCache>
                <c:formatCode>General</c:formatCode>
                <c:ptCount val="52"/>
                <c:pt idx="0">
                  <c:v>0.28999999999999998</c:v>
                </c:pt>
                <c:pt idx="1">
                  <c:v>0.34</c:v>
                </c:pt>
                <c:pt idx="2">
                  <c:v>0.33</c:v>
                </c:pt>
                <c:pt idx="3">
                  <c:v>0.31</c:v>
                </c:pt>
                <c:pt idx="4">
                  <c:v>0.31</c:v>
                </c:pt>
                <c:pt idx="5">
                  <c:v>0.3</c:v>
                </c:pt>
                <c:pt idx="6">
                  <c:v>0.3</c:v>
                </c:pt>
                <c:pt idx="7">
                  <c:v>0.28000000000000003</c:v>
                </c:pt>
                <c:pt idx="8">
                  <c:v>0.32</c:v>
                </c:pt>
                <c:pt idx="9">
                  <c:v>0.33</c:v>
                </c:pt>
                <c:pt idx="10">
                  <c:v>0.31</c:v>
                </c:pt>
                <c:pt idx="11">
                  <c:v>0.31</c:v>
                </c:pt>
                <c:pt idx="12">
                  <c:v>0.35</c:v>
                </c:pt>
                <c:pt idx="13">
                  <c:v>0.31</c:v>
                </c:pt>
                <c:pt idx="14">
                  <c:v>0.34</c:v>
                </c:pt>
                <c:pt idx="15">
                  <c:v>0.34</c:v>
                </c:pt>
                <c:pt idx="16">
                  <c:v>0.32</c:v>
                </c:pt>
                <c:pt idx="17">
                  <c:v>0.32</c:v>
                </c:pt>
                <c:pt idx="18">
                  <c:v>0.39</c:v>
                </c:pt>
                <c:pt idx="19">
                  <c:v>0.41</c:v>
                </c:pt>
                <c:pt idx="20">
                  <c:v>0.37</c:v>
                </c:pt>
                <c:pt idx="21">
                  <c:v>0.28999999999999998</c:v>
                </c:pt>
                <c:pt idx="22">
                  <c:v>0.32</c:v>
                </c:pt>
                <c:pt idx="23">
                  <c:v>0.56999999999999995</c:v>
                </c:pt>
                <c:pt idx="24">
                  <c:v>0.42</c:v>
                </c:pt>
                <c:pt idx="25">
                  <c:v>0.37</c:v>
                </c:pt>
                <c:pt idx="26">
                  <c:v>0.42</c:v>
                </c:pt>
                <c:pt idx="27">
                  <c:v>0.43</c:v>
                </c:pt>
                <c:pt idx="28">
                  <c:v>0.4</c:v>
                </c:pt>
                <c:pt idx="29">
                  <c:v>0.43</c:v>
                </c:pt>
                <c:pt idx="30">
                  <c:v>0.4</c:v>
                </c:pt>
                <c:pt idx="31">
                  <c:v>0.34</c:v>
                </c:pt>
                <c:pt idx="32">
                  <c:v>0.36</c:v>
                </c:pt>
                <c:pt idx="33">
                  <c:v>0.3</c:v>
                </c:pt>
                <c:pt idx="34">
                  <c:v>0.32</c:v>
                </c:pt>
                <c:pt idx="35">
                  <c:v>0.42</c:v>
                </c:pt>
                <c:pt idx="36">
                  <c:v>0.39</c:v>
                </c:pt>
                <c:pt idx="37">
                  <c:v>0.39</c:v>
                </c:pt>
                <c:pt idx="38">
                  <c:v>0.41</c:v>
                </c:pt>
                <c:pt idx="39">
                  <c:v>0.48</c:v>
                </c:pt>
                <c:pt idx="40">
                  <c:v>0.45</c:v>
                </c:pt>
                <c:pt idx="41">
                  <c:v>0.43</c:v>
                </c:pt>
                <c:pt idx="42">
                  <c:v>0.37</c:v>
                </c:pt>
                <c:pt idx="43">
                  <c:v>0.32</c:v>
                </c:pt>
                <c:pt idx="44">
                  <c:v>0.39</c:v>
                </c:pt>
                <c:pt idx="45">
                  <c:v>0.37</c:v>
                </c:pt>
                <c:pt idx="46">
                  <c:v>0.35</c:v>
                </c:pt>
                <c:pt idx="47">
                  <c:v>0.35</c:v>
                </c:pt>
                <c:pt idx="48">
                  <c:v>0.32</c:v>
                </c:pt>
                <c:pt idx="49">
                  <c:v>0.3</c:v>
                </c:pt>
                <c:pt idx="50">
                  <c:v>0.33</c:v>
                </c:pt>
                <c:pt idx="51">
                  <c:v>0.23499999999999999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552-400B-916E-6566D95932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354240"/>
        <c:axId val="111355776"/>
      </c:lineChart>
      <c:catAx>
        <c:axId val="111354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355776"/>
        <c:crosses val="autoZero"/>
        <c:auto val="1"/>
        <c:lblAlgn val="ctr"/>
        <c:lblOffset val="100"/>
        <c:noMultiLvlLbl val="0"/>
      </c:catAx>
      <c:valAx>
        <c:axId val="111355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354240"/>
        <c:crosses val="autoZero"/>
        <c:crossBetween val="between"/>
        <c:majorUnit val="0.1"/>
        <c:minorUnit val="5.0000000000000024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</a:t>
            </a:r>
            <a:r>
              <a:rPr lang="fr-FR" baseline="0"/>
              <a:t> Hebdo ARPP LR 2019</a:t>
            </a:r>
            <a:endParaRPr lang="fr-FR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'[1]Lignes Accueil Hebdo 2019-2020'!$B$52</c:f>
              <c:strCache>
                <c:ptCount val="1"/>
                <c:pt idx="0">
                  <c:v>Nombre d’appels reçus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2019-2020'!$C$52:$BB$52</c:f>
              <c:numCache>
                <c:formatCode>General</c:formatCode>
                <c:ptCount val="52"/>
                <c:pt idx="0">
                  <c:v>1280</c:v>
                </c:pt>
                <c:pt idx="1">
                  <c:v>2547</c:v>
                </c:pt>
                <c:pt idx="2">
                  <c:v>2412</c:v>
                </c:pt>
                <c:pt idx="3">
                  <c:v>2315</c:v>
                </c:pt>
                <c:pt idx="4">
                  <c:v>2279</c:v>
                </c:pt>
                <c:pt idx="5">
                  <c:v>2198</c:v>
                </c:pt>
                <c:pt idx="6">
                  <c:v>2220</c:v>
                </c:pt>
                <c:pt idx="7">
                  <c:v>2289</c:v>
                </c:pt>
                <c:pt idx="8">
                  <c:v>2350</c:v>
                </c:pt>
                <c:pt idx="9">
                  <c:v>2402</c:v>
                </c:pt>
                <c:pt idx="10">
                  <c:v>2456</c:v>
                </c:pt>
                <c:pt idx="11">
                  <c:v>2602</c:v>
                </c:pt>
                <c:pt idx="12">
                  <c:v>2766</c:v>
                </c:pt>
                <c:pt idx="13">
                  <c:v>2525</c:v>
                </c:pt>
                <c:pt idx="14">
                  <c:v>2510</c:v>
                </c:pt>
                <c:pt idx="15">
                  <c:v>2594</c:v>
                </c:pt>
                <c:pt idx="16">
                  <c:v>2127</c:v>
                </c:pt>
                <c:pt idx="17">
                  <c:v>2040</c:v>
                </c:pt>
                <c:pt idx="18">
                  <c:v>2511</c:v>
                </c:pt>
                <c:pt idx="19">
                  <c:v>3051</c:v>
                </c:pt>
                <c:pt idx="20">
                  <c:v>2950</c:v>
                </c:pt>
                <c:pt idx="21">
                  <c:v>1913</c:v>
                </c:pt>
                <c:pt idx="22">
                  <c:v>2581</c:v>
                </c:pt>
                <c:pt idx="23">
                  <c:v>2376</c:v>
                </c:pt>
                <c:pt idx="24">
                  <c:v>2854</c:v>
                </c:pt>
                <c:pt idx="25">
                  <c:v>2761</c:v>
                </c:pt>
                <c:pt idx="26">
                  <c:v>3187</c:v>
                </c:pt>
                <c:pt idx="27">
                  <c:v>2978</c:v>
                </c:pt>
                <c:pt idx="28">
                  <c:v>2864</c:v>
                </c:pt>
                <c:pt idx="29">
                  <c:v>2645</c:v>
                </c:pt>
                <c:pt idx="30">
                  <c:v>2471</c:v>
                </c:pt>
                <c:pt idx="31">
                  <c:v>1989</c:v>
                </c:pt>
                <c:pt idx="32">
                  <c:v>1371</c:v>
                </c:pt>
                <c:pt idx="33">
                  <c:v>1712</c:v>
                </c:pt>
                <c:pt idx="34">
                  <c:v>1871</c:v>
                </c:pt>
                <c:pt idx="35">
                  <c:v>2701</c:v>
                </c:pt>
                <c:pt idx="36">
                  <c:v>2702</c:v>
                </c:pt>
                <c:pt idx="37">
                  <c:v>2690</c:v>
                </c:pt>
                <c:pt idx="38">
                  <c:v>2839</c:v>
                </c:pt>
                <c:pt idx="39">
                  <c:v>3298</c:v>
                </c:pt>
                <c:pt idx="40">
                  <c:v>3148</c:v>
                </c:pt>
                <c:pt idx="41">
                  <c:v>3041</c:v>
                </c:pt>
                <c:pt idx="42">
                  <c:v>2424</c:v>
                </c:pt>
                <c:pt idx="43">
                  <c:v>1899</c:v>
                </c:pt>
                <c:pt idx="44">
                  <c:v>2984</c:v>
                </c:pt>
                <c:pt idx="45">
                  <c:v>2368</c:v>
                </c:pt>
                <c:pt idx="46">
                  <c:v>2437</c:v>
                </c:pt>
                <c:pt idx="47">
                  <c:v>2563</c:v>
                </c:pt>
                <c:pt idx="48">
                  <c:v>2253</c:v>
                </c:pt>
                <c:pt idx="49">
                  <c:v>2264</c:v>
                </c:pt>
                <c:pt idx="50">
                  <c:v>2257</c:v>
                </c:pt>
                <c:pt idx="51">
                  <c:v>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6A-44E2-9BE2-D0B72040E135}"/>
            </c:ext>
          </c:extLst>
        </c:ser>
        <c:ser>
          <c:idx val="2"/>
          <c:order val="2"/>
          <c:tx>
            <c:strRef>
              <c:f>'[1]Lignes Accueil Hebdo 2019-2020'!$B$65</c:f>
              <c:strCache>
                <c:ptCount val="1"/>
                <c:pt idx="0">
                  <c:v>Nombre d’appels reçus PRO-LR 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2019-2020'!$C$65:$BB$65</c:f>
              <c:numCache>
                <c:formatCode>General</c:formatCode>
                <c:ptCount val="52"/>
                <c:pt idx="0">
                  <c:v>76</c:v>
                </c:pt>
                <c:pt idx="1">
                  <c:v>184</c:v>
                </c:pt>
                <c:pt idx="2">
                  <c:v>201</c:v>
                </c:pt>
                <c:pt idx="3">
                  <c:v>171</c:v>
                </c:pt>
                <c:pt idx="4">
                  <c:v>159</c:v>
                </c:pt>
                <c:pt idx="5">
                  <c:v>167</c:v>
                </c:pt>
                <c:pt idx="6">
                  <c:v>188</c:v>
                </c:pt>
                <c:pt idx="7">
                  <c:v>184</c:v>
                </c:pt>
                <c:pt idx="8">
                  <c:v>185</c:v>
                </c:pt>
                <c:pt idx="9">
                  <c:v>182</c:v>
                </c:pt>
                <c:pt idx="10">
                  <c:v>211</c:v>
                </c:pt>
                <c:pt idx="11">
                  <c:v>184</c:v>
                </c:pt>
                <c:pt idx="12">
                  <c:v>233</c:v>
                </c:pt>
                <c:pt idx="13">
                  <c:v>202</c:v>
                </c:pt>
                <c:pt idx="14">
                  <c:v>214</c:v>
                </c:pt>
                <c:pt idx="15">
                  <c:v>203</c:v>
                </c:pt>
                <c:pt idx="16">
                  <c:v>171</c:v>
                </c:pt>
                <c:pt idx="17">
                  <c:v>151</c:v>
                </c:pt>
                <c:pt idx="18">
                  <c:v>178</c:v>
                </c:pt>
                <c:pt idx="19">
                  <c:v>199</c:v>
                </c:pt>
                <c:pt idx="20">
                  <c:v>222</c:v>
                </c:pt>
                <c:pt idx="21">
                  <c:v>138</c:v>
                </c:pt>
                <c:pt idx="22">
                  <c:v>176</c:v>
                </c:pt>
                <c:pt idx="23">
                  <c:v>173</c:v>
                </c:pt>
                <c:pt idx="24">
                  <c:v>234</c:v>
                </c:pt>
                <c:pt idx="25">
                  <c:v>217</c:v>
                </c:pt>
                <c:pt idx="26">
                  <c:v>250</c:v>
                </c:pt>
                <c:pt idx="27">
                  <c:v>218</c:v>
                </c:pt>
                <c:pt idx="28">
                  <c:v>226</c:v>
                </c:pt>
                <c:pt idx="29">
                  <c:v>192</c:v>
                </c:pt>
                <c:pt idx="30">
                  <c:v>230</c:v>
                </c:pt>
                <c:pt idx="31">
                  <c:v>155</c:v>
                </c:pt>
                <c:pt idx="32">
                  <c:v>102</c:v>
                </c:pt>
                <c:pt idx="33">
                  <c:v>118</c:v>
                </c:pt>
                <c:pt idx="34">
                  <c:v>153</c:v>
                </c:pt>
                <c:pt idx="35">
                  <c:v>204</c:v>
                </c:pt>
                <c:pt idx="36">
                  <c:v>201</c:v>
                </c:pt>
                <c:pt idx="37">
                  <c:v>195</c:v>
                </c:pt>
                <c:pt idx="38">
                  <c:v>184</c:v>
                </c:pt>
                <c:pt idx="39">
                  <c:v>289</c:v>
                </c:pt>
                <c:pt idx="40">
                  <c:v>281</c:v>
                </c:pt>
                <c:pt idx="41">
                  <c:v>289</c:v>
                </c:pt>
                <c:pt idx="42">
                  <c:v>237</c:v>
                </c:pt>
                <c:pt idx="43">
                  <c:v>200</c:v>
                </c:pt>
                <c:pt idx="44">
                  <c:v>249</c:v>
                </c:pt>
                <c:pt idx="45">
                  <c:v>183</c:v>
                </c:pt>
                <c:pt idx="46">
                  <c:v>255</c:v>
                </c:pt>
                <c:pt idx="47">
                  <c:v>238</c:v>
                </c:pt>
                <c:pt idx="48">
                  <c:v>200</c:v>
                </c:pt>
                <c:pt idx="49">
                  <c:v>206</c:v>
                </c:pt>
                <c:pt idx="50">
                  <c:v>209</c:v>
                </c:pt>
                <c:pt idx="51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6A-44E2-9BE2-D0B72040E1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11441792"/>
        <c:axId val="111443328"/>
      </c:barChart>
      <c:lineChart>
        <c:grouping val="standard"/>
        <c:varyColors val="0"/>
        <c:ser>
          <c:idx val="1"/>
          <c:order val="1"/>
          <c:tx>
            <c:strRef>
              <c:f>'[1]Lignes Accueil Hebdo 2019-2020'!$B$54</c:f>
              <c:strCache>
                <c:ptCount val="1"/>
                <c:pt idx="0">
                  <c:v>Taux d'accessibilité 2019</c:v>
                </c:pt>
              </c:strCache>
            </c:strRef>
          </c:tx>
          <c:spPr>
            <a:ln w="28575" cap="rnd">
              <a:solidFill>
                <a:schemeClr val="tx2"/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2019-2020'!$C$54:$BB$54</c:f>
              <c:numCache>
                <c:formatCode>General</c:formatCode>
                <c:ptCount val="52"/>
                <c:pt idx="0">
                  <c:v>0.93300000000000005</c:v>
                </c:pt>
                <c:pt idx="1">
                  <c:v>0.92200000000000004</c:v>
                </c:pt>
                <c:pt idx="2">
                  <c:v>0.89800000000000002</c:v>
                </c:pt>
                <c:pt idx="3">
                  <c:v>0.90200000000000002</c:v>
                </c:pt>
                <c:pt idx="4">
                  <c:v>0.89800000000000002</c:v>
                </c:pt>
                <c:pt idx="5">
                  <c:v>0.92200000000000004</c:v>
                </c:pt>
                <c:pt idx="6">
                  <c:v>0.91700000000000004</c:v>
                </c:pt>
                <c:pt idx="7">
                  <c:v>0.91</c:v>
                </c:pt>
                <c:pt idx="8">
                  <c:v>0.88600000000000001</c:v>
                </c:pt>
                <c:pt idx="9">
                  <c:v>0.87</c:v>
                </c:pt>
                <c:pt idx="10">
                  <c:v>0.89700000000000002</c:v>
                </c:pt>
                <c:pt idx="11">
                  <c:v>0.83799999999999997</c:v>
                </c:pt>
                <c:pt idx="12">
                  <c:v>0.80200000000000005</c:v>
                </c:pt>
                <c:pt idx="13">
                  <c:v>0.89200000000000002</c:v>
                </c:pt>
                <c:pt idx="14">
                  <c:v>0.83899999999999997</c:v>
                </c:pt>
                <c:pt idx="15">
                  <c:v>0.81399999999999995</c:v>
                </c:pt>
                <c:pt idx="16">
                  <c:v>0.79300000000000004</c:v>
                </c:pt>
                <c:pt idx="17">
                  <c:v>0.80700000000000005</c:v>
                </c:pt>
                <c:pt idx="18">
                  <c:v>0.68899999999999995</c:v>
                </c:pt>
                <c:pt idx="19">
                  <c:v>0.622</c:v>
                </c:pt>
                <c:pt idx="20">
                  <c:v>0.73699999999999999</c:v>
                </c:pt>
                <c:pt idx="21">
                  <c:v>0.83399999999999996</c:v>
                </c:pt>
                <c:pt idx="22">
                  <c:v>0.83699999999999997</c:v>
                </c:pt>
                <c:pt idx="23">
                  <c:v>0.77700000000000002</c:v>
                </c:pt>
                <c:pt idx="24">
                  <c:v>0.72499999999999998</c:v>
                </c:pt>
                <c:pt idx="25">
                  <c:v>0.69399999999999995</c:v>
                </c:pt>
                <c:pt idx="26">
                  <c:v>0.54300000000000004</c:v>
                </c:pt>
                <c:pt idx="27">
                  <c:v>0.58299999999999996</c:v>
                </c:pt>
                <c:pt idx="28">
                  <c:v>0.60299999999999998</c:v>
                </c:pt>
                <c:pt idx="29">
                  <c:v>0.63400000000000001</c:v>
                </c:pt>
                <c:pt idx="30">
                  <c:v>0.623</c:v>
                </c:pt>
                <c:pt idx="31">
                  <c:v>0.72499999999999998</c:v>
                </c:pt>
                <c:pt idx="32">
                  <c:v>0.69899999999999995</c:v>
                </c:pt>
                <c:pt idx="33">
                  <c:v>0.79100000000000004</c:v>
                </c:pt>
                <c:pt idx="34">
                  <c:v>0.76900000000000002</c:v>
                </c:pt>
                <c:pt idx="35">
                  <c:v>0.59899999999999998</c:v>
                </c:pt>
                <c:pt idx="36">
                  <c:v>0.63600000000000001</c:v>
                </c:pt>
                <c:pt idx="37">
                  <c:v>0.55000000000000004</c:v>
                </c:pt>
                <c:pt idx="38">
                  <c:v>0.57299999999999995</c:v>
                </c:pt>
                <c:pt idx="39">
                  <c:v>0.35899999999999999</c:v>
                </c:pt>
                <c:pt idx="40">
                  <c:v>0.40799999999999997</c:v>
                </c:pt>
                <c:pt idx="41">
                  <c:v>0.52</c:v>
                </c:pt>
                <c:pt idx="42">
                  <c:v>0.57799999999999996</c:v>
                </c:pt>
                <c:pt idx="43">
                  <c:v>0.63800000000000001</c:v>
                </c:pt>
                <c:pt idx="44">
                  <c:v>0.53300000000000003</c:v>
                </c:pt>
                <c:pt idx="45">
                  <c:v>0.58599999999999997</c:v>
                </c:pt>
                <c:pt idx="46">
                  <c:v>0.59299999999999997</c:v>
                </c:pt>
                <c:pt idx="47">
                  <c:v>0.66200000000000003</c:v>
                </c:pt>
                <c:pt idx="48">
                  <c:v>0.73899999999999999</c:v>
                </c:pt>
                <c:pt idx="49">
                  <c:v>0.74099999999999999</c:v>
                </c:pt>
                <c:pt idx="50">
                  <c:v>0.71899999999999997</c:v>
                </c:pt>
                <c:pt idx="51">
                  <c:v>0.88500000000000001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86A-44E2-9BE2-D0B72040E135}"/>
            </c:ext>
          </c:extLst>
        </c:ser>
        <c:ser>
          <c:idx val="3"/>
          <c:order val="3"/>
          <c:tx>
            <c:strRef>
              <c:f>'[1]Lignes Accueil Hebdo 2019-2020'!$B$66</c:f>
              <c:strCache>
                <c:ptCount val="1"/>
                <c:pt idx="0">
                  <c:v>Taux d'accessibilité PRO-LR 2019</c:v>
                </c:pt>
              </c:strCache>
            </c:strRef>
          </c:tx>
          <c:spPr>
            <a:ln w="28575" cap="rnd">
              <a:solidFill>
                <a:schemeClr val="accent3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2019-2020'!$C$66:$BB$66</c:f>
              <c:numCache>
                <c:formatCode>General</c:formatCode>
                <c:ptCount val="52"/>
                <c:pt idx="0">
                  <c:v>0.98</c:v>
                </c:pt>
                <c:pt idx="1">
                  <c:v>0.995</c:v>
                </c:pt>
                <c:pt idx="2">
                  <c:v>0.99</c:v>
                </c:pt>
                <c:pt idx="3">
                  <c:v>0.96499999999999997</c:v>
                </c:pt>
                <c:pt idx="4">
                  <c:v>0.98099999999999998</c:v>
                </c:pt>
                <c:pt idx="5">
                  <c:v>0.99399999999999999</c:v>
                </c:pt>
                <c:pt idx="6">
                  <c:v>0.96299999999999997</c:v>
                </c:pt>
                <c:pt idx="7">
                  <c:v>0.96699999999999997</c:v>
                </c:pt>
                <c:pt idx="8">
                  <c:v>0.96199999999999997</c:v>
                </c:pt>
                <c:pt idx="9">
                  <c:v>0.98299999999999998</c:v>
                </c:pt>
                <c:pt idx="10">
                  <c:v>0.97099999999999997</c:v>
                </c:pt>
                <c:pt idx="11">
                  <c:v>0.92900000000000005</c:v>
                </c:pt>
                <c:pt idx="12">
                  <c:v>0.96599999999999997</c:v>
                </c:pt>
                <c:pt idx="13">
                  <c:v>0.98</c:v>
                </c:pt>
                <c:pt idx="14">
                  <c:v>0.95299999999999996</c:v>
                </c:pt>
                <c:pt idx="15">
                  <c:v>0.95499999999999996</c:v>
                </c:pt>
                <c:pt idx="16">
                  <c:v>0.98199999999999998</c:v>
                </c:pt>
                <c:pt idx="17">
                  <c:v>0.96699999999999997</c:v>
                </c:pt>
                <c:pt idx="18">
                  <c:v>0.93799999999999994</c:v>
                </c:pt>
                <c:pt idx="19">
                  <c:v>0.97499999999999998</c:v>
                </c:pt>
                <c:pt idx="20">
                  <c:v>0.94</c:v>
                </c:pt>
                <c:pt idx="21">
                  <c:v>0.97099999999999997</c:v>
                </c:pt>
                <c:pt idx="22">
                  <c:v>0.97099999999999997</c:v>
                </c:pt>
                <c:pt idx="23">
                  <c:v>0.97699999999999998</c:v>
                </c:pt>
                <c:pt idx="24">
                  <c:v>0.96499999999999997</c:v>
                </c:pt>
                <c:pt idx="25">
                  <c:v>0.93500000000000005</c:v>
                </c:pt>
                <c:pt idx="26">
                  <c:v>0.96</c:v>
                </c:pt>
                <c:pt idx="27">
                  <c:v>0.94499999999999995</c:v>
                </c:pt>
                <c:pt idx="28">
                  <c:v>0.95099999999999996</c:v>
                </c:pt>
                <c:pt idx="29">
                  <c:v>0.94699999999999995</c:v>
                </c:pt>
                <c:pt idx="30">
                  <c:v>0.95199999999999996</c:v>
                </c:pt>
                <c:pt idx="31">
                  <c:v>0.90300000000000002</c:v>
                </c:pt>
                <c:pt idx="32">
                  <c:v>0.94</c:v>
                </c:pt>
                <c:pt idx="33">
                  <c:v>0.95699999999999996</c:v>
                </c:pt>
                <c:pt idx="34">
                  <c:v>0.96699999999999997</c:v>
                </c:pt>
                <c:pt idx="35">
                  <c:v>0.73399999999999999</c:v>
                </c:pt>
                <c:pt idx="36">
                  <c:v>0.94399999999999995</c:v>
                </c:pt>
                <c:pt idx="37">
                  <c:v>0.92700000000000005</c:v>
                </c:pt>
                <c:pt idx="38">
                  <c:v>0.94399999999999995</c:v>
                </c:pt>
                <c:pt idx="39">
                  <c:v>0.90300000000000002</c:v>
                </c:pt>
                <c:pt idx="40">
                  <c:v>0.91300000000000003</c:v>
                </c:pt>
                <c:pt idx="41">
                  <c:v>0.66200000000000003</c:v>
                </c:pt>
                <c:pt idx="42">
                  <c:v>0.46800000000000003</c:v>
                </c:pt>
                <c:pt idx="43">
                  <c:v>0.81899999999999995</c:v>
                </c:pt>
                <c:pt idx="44">
                  <c:v>0.73399999999999999</c:v>
                </c:pt>
                <c:pt idx="45">
                  <c:v>0.86599999999999999</c:v>
                </c:pt>
                <c:pt idx="46">
                  <c:v>0.83899999999999997</c:v>
                </c:pt>
                <c:pt idx="47">
                  <c:v>0.79900000000000004</c:v>
                </c:pt>
                <c:pt idx="48">
                  <c:v>0.92</c:v>
                </c:pt>
                <c:pt idx="49">
                  <c:v>0.96599999999999997</c:v>
                </c:pt>
                <c:pt idx="50">
                  <c:v>0.93300000000000005</c:v>
                </c:pt>
                <c:pt idx="5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86A-44E2-9BE2-D0B72040E135}"/>
            </c:ext>
          </c:extLst>
        </c:ser>
        <c:ser>
          <c:idx val="4"/>
          <c:order val="4"/>
          <c:tx>
            <c:strRef>
              <c:f>'[1]Lignes Accueil Hebdo 2019-2020'!$B$88</c:f>
              <c:strCache>
                <c:ptCount val="1"/>
                <c:pt idx="0">
                  <c:v>Objectif Access</c:v>
                </c:pt>
              </c:strCache>
            </c:strRef>
          </c:tx>
          <c:spPr>
            <a:ln w="28575" cap="rnd">
              <a:solidFill>
                <a:schemeClr val="accent6"/>
              </a:solidFill>
              <a:prstDash val="sysDot"/>
              <a:round/>
            </a:ln>
            <a:effectLst/>
          </c:spPr>
          <c:marker>
            <c:symbol val="none"/>
          </c:marker>
          <c:val>
            <c:numRef>
              <c:f>'[1]Lignes Accueil Hebdo 2019-2020'!$C$88:$BB$88</c:f>
              <c:numCache>
                <c:formatCode>General</c:formatCode>
                <c:ptCount val="52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  <c:pt idx="12">
                  <c:v>0.9</c:v>
                </c:pt>
                <c:pt idx="13">
                  <c:v>0.9</c:v>
                </c:pt>
                <c:pt idx="14">
                  <c:v>0.9</c:v>
                </c:pt>
                <c:pt idx="15">
                  <c:v>0.9</c:v>
                </c:pt>
                <c:pt idx="16">
                  <c:v>0.9</c:v>
                </c:pt>
                <c:pt idx="17">
                  <c:v>0.9</c:v>
                </c:pt>
                <c:pt idx="18">
                  <c:v>0.9</c:v>
                </c:pt>
                <c:pt idx="19">
                  <c:v>0.9</c:v>
                </c:pt>
                <c:pt idx="20">
                  <c:v>0.9</c:v>
                </c:pt>
                <c:pt idx="21">
                  <c:v>0.9</c:v>
                </c:pt>
                <c:pt idx="22">
                  <c:v>0.9</c:v>
                </c:pt>
                <c:pt idx="23">
                  <c:v>0.9</c:v>
                </c:pt>
                <c:pt idx="24">
                  <c:v>0.9</c:v>
                </c:pt>
                <c:pt idx="25">
                  <c:v>0.9</c:v>
                </c:pt>
                <c:pt idx="26">
                  <c:v>0.9</c:v>
                </c:pt>
                <c:pt idx="27">
                  <c:v>0.9</c:v>
                </c:pt>
                <c:pt idx="28">
                  <c:v>0.9</c:v>
                </c:pt>
                <c:pt idx="29">
                  <c:v>0.9</c:v>
                </c:pt>
                <c:pt idx="30">
                  <c:v>0.9</c:v>
                </c:pt>
                <c:pt idx="31">
                  <c:v>0.9</c:v>
                </c:pt>
                <c:pt idx="32">
                  <c:v>0.9</c:v>
                </c:pt>
                <c:pt idx="33">
                  <c:v>0.9</c:v>
                </c:pt>
                <c:pt idx="34">
                  <c:v>0.9</c:v>
                </c:pt>
                <c:pt idx="35">
                  <c:v>0.9</c:v>
                </c:pt>
                <c:pt idx="36">
                  <c:v>0.9</c:v>
                </c:pt>
                <c:pt idx="37">
                  <c:v>0.9</c:v>
                </c:pt>
                <c:pt idx="38">
                  <c:v>0.9</c:v>
                </c:pt>
                <c:pt idx="39">
                  <c:v>0.9</c:v>
                </c:pt>
                <c:pt idx="40">
                  <c:v>0.9</c:v>
                </c:pt>
                <c:pt idx="41">
                  <c:v>0.9</c:v>
                </c:pt>
                <c:pt idx="42">
                  <c:v>0.9</c:v>
                </c:pt>
                <c:pt idx="43">
                  <c:v>0.9</c:v>
                </c:pt>
                <c:pt idx="44">
                  <c:v>0.9</c:v>
                </c:pt>
                <c:pt idx="45">
                  <c:v>0.9</c:v>
                </c:pt>
                <c:pt idx="46">
                  <c:v>0.9</c:v>
                </c:pt>
                <c:pt idx="47">
                  <c:v>0.9</c:v>
                </c:pt>
                <c:pt idx="48">
                  <c:v>0.9</c:v>
                </c:pt>
                <c:pt idx="49">
                  <c:v>0.9</c:v>
                </c:pt>
                <c:pt idx="50">
                  <c:v>0.9</c:v>
                </c:pt>
                <c:pt idx="51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86A-44E2-9BE2-D0B72040E1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906496"/>
        <c:axId val="102904960"/>
      </c:lineChart>
      <c:catAx>
        <c:axId val="11144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443328"/>
        <c:crosses val="autoZero"/>
        <c:auto val="1"/>
        <c:lblAlgn val="ctr"/>
        <c:lblOffset val="100"/>
        <c:noMultiLvlLbl val="0"/>
      </c:catAx>
      <c:valAx>
        <c:axId val="111443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441792"/>
        <c:crosses val="autoZero"/>
        <c:crossBetween val="between"/>
      </c:valAx>
      <c:valAx>
        <c:axId val="102904960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906496"/>
        <c:crosses val="max"/>
        <c:crossBetween val="between"/>
      </c:valAx>
      <c:catAx>
        <c:axId val="1029064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029049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</a:t>
            </a:r>
            <a:r>
              <a:rPr lang="fr-FR" baseline="0"/>
              <a:t> Hebdo ARPP LR 2019</a:t>
            </a:r>
            <a:endParaRPr lang="fr-FR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'[1]Lignes Accueil Hebdo 2019-2020'!$B$52</c:f>
              <c:strCache>
                <c:ptCount val="1"/>
                <c:pt idx="0">
                  <c:v>Nombre d’appels reçus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2019-2020'!$C$52:$BB$52</c:f>
              <c:numCache>
                <c:formatCode>General</c:formatCode>
                <c:ptCount val="52"/>
                <c:pt idx="0">
                  <c:v>1280</c:v>
                </c:pt>
                <c:pt idx="1">
                  <c:v>2547</c:v>
                </c:pt>
                <c:pt idx="2">
                  <c:v>2412</c:v>
                </c:pt>
                <c:pt idx="3">
                  <c:v>2315</c:v>
                </c:pt>
                <c:pt idx="4">
                  <c:v>2279</c:v>
                </c:pt>
                <c:pt idx="5">
                  <c:v>2198</c:v>
                </c:pt>
                <c:pt idx="6">
                  <c:v>2220</c:v>
                </c:pt>
                <c:pt idx="7">
                  <c:v>2289</c:v>
                </c:pt>
                <c:pt idx="8">
                  <c:v>2350</c:v>
                </c:pt>
                <c:pt idx="9">
                  <c:v>2402</c:v>
                </c:pt>
                <c:pt idx="10">
                  <c:v>2456</c:v>
                </c:pt>
                <c:pt idx="11">
                  <c:v>2602</c:v>
                </c:pt>
                <c:pt idx="12">
                  <c:v>2766</c:v>
                </c:pt>
                <c:pt idx="13">
                  <c:v>2525</c:v>
                </c:pt>
                <c:pt idx="14">
                  <c:v>2510</c:v>
                </c:pt>
                <c:pt idx="15">
                  <c:v>2594</c:v>
                </c:pt>
                <c:pt idx="16">
                  <c:v>2127</c:v>
                </c:pt>
                <c:pt idx="17">
                  <c:v>2040</c:v>
                </c:pt>
                <c:pt idx="18">
                  <c:v>2511</c:v>
                </c:pt>
                <c:pt idx="19">
                  <c:v>3051</c:v>
                </c:pt>
                <c:pt idx="20">
                  <c:v>2950</c:v>
                </c:pt>
                <c:pt idx="21">
                  <c:v>1913</c:v>
                </c:pt>
                <c:pt idx="22">
                  <c:v>2581</c:v>
                </c:pt>
                <c:pt idx="23">
                  <c:v>2376</c:v>
                </c:pt>
                <c:pt idx="24">
                  <c:v>2854</c:v>
                </c:pt>
                <c:pt idx="25">
                  <c:v>2761</c:v>
                </c:pt>
                <c:pt idx="26">
                  <c:v>3187</c:v>
                </c:pt>
                <c:pt idx="27">
                  <c:v>2978</c:v>
                </c:pt>
                <c:pt idx="28">
                  <c:v>2864</c:v>
                </c:pt>
                <c:pt idx="29">
                  <c:v>2645</c:v>
                </c:pt>
                <c:pt idx="30">
                  <c:v>2471</c:v>
                </c:pt>
                <c:pt idx="31">
                  <c:v>1989</c:v>
                </c:pt>
                <c:pt idx="32">
                  <c:v>1371</c:v>
                </c:pt>
                <c:pt idx="33">
                  <c:v>1712</c:v>
                </c:pt>
                <c:pt idx="34">
                  <c:v>1871</c:v>
                </c:pt>
                <c:pt idx="35">
                  <c:v>2701</c:v>
                </c:pt>
                <c:pt idx="36">
                  <c:v>2702</c:v>
                </c:pt>
                <c:pt idx="37">
                  <c:v>2690</c:v>
                </c:pt>
                <c:pt idx="38">
                  <c:v>2839</c:v>
                </c:pt>
                <c:pt idx="39">
                  <c:v>3298</c:v>
                </c:pt>
                <c:pt idx="40">
                  <c:v>3148</c:v>
                </c:pt>
                <c:pt idx="41">
                  <c:v>3041</c:v>
                </c:pt>
                <c:pt idx="42">
                  <c:v>2424</c:v>
                </c:pt>
                <c:pt idx="43">
                  <c:v>1899</c:v>
                </c:pt>
                <c:pt idx="44">
                  <c:v>2984</c:v>
                </c:pt>
                <c:pt idx="45">
                  <c:v>2368</c:v>
                </c:pt>
                <c:pt idx="46">
                  <c:v>2437</c:v>
                </c:pt>
                <c:pt idx="47">
                  <c:v>2563</c:v>
                </c:pt>
                <c:pt idx="48">
                  <c:v>2253</c:v>
                </c:pt>
                <c:pt idx="49">
                  <c:v>2264</c:v>
                </c:pt>
                <c:pt idx="50">
                  <c:v>2257</c:v>
                </c:pt>
                <c:pt idx="51">
                  <c:v>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2F-4579-936D-3B3EFF34F9F2}"/>
            </c:ext>
          </c:extLst>
        </c:ser>
        <c:ser>
          <c:idx val="2"/>
          <c:order val="2"/>
          <c:tx>
            <c:strRef>
              <c:f>'[1]Lignes Accueil Hebdo 2019-2020'!$B$65</c:f>
              <c:strCache>
                <c:ptCount val="1"/>
                <c:pt idx="0">
                  <c:v>Nombre d’appels reçus PRO-LR 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2019-2020'!$C$65:$BB$65</c:f>
              <c:numCache>
                <c:formatCode>General</c:formatCode>
                <c:ptCount val="52"/>
                <c:pt idx="0">
                  <c:v>76</c:v>
                </c:pt>
                <c:pt idx="1">
                  <c:v>184</c:v>
                </c:pt>
                <c:pt idx="2">
                  <c:v>201</c:v>
                </c:pt>
                <c:pt idx="3">
                  <c:v>171</c:v>
                </c:pt>
                <c:pt idx="4">
                  <c:v>159</c:v>
                </c:pt>
                <c:pt idx="5">
                  <c:v>167</c:v>
                </c:pt>
                <c:pt idx="6">
                  <c:v>188</c:v>
                </c:pt>
                <c:pt idx="7">
                  <c:v>184</c:v>
                </c:pt>
                <c:pt idx="8">
                  <c:v>185</c:v>
                </c:pt>
                <c:pt idx="9">
                  <c:v>182</c:v>
                </c:pt>
                <c:pt idx="10">
                  <c:v>211</c:v>
                </c:pt>
                <c:pt idx="11">
                  <c:v>184</c:v>
                </c:pt>
                <c:pt idx="12">
                  <c:v>233</c:v>
                </c:pt>
                <c:pt idx="13">
                  <c:v>202</c:v>
                </c:pt>
                <c:pt idx="14">
                  <c:v>214</c:v>
                </c:pt>
                <c:pt idx="15">
                  <c:v>203</c:v>
                </c:pt>
                <c:pt idx="16">
                  <c:v>171</c:v>
                </c:pt>
                <c:pt idx="17">
                  <c:v>151</c:v>
                </c:pt>
                <c:pt idx="18">
                  <c:v>178</c:v>
                </c:pt>
                <c:pt idx="19">
                  <c:v>199</c:v>
                </c:pt>
                <c:pt idx="20">
                  <c:v>222</c:v>
                </c:pt>
                <c:pt idx="21">
                  <c:v>138</c:v>
                </c:pt>
                <c:pt idx="22">
                  <c:v>176</c:v>
                </c:pt>
                <c:pt idx="23">
                  <c:v>173</c:v>
                </c:pt>
                <c:pt idx="24">
                  <c:v>234</c:v>
                </c:pt>
                <c:pt idx="25">
                  <c:v>217</c:v>
                </c:pt>
                <c:pt idx="26">
                  <c:v>250</c:v>
                </c:pt>
                <c:pt idx="27">
                  <c:v>218</c:v>
                </c:pt>
                <c:pt idx="28">
                  <c:v>226</c:v>
                </c:pt>
                <c:pt idx="29">
                  <c:v>192</c:v>
                </c:pt>
                <c:pt idx="30">
                  <c:v>230</c:v>
                </c:pt>
                <c:pt idx="31">
                  <c:v>155</c:v>
                </c:pt>
                <c:pt idx="32">
                  <c:v>102</c:v>
                </c:pt>
                <c:pt idx="33">
                  <c:v>118</c:v>
                </c:pt>
                <c:pt idx="34">
                  <c:v>153</c:v>
                </c:pt>
                <c:pt idx="35">
                  <c:v>204</c:v>
                </c:pt>
                <c:pt idx="36">
                  <c:v>201</c:v>
                </c:pt>
                <c:pt idx="37">
                  <c:v>195</c:v>
                </c:pt>
                <c:pt idx="38">
                  <c:v>184</c:v>
                </c:pt>
                <c:pt idx="39">
                  <c:v>289</c:v>
                </c:pt>
                <c:pt idx="40">
                  <c:v>281</c:v>
                </c:pt>
                <c:pt idx="41">
                  <c:v>289</c:v>
                </c:pt>
                <c:pt idx="42">
                  <c:v>237</c:v>
                </c:pt>
                <c:pt idx="43">
                  <c:v>200</c:v>
                </c:pt>
                <c:pt idx="44">
                  <c:v>249</c:v>
                </c:pt>
                <c:pt idx="45">
                  <c:v>183</c:v>
                </c:pt>
                <c:pt idx="46">
                  <c:v>255</c:v>
                </c:pt>
                <c:pt idx="47">
                  <c:v>238</c:v>
                </c:pt>
                <c:pt idx="48">
                  <c:v>200</c:v>
                </c:pt>
                <c:pt idx="49">
                  <c:v>206</c:v>
                </c:pt>
                <c:pt idx="50">
                  <c:v>209</c:v>
                </c:pt>
                <c:pt idx="51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2F-4579-936D-3B3EFF34F9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02955648"/>
        <c:axId val="111915392"/>
      </c:barChart>
      <c:lineChart>
        <c:grouping val="standard"/>
        <c:varyColors val="0"/>
        <c:ser>
          <c:idx val="1"/>
          <c:order val="1"/>
          <c:tx>
            <c:strRef>
              <c:f>'[1]Lignes Accueil Hebdo 2019-2020'!$B$54</c:f>
              <c:strCache>
                <c:ptCount val="1"/>
                <c:pt idx="0">
                  <c:v>Taux d'accessibilité 2019</c:v>
                </c:pt>
              </c:strCache>
            </c:strRef>
          </c:tx>
          <c:spPr>
            <a:ln w="28575" cap="rnd">
              <a:solidFill>
                <a:schemeClr val="tx2"/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2019-2020'!$C$54:$BB$54</c:f>
              <c:numCache>
                <c:formatCode>General</c:formatCode>
                <c:ptCount val="52"/>
                <c:pt idx="0">
                  <c:v>0.93300000000000005</c:v>
                </c:pt>
                <c:pt idx="1">
                  <c:v>0.92200000000000004</c:v>
                </c:pt>
                <c:pt idx="2">
                  <c:v>0.89800000000000002</c:v>
                </c:pt>
                <c:pt idx="3">
                  <c:v>0.90200000000000002</c:v>
                </c:pt>
                <c:pt idx="4">
                  <c:v>0.89800000000000002</c:v>
                </c:pt>
                <c:pt idx="5">
                  <c:v>0.92200000000000004</c:v>
                </c:pt>
                <c:pt idx="6">
                  <c:v>0.91700000000000004</c:v>
                </c:pt>
                <c:pt idx="7">
                  <c:v>0.91</c:v>
                </c:pt>
                <c:pt idx="8">
                  <c:v>0.88600000000000001</c:v>
                </c:pt>
                <c:pt idx="9">
                  <c:v>0.87</c:v>
                </c:pt>
                <c:pt idx="10">
                  <c:v>0.89700000000000002</c:v>
                </c:pt>
                <c:pt idx="11">
                  <c:v>0.83799999999999997</c:v>
                </c:pt>
                <c:pt idx="12">
                  <c:v>0.80200000000000005</c:v>
                </c:pt>
                <c:pt idx="13">
                  <c:v>0.89200000000000002</c:v>
                </c:pt>
                <c:pt idx="14">
                  <c:v>0.83899999999999997</c:v>
                </c:pt>
                <c:pt idx="15">
                  <c:v>0.81399999999999995</c:v>
                </c:pt>
                <c:pt idx="16">
                  <c:v>0.79300000000000004</c:v>
                </c:pt>
                <c:pt idx="17">
                  <c:v>0.80700000000000005</c:v>
                </c:pt>
                <c:pt idx="18">
                  <c:v>0.68899999999999995</c:v>
                </c:pt>
                <c:pt idx="19">
                  <c:v>0.622</c:v>
                </c:pt>
                <c:pt idx="20">
                  <c:v>0.73699999999999999</c:v>
                </c:pt>
                <c:pt idx="21">
                  <c:v>0.83399999999999996</c:v>
                </c:pt>
                <c:pt idx="22">
                  <c:v>0.83699999999999997</c:v>
                </c:pt>
                <c:pt idx="23">
                  <c:v>0.77700000000000002</c:v>
                </c:pt>
                <c:pt idx="24">
                  <c:v>0.72499999999999998</c:v>
                </c:pt>
                <c:pt idx="25">
                  <c:v>0.69399999999999995</c:v>
                </c:pt>
                <c:pt idx="26">
                  <c:v>0.54300000000000004</c:v>
                </c:pt>
                <c:pt idx="27">
                  <c:v>0.58299999999999996</c:v>
                </c:pt>
                <c:pt idx="28">
                  <c:v>0.60299999999999998</c:v>
                </c:pt>
                <c:pt idx="29">
                  <c:v>0.63400000000000001</c:v>
                </c:pt>
                <c:pt idx="30">
                  <c:v>0.623</c:v>
                </c:pt>
                <c:pt idx="31">
                  <c:v>0.72499999999999998</c:v>
                </c:pt>
                <c:pt idx="32">
                  <c:v>0.69899999999999995</c:v>
                </c:pt>
                <c:pt idx="33">
                  <c:v>0.79100000000000004</c:v>
                </c:pt>
                <c:pt idx="34">
                  <c:v>0.76900000000000002</c:v>
                </c:pt>
                <c:pt idx="35">
                  <c:v>0.59899999999999998</c:v>
                </c:pt>
                <c:pt idx="36">
                  <c:v>0.63600000000000001</c:v>
                </c:pt>
                <c:pt idx="37">
                  <c:v>0.55000000000000004</c:v>
                </c:pt>
                <c:pt idx="38">
                  <c:v>0.57299999999999995</c:v>
                </c:pt>
                <c:pt idx="39">
                  <c:v>0.35899999999999999</c:v>
                </c:pt>
                <c:pt idx="40">
                  <c:v>0.40799999999999997</c:v>
                </c:pt>
                <c:pt idx="41">
                  <c:v>0.52</c:v>
                </c:pt>
                <c:pt idx="42">
                  <c:v>0.57799999999999996</c:v>
                </c:pt>
                <c:pt idx="43">
                  <c:v>0.63800000000000001</c:v>
                </c:pt>
                <c:pt idx="44">
                  <c:v>0.53300000000000003</c:v>
                </c:pt>
                <c:pt idx="45">
                  <c:v>0.58599999999999997</c:v>
                </c:pt>
                <c:pt idx="46">
                  <c:v>0.59299999999999997</c:v>
                </c:pt>
                <c:pt idx="47">
                  <c:v>0.66200000000000003</c:v>
                </c:pt>
                <c:pt idx="48">
                  <c:v>0.73899999999999999</c:v>
                </c:pt>
                <c:pt idx="49">
                  <c:v>0.74099999999999999</c:v>
                </c:pt>
                <c:pt idx="50">
                  <c:v>0.71899999999999997</c:v>
                </c:pt>
                <c:pt idx="51">
                  <c:v>0.88500000000000001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02F-4579-936D-3B3EFF34F9F2}"/>
            </c:ext>
          </c:extLst>
        </c:ser>
        <c:ser>
          <c:idx val="3"/>
          <c:order val="3"/>
          <c:tx>
            <c:strRef>
              <c:f>'[1]Lignes Accueil Hebdo 2019-2020'!$B$66</c:f>
              <c:strCache>
                <c:ptCount val="1"/>
                <c:pt idx="0">
                  <c:v>Taux d'accessibilité PRO-LR 2019</c:v>
                </c:pt>
              </c:strCache>
            </c:strRef>
          </c:tx>
          <c:spPr>
            <a:ln w="28575" cap="rnd">
              <a:solidFill>
                <a:schemeClr val="accent3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'[1]Lignes Accueil Hebdo 2019-2020'!$C$51:$BB$51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'[1]Lignes Accueil Hebdo 2019-2020'!$C$66:$BB$66</c:f>
              <c:numCache>
                <c:formatCode>General</c:formatCode>
                <c:ptCount val="52"/>
                <c:pt idx="0">
                  <c:v>0.98</c:v>
                </c:pt>
                <c:pt idx="1">
                  <c:v>0.995</c:v>
                </c:pt>
                <c:pt idx="2">
                  <c:v>0.99</c:v>
                </c:pt>
                <c:pt idx="3">
                  <c:v>0.96499999999999997</c:v>
                </c:pt>
                <c:pt idx="4">
                  <c:v>0.98099999999999998</c:v>
                </c:pt>
                <c:pt idx="5">
                  <c:v>0.99399999999999999</c:v>
                </c:pt>
                <c:pt idx="6">
                  <c:v>0.96299999999999997</c:v>
                </c:pt>
                <c:pt idx="7">
                  <c:v>0.96699999999999997</c:v>
                </c:pt>
                <c:pt idx="8">
                  <c:v>0.96199999999999997</c:v>
                </c:pt>
                <c:pt idx="9">
                  <c:v>0.98299999999999998</c:v>
                </c:pt>
                <c:pt idx="10">
                  <c:v>0.97099999999999997</c:v>
                </c:pt>
                <c:pt idx="11">
                  <c:v>0.92900000000000005</c:v>
                </c:pt>
                <c:pt idx="12">
                  <c:v>0.96599999999999997</c:v>
                </c:pt>
                <c:pt idx="13">
                  <c:v>0.98</c:v>
                </c:pt>
                <c:pt idx="14">
                  <c:v>0.95299999999999996</c:v>
                </c:pt>
                <c:pt idx="15">
                  <c:v>0.95499999999999996</c:v>
                </c:pt>
                <c:pt idx="16">
                  <c:v>0.98199999999999998</c:v>
                </c:pt>
                <c:pt idx="17">
                  <c:v>0.96699999999999997</c:v>
                </c:pt>
                <c:pt idx="18">
                  <c:v>0.93799999999999994</c:v>
                </c:pt>
                <c:pt idx="19">
                  <c:v>0.97499999999999998</c:v>
                </c:pt>
                <c:pt idx="20">
                  <c:v>0.94</c:v>
                </c:pt>
                <c:pt idx="21">
                  <c:v>0.97099999999999997</c:v>
                </c:pt>
                <c:pt idx="22">
                  <c:v>0.97099999999999997</c:v>
                </c:pt>
                <c:pt idx="23">
                  <c:v>0.97699999999999998</c:v>
                </c:pt>
                <c:pt idx="24">
                  <c:v>0.96499999999999997</c:v>
                </c:pt>
                <c:pt idx="25">
                  <c:v>0.93500000000000005</c:v>
                </c:pt>
                <c:pt idx="26">
                  <c:v>0.96</c:v>
                </c:pt>
                <c:pt idx="27">
                  <c:v>0.94499999999999995</c:v>
                </c:pt>
                <c:pt idx="28">
                  <c:v>0.95099999999999996</c:v>
                </c:pt>
                <c:pt idx="29">
                  <c:v>0.94699999999999995</c:v>
                </c:pt>
                <c:pt idx="30">
                  <c:v>0.95199999999999996</c:v>
                </c:pt>
                <c:pt idx="31">
                  <c:v>0.90300000000000002</c:v>
                </c:pt>
                <c:pt idx="32">
                  <c:v>0.94</c:v>
                </c:pt>
                <c:pt idx="33">
                  <c:v>0.95699999999999996</c:v>
                </c:pt>
                <c:pt idx="34">
                  <c:v>0.96699999999999997</c:v>
                </c:pt>
                <c:pt idx="35">
                  <c:v>0.73399999999999999</c:v>
                </c:pt>
                <c:pt idx="36">
                  <c:v>0.94399999999999995</c:v>
                </c:pt>
                <c:pt idx="37">
                  <c:v>0.92700000000000005</c:v>
                </c:pt>
                <c:pt idx="38">
                  <c:v>0.94399999999999995</c:v>
                </c:pt>
                <c:pt idx="39">
                  <c:v>0.90300000000000002</c:v>
                </c:pt>
                <c:pt idx="40">
                  <c:v>0.91300000000000003</c:v>
                </c:pt>
                <c:pt idx="41">
                  <c:v>0.66200000000000003</c:v>
                </c:pt>
                <c:pt idx="42">
                  <c:v>0.46800000000000003</c:v>
                </c:pt>
                <c:pt idx="43">
                  <c:v>0.81899999999999995</c:v>
                </c:pt>
                <c:pt idx="44">
                  <c:v>0.73399999999999999</c:v>
                </c:pt>
                <c:pt idx="45">
                  <c:v>0.86599999999999999</c:v>
                </c:pt>
                <c:pt idx="46">
                  <c:v>0.83899999999999997</c:v>
                </c:pt>
                <c:pt idx="47">
                  <c:v>0.79900000000000004</c:v>
                </c:pt>
                <c:pt idx="48">
                  <c:v>0.92</c:v>
                </c:pt>
                <c:pt idx="49">
                  <c:v>0.96599999999999997</c:v>
                </c:pt>
                <c:pt idx="50">
                  <c:v>0.93300000000000005</c:v>
                </c:pt>
                <c:pt idx="5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02F-4579-936D-3B3EFF34F9F2}"/>
            </c:ext>
          </c:extLst>
        </c:ser>
        <c:ser>
          <c:idx val="4"/>
          <c:order val="4"/>
          <c:tx>
            <c:strRef>
              <c:f>'[1]Lignes Accueil Hebdo 2019-2020'!$B$88</c:f>
              <c:strCache>
                <c:ptCount val="1"/>
                <c:pt idx="0">
                  <c:v>Objectif Access</c:v>
                </c:pt>
              </c:strCache>
            </c:strRef>
          </c:tx>
          <c:spPr>
            <a:ln w="28575" cap="rnd">
              <a:solidFill>
                <a:schemeClr val="accent6"/>
              </a:solidFill>
              <a:prstDash val="sysDot"/>
              <a:round/>
            </a:ln>
            <a:effectLst/>
          </c:spPr>
          <c:marker>
            <c:symbol val="none"/>
          </c:marker>
          <c:val>
            <c:numRef>
              <c:f>'[1]Lignes Accueil Hebdo 2019-2020'!$C$88:$BB$88</c:f>
              <c:numCache>
                <c:formatCode>General</c:formatCode>
                <c:ptCount val="52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  <c:pt idx="12">
                  <c:v>0.9</c:v>
                </c:pt>
                <c:pt idx="13">
                  <c:v>0.9</c:v>
                </c:pt>
                <c:pt idx="14">
                  <c:v>0.9</c:v>
                </c:pt>
                <c:pt idx="15">
                  <c:v>0.9</c:v>
                </c:pt>
                <c:pt idx="16">
                  <c:v>0.9</c:v>
                </c:pt>
                <c:pt idx="17">
                  <c:v>0.9</c:v>
                </c:pt>
                <c:pt idx="18">
                  <c:v>0.9</c:v>
                </c:pt>
                <c:pt idx="19">
                  <c:v>0.9</c:v>
                </c:pt>
                <c:pt idx="20">
                  <c:v>0.9</c:v>
                </c:pt>
                <c:pt idx="21">
                  <c:v>0.9</c:v>
                </c:pt>
                <c:pt idx="22">
                  <c:v>0.9</c:v>
                </c:pt>
                <c:pt idx="23">
                  <c:v>0.9</c:v>
                </c:pt>
                <c:pt idx="24">
                  <c:v>0.9</c:v>
                </c:pt>
                <c:pt idx="25">
                  <c:v>0.9</c:v>
                </c:pt>
                <c:pt idx="26">
                  <c:v>0.9</c:v>
                </c:pt>
                <c:pt idx="27">
                  <c:v>0.9</c:v>
                </c:pt>
                <c:pt idx="28">
                  <c:v>0.9</c:v>
                </c:pt>
                <c:pt idx="29">
                  <c:v>0.9</c:v>
                </c:pt>
                <c:pt idx="30">
                  <c:v>0.9</c:v>
                </c:pt>
                <c:pt idx="31">
                  <c:v>0.9</c:v>
                </c:pt>
                <c:pt idx="32">
                  <c:v>0.9</c:v>
                </c:pt>
                <c:pt idx="33">
                  <c:v>0.9</c:v>
                </c:pt>
                <c:pt idx="34">
                  <c:v>0.9</c:v>
                </c:pt>
                <c:pt idx="35">
                  <c:v>0.9</c:v>
                </c:pt>
                <c:pt idx="36">
                  <c:v>0.9</c:v>
                </c:pt>
                <c:pt idx="37">
                  <c:v>0.9</c:v>
                </c:pt>
                <c:pt idx="38">
                  <c:v>0.9</c:v>
                </c:pt>
                <c:pt idx="39">
                  <c:v>0.9</c:v>
                </c:pt>
                <c:pt idx="40">
                  <c:v>0.9</c:v>
                </c:pt>
                <c:pt idx="41">
                  <c:v>0.9</c:v>
                </c:pt>
                <c:pt idx="42">
                  <c:v>0.9</c:v>
                </c:pt>
                <c:pt idx="43">
                  <c:v>0.9</c:v>
                </c:pt>
                <c:pt idx="44">
                  <c:v>0.9</c:v>
                </c:pt>
                <c:pt idx="45">
                  <c:v>0.9</c:v>
                </c:pt>
                <c:pt idx="46">
                  <c:v>0.9</c:v>
                </c:pt>
                <c:pt idx="47">
                  <c:v>0.9</c:v>
                </c:pt>
                <c:pt idx="48">
                  <c:v>0.9</c:v>
                </c:pt>
                <c:pt idx="49">
                  <c:v>0.9</c:v>
                </c:pt>
                <c:pt idx="50">
                  <c:v>0.9</c:v>
                </c:pt>
                <c:pt idx="51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02F-4579-936D-3B3EFF34F9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918464"/>
        <c:axId val="111916928"/>
      </c:lineChart>
      <c:catAx>
        <c:axId val="102955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915392"/>
        <c:crosses val="autoZero"/>
        <c:auto val="1"/>
        <c:lblAlgn val="ctr"/>
        <c:lblOffset val="100"/>
        <c:noMultiLvlLbl val="0"/>
      </c:catAx>
      <c:valAx>
        <c:axId val="11191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955648"/>
        <c:crosses val="autoZero"/>
        <c:crossBetween val="between"/>
      </c:valAx>
      <c:valAx>
        <c:axId val="111916928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918464"/>
        <c:crosses val="max"/>
        <c:crossBetween val="between"/>
      </c:valAx>
      <c:catAx>
        <c:axId val="1119184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19169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13" Type="http://schemas.openxmlformats.org/officeDocument/2006/relationships/chart" Target="../charts/chart15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12" Type="http://schemas.openxmlformats.org/officeDocument/2006/relationships/chart" Target="../charts/chart14.xml"/><Relationship Id="rId2" Type="http://schemas.openxmlformats.org/officeDocument/2006/relationships/chart" Target="../charts/chart4.xml"/><Relationship Id="rId1" Type="http://schemas.openxmlformats.org/officeDocument/2006/relationships/image" Target="../media/image1.png"/><Relationship Id="rId6" Type="http://schemas.openxmlformats.org/officeDocument/2006/relationships/chart" Target="../charts/chart8.xml"/><Relationship Id="rId11" Type="http://schemas.openxmlformats.org/officeDocument/2006/relationships/chart" Target="../charts/chart13.xml"/><Relationship Id="rId5" Type="http://schemas.openxmlformats.org/officeDocument/2006/relationships/chart" Target="../charts/chart7.xml"/><Relationship Id="rId10" Type="http://schemas.openxmlformats.org/officeDocument/2006/relationships/chart" Target="../charts/chart12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762000</xdr:colOff>
      <xdr:row>3</xdr:row>
      <xdr:rowOff>9525</xdr:rowOff>
    </xdr:from>
    <xdr:to>
      <xdr:col>22</xdr:col>
      <xdr:colOff>171450</xdr:colOff>
      <xdr:row>28</xdr:row>
      <xdr:rowOff>23812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762000</xdr:colOff>
      <xdr:row>3</xdr:row>
      <xdr:rowOff>9525</xdr:rowOff>
    </xdr:from>
    <xdr:to>
      <xdr:col>22</xdr:col>
      <xdr:colOff>171450</xdr:colOff>
      <xdr:row>28</xdr:row>
      <xdr:rowOff>23812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16</xdr:row>
      <xdr:rowOff>85725</xdr:rowOff>
    </xdr:from>
    <xdr:to>
      <xdr:col>10</xdr:col>
      <xdr:colOff>28575</xdr:colOff>
      <xdr:row>43</xdr:row>
      <xdr:rowOff>157162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17</xdr:row>
          <xdr:rowOff>161925</xdr:rowOff>
        </xdr:from>
        <xdr:to>
          <xdr:col>11</xdr:col>
          <xdr:colOff>542925</xdr:colOff>
          <xdr:row>28</xdr:row>
          <xdr:rowOff>38100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3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en-GB" sz="7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59952</xdr:colOff>
      <xdr:row>89</xdr:row>
      <xdr:rowOff>100852</xdr:rowOff>
    </xdr:from>
    <xdr:to>
      <xdr:col>24</xdr:col>
      <xdr:colOff>378723</xdr:colOff>
      <xdr:row>117</xdr:row>
      <xdr:rowOff>174416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61423" y="28653440"/>
          <a:ext cx="11412594" cy="5407564"/>
        </a:xfrm>
        <a:prstGeom prst="rect">
          <a:avLst/>
        </a:prstGeom>
      </xdr:spPr>
    </xdr:pic>
    <xdr:clientData/>
  </xdr:twoCellAnchor>
  <xdr:twoCellAnchor>
    <xdr:from>
      <xdr:col>55</xdr:col>
      <xdr:colOff>182095</xdr:colOff>
      <xdr:row>75</xdr:row>
      <xdr:rowOff>412097</xdr:rowOff>
    </xdr:from>
    <xdr:to>
      <xdr:col>66</xdr:col>
      <xdr:colOff>67234</xdr:colOff>
      <xdr:row>90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24</xdr:col>
      <xdr:colOff>429746</xdr:colOff>
      <xdr:row>89</xdr:row>
      <xdr:rowOff>89646</xdr:rowOff>
    </xdr:from>
    <xdr:to>
      <xdr:col>47</xdr:col>
      <xdr:colOff>353510</xdr:colOff>
      <xdr:row>117</xdr:row>
      <xdr:rowOff>163210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325040" y="28642234"/>
          <a:ext cx="11555470" cy="5407564"/>
        </a:xfrm>
        <a:prstGeom prst="rect">
          <a:avLst/>
        </a:prstGeom>
      </xdr:spPr>
    </xdr:pic>
    <xdr:clientData/>
  </xdr:twoCellAnchor>
  <xdr:twoCellAnchor>
    <xdr:from>
      <xdr:col>55</xdr:col>
      <xdr:colOff>226918</xdr:colOff>
      <xdr:row>67</xdr:row>
      <xdr:rowOff>8685</xdr:rowOff>
    </xdr:from>
    <xdr:to>
      <xdr:col>66</xdr:col>
      <xdr:colOff>112057</xdr:colOff>
      <xdr:row>78</xdr:row>
      <xdr:rowOff>381000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55</xdr:col>
      <xdr:colOff>159689</xdr:colOff>
      <xdr:row>3</xdr:row>
      <xdr:rowOff>215433</xdr:rowOff>
    </xdr:from>
    <xdr:to>
      <xdr:col>67</xdr:col>
      <xdr:colOff>439270</xdr:colOff>
      <xdr:row>36</xdr:row>
      <xdr:rowOff>208430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55</xdr:col>
      <xdr:colOff>226923</xdr:colOff>
      <xdr:row>45</xdr:row>
      <xdr:rowOff>249050</xdr:rowOff>
    </xdr:from>
    <xdr:to>
      <xdr:col>67</xdr:col>
      <xdr:colOff>515470</xdr:colOff>
      <xdr:row>66</xdr:row>
      <xdr:rowOff>22411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2</xdr:col>
      <xdr:colOff>59952</xdr:colOff>
      <xdr:row>89</xdr:row>
      <xdr:rowOff>100852</xdr:rowOff>
    </xdr:from>
    <xdr:to>
      <xdr:col>24</xdr:col>
      <xdr:colOff>378723</xdr:colOff>
      <xdr:row>117</xdr:row>
      <xdr:rowOff>174416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60302" y="28447252"/>
          <a:ext cx="11415396" cy="5407564"/>
        </a:xfrm>
        <a:prstGeom prst="rect">
          <a:avLst/>
        </a:prstGeom>
      </xdr:spPr>
    </xdr:pic>
    <xdr:clientData/>
  </xdr:twoCellAnchor>
  <xdr:twoCellAnchor>
    <xdr:from>
      <xdr:col>55</xdr:col>
      <xdr:colOff>182095</xdr:colOff>
      <xdr:row>75</xdr:row>
      <xdr:rowOff>412097</xdr:rowOff>
    </xdr:from>
    <xdr:to>
      <xdr:col>66</xdr:col>
      <xdr:colOff>67234</xdr:colOff>
      <xdr:row>90</xdr:row>
      <xdr:rowOff>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24</xdr:col>
      <xdr:colOff>429746</xdr:colOff>
      <xdr:row>89</xdr:row>
      <xdr:rowOff>89646</xdr:rowOff>
    </xdr:from>
    <xdr:to>
      <xdr:col>47</xdr:col>
      <xdr:colOff>353510</xdr:colOff>
      <xdr:row>117</xdr:row>
      <xdr:rowOff>163210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326721" y="28436046"/>
          <a:ext cx="11572839" cy="5407564"/>
        </a:xfrm>
        <a:prstGeom prst="rect">
          <a:avLst/>
        </a:prstGeom>
      </xdr:spPr>
    </xdr:pic>
    <xdr:clientData/>
  </xdr:twoCellAnchor>
  <xdr:twoCellAnchor>
    <xdr:from>
      <xdr:col>55</xdr:col>
      <xdr:colOff>226918</xdr:colOff>
      <xdr:row>67</xdr:row>
      <xdr:rowOff>8685</xdr:rowOff>
    </xdr:from>
    <xdr:to>
      <xdr:col>66</xdr:col>
      <xdr:colOff>112057</xdr:colOff>
      <xdr:row>78</xdr:row>
      <xdr:rowOff>381000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55</xdr:col>
      <xdr:colOff>159689</xdr:colOff>
      <xdr:row>3</xdr:row>
      <xdr:rowOff>215433</xdr:rowOff>
    </xdr:from>
    <xdr:to>
      <xdr:col>67</xdr:col>
      <xdr:colOff>439270</xdr:colOff>
      <xdr:row>36</xdr:row>
      <xdr:rowOff>208430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55</xdr:col>
      <xdr:colOff>226923</xdr:colOff>
      <xdr:row>45</xdr:row>
      <xdr:rowOff>249050</xdr:rowOff>
    </xdr:from>
    <xdr:to>
      <xdr:col>67</xdr:col>
      <xdr:colOff>515470</xdr:colOff>
      <xdr:row>66</xdr:row>
      <xdr:rowOff>22411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2</xdr:col>
      <xdr:colOff>59952</xdr:colOff>
      <xdr:row>89</xdr:row>
      <xdr:rowOff>100852</xdr:rowOff>
    </xdr:from>
    <xdr:to>
      <xdr:col>24</xdr:col>
      <xdr:colOff>378723</xdr:colOff>
      <xdr:row>117</xdr:row>
      <xdr:rowOff>174416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60302" y="28447252"/>
          <a:ext cx="11415396" cy="5407564"/>
        </a:xfrm>
        <a:prstGeom prst="rect">
          <a:avLst/>
        </a:prstGeom>
      </xdr:spPr>
    </xdr:pic>
    <xdr:clientData/>
  </xdr:twoCellAnchor>
  <xdr:twoCellAnchor>
    <xdr:from>
      <xdr:col>55</xdr:col>
      <xdr:colOff>182095</xdr:colOff>
      <xdr:row>75</xdr:row>
      <xdr:rowOff>412097</xdr:rowOff>
    </xdr:from>
    <xdr:to>
      <xdr:col>66</xdr:col>
      <xdr:colOff>67234</xdr:colOff>
      <xdr:row>90</xdr:row>
      <xdr:rowOff>0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24</xdr:col>
      <xdr:colOff>429746</xdr:colOff>
      <xdr:row>89</xdr:row>
      <xdr:rowOff>89646</xdr:rowOff>
    </xdr:from>
    <xdr:to>
      <xdr:col>47</xdr:col>
      <xdr:colOff>353510</xdr:colOff>
      <xdr:row>117</xdr:row>
      <xdr:rowOff>163210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326721" y="28436046"/>
          <a:ext cx="11572839" cy="5407564"/>
        </a:xfrm>
        <a:prstGeom prst="rect">
          <a:avLst/>
        </a:prstGeom>
      </xdr:spPr>
    </xdr:pic>
    <xdr:clientData/>
  </xdr:twoCellAnchor>
  <xdr:twoCellAnchor>
    <xdr:from>
      <xdr:col>55</xdr:col>
      <xdr:colOff>226918</xdr:colOff>
      <xdr:row>67</xdr:row>
      <xdr:rowOff>8685</xdr:rowOff>
    </xdr:from>
    <xdr:to>
      <xdr:col>66</xdr:col>
      <xdr:colOff>112057</xdr:colOff>
      <xdr:row>78</xdr:row>
      <xdr:rowOff>381000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55</xdr:col>
      <xdr:colOff>159689</xdr:colOff>
      <xdr:row>3</xdr:row>
      <xdr:rowOff>215433</xdr:rowOff>
    </xdr:from>
    <xdr:to>
      <xdr:col>67</xdr:col>
      <xdr:colOff>439270</xdr:colOff>
      <xdr:row>36</xdr:row>
      <xdr:rowOff>208430</xdr:rowOff>
    </xdr:to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55</xdr:col>
      <xdr:colOff>226923</xdr:colOff>
      <xdr:row>45</xdr:row>
      <xdr:rowOff>249050</xdr:rowOff>
    </xdr:from>
    <xdr:to>
      <xdr:col>67</xdr:col>
      <xdr:colOff>515470</xdr:colOff>
      <xdr:row>66</xdr:row>
      <xdr:rowOff>22411</xdr:rowOff>
    </xdr:to>
    <xdr:graphicFrame macro="">
      <xdr:nvGraphicFramePr>
        <xdr:cNvPr id="28" name="Graphique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67775\Documents\managers%20Enedis\Pr&#233;sentations\Projet%20acc%20ARPP-ACH\SOURCE-Pilotage%20lignes%20AMM%20ARPP%202012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 appels Disco Ginko 2016"/>
      <sheetName val="Analyse appels Disco Ginko 2017"/>
      <sheetName val="Analyse appels Disco Ginko 2018"/>
      <sheetName val="WIDGET"/>
      <sheetName val="Graphs FO"/>
      <sheetName val="Tableau BO"/>
      <sheetName val="Lignes Accueil Hebdo 2019-2020"/>
      <sheetName val="Analyse L Disco Ginko 2017-2019"/>
      <sheetName val="Analyse L AD 2016-2019"/>
      <sheetName val="Analyse L SCL 2016-2019"/>
      <sheetName val="ARPP National  2017-2019"/>
      <sheetName val="Graphiques en cumulé 2017-2019"/>
      <sheetName val="ARPP LR PRO-PART 2017-2019"/>
      <sheetName val="Evol. lignes DR LR 2013 2019"/>
      <sheetName val="Evol. lignes DR LR 2013 201 (2"/>
      <sheetName val="BCD 2019"/>
      <sheetName val="BP LR"/>
      <sheetName val="Extension"/>
      <sheetName val="LBPM"/>
      <sheetName val="MOAR"/>
      <sheetName val="PART"/>
      <sheetName val="PRO"/>
    </sheetNames>
    <sheetDataSet>
      <sheetData sheetId="0"/>
      <sheetData sheetId="1"/>
      <sheetData sheetId="2"/>
      <sheetData sheetId="3"/>
      <sheetData sheetId="4"/>
      <sheetData sheetId="5"/>
      <sheetData sheetId="6">
        <row r="51">
          <cell r="C51" t="str">
            <v>S1</v>
          </cell>
          <cell r="D51" t="str">
            <v>S2</v>
          </cell>
          <cell r="E51" t="str">
            <v>S3</v>
          </cell>
          <cell r="F51" t="str">
            <v>S4</v>
          </cell>
          <cell r="G51" t="str">
            <v>S5</v>
          </cell>
          <cell r="H51" t="str">
            <v>S6</v>
          </cell>
          <cell r="I51" t="str">
            <v>S7</v>
          </cell>
          <cell r="J51" t="str">
            <v>S8</v>
          </cell>
          <cell r="K51" t="str">
            <v>S9</v>
          </cell>
          <cell r="L51" t="str">
            <v>S10</v>
          </cell>
          <cell r="M51" t="str">
            <v>S11</v>
          </cell>
          <cell r="N51" t="str">
            <v>S12</v>
          </cell>
          <cell r="O51" t="str">
            <v>S13</v>
          </cell>
          <cell r="P51" t="str">
            <v>S14</v>
          </cell>
          <cell r="Q51" t="str">
            <v>S15</v>
          </cell>
          <cell r="R51" t="str">
            <v>S16</v>
          </cell>
          <cell r="S51" t="str">
            <v>S17</v>
          </cell>
          <cell r="T51" t="str">
            <v>S18</v>
          </cell>
          <cell r="U51" t="str">
            <v>S19</v>
          </cell>
          <cell r="V51" t="str">
            <v>S20</v>
          </cell>
          <cell r="W51" t="str">
            <v>S21</v>
          </cell>
          <cell r="X51" t="str">
            <v>S22</v>
          </cell>
          <cell r="Y51" t="str">
            <v>S23</v>
          </cell>
          <cell r="Z51" t="str">
            <v>S24</v>
          </cell>
          <cell r="AA51" t="str">
            <v>S25</v>
          </cell>
          <cell r="AB51" t="str">
            <v>S26</v>
          </cell>
          <cell r="AC51" t="str">
            <v>S27</v>
          </cell>
          <cell r="AD51" t="str">
            <v>S28</v>
          </cell>
          <cell r="AE51" t="str">
            <v>S29</v>
          </cell>
          <cell r="AF51" t="str">
            <v>S30</v>
          </cell>
          <cell r="AG51" t="str">
            <v>S31</v>
          </cell>
          <cell r="AH51" t="str">
            <v>S32</v>
          </cell>
          <cell r="AI51" t="str">
            <v>S33</v>
          </cell>
          <cell r="AJ51" t="str">
            <v>S34</v>
          </cell>
          <cell r="AK51" t="str">
            <v>S35</v>
          </cell>
          <cell r="AL51" t="str">
            <v>S36</v>
          </cell>
          <cell r="AM51" t="str">
            <v>S37</v>
          </cell>
          <cell r="AN51" t="str">
            <v>S38</v>
          </cell>
          <cell r="AO51" t="str">
            <v>S39</v>
          </cell>
          <cell r="AP51" t="str">
            <v>S40</v>
          </cell>
          <cell r="AQ51" t="str">
            <v>S41</v>
          </cell>
          <cell r="AR51" t="str">
            <v>S42</v>
          </cell>
          <cell r="AS51" t="str">
            <v>S43</v>
          </cell>
          <cell r="AT51" t="str">
            <v>S44</v>
          </cell>
          <cell r="AU51" t="str">
            <v>S45</v>
          </cell>
          <cell r="AV51" t="str">
            <v>S46</v>
          </cell>
          <cell r="AW51" t="str">
            <v>S47</v>
          </cell>
          <cell r="AX51" t="str">
            <v>S48</v>
          </cell>
          <cell r="AY51" t="str">
            <v>S49</v>
          </cell>
          <cell r="AZ51" t="str">
            <v>S50</v>
          </cell>
          <cell r="BA51" t="str">
            <v>S51</v>
          </cell>
          <cell r="BB51" t="str">
            <v>S52</v>
          </cell>
        </row>
        <row r="52">
          <cell r="B52" t="str">
            <v>Nombre d’appels reçus 2019</v>
          </cell>
          <cell r="C52">
            <v>1280</v>
          </cell>
          <cell r="D52">
            <v>2547</v>
          </cell>
          <cell r="E52">
            <v>2412</v>
          </cell>
          <cell r="F52">
            <v>2315</v>
          </cell>
          <cell r="G52">
            <v>2279</v>
          </cell>
          <cell r="H52">
            <v>2198</v>
          </cell>
          <cell r="I52">
            <v>2220</v>
          </cell>
          <cell r="J52">
            <v>2289</v>
          </cell>
          <cell r="K52">
            <v>2350</v>
          </cell>
          <cell r="L52">
            <v>2402</v>
          </cell>
          <cell r="M52">
            <v>2456</v>
          </cell>
          <cell r="N52">
            <v>2602</v>
          </cell>
          <cell r="O52">
            <v>2766</v>
          </cell>
          <cell r="P52">
            <v>2525</v>
          </cell>
          <cell r="Q52">
            <v>2510</v>
          </cell>
          <cell r="R52">
            <v>2594</v>
          </cell>
          <cell r="S52">
            <v>2127</v>
          </cell>
          <cell r="T52">
            <v>2040</v>
          </cell>
          <cell r="U52">
            <v>2511</v>
          </cell>
          <cell r="V52">
            <v>3051</v>
          </cell>
          <cell r="W52">
            <v>2950</v>
          </cell>
          <cell r="X52">
            <v>1913</v>
          </cell>
          <cell r="Y52">
            <v>2581</v>
          </cell>
          <cell r="Z52">
            <v>2376</v>
          </cell>
          <cell r="AA52">
            <v>2854</v>
          </cell>
          <cell r="AB52">
            <v>2761</v>
          </cell>
          <cell r="AC52">
            <v>3187</v>
          </cell>
          <cell r="AD52">
            <v>2978</v>
          </cell>
          <cell r="AE52">
            <v>2864</v>
          </cell>
          <cell r="AF52">
            <v>2645</v>
          </cell>
          <cell r="AG52">
            <v>2471</v>
          </cell>
          <cell r="AH52">
            <v>1989</v>
          </cell>
          <cell r="AI52">
            <v>1371</v>
          </cell>
          <cell r="AJ52">
            <v>1712</v>
          </cell>
          <cell r="AK52">
            <v>1871</v>
          </cell>
          <cell r="AL52">
            <v>2701</v>
          </cell>
          <cell r="AM52">
            <v>2702</v>
          </cell>
          <cell r="AN52">
            <v>2690</v>
          </cell>
          <cell r="AO52">
            <v>2839</v>
          </cell>
          <cell r="AP52">
            <v>3298</v>
          </cell>
          <cell r="AQ52">
            <v>3148</v>
          </cell>
          <cell r="AR52">
            <v>3041</v>
          </cell>
          <cell r="AS52">
            <v>2424</v>
          </cell>
          <cell r="AT52">
            <v>1899</v>
          </cell>
          <cell r="AU52">
            <v>2984</v>
          </cell>
          <cell r="AV52">
            <v>2368</v>
          </cell>
          <cell r="AW52">
            <v>2437</v>
          </cell>
          <cell r="AX52">
            <v>2563</v>
          </cell>
          <cell r="AY52">
            <v>2253</v>
          </cell>
          <cell r="AZ52">
            <v>2264</v>
          </cell>
          <cell r="BA52">
            <v>2257</v>
          </cell>
          <cell r="BB52">
            <v>903</v>
          </cell>
        </row>
        <row r="54">
          <cell r="B54" t="str">
            <v>Taux d'accessibilité 2019</v>
          </cell>
          <cell r="C54">
            <v>0.93300000000000005</v>
          </cell>
          <cell r="D54">
            <v>0.92200000000000004</v>
          </cell>
          <cell r="E54">
            <v>0.89800000000000002</v>
          </cell>
          <cell r="F54">
            <v>0.90200000000000002</v>
          </cell>
          <cell r="G54">
            <v>0.89800000000000002</v>
          </cell>
          <cell r="H54">
            <v>0.92200000000000004</v>
          </cell>
          <cell r="I54">
            <v>0.91700000000000004</v>
          </cell>
          <cell r="J54">
            <v>0.91</v>
          </cell>
          <cell r="K54">
            <v>0.88600000000000001</v>
          </cell>
          <cell r="L54">
            <v>0.87</v>
          </cell>
          <cell r="M54">
            <v>0.89700000000000002</v>
          </cell>
          <cell r="N54">
            <v>0.83799999999999997</v>
          </cell>
          <cell r="O54">
            <v>0.80200000000000005</v>
          </cell>
          <cell r="P54">
            <v>0.89200000000000002</v>
          </cell>
          <cell r="Q54">
            <v>0.83899999999999997</v>
          </cell>
          <cell r="R54">
            <v>0.81399999999999995</v>
          </cell>
          <cell r="S54">
            <v>0.79300000000000004</v>
          </cell>
          <cell r="T54">
            <v>0.80700000000000005</v>
          </cell>
          <cell r="U54">
            <v>0.68899999999999995</v>
          </cell>
          <cell r="V54">
            <v>0.622</v>
          </cell>
          <cell r="W54">
            <v>0.73699999999999999</v>
          </cell>
          <cell r="X54">
            <v>0.83399999999999996</v>
          </cell>
          <cell r="Y54">
            <v>0.83699999999999997</v>
          </cell>
          <cell r="Z54">
            <v>0.77700000000000002</v>
          </cell>
          <cell r="AA54">
            <v>0.72499999999999998</v>
          </cell>
          <cell r="AB54">
            <v>0.69399999999999995</v>
          </cell>
          <cell r="AC54">
            <v>0.54300000000000004</v>
          </cell>
          <cell r="AD54">
            <v>0.58299999999999996</v>
          </cell>
          <cell r="AE54">
            <v>0.60299999999999998</v>
          </cell>
          <cell r="AF54">
            <v>0.63400000000000001</v>
          </cell>
          <cell r="AG54">
            <v>0.623</v>
          </cell>
          <cell r="AH54">
            <v>0.72499999999999998</v>
          </cell>
          <cell r="AI54">
            <v>0.69899999999999995</v>
          </cell>
          <cell r="AJ54">
            <v>0.79100000000000004</v>
          </cell>
          <cell r="AK54">
            <v>0.76900000000000002</v>
          </cell>
          <cell r="AL54">
            <v>0.59899999999999998</v>
          </cell>
          <cell r="AM54">
            <v>0.63600000000000001</v>
          </cell>
          <cell r="AN54">
            <v>0.55000000000000004</v>
          </cell>
          <cell r="AO54">
            <v>0.57299999999999995</v>
          </cell>
          <cell r="AP54">
            <v>0.35899999999999999</v>
          </cell>
          <cell r="AQ54">
            <v>0.40799999999999997</v>
          </cell>
          <cell r="AR54">
            <v>0.52</v>
          </cell>
          <cell r="AS54">
            <v>0.57799999999999996</v>
          </cell>
          <cell r="AT54">
            <v>0.63800000000000001</v>
          </cell>
          <cell r="AU54">
            <v>0.53300000000000003</v>
          </cell>
          <cell r="AV54">
            <v>0.58599999999999997</v>
          </cell>
          <cell r="AW54">
            <v>0.59299999999999997</v>
          </cell>
          <cell r="AX54">
            <v>0.66200000000000003</v>
          </cell>
          <cell r="AY54">
            <v>0.73899999999999999</v>
          </cell>
          <cell r="AZ54">
            <v>0.74099999999999999</v>
          </cell>
          <cell r="BA54">
            <v>0.71899999999999997</v>
          </cell>
          <cell r="BB54">
            <v>0.88500000000000001</v>
          </cell>
        </row>
        <row r="58">
          <cell r="B58" t="str">
            <v>Taux de réappel</v>
          </cell>
          <cell r="C58">
            <v>0.28999999999999998</v>
          </cell>
          <cell r="D58">
            <v>0.34</v>
          </cell>
          <cell r="E58">
            <v>0.33</v>
          </cell>
          <cell r="F58">
            <v>0.31</v>
          </cell>
          <cell r="G58">
            <v>0.31</v>
          </cell>
          <cell r="H58">
            <v>0.3</v>
          </cell>
          <cell r="I58">
            <v>0.3</v>
          </cell>
          <cell r="J58">
            <v>0.28000000000000003</v>
          </cell>
          <cell r="K58">
            <v>0.32</v>
          </cell>
          <cell r="L58">
            <v>0.33</v>
          </cell>
          <cell r="M58">
            <v>0.31</v>
          </cell>
          <cell r="N58">
            <v>0.31</v>
          </cell>
          <cell r="O58">
            <v>0.35</v>
          </cell>
          <cell r="P58">
            <v>0.31</v>
          </cell>
          <cell r="Q58">
            <v>0.34</v>
          </cell>
          <cell r="R58">
            <v>0.34</v>
          </cell>
          <cell r="S58">
            <v>0.32</v>
          </cell>
          <cell r="T58">
            <v>0.32</v>
          </cell>
          <cell r="U58">
            <v>0.39</v>
          </cell>
          <cell r="V58">
            <v>0.41</v>
          </cell>
          <cell r="W58">
            <v>0.37</v>
          </cell>
          <cell r="X58">
            <v>0.28999999999999998</v>
          </cell>
          <cell r="Y58">
            <v>0.32</v>
          </cell>
          <cell r="Z58">
            <v>0.56999999999999995</v>
          </cell>
          <cell r="AA58">
            <v>0.42</v>
          </cell>
          <cell r="AB58">
            <v>0.37</v>
          </cell>
          <cell r="AC58">
            <v>0.42</v>
          </cell>
          <cell r="AD58">
            <v>0.43</v>
          </cell>
          <cell r="AE58">
            <v>0.4</v>
          </cell>
          <cell r="AF58">
            <v>0.43</v>
          </cell>
          <cell r="AG58">
            <v>0.4</v>
          </cell>
          <cell r="AH58">
            <v>0.34</v>
          </cell>
          <cell r="AI58">
            <v>0.36</v>
          </cell>
          <cell r="AJ58">
            <v>0.3</v>
          </cell>
          <cell r="AK58">
            <v>0.32</v>
          </cell>
          <cell r="AL58">
            <v>0.42</v>
          </cell>
          <cell r="AM58">
            <v>0.39</v>
          </cell>
          <cell r="AN58">
            <v>0.39</v>
          </cell>
          <cell r="AO58">
            <v>0.41</v>
          </cell>
          <cell r="AP58">
            <v>0.48</v>
          </cell>
          <cell r="AQ58">
            <v>0.45</v>
          </cell>
          <cell r="AR58">
            <v>0.43</v>
          </cell>
          <cell r="AS58">
            <v>0.37</v>
          </cell>
          <cell r="AT58">
            <v>0.32</v>
          </cell>
          <cell r="AU58">
            <v>0.39</v>
          </cell>
          <cell r="AV58">
            <v>0.37</v>
          </cell>
          <cell r="AW58">
            <v>0.35</v>
          </cell>
          <cell r="AX58">
            <v>0.35</v>
          </cell>
          <cell r="AY58">
            <v>0.32</v>
          </cell>
          <cell r="AZ58">
            <v>0.3</v>
          </cell>
          <cell r="BA58">
            <v>0.33</v>
          </cell>
          <cell r="BB58">
            <v>0.23499999999999999</v>
          </cell>
        </row>
        <row r="60">
          <cell r="B60" t="str">
            <v>Taux d'appel reçu par transfert</v>
          </cell>
          <cell r="C60">
            <v>9.375E-2</v>
          </cell>
          <cell r="D60">
            <v>9.2265410286611699E-2</v>
          </cell>
          <cell r="E60">
            <v>9.1625207296849087E-2</v>
          </cell>
          <cell r="F60">
            <v>8.7257019438444924E-2</v>
          </cell>
          <cell r="G60">
            <v>9.8727512066695916E-2</v>
          </cell>
          <cell r="H60">
            <v>8.507734303912648E-2</v>
          </cell>
          <cell r="I60">
            <v>9.90990990990991E-2</v>
          </cell>
          <cell r="J60">
            <v>0.10615989515072084</v>
          </cell>
          <cell r="K60">
            <v>9.0212765957446803E-2</v>
          </cell>
          <cell r="L60">
            <v>0.10491257285595337</v>
          </cell>
          <cell r="M60">
            <v>0.10912052117263844</v>
          </cell>
          <cell r="N60">
            <v>0.11414296694850115</v>
          </cell>
          <cell r="O60">
            <v>0.10231381055676067</v>
          </cell>
          <cell r="P60">
            <v>0.10930693069306931</v>
          </cell>
          <cell r="Q60">
            <v>9.3625498007968128E-2</v>
          </cell>
          <cell r="R60">
            <v>9.946029298380879E-2</v>
          </cell>
          <cell r="S60">
            <v>0.10296191819464035</v>
          </cell>
          <cell r="T60">
            <v>0.10490196078431373</v>
          </cell>
          <cell r="U60">
            <v>9.5181202708084431E-2</v>
          </cell>
          <cell r="V60">
            <v>0.11307767944936087</v>
          </cell>
          <cell r="W60">
            <v>0.11694915254237288</v>
          </cell>
          <cell r="X60">
            <v>0.10088865656037638</v>
          </cell>
          <cell r="Y60">
            <v>9.4149554436265007E-2</v>
          </cell>
          <cell r="Z60">
            <v>8.5016835016835018E-2</v>
          </cell>
          <cell r="AA60">
            <v>9.8458304134548008E-2</v>
          </cell>
          <cell r="AB60">
            <v>0.10213690691778342</v>
          </cell>
          <cell r="AC60">
            <v>8.6915594603074992E-2</v>
          </cell>
          <cell r="AD60">
            <v>9.5701813297515106E-2</v>
          </cell>
          <cell r="AE60">
            <v>0.10439944134078212</v>
          </cell>
          <cell r="AF60">
            <v>0.1054820415879017</v>
          </cell>
          <cell r="AG60">
            <v>0.11412383650343991</v>
          </cell>
          <cell r="AH60">
            <v>0.11211664152840624</v>
          </cell>
          <cell r="AI60">
            <v>0.12180889861415026</v>
          </cell>
          <cell r="AJ60">
            <v>0.10163551401869159</v>
          </cell>
          <cell r="AK60">
            <v>9.6739711384286484E-2</v>
          </cell>
          <cell r="AL60">
            <v>0.11069974083672714</v>
          </cell>
          <cell r="AM60">
            <v>0.1154700222057735</v>
          </cell>
          <cell r="AN60">
            <v>0.11895910780669144</v>
          </cell>
          <cell r="AO60">
            <v>0.11764705882352941</v>
          </cell>
          <cell r="AP60">
            <v>8.8538508186779871E-2</v>
          </cell>
          <cell r="AQ60">
            <v>0.11054637865311309</v>
          </cell>
          <cell r="AR60">
            <v>0.12035514633344295</v>
          </cell>
          <cell r="AS60">
            <v>9.6534653465346537E-2</v>
          </cell>
          <cell r="AT60">
            <v>0.10479199578725645</v>
          </cell>
          <cell r="AU60">
            <v>0.1203083109919571</v>
          </cell>
          <cell r="AV60">
            <v>0.12162162162162163</v>
          </cell>
          <cell r="AW60">
            <v>0.11366434140336479</v>
          </cell>
          <cell r="AX60">
            <v>0.1221225126804526</v>
          </cell>
          <cell r="AY60">
            <v>0.13004882379050156</v>
          </cell>
          <cell r="AZ60">
            <v>0.14266784452296818</v>
          </cell>
          <cell r="BA60">
            <v>0.14045192733717324</v>
          </cell>
          <cell r="BB60">
            <v>0.11960132890365449</v>
          </cell>
        </row>
        <row r="64">
          <cell r="B64" t="str">
            <v>Taux de transfert depuis SC MGPP sur Appels reçus</v>
          </cell>
          <cell r="C64">
            <v>4.5312499999999999E-2</v>
          </cell>
          <cell r="D64">
            <v>5.418138987043581E-2</v>
          </cell>
          <cell r="E64">
            <v>6.3847429519071311E-2</v>
          </cell>
          <cell r="F64">
            <v>4.8812095032397411E-2</v>
          </cell>
          <cell r="G64">
            <v>5.3971039929793768E-2</v>
          </cell>
          <cell r="H64">
            <v>5.0045495905368519E-2</v>
          </cell>
          <cell r="I64">
            <v>5.3153153153153151E-2</v>
          </cell>
          <cell r="J64">
            <v>5.9414591524683265E-2</v>
          </cell>
          <cell r="K64">
            <v>4.5957446808510639E-2</v>
          </cell>
          <cell r="L64">
            <v>6.7860116569525397E-2</v>
          </cell>
          <cell r="M64">
            <v>6.5960912052117265E-2</v>
          </cell>
          <cell r="N64">
            <v>8.1860107609531135E-2</v>
          </cell>
          <cell r="O64">
            <v>7.6644974692697029E-2</v>
          </cell>
          <cell r="P64">
            <v>7.247524752475247E-2</v>
          </cell>
          <cell r="Q64">
            <v>6.2151394422310755E-2</v>
          </cell>
          <cell r="R64">
            <v>6.7848882035466462E-2</v>
          </cell>
          <cell r="S64">
            <v>7.8514339445228024E-2</v>
          </cell>
          <cell r="T64">
            <v>7.8431372549019607E-2</v>
          </cell>
          <cell r="U64">
            <v>7.765830346475508E-2</v>
          </cell>
          <cell r="V64">
            <v>8.8495575221238937E-2</v>
          </cell>
          <cell r="W64">
            <v>9.1186440677966107E-2</v>
          </cell>
          <cell r="X64">
            <v>7.4228959749085208E-2</v>
          </cell>
          <cell r="Y64">
            <v>6.741573033707865E-2</v>
          </cell>
          <cell r="Z64">
            <v>6.6498316498316501E-2</v>
          </cell>
          <cell r="AA64">
            <v>7.6033637000700774E-2</v>
          </cell>
          <cell r="AB64">
            <v>7.7870336834480261E-2</v>
          </cell>
          <cell r="AC64">
            <v>7.3109507373705682E-2</v>
          </cell>
          <cell r="AD64">
            <v>7.4546675621222303E-2</v>
          </cell>
          <cell r="AE64">
            <v>8.69413407821229E-2</v>
          </cell>
          <cell r="AF64">
            <v>7.7882797731569003E-2</v>
          </cell>
          <cell r="AG64">
            <v>9.2675030352084173E-2</v>
          </cell>
          <cell r="AH64">
            <v>7.9939668174962286E-2</v>
          </cell>
          <cell r="AI64">
            <v>8.4609773887673226E-2</v>
          </cell>
          <cell r="AJ64">
            <v>7.3014018691588786E-2</v>
          </cell>
          <cell r="AK64">
            <v>6.8412613575628001E-2</v>
          </cell>
          <cell r="AL64">
            <v>8.7375046279155863E-2</v>
          </cell>
          <cell r="AM64">
            <v>9.2524056254626202E-2</v>
          </cell>
          <cell r="AN64">
            <v>9.4795539033457249E-2</v>
          </cell>
          <cell r="AO64">
            <v>9.2286016202888344E-2</v>
          </cell>
          <cell r="AP64">
            <v>7.5500303214069128E-2</v>
          </cell>
          <cell r="AQ64">
            <v>9.5298602287166453E-2</v>
          </cell>
          <cell r="AR64">
            <v>0.10029595527786912</v>
          </cell>
          <cell r="AS64">
            <v>7.5082508250825089E-2</v>
          </cell>
          <cell r="AT64">
            <v>7.7935755660874143E-2</v>
          </cell>
          <cell r="AU64">
            <v>9.7520107238605894E-2</v>
          </cell>
          <cell r="AV64">
            <v>9.0371621621621628E-2</v>
          </cell>
          <cell r="AW64">
            <v>9.0274928190398035E-2</v>
          </cell>
          <cell r="AX64">
            <v>7.8423722200546234E-2</v>
          </cell>
          <cell r="AY64">
            <v>7.7674212161562367E-2</v>
          </cell>
          <cell r="AZ64">
            <v>8.8339222614840993E-2</v>
          </cell>
          <cell r="BA64">
            <v>8.0194949047408065E-2</v>
          </cell>
          <cell r="BB64">
            <v>3.7652270210409747E-2</v>
          </cell>
        </row>
        <row r="65">
          <cell r="B65" t="str">
            <v>Nombre d’appels reçus PRO-LR 2019</v>
          </cell>
          <cell r="C65">
            <v>76</v>
          </cell>
          <cell r="D65">
            <v>184</v>
          </cell>
          <cell r="E65">
            <v>201</v>
          </cell>
          <cell r="F65">
            <v>171</v>
          </cell>
          <cell r="G65">
            <v>159</v>
          </cell>
          <cell r="H65">
            <v>167</v>
          </cell>
          <cell r="I65">
            <v>188</v>
          </cell>
          <cell r="J65">
            <v>184</v>
          </cell>
          <cell r="K65">
            <v>185</v>
          </cell>
          <cell r="L65">
            <v>182</v>
          </cell>
          <cell r="M65">
            <v>211</v>
          </cell>
          <cell r="N65">
            <v>184</v>
          </cell>
          <cell r="O65">
            <v>233</v>
          </cell>
          <cell r="P65">
            <v>202</v>
          </cell>
          <cell r="Q65">
            <v>214</v>
          </cell>
          <cell r="R65">
            <v>203</v>
          </cell>
          <cell r="S65">
            <v>171</v>
          </cell>
          <cell r="T65">
            <v>151</v>
          </cell>
          <cell r="U65">
            <v>178</v>
          </cell>
          <cell r="V65">
            <v>199</v>
          </cell>
          <cell r="W65">
            <v>222</v>
          </cell>
          <cell r="X65">
            <v>138</v>
          </cell>
          <cell r="Y65">
            <v>176</v>
          </cell>
          <cell r="Z65">
            <v>173</v>
          </cell>
          <cell r="AA65">
            <v>234</v>
          </cell>
          <cell r="AB65">
            <v>217</v>
          </cell>
          <cell r="AC65">
            <v>250</v>
          </cell>
          <cell r="AD65">
            <v>218</v>
          </cell>
          <cell r="AE65">
            <v>226</v>
          </cell>
          <cell r="AF65">
            <v>192</v>
          </cell>
          <cell r="AG65">
            <v>230</v>
          </cell>
          <cell r="AH65">
            <v>155</v>
          </cell>
          <cell r="AI65">
            <v>102</v>
          </cell>
          <cell r="AJ65">
            <v>118</v>
          </cell>
          <cell r="AK65">
            <v>153</v>
          </cell>
          <cell r="AL65">
            <v>204</v>
          </cell>
          <cell r="AM65">
            <v>201</v>
          </cell>
          <cell r="AN65">
            <v>195</v>
          </cell>
          <cell r="AO65">
            <v>184</v>
          </cell>
          <cell r="AP65">
            <v>289</v>
          </cell>
          <cell r="AQ65">
            <v>281</v>
          </cell>
          <cell r="AR65">
            <v>289</v>
          </cell>
          <cell r="AS65">
            <v>237</v>
          </cell>
          <cell r="AT65">
            <v>200</v>
          </cell>
          <cell r="AU65">
            <v>249</v>
          </cell>
          <cell r="AV65">
            <v>183</v>
          </cell>
          <cell r="AW65">
            <v>255</v>
          </cell>
          <cell r="AX65">
            <v>238</v>
          </cell>
          <cell r="AY65">
            <v>200</v>
          </cell>
          <cell r="AZ65">
            <v>206</v>
          </cell>
          <cell r="BA65">
            <v>209</v>
          </cell>
          <cell r="BB65">
            <v>74</v>
          </cell>
        </row>
        <row r="66">
          <cell r="B66" t="str">
            <v>Taux d'accessibilité PRO-LR 2019</v>
          </cell>
          <cell r="C66">
            <v>0.98</v>
          </cell>
          <cell r="D66">
            <v>0.995</v>
          </cell>
          <cell r="E66">
            <v>0.99</v>
          </cell>
          <cell r="F66">
            <v>0.96499999999999997</v>
          </cell>
          <cell r="G66">
            <v>0.98099999999999998</v>
          </cell>
          <cell r="H66">
            <v>0.99399999999999999</v>
          </cell>
          <cell r="I66">
            <v>0.96299999999999997</v>
          </cell>
          <cell r="J66">
            <v>0.96699999999999997</v>
          </cell>
          <cell r="K66">
            <v>0.96199999999999997</v>
          </cell>
          <cell r="L66">
            <v>0.98299999999999998</v>
          </cell>
          <cell r="M66">
            <v>0.97099999999999997</v>
          </cell>
          <cell r="N66">
            <v>0.92900000000000005</v>
          </cell>
          <cell r="O66">
            <v>0.96599999999999997</v>
          </cell>
          <cell r="P66">
            <v>0.98</v>
          </cell>
          <cell r="Q66">
            <v>0.95299999999999996</v>
          </cell>
          <cell r="R66">
            <v>0.95499999999999996</v>
          </cell>
          <cell r="S66">
            <v>0.98199999999999998</v>
          </cell>
          <cell r="T66">
            <v>0.96699999999999997</v>
          </cell>
          <cell r="U66">
            <v>0.93799999999999994</v>
          </cell>
          <cell r="V66">
            <v>0.97499999999999998</v>
          </cell>
          <cell r="W66">
            <v>0.94</v>
          </cell>
          <cell r="X66">
            <v>0.97099999999999997</v>
          </cell>
          <cell r="Y66">
            <v>0.97099999999999997</v>
          </cell>
          <cell r="Z66">
            <v>0.97699999999999998</v>
          </cell>
          <cell r="AA66">
            <v>0.96499999999999997</v>
          </cell>
          <cell r="AB66">
            <v>0.93500000000000005</v>
          </cell>
          <cell r="AC66">
            <v>0.96</v>
          </cell>
          <cell r="AD66">
            <v>0.94499999999999995</v>
          </cell>
          <cell r="AE66">
            <v>0.95099999999999996</v>
          </cell>
          <cell r="AF66">
            <v>0.94699999999999995</v>
          </cell>
          <cell r="AG66">
            <v>0.95199999999999996</v>
          </cell>
          <cell r="AH66">
            <v>0.90300000000000002</v>
          </cell>
          <cell r="AI66">
            <v>0.94</v>
          </cell>
          <cell r="AJ66">
            <v>0.95699999999999996</v>
          </cell>
          <cell r="AK66">
            <v>0.96699999999999997</v>
          </cell>
          <cell r="AL66">
            <v>0.73399999999999999</v>
          </cell>
          <cell r="AM66">
            <v>0.94399999999999995</v>
          </cell>
          <cell r="AN66">
            <v>0.92700000000000005</v>
          </cell>
          <cell r="AO66">
            <v>0.94399999999999995</v>
          </cell>
          <cell r="AP66">
            <v>0.90300000000000002</v>
          </cell>
          <cell r="AQ66">
            <v>0.91300000000000003</v>
          </cell>
          <cell r="AR66">
            <v>0.66200000000000003</v>
          </cell>
          <cell r="AS66">
            <v>0.46800000000000003</v>
          </cell>
          <cell r="AT66">
            <v>0.81899999999999995</v>
          </cell>
          <cell r="AU66">
            <v>0.73399999999999999</v>
          </cell>
          <cell r="AV66">
            <v>0.86599999999999999</v>
          </cell>
          <cell r="AW66">
            <v>0.83899999999999997</v>
          </cell>
          <cell r="AX66">
            <v>0.79900000000000004</v>
          </cell>
          <cell r="AY66">
            <v>0.92</v>
          </cell>
          <cell r="AZ66">
            <v>0.96599999999999997</v>
          </cell>
          <cell r="BA66">
            <v>0.93300000000000005</v>
          </cell>
          <cell r="BB66">
            <v>1</v>
          </cell>
        </row>
        <row r="88">
          <cell r="B88" t="str">
            <v>Objectif Access</v>
          </cell>
          <cell r="C88">
            <v>0.9</v>
          </cell>
          <cell r="D88">
            <v>0.9</v>
          </cell>
          <cell r="E88">
            <v>0.9</v>
          </cell>
          <cell r="F88">
            <v>0.9</v>
          </cell>
          <cell r="G88">
            <v>0.9</v>
          </cell>
          <cell r="H88">
            <v>0.9</v>
          </cell>
          <cell r="I88">
            <v>0.9</v>
          </cell>
          <cell r="J88">
            <v>0.9</v>
          </cell>
          <cell r="K88">
            <v>0.9</v>
          </cell>
          <cell r="L88">
            <v>0.9</v>
          </cell>
          <cell r="M88">
            <v>0.9</v>
          </cell>
          <cell r="N88">
            <v>0.9</v>
          </cell>
          <cell r="O88">
            <v>0.9</v>
          </cell>
          <cell r="P88">
            <v>0.9</v>
          </cell>
          <cell r="Q88">
            <v>0.9</v>
          </cell>
          <cell r="R88">
            <v>0.9</v>
          </cell>
          <cell r="S88">
            <v>0.9</v>
          </cell>
          <cell r="T88">
            <v>0.9</v>
          </cell>
          <cell r="U88">
            <v>0.9</v>
          </cell>
          <cell r="V88">
            <v>0.9</v>
          </cell>
          <cell r="W88">
            <v>0.9</v>
          </cell>
          <cell r="X88">
            <v>0.9</v>
          </cell>
          <cell r="Y88">
            <v>0.9</v>
          </cell>
          <cell r="Z88">
            <v>0.9</v>
          </cell>
          <cell r="AA88">
            <v>0.9</v>
          </cell>
          <cell r="AB88">
            <v>0.9</v>
          </cell>
          <cell r="AC88">
            <v>0.9</v>
          </cell>
          <cell r="AD88">
            <v>0.9</v>
          </cell>
          <cell r="AE88">
            <v>0.9</v>
          </cell>
          <cell r="AF88">
            <v>0.9</v>
          </cell>
          <cell r="AG88">
            <v>0.9</v>
          </cell>
          <cell r="AH88">
            <v>0.9</v>
          </cell>
          <cell r="AI88">
            <v>0.9</v>
          </cell>
          <cell r="AJ88">
            <v>0.9</v>
          </cell>
          <cell r="AK88">
            <v>0.9</v>
          </cell>
          <cell r="AL88">
            <v>0.9</v>
          </cell>
          <cell r="AM88">
            <v>0.9</v>
          </cell>
          <cell r="AN88">
            <v>0.9</v>
          </cell>
          <cell r="AO88">
            <v>0.9</v>
          </cell>
          <cell r="AP88">
            <v>0.9</v>
          </cell>
          <cell r="AQ88">
            <v>0.9</v>
          </cell>
          <cell r="AR88">
            <v>0.9</v>
          </cell>
          <cell r="AS88">
            <v>0.9</v>
          </cell>
          <cell r="AT88">
            <v>0.9</v>
          </cell>
          <cell r="AU88">
            <v>0.9</v>
          </cell>
          <cell r="AV88">
            <v>0.9</v>
          </cell>
          <cell r="AW88">
            <v>0.9</v>
          </cell>
          <cell r="AX88">
            <v>0.9</v>
          </cell>
          <cell r="AY88">
            <v>0.9</v>
          </cell>
          <cell r="AZ88">
            <v>0.9</v>
          </cell>
          <cell r="BA88">
            <v>0.9</v>
          </cell>
          <cell r="BB88">
            <v>0.9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6"/>
  </sheetPr>
  <dimension ref="B3:L19"/>
  <sheetViews>
    <sheetView workbookViewId="0">
      <selection activeCell="E29" sqref="E29"/>
    </sheetView>
  </sheetViews>
  <sheetFormatPr defaultColWidth="11.5703125" defaultRowHeight="15" x14ac:dyDescent="0.25"/>
  <cols>
    <col min="1" max="1" width="11.5703125" style="7"/>
    <col min="2" max="4" width="12.85546875" style="7" customWidth="1"/>
    <col min="5" max="5" width="12.85546875" style="15" customWidth="1"/>
    <col min="6" max="7" width="12.85546875" style="7" customWidth="1"/>
    <col min="8" max="8" width="12.85546875" style="15" customWidth="1"/>
    <col min="9" max="10" width="12.85546875" style="7" customWidth="1"/>
    <col min="11" max="11" width="12.85546875" style="11" customWidth="1"/>
    <col min="12" max="12" width="12.85546875" style="7" customWidth="1"/>
    <col min="13" max="16384" width="11.5703125" style="7"/>
  </cols>
  <sheetData>
    <row r="3" spans="2:12" ht="21" customHeight="1" x14ac:dyDescent="0.25">
      <c r="C3" s="170" t="s">
        <v>12</v>
      </c>
      <c r="D3" s="171"/>
      <c r="E3" s="16"/>
      <c r="F3" s="170" t="s">
        <v>11</v>
      </c>
      <c r="G3" s="171"/>
      <c r="H3" s="17"/>
      <c r="I3" s="9"/>
    </row>
    <row r="4" spans="2:12" ht="63" x14ac:dyDescent="0.25">
      <c r="B4" s="5" t="s">
        <v>0</v>
      </c>
      <c r="C4" s="8" t="s">
        <v>1</v>
      </c>
      <c r="D4" s="8" t="s">
        <v>13</v>
      </c>
      <c r="E4" s="12" t="s">
        <v>28</v>
      </c>
      <c r="F4" s="8" t="s">
        <v>1</v>
      </c>
      <c r="G4" s="8" t="s">
        <v>14</v>
      </c>
      <c r="H4" s="12" t="s">
        <v>29</v>
      </c>
      <c r="I4" s="8" t="s">
        <v>1</v>
      </c>
      <c r="J4" s="8" t="s">
        <v>15</v>
      </c>
      <c r="K4" s="12" t="s">
        <v>21</v>
      </c>
      <c r="L4" s="8" t="s">
        <v>17</v>
      </c>
    </row>
    <row r="5" spans="2:12" x14ac:dyDescent="0.25">
      <c r="B5" s="7" t="s">
        <v>10</v>
      </c>
      <c r="C5" s="6"/>
      <c r="D5" s="7">
        <v>7239</v>
      </c>
      <c r="E5" s="15">
        <f>+D5</f>
        <v>7239</v>
      </c>
      <c r="F5" s="6"/>
      <c r="G5" s="7">
        <v>0</v>
      </c>
      <c r="H5" s="15">
        <f>+G5</f>
        <v>0</v>
      </c>
      <c r="I5" s="6"/>
      <c r="J5" s="7">
        <f t="shared" ref="J5:J16" si="0">+D5+G5</f>
        <v>7239</v>
      </c>
      <c r="K5" s="11">
        <f>+J5</f>
        <v>7239</v>
      </c>
      <c r="L5" s="10">
        <f t="shared" ref="L5:L16" si="1">+G5/J5</f>
        <v>0</v>
      </c>
    </row>
    <row r="6" spans="2:12" x14ac:dyDescent="0.25">
      <c r="B6" s="7" t="s">
        <v>2</v>
      </c>
      <c r="C6" s="6"/>
      <c r="D6" s="7">
        <v>7431</v>
      </c>
      <c r="E6" s="15">
        <f>+E5+D6</f>
        <v>14670</v>
      </c>
      <c r="F6" s="6"/>
      <c r="G6" s="7">
        <v>0</v>
      </c>
      <c r="H6" s="15">
        <f>+H5+G6</f>
        <v>0</v>
      </c>
      <c r="I6" s="6"/>
      <c r="J6" s="7">
        <f t="shared" si="0"/>
        <v>7431</v>
      </c>
      <c r="K6" s="11">
        <f>+K5+J6</f>
        <v>14670</v>
      </c>
      <c r="L6" s="10">
        <f t="shared" si="1"/>
        <v>0</v>
      </c>
    </row>
    <row r="7" spans="2:12" x14ac:dyDescent="0.25">
      <c r="B7" s="7" t="s">
        <v>3</v>
      </c>
      <c r="C7" s="6"/>
      <c r="D7" s="7">
        <v>8044</v>
      </c>
      <c r="E7" s="15">
        <f t="shared" ref="E7:E16" si="2">+E6+D7</f>
        <v>22714</v>
      </c>
      <c r="F7" s="6"/>
      <c r="G7" s="7">
        <v>2</v>
      </c>
      <c r="H7" s="15">
        <f t="shared" ref="H7:H16" si="3">+H6+G7</f>
        <v>2</v>
      </c>
      <c r="I7" s="6"/>
      <c r="J7" s="7">
        <f t="shared" si="0"/>
        <v>8046</v>
      </c>
      <c r="K7" s="11">
        <f>+K6+J7</f>
        <v>22716</v>
      </c>
      <c r="L7" s="10">
        <f t="shared" si="1"/>
        <v>2.4857071836937607E-4</v>
      </c>
    </row>
    <row r="8" spans="2:12" x14ac:dyDescent="0.25">
      <c r="B8" s="7" t="s">
        <v>4</v>
      </c>
      <c r="C8" s="6"/>
      <c r="D8" s="7">
        <v>8868</v>
      </c>
      <c r="E8" s="15">
        <f t="shared" si="2"/>
        <v>31582</v>
      </c>
      <c r="F8" s="6"/>
      <c r="G8" s="7">
        <v>48</v>
      </c>
      <c r="H8" s="15">
        <f t="shared" si="3"/>
        <v>50</v>
      </c>
      <c r="I8" s="6"/>
      <c r="J8" s="7">
        <f t="shared" si="0"/>
        <v>8916</v>
      </c>
      <c r="K8" s="11">
        <f t="shared" ref="K8:K16" si="4">+K7+J8</f>
        <v>31632</v>
      </c>
      <c r="L8" s="10">
        <f t="shared" si="1"/>
        <v>5.3835800807537013E-3</v>
      </c>
    </row>
    <row r="9" spans="2:12" x14ac:dyDescent="0.25">
      <c r="B9" s="7" t="s">
        <v>5</v>
      </c>
      <c r="C9" s="6"/>
      <c r="D9" s="7">
        <v>9298</v>
      </c>
      <c r="E9" s="15">
        <f t="shared" si="2"/>
        <v>40880</v>
      </c>
      <c r="F9" s="6"/>
      <c r="G9" s="7">
        <v>41</v>
      </c>
      <c r="H9" s="15">
        <f t="shared" si="3"/>
        <v>91</v>
      </c>
      <c r="I9" s="6"/>
      <c r="J9" s="7">
        <f t="shared" si="0"/>
        <v>9339</v>
      </c>
      <c r="K9" s="11">
        <f t="shared" si="4"/>
        <v>40971</v>
      </c>
      <c r="L9" s="10">
        <f t="shared" si="1"/>
        <v>4.3901916693436125E-3</v>
      </c>
    </row>
    <row r="10" spans="2:12" x14ac:dyDescent="0.25">
      <c r="B10" s="7" t="s">
        <v>6</v>
      </c>
      <c r="C10" s="6"/>
      <c r="D10" s="7">
        <v>11238</v>
      </c>
      <c r="E10" s="15">
        <f t="shared" si="2"/>
        <v>52118</v>
      </c>
      <c r="F10" s="6"/>
      <c r="G10" s="7">
        <v>67</v>
      </c>
      <c r="H10" s="15">
        <f t="shared" si="3"/>
        <v>158</v>
      </c>
      <c r="I10" s="6"/>
      <c r="J10" s="7">
        <f t="shared" si="0"/>
        <v>11305</v>
      </c>
      <c r="K10" s="11">
        <f t="shared" si="4"/>
        <v>52276</v>
      </c>
      <c r="L10" s="10">
        <f t="shared" si="1"/>
        <v>5.9265811587793015E-3</v>
      </c>
    </row>
    <row r="11" spans="2:12" x14ac:dyDescent="0.25">
      <c r="B11" s="7" t="s">
        <v>7</v>
      </c>
      <c r="C11" s="6"/>
      <c r="D11" s="7">
        <v>9824</v>
      </c>
      <c r="E11" s="15">
        <f t="shared" si="2"/>
        <v>61942</v>
      </c>
      <c r="F11" s="6"/>
      <c r="G11" s="7">
        <v>91</v>
      </c>
      <c r="H11" s="15">
        <f t="shared" si="3"/>
        <v>249</v>
      </c>
      <c r="I11" s="6"/>
      <c r="J11" s="7">
        <f t="shared" si="0"/>
        <v>9915</v>
      </c>
      <c r="K11" s="11">
        <f t="shared" si="4"/>
        <v>62191</v>
      </c>
      <c r="L11" s="10">
        <f t="shared" si="1"/>
        <v>9.1780131114473015E-3</v>
      </c>
    </row>
    <row r="12" spans="2:12" x14ac:dyDescent="0.25">
      <c r="B12" s="7" t="s">
        <v>8</v>
      </c>
      <c r="C12" s="6"/>
      <c r="D12" s="7">
        <v>9860</v>
      </c>
      <c r="E12" s="15">
        <f t="shared" si="2"/>
        <v>71802</v>
      </c>
      <c r="F12" s="6"/>
      <c r="G12" s="7">
        <v>102</v>
      </c>
      <c r="H12" s="15">
        <f t="shared" si="3"/>
        <v>351</v>
      </c>
      <c r="I12" s="6"/>
      <c r="J12" s="7">
        <f t="shared" si="0"/>
        <v>9962</v>
      </c>
      <c r="K12" s="11">
        <f t="shared" si="4"/>
        <v>72153</v>
      </c>
      <c r="L12" s="10">
        <f t="shared" si="1"/>
        <v>1.0238907849829351E-2</v>
      </c>
    </row>
    <row r="13" spans="2:12" x14ac:dyDescent="0.25">
      <c r="B13" s="7" t="s">
        <v>16</v>
      </c>
      <c r="C13" s="6"/>
      <c r="D13" s="7">
        <v>9708</v>
      </c>
      <c r="E13" s="15">
        <f t="shared" si="2"/>
        <v>81510</v>
      </c>
      <c r="F13" s="6"/>
      <c r="G13" s="7">
        <v>152</v>
      </c>
      <c r="H13" s="15">
        <f t="shared" si="3"/>
        <v>503</v>
      </c>
      <c r="I13" s="6"/>
      <c r="J13" s="7">
        <f t="shared" si="0"/>
        <v>9860</v>
      </c>
      <c r="K13" s="11">
        <f t="shared" si="4"/>
        <v>82013</v>
      </c>
      <c r="L13" s="10">
        <f t="shared" si="1"/>
        <v>1.5415821501014199E-2</v>
      </c>
    </row>
    <row r="14" spans="2:12" x14ac:dyDescent="0.25">
      <c r="B14" s="7" t="s">
        <v>18</v>
      </c>
      <c r="C14" s="6"/>
      <c r="D14" s="7">
        <v>8354</v>
      </c>
      <c r="E14" s="15">
        <f t="shared" si="2"/>
        <v>89864</v>
      </c>
      <c r="F14" s="6"/>
      <c r="G14" s="7">
        <v>170</v>
      </c>
      <c r="H14" s="15">
        <f t="shared" si="3"/>
        <v>673</v>
      </c>
      <c r="I14" s="6"/>
      <c r="J14" s="7">
        <f t="shared" si="0"/>
        <v>8524</v>
      </c>
      <c r="K14" s="11">
        <f t="shared" si="4"/>
        <v>90537</v>
      </c>
      <c r="L14" s="10">
        <f t="shared" si="1"/>
        <v>1.9943688409197559E-2</v>
      </c>
    </row>
    <row r="15" spans="2:12" x14ac:dyDescent="0.25">
      <c r="B15" s="7" t="s">
        <v>19</v>
      </c>
      <c r="C15" s="6"/>
      <c r="D15" s="7">
        <v>8402</v>
      </c>
      <c r="E15" s="15">
        <f t="shared" si="2"/>
        <v>98266</v>
      </c>
      <c r="F15" s="6"/>
      <c r="G15" s="7">
        <v>247</v>
      </c>
      <c r="H15" s="15">
        <f t="shared" si="3"/>
        <v>920</v>
      </c>
      <c r="I15" s="6"/>
      <c r="J15" s="7">
        <f t="shared" si="0"/>
        <v>8649</v>
      </c>
      <c r="K15" s="11">
        <f t="shared" si="4"/>
        <v>99186</v>
      </c>
      <c r="L15" s="10">
        <f t="shared" si="1"/>
        <v>2.8558214822522836E-2</v>
      </c>
    </row>
    <row r="16" spans="2:12" x14ac:dyDescent="0.25">
      <c r="B16" s="7" t="s">
        <v>20</v>
      </c>
      <c r="C16" s="6"/>
      <c r="D16" s="7">
        <v>8076</v>
      </c>
      <c r="E16" s="15">
        <f t="shared" si="2"/>
        <v>106342</v>
      </c>
      <c r="F16" s="6"/>
      <c r="G16" s="7">
        <v>286</v>
      </c>
      <c r="H16" s="15">
        <f t="shared" si="3"/>
        <v>1206</v>
      </c>
      <c r="I16" s="6"/>
      <c r="J16" s="7">
        <f t="shared" si="0"/>
        <v>8362</v>
      </c>
      <c r="K16" s="11">
        <f t="shared" si="4"/>
        <v>107548</v>
      </c>
      <c r="L16" s="10">
        <f t="shared" si="1"/>
        <v>3.4202343936857213E-2</v>
      </c>
    </row>
    <row r="17" spans="2:12" x14ac:dyDescent="0.25">
      <c r="C17" s="6"/>
      <c r="F17" s="6"/>
      <c r="I17" s="6"/>
      <c r="L17" s="10"/>
    </row>
    <row r="18" spans="2:12" x14ac:dyDescent="0.25">
      <c r="C18" s="6"/>
      <c r="F18" s="6"/>
      <c r="I18" s="6"/>
      <c r="L18" s="10"/>
    </row>
    <row r="19" spans="2:12" x14ac:dyDescent="0.25">
      <c r="B19" s="7" t="s">
        <v>9</v>
      </c>
      <c r="C19" s="6">
        <v>0.93500000000000005</v>
      </c>
      <c r="D19" s="7">
        <f>SUM(D5:D16)</f>
        <v>106342</v>
      </c>
      <c r="F19" s="6">
        <v>0.98499999999999999</v>
      </c>
      <c r="G19" s="7">
        <f>SUM(G5:G16)</f>
        <v>1206</v>
      </c>
      <c r="I19" s="6">
        <v>0.93200000000000005</v>
      </c>
      <c r="J19" s="7">
        <f>+D19+G19</f>
        <v>107548</v>
      </c>
      <c r="L19" s="10">
        <f>+G19/J19</f>
        <v>1.1213597649421654E-2</v>
      </c>
    </row>
  </sheetData>
  <mergeCells count="2">
    <mergeCell ref="C3:D3"/>
    <mergeCell ref="F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6"/>
  </sheetPr>
  <dimension ref="B3:L24"/>
  <sheetViews>
    <sheetView workbookViewId="0">
      <selection activeCell="K16" sqref="K16"/>
    </sheetView>
  </sheetViews>
  <sheetFormatPr defaultColWidth="11.5703125" defaultRowHeight="15" x14ac:dyDescent="0.25"/>
  <cols>
    <col min="2" max="4" width="12.85546875" customWidth="1"/>
    <col min="5" max="5" width="12.85546875" style="15" customWidth="1"/>
    <col min="6" max="7" width="12.85546875" customWidth="1"/>
    <col min="8" max="8" width="12.85546875" style="15" customWidth="1"/>
    <col min="9" max="9" width="12.85546875" style="3" customWidth="1"/>
    <col min="10" max="10" width="12.85546875" customWidth="1"/>
    <col min="11" max="11" width="12.85546875" style="11" customWidth="1"/>
    <col min="12" max="12" width="12.85546875" customWidth="1"/>
  </cols>
  <sheetData>
    <row r="3" spans="2:12" ht="21" customHeight="1" x14ac:dyDescent="0.25">
      <c r="C3" s="170" t="s">
        <v>12</v>
      </c>
      <c r="D3" s="171"/>
      <c r="E3" s="16"/>
      <c r="F3" s="170" t="s">
        <v>11</v>
      </c>
      <c r="G3" s="171"/>
      <c r="H3" s="17"/>
      <c r="I3" s="9"/>
    </row>
    <row r="4" spans="2:12" ht="63" x14ac:dyDescent="0.25">
      <c r="B4" s="5" t="s">
        <v>0</v>
      </c>
      <c r="C4" s="2" t="s">
        <v>1</v>
      </c>
      <c r="D4" s="2" t="s">
        <v>13</v>
      </c>
      <c r="E4" s="12" t="s">
        <v>30</v>
      </c>
      <c r="F4" s="2" t="s">
        <v>1</v>
      </c>
      <c r="G4" s="2" t="s">
        <v>14</v>
      </c>
      <c r="H4" s="12" t="s">
        <v>29</v>
      </c>
      <c r="I4" s="4" t="s">
        <v>1</v>
      </c>
      <c r="J4" s="2" t="s">
        <v>15</v>
      </c>
      <c r="K4" s="12" t="s">
        <v>21</v>
      </c>
      <c r="L4" s="4" t="s">
        <v>17</v>
      </c>
    </row>
    <row r="5" spans="2:12" x14ac:dyDescent="0.25">
      <c r="B5" t="s">
        <v>10</v>
      </c>
      <c r="C5" s="6">
        <v>0.93799999999999994</v>
      </c>
      <c r="D5">
        <v>8717</v>
      </c>
      <c r="E5" s="15">
        <f>+D5</f>
        <v>8717</v>
      </c>
      <c r="F5" s="6">
        <v>0.97</v>
      </c>
      <c r="G5" s="1">
        <v>375</v>
      </c>
      <c r="H5" s="15">
        <f>+G5</f>
        <v>375</v>
      </c>
      <c r="I5" s="6"/>
      <c r="J5">
        <f>+D5+G5</f>
        <v>9092</v>
      </c>
      <c r="K5" s="11">
        <f>+J5</f>
        <v>9092</v>
      </c>
      <c r="L5" s="10">
        <f>+G5/J5</f>
        <v>4.1245050593928731E-2</v>
      </c>
    </row>
    <row r="6" spans="2:12" x14ac:dyDescent="0.25">
      <c r="B6" t="s">
        <v>2</v>
      </c>
      <c r="C6" s="6">
        <v>0.96399999999999997</v>
      </c>
      <c r="D6">
        <v>8223</v>
      </c>
      <c r="E6" s="15">
        <f>+E5+D6</f>
        <v>16940</v>
      </c>
      <c r="F6" s="6">
        <v>0.97499999999999998</v>
      </c>
      <c r="G6" s="1">
        <v>397</v>
      </c>
      <c r="H6" s="15">
        <f>+H5+G6</f>
        <v>772</v>
      </c>
      <c r="I6" s="6"/>
      <c r="J6" s="1">
        <f t="shared" ref="J6:J19" si="0">+D6+G6</f>
        <v>8620</v>
      </c>
      <c r="K6" s="11">
        <f>+K5+J6</f>
        <v>17712</v>
      </c>
      <c r="L6" s="10">
        <f t="shared" ref="L6:L19" si="1">+G6/J6</f>
        <v>4.6055684454756378E-2</v>
      </c>
    </row>
    <row r="7" spans="2:12" x14ac:dyDescent="0.25">
      <c r="B7" s="1" t="s">
        <v>3</v>
      </c>
      <c r="C7" s="6">
        <v>0.92600000000000005</v>
      </c>
      <c r="D7">
        <v>10227</v>
      </c>
      <c r="E7" s="15">
        <f t="shared" ref="E7:E16" si="2">+E6+D7</f>
        <v>27167</v>
      </c>
      <c r="F7" s="6">
        <v>0.98</v>
      </c>
      <c r="G7" s="1">
        <v>498</v>
      </c>
      <c r="H7" s="15">
        <f t="shared" ref="H7:H16" si="3">+H6+G7</f>
        <v>1270</v>
      </c>
      <c r="I7" s="6"/>
      <c r="J7" s="1">
        <f t="shared" si="0"/>
        <v>10725</v>
      </c>
      <c r="K7" s="11">
        <f>+K6+J7</f>
        <v>28437</v>
      </c>
      <c r="L7" s="10">
        <f t="shared" si="1"/>
        <v>4.6433566433566435E-2</v>
      </c>
    </row>
    <row r="8" spans="2:12" x14ac:dyDescent="0.25">
      <c r="B8" s="1" t="s">
        <v>4</v>
      </c>
      <c r="C8" s="6">
        <v>0.93600000000000005</v>
      </c>
      <c r="D8">
        <v>9045</v>
      </c>
      <c r="E8" s="15">
        <f t="shared" si="2"/>
        <v>36212</v>
      </c>
      <c r="F8" s="6">
        <v>0.98399999999999999</v>
      </c>
      <c r="G8" s="1">
        <v>583</v>
      </c>
      <c r="H8" s="15">
        <f t="shared" si="3"/>
        <v>1853</v>
      </c>
      <c r="I8" s="6"/>
      <c r="J8" s="1">
        <f t="shared" si="0"/>
        <v>9628</v>
      </c>
      <c r="K8" s="11">
        <f t="shared" ref="K8:K16" si="4">+K7+J8</f>
        <v>38065</v>
      </c>
      <c r="L8" s="10">
        <f t="shared" si="1"/>
        <v>6.0552555047777318E-2</v>
      </c>
    </row>
    <row r="9" spans="2:12" x14ac:dyDescent="0.25">
      <c r="B9" s="1" t="s">
        <v>5</v>
      </c>
      <c r="C9" s="6">
        <v>0.91600000000000004</v>
      </c>
      <c r="D9">
        <v>10443</v>
      </c>
      <c r="E9" s="15">
        <f t="shared" si="2"/>
        <v>46655</v>
      </c>
      <c r="F9" s="6">
        <v>0.98699999999999999</v>
      </c>
      <c r="G9" s="1">
        <v>807</v>
      </c>
      <c r="H9" s="15">
        <f t="shared" si="3"/>
        <v>2660</v>
      </c>
      <c r="I9" s="6"/>
      <c r="J9" s="1">
        <f t="shared" si="0"/>
        <v>11250</v>
      </c>
      <c r="K9" s="11">
        <f t="shared" si="4"/>
        <v>49315</v>
      </c>
      <c r="L9" s="10">
        <f t="shared" si="1"/>
        <v>7.173333333333333E-2</v>
      </c>
    </row>
    <row r="10" spans="2:12" x14ac:dyDescent="0.25">
      <c r="B10" s="1" t="s">
        <v>6</v>
      </c>
      <c r="C10" s="6">
        <v>0.93899999999999995</v>
      </c>
      <c r="D10">
        <v>10945</v>
      </c>
      <c r="E10" s="15">
        <f t="shared" si="2"/>
        <v>57600</v>
      </c>
      <c r="F10" s="6">
        <v>0.98599999999999999</v>
      </c>
      <c r="G10" s="1">
        <v>928</v>
      </c>
      <c r="H10" s="15">
        <f t="shared" si="3"/>
        <v>3588</v>
      </c>
      <c r="I10" s="6"/>
      <c r="J10" s="1">
        <f t="shared" si="0"/>
        <v>11873</v>
      </c>
      <c r="K10" s="11">
        <f t="shared" si="4"/>
        <v>61188</v>
      </c>
      <c r="L10" s="10">
        <f t="shared" si="1"/>
        <v>7.8160532300176874E-2</v>
      </c>
    </row>
    <row r="11" spans="2:12" x14ac:dyDescent="0.25">
      <c r="B11" s="1" t="s">
        <v>7</v>
      </c>
      <c r="C11" s="6">
        <v>0.93799999999999994</v>
      </c>
      <c r="D11">
        <v>9392</v>
      </c>
      <c r="E11" s="15">
        <f t="shared" si="2"/>
        <v>66992</v>
      </c>
      <c r="F11" s="6">
        <v>0.995</v>
      </c>
      <c r="G11" s="1">
        <v>825</v>
      </c>
      <c r="H11" s="15">
        <f t="shared" si="3"/>
        <v>4413</v>
      </c>
      <c r="I11" s="6"/>
      <c r="J11" s="1">
        <f t="shared" si="0"/>
        <v>10217</v>
      </c>
      <c r="K11" s="11">
        <f t="shared" si="4"/>
        <v>71405</v>
      </c>
      <c r="L11" s="10">
        <f t="shared" si="1"/>
        <v>8.0747773318978172E-2</v>
      </c>
    </row>
    <row r="12" spans="2:12" x14ac:dyDescent="0.25">
      <c r="B12" s="1" t="s">
        <v>8</v>
      </c>
      <c r="C12" s="6">
        <v>0.93799999999999994</v>
      </c>
      <c r="D12">
        <v>8700</v>
      </c>
      <c r="E12" s="15">
        <f t="shared" si="2"/>
        <v>75692</v>
      </c>
      <c r="F12" s="6">
        <v>0.98499999999999999</v>
      </c>
      <c r="G12" s="1">
        <v>951</v>
      </c>
      <c r="H12" s="15">
        <f t="shared" si="3"/>
        <v>5364</v>
      </c>
      <c r="I12" s="6"/>
      <c r="J12" s="1">
        <f t="shared" si="0"/>
        <v>9651</v>
      </c>
      <c r="K12" s="11">
        <f t="shared" si="4"/>
        <v>81056</v>
      </c>
      <c r="L12" s="10">
        <f t="shared" si="1"/>
        <v>9.8539011501398821E-2</v>
      </c>
    </row>
    <row r="13" spans="2:12" s="3" customFormat="1" x14ac:dyDescent="0.25">
      <c r="B13" s="3" t="s">
        <v>16</v>
      </c>
      <c r="C13" s="6">
        <v>0.92600000000000005</v>
      </c>
      <c r="D13" s="3">
        <v>8687</v>
      </c>
      <c r="E13" s="15">
        <f t="shared" si="2"/>
        <v>84379</v>
      </c>
      <c r="F13" s="6">
        <v>0.98</v>
      </c>
      <c r="G13" s="3">
        <v>1054</v>
      </c>
      <c r="H13" s="15">
        <f t="shared" si="3"/>
        <v>6418</v>
      </c>
      <c r="I13" s="6"/>
      <c r="J13" s="3">
        <f t="shared" si="0"/>
        <v>9741</v>
      </c>
      <c r="K13" s="11">
        <f t="shared" si="4"/>
        <v>90797</v>
      </c>
      <c r="L13" s="10">
        <f t="shared" si="1"/>
        <v>0.10820244328097731</v>
      </c>
    </row>
    <row r="14" spans="2:12" s="7" customFormat="1" x14ac:dyDescent="0.25">
      <c r="B14" s="7" t="s">
        <v>18</v>
      </c>
      <c r="C14" s="6"/>
      <c r="D14" s="7">
        <v>8096</v>
      </c>
      <c r="E14" s="15">
        <f t="shared" si="2"/>
        <v>92475</v>
      </c>
      <c r="F14" s="6"/>
      <c r="G14" s="7">
        <v>1022</v>
      </c>
      <c r="H14" s="15">
        <f t="shared" si="3"/>
        <v>7440</v>
      </c>
      <c r="I14" s="6"/>
      <c r="J14" s="7">
        <f t="shared" si="0"/>
        <v>9118</v>
      </c>
      <c r="K14" s="11">
        <f t="shared" si="4"/>
        <v>99915</v>
      </c>
      <c r="L14" s="10">
        <f t="shared" si="1"/>
        <v>0.11208598376837026</v>
      </c>
    </row>
    <row r="15" spans="2:12" s="7" customFormat="1" x14ac:dyDescent="0.25">
      <c r="B15" s="7" t="s">
        <v>19</v>
      </c>
      <c r="C15" s="6"/>
      <c r="D15" s="7">
        <v>6912</v>
      </c>
      <c r="E15" s="15">
        <f t="shared" si="2"/>
        <v>99387</v>
      </c>
      <c r="F15" s="6"/>
      <c r="G15" s="7">
        <v>973</v>
      </c>
      <c r="H15" s="15">
        <f t="shared" si="3"/>
        <v>8413</v>
      </c>
      <c r="I15" s="6"/>
      <c r="J15" s="7">
        <f t="shared" si="0"/>
        <v>7885</v>
      </c>
      <c r="K15" s="11">
        <f t="shared" si="4"/>
        <v>107800</v>
      </c>
      <c r="L15" s="10">
        <f t="shared" si="1"/>
        <v>0.12339885859226379</v>
      </c>
    </row>
    <row r="16" spans="2:12" s="7" customFormat="1" x14ac:dyDescent="0.25">
      <c r="B16" s="7" t="s">
        <v>20</v>
      </c>
      <c r="C16" s="6"/>
      <c r="D16" s="7">
        <v>6481</v>
      </c>
      <c r="E16" s="15">
        <f t="shared" si="2"/>
        <v>105868</v>
      </c>
      <c r="F16" s="6"/>
      <c r="G16" s="7">
        <v>1026</v>
      </c>
      <c r="H16" s="15">
        <f t="shared" si="3"/>
        <v>9439</v>
      </c>
      <c r="I16" s="6"/>
      <c r="J16" s="7">
        <f t="shared" si="0"/>
        <v>7507</v>
      </c>
      <c r="K16" s="11">
        <f t="shared" si="4"/>
        <v>115307</v>
      </c>
      <c r="L16" s="10">
        <f t="shared" si="1"/>
        <v>0.13667243905688026</v>
      </c>
    </row>
    <row r="17" spans="2:12" s="7" customFormat="1" x14ac:dyDescent="0.25">
      <c r="C17" s="6"/>
      <c r="E17" s="15"/>
      <c r="F17" s="6"/>
      <c r="H17" s="15"/>
      <c r="I17" s="6"/>
      <c r="K17" s="11"/>
      <c r="L17" s="10"/>
    </row>
    <row r="18" spans="2:12" s="3" customFormat="1" x14ac:dyDescent="0.25">
      <c r="C18" s="6"/>
      <c r="E18" s="15"/>
      <c r="F18" s="6"/>
      <c r="H18" s="15"/>
      <c r="I18" s="6"/>
      <c r="K18" s="11"/>
      <c r="L18" s="10"/>
    </row>
    <row r="19" spans="2:12" x14ac:dyDescent="0.25">
      <c r="B19" t="s">
        <v>9</v>
      </c>
      <c r="C19" s="6">
        <v>0.93500000000000005</v>
      </c>
      <c r="D19">
        <f>SUM(D5:D16)</f>
        <v>105868</v>
      </c>
      <c r="F19" s="6">
        <v>0.98499999999999999</v>
      </c>
      <c r="G19" s="1">
        <f>SUM(G5:G16)</f>
        <v>9439</v>
      </c>
      <c r="I19" s="6">
        <v>0.93200000000000005</v>
      </c>
      <c r="J19" s="1">
        <f t="shared" si="0"/>
        <v>115307</v>
      </c>
      <c r="L19" s="10">
        <f t="shared" si="1"/>
        <v>8.1859730979038564E-2</v>
      </c>
    </row>
    <row r="21" spans="2:12" x14ac:dyDescent="0.25">
      <c r="G21">
        <f>+G19-'Analyse appels Disco Ginko 2016'!G19</f>
        <v>8233</v>
      </c>
    </row>
    <row r="24" spans="2:12" x14ac:dyDescent="0.25">
      <c r="D24">
        <f>+D19/12</f>
        <v>8822.3333333333339</v>
      </c>
    </row>
  </sheetData>
  <mergeCells count="2">
    <mergeCell ref="F3:G3"/>
    <mergeCell ref="C3:D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6"/>
  </sheetPr>
  <dimension ref="A1:P16"/>
  <sheetViews>
    <sheetView showGridLines="0" topLeftCell="C1" workbookViewId="0">
      <selection activeCell="G16" sqref="G16"/>
    </sheetView>
  </sheetViews>
  <sheetFormatPr defaultColWidth="11.5703125" defaultRowHeight="15" x14ac:dyDescent="0.25"/>
  <cols>
    <col min="1" max="1" width="11.5703125" style="15"/>
    <col min="2" max="2" width="13.85546875" style="7" bestFit="1" customWidth="1"/>
    <col min="3" max="5" width="12.85546875" style="15" customWidth="1"/>
    <col min="6" max="7" width="12.85546875" style="7" customWidth="1"/>
    <col min="8" max="8" width="12.85546875" style="15" customWidth="1"/>
    <col min="9" max="10" width="12.85546875" style="7" customWidth="1"/>
    <col min="11" max="11" width="12.85546875" style="13" customWidth="1"/>
    <col min="12" max="12" width="12.85546875" style="15" customWidth="1"/>
    <col min="13" max="14" width="12.85546875" style="7" customWidth="1"/>
    <col min="15" max="15" width="12.85546875" style="11" customWidth="1"/>
    <col min="16" max="16" width="12.85546875" style="7" customWidth="1"/>
    <col min="17" max="16384" width="11.5703125" style="7"/>
  </cols>
  <sheetData>
    <row r="1" spans="2:16" ht="15.75" thickBot="1" x14ac:dyDescent="0.3">
      <c r="I1" s="13"/>
      <c r="M1" s="15"/>
    </row>
    <row r="2" spans="2:16" ht="21" customHeight="1" thickBot="1" x14ac:dyDescent="0.3">
      <c r="C2" s="175" t="s">
        <v>33</v>
      </c>
      <c r="D2" s="176"/>
      <c r="E2" s="177"/>
      <c r="F2" s="174" t="s">
        <v>12</v>
      </c>
      <c r="G2" s="172"/>
      <c r="H2" s="173"/>
      <c r="I2" s="174" t="s">
        <v>11</v>
      </c>
      <c r="J2" s="172"/>
      <c r="K2" s="172"/>
      <c r="L2" s="173"/>
      <c r="M2" s="172" t="s">
        <v>23</v>
      </c>
      <c r="N2" s="172"/>
      <c r="O2" s="172"/>
      <c r="P2" s="173"/>
    </row>
    <row r="3" spans="2:16" ht="63" x14ac:dyDescent="0.25">
      <c r="B3" s="28" t="s">
        <v>0</v>
      </c>
      <c r="C3" s="29" t="s">
        <v>1</v>
      </c>
      <c r="D3" s="19" t="s">
        <v>13</v>
      </c>
      <c r="E3" s="30" t="s">
        <v>31</v>
      </c>
      <c r="F3" s="34" t="s">
        <v>1</v>
      </c>
      <c r="G3" s="21" t="s">
        <v>13</v>
      </c>
      <c r="H3" s="24" t="s">
        <v>31</v>
      </c>
      <c r="I3" s="35" t="s">
        <v>1</v>
      </c>
      <c r="J3" s="22" t="s">
        <v>14</v>
      </c>
      <c r="K3" s="22" t="s">
        <v>22</v>
      </c>
      <c r="L3" s="24" t="s">
        <v>32</v>
      </c>
      <c r="M3" s="23" t="s">
        <v>1</v>
      </c>
      <c r="N3" s="20" t="s">
        <v>15</v>
      </c>
      <c r="O3" s="20" t="s">
        <v>21</v>
      </c>
      <c r="P3" s="24" t="s">
        <v>25</v>
      </c>
    </row>
    <row r="4" spans="2:16" x14ac:dyDescent="0.25">
      <c r="B4" s="25" t="s">
        <v>10</v>
      </c>
      <c r="C4" s="31">
        <v>0.98499999999999999</v>
      </c>
      <c r="D4" s="18">
        <v>664</v>
      </c>
      <c r="E4" s="32">
        <f>+D4</f>
        <v>664</v>
      </c>
      <c r="F4" s="33">
        <v>0.91800000000000004</v>
      </c>
      <c r="G4" s="15">
        <f>7190-D4</f>
        <v>6526</v>
      </c>
      <c r="H4" s="32">
        <f>+G4</f>
        <v>6526</v>
      </c>
      <c r="I4" s="36">
        <v>0.97799999999999998</v>
      </c>
      <c r="J4" s="15">
        <v>1032</v>
      </c>
      <c r="K4" s="14">
        <v>197</v>
      </c>
      <c r="L4" s="32">
        <f>+J4</f>
        <v>1032</v>
      </c>
      <c r="M4" s="6">
        <v>0.92600000000000005</v>
      </c>
      <c r="N4" s="15">
        <f t="shared" ref="N4:N15" si="0">+G4+J4</f>
        <v>7558</v>
      </c>
      <c r="O4" s="15">
        <f>+N4</f>
        <v>7558</v>
      </c>
      <c r="P4" s="26">
        <f t="shared" ref="P4:P15" si="1">+J4/N4</f>
        <v>0.13654405927494045</v>
      </c>
    </row>
    <row r="5" spans="2:16" x14ac:dyDescent="0.25">
      <c r="B5" s="25" t="s">
        <v>2</v>
      </c>
      <c r="C5" s="31">
        <v>0.97299999999999998</v>
      </c>
      <c r="D5" s="18">
        <v>588</v>
      </c>
      <c r="E5" s="32">
        <f>+E4+D5</f>
        <v>1252</v>
      </c>
      <c r="F5" s="33">
        <v>0.93100000000000005</v>
      </c>
      <c r="G5" s="15">
        <f>7476-588</f>
        <v>6888</v>
      </c>
      <c r="H5" s="32">
        <f>+H4+G5</f>
        <v>13414</v>
      </c>
      <c r="I5" s="33">
        <v>0.95</v>
      </c>
      <c r="J5" s="15">
        <v>1284</v>
      </c>
      <c r="K5" s="15">
        <v>197</v>
      </c>
      <c r="L5" s="32">
        <f>+L4+J5</f>
        <v>2316</v>
      </c>
      <c r="M5" s="6">
        <v>0.93400000000000005</v>
      </c>
      <c r="N5" s="15">
        <f t="shared" si="0"/>
        <v>8172</v>
      </c>
      <c r="O5" s="15">
        <f>+O4+N5</f>
        <v>15730</v>
      </c>
      <c r="P5" s="26">
        <f t="shared" si="1"/>
        <v>0.15712187958883994</v>
      </c>
    </row>
    <row r="6" spans="2:16" x14ac:dyDescent="0.25">
      <c r="B6" s="25" t="s">
        <v>3</v>
      </c>
      <c r="C6" s="31">
        <v>0.98</v>
      </c>
      <c r="D6" s="18">
        <v>758</v>
      </c>
      <c r="E6" s="32">
        <f t="shared" ref="E6:E15" si="2">+E5+D6</f>
        <v>2010</v>
      </c>
      <c r="F6" s="33">
        <v>0.92200000000000004</v>
      </c>
      <c r="G6" s="15">
        <f>8798-D6</f>
        <v>8040</v>
      </c>
      <c r="H6" s="32">
        <f t="shared" ref="H6:H15" si="3">+H5+G6</f>
        <v>21454</v>
      </c>
      <c r="I6" s="33">
        <v>0.95799999999999996</v>
      </c>
      <c r="J6" s="15">
        <v>1321</v>
      </c>
      <c r="K6" s="15">
        <v>195</v>
      </c>
      <c r="L6" s="32">
        <f t="shared" ref="L6:L15" si="4">+L5+J6</f>
        <v>3637</v>
      </c>
      <c r="M6" s="6">
        <v>0.92600000000000005</v>
      </c>
      <c r="N6" s="15">
        <f t="shared" si="0"/>
        <v>9361</v>
      </c>
      <c r="O6" s="15">
        <f>+O5+N6</f>
        <v>25091</v>
      </c>
      <c r="P6" s="26">
        <f t="shared" si="1"/>
        <v>0.14111740198696721</v>
      </c>
    </row>
    <row r="7" spans="2:16" x14ac:dyDescent="0.25">
      <c r="B7" s="25" t="s">
        <v>4</v>
      </c>
      <c r="C7" s="31">
        <v>0.98699999999999999</v>
      </c>
      <c r="D7" s="18">
        <v>701</v>
      </c>
      <c r="E7" s="32">
        <f t="shared" si="2"/>
        <v>2711</v>
      </c>
      <c r="F7" s="33">
        <v>0.92100000000000004</v>
      </c>
      <c r="G7" s="15">
        <f>8594-D7</f>
        <v>7893</v>
      </c>
      <c r="H7" s="32">
        <f t="shared" si="3"/>
        <v>29347</v>
      </c>
      <c r="I7" s="33">
        <v>0.94</v>
      </c>
      <c r="J7" s="15">
        <v>1578</v>
      </c>
      <c r="K7" s="15">
        <v>201</v>
      </c>
      <c r="L7" s="32">
        <f t="shared" si="4"/>
        <v>5215</v>
      </c>
      <c r="M7" s="6">
        <v>0.92400000000000004</v>
      </c>
      <c r="N7" s="15">
        <f t="shared" si="0"/>
        <v>9471</v>
      </c>
      <c r="O7" s="15">
        <f t="shared" ref="O7:O15" si="5">+O6+N7</f>
        <v>34562</v>
      </c>
      <c r="P7" s="26">
        <f t="shared" si="1"/>
        <v>0.16661387393094709</v>
      </c>
    </row>
    <row r="8" spans="2:16" x14ac:dyDescent="0.25">
      <c r="B8" s="25" t="s">
        <v>5</v>
      </c>
      <c r="C8" s="31">
        <v>0.98499999999999999</v>
      </c>
      <c r="D8" s="18">
        <v>741</v>
      </c>
      <c r="E8" s="32">
        <f t="shared" si="2"/>
        <v>3452</v>
      </c>
      <c r="F8" s="33">
        <v>0.9</v>
      </c>
      <c r="G8" s="15">
        <f>8401-D8</f>
        <v>7660</v>
      </c>
      <c r="H8" s="32">
        <f t="shared" si="3"/>
        <v>37007</v>
      </c>
      <c r="I8" s="33">
        <v>0.95699999999999996</v>
      </c>
      <c r="J8" s="15">
        <v>1693</v>
      </c>
      <c r="K8" s="15">
        <v>200</v>
      </c>
      <c r="L8" s="32">
        <f t="shared" si="4"/>
        <v>6908</v>
      </c>
      <c r="M8" s="6">
        <v>0.90890000000000004</v>
      </c>
      <c r="N8" s="15">
        <f t="shared" si="0"/>
        <v>9353</v>
      </c>
      <c r="O8" s="15">
        <f t="shared" si="5"/>
        <v>43915</v>
      </c>
      <c r="P8" s="26">
        <f t="shared" si="1"/>
        <v>0.18101144017962151</v>
      </c>
    </row>
    <row r="9" spans="2:16" x14ac:dyDescent="0.25">
      <c r="B9" s="25" t="s">
        <v>6</v>
      </c>
      <c r="C9" s="31">
        <v>0.96899999999999997</v>
      </c>
      <c r="D9" s="18">
        <v>965</v>
      </c>
      <c r="E9" s="32">
        <f t="shared" si="2"/>
        <v>4417</v>
      </c>
      <c r="F9" s="33">
        <v>0.88100000000000001</v>
      </c>
      <c r="G9" s="15">
        <f>9496-D9</f>
        <v>8531</v>
      </c>
      <c r="H9" s="32">
        <f t="shared" si="3"/>
        <v>45538</v>
      </c>
      <c r="I9" s="33">
        <v>0.95099999999999996</v>
      </c>
      <c r="J9" s="15">
        <v>1891</v>
      </c>
      <c r="K9" s="15">
        <v>235</v>
      </c>
      <c r="L9" s="32">
        <f t="shared" si="4"/>
        <v>8799</v>
      </c>
      <c r="M9" s="6">
        <v>0.89300000000000002</v>
      </c>
      <c r="N9" s="15">
        <f t="shared" si="0"/>
        <v>10422</v>
      </c>
      <c r="O9" s="15">
        <f t="shared" si="5"/>
        <v>54337</v>
      </c>
      <c r="P9" s="26">
        <f t="shared" si="1"/>
        <v>0.18144310113222031</v>
      </c>
    </row>
    <row r="10" spans="2:16" x14ac:dyDescent="0.25">
      <c r="B10" s="25" t="s">
        <v>7</v>
      </c>
      <c r="C10" s="31">
        <v>0.97299999999999998</v>
      </c>
      <c r="D10" s="18">
        <v>1026</v>
      </c>
      <c r="E10" s="32">
        <f t="shared" si="2"/>
        <v>5443</v>
      </c>
      <c r="F10" s="33">
        <v>0.874</v>
      </c>
      <c r="G10" s="15">
        <f>9482-D10</f>
        <v>8456</v>
      </c>
      <c r="H10" s="32">
        <f t="shared" si="3"/>
        <v>53994</v>
      </c>
      <c r="I10" s="33">
        <v>0.94899999999999995</v>
      </c>
      <c r="J10" s="15">
        <v>1934</v>
      </c>
      <c r="K10" s="15">
        <v>214</v>
      </c>
      <c r="L10" s="32">
        <f t="shared" si="4"/>
        <v>10733</v>
      </c>
      <c r="M10" s="6">
        <v>0.88700000000000001</v>
      </c>
      <c r="N10" s="15">
        <f t="shared" si="0"/>
        <v>10390</v>
      </c>
      <c r="O10" s="15">
        <f t="shared" si="5"/>
        <v>64727</v>
      </c>
      <c r="P10" s="26">
        <f t="shared" si="1"/>
        <v>0.1861405197305101</v>
      </c>
    </row>
    <row r="11" spans="2:16" x14ac:dyDescent="0.25">
      <c r="B11" s="25" t="s">
        <v>8</v>
      </c>
      <c r="C11" s="31">
        <v>0.97099999999999997</v>
      </c>
      <c r="D11" s="18">
        <v>1016</v>
      </c>
      <c r="E11" s="32">
        <f t="shared" si="2"/>
        <v>6459</v>
      </c>
      <c r="F11" s="33">
        <v>0.91200000000000003</v>
      </c>
      <c r="G11" s="15">
        <f>8638-D11</f>
        <v>7622</v>
      </c>
      <c r="H11" s="32">
        <f t="shared" si="3"/>
        <v>61616</v>
      </c>
      <c r="I11" s="33">
        <v>0.96499999999999997</v>
      </c>
      <c r="J11" s="15">
        <v>1721</v>
      </c>
      <c r="K11" s="15">
        <v>216</v>
      </c>
      <c r="L11" s="32">
        <f t="shared" si="4"/>
        <v>12454</v>
      </c>
      <c r="M11" s="6">
        <v>0.92100000000000004</v>
      </c>
      <c r="N11" s="15">
        <f t="shared" si="0"/>
        <v>9343</v>
      </c>
      <c r="O11" s="15">
        <f t="shared" si="5"/>
        <v>74070</v>
      </c>
      <c r="P11" s="26">
        <f t="shared" si="1"/>
        <v>0.18420207642084985</v>
      </c>
    </row>
    <row r="12" spans="2:16" x14ac:dyDescent="0.25">
      <c r="B12" s="25" t="s">
        <v>16</v>
      </c>
      <c r="C12" s="31">
        <v>0.98199999999999998</v>
      </c>
      <c r="D12" s="18">
        <v>837</v>
      </c>
      <c r="E12" s="32">
        <f t="shared" si="2"/>
        <v>7296</v>
      </c>
      <c r="F12" s="33">
        <v>0.91700000000000004</v>
      </c>
      <c r="G12" s="15">
        <f>8652-D12</f>
        <v>7815</v>
      </c>
      <c r="H12" s="32">
        <f t="shared" si="3"/>
        <v>69431</v>
      </c>
      <c r="I12" s="33">
        <v>0.94</v>
      </c>
      <c r="J12" s="15">
        <v>1892</v>
      </c>
      <c r="K12" s="15">
        <v>206</v>
      </c>
      <c r="L12" s="32">
        <f t="shared" si="4"/>
        <v>14346</v>
      </c>
      <c r="M12" s="6">
        <v>0.92100000000000004</v>
      </c>
      <c r="N12" s="15">
        <f t="shared" si="0"/>
        <v>9707</v>
      </c>
      <c r="O12" s="15">
        <f t="shared" si="5"/>
        <v>83777</v>
      </c>
      <c r="P12" s="26">
        <f t="shared" si="1"/>
        <v>0.19491088904913981</v>
      </c>
    </row>
    <row r="13" spans="2:16" x14ac:dyDescent="0.25">
      <c r="B13" s="25" t="s">
        <v>18</v>
      </c>
      <c r="C13" s="31">
        <v>0.97599999999999998</v>
      </c>
      <c r="D13" s="18">
        <v>894</v>
      </c>
      <c r="E13" s="32">
        <f t="shared" si="2"/>
        <v>8190</v>
      </c>
      <c r="F13" s="33">
        <v>0.90900000000000003</v>
      </c>
      <c r="G13" s="15">
        <f>9018-D13</f>
        <v>8124</v>
      </c>
      <c r="H13" s="32">
        <f t="shared" si="3"/>
        <v>77555</v>
      </c>
      <c r="I13" s="33">
        <v>0.94299999999999995</v>
      </c>
      <c r="J13" s="15">
        <v>2164</v>
      </c>
      <c r="K13" s="15">
        <v>269</v>
      </c>
      <c r="L13" s="32">
        <f t="shared" si="4"/>
        <v>16510</v>
      </c>
      <c r="M13" s="6">
        <v>0.91600000000000004</v>
      </c>
      <c r="N13" s="15">
        <f t="shared" si="0"/>
        <v>10288</v>
      </c>
      <c r="O13" s="15">
        <f>+O12+N13</f>
        <v>94065</v>
      </c>
      <c r="P13" s="26">
        <f t="shared" si="1"/>
        <v>0.21034214618973562</v>
      </c>
    </row>
    <row r="14" spans="2:16" x14ac:dyDescent="0.25">
      <c r="B14" s="25" t="s">
        <v>19</v>
      </c>
      <c r="C14" s="31">
        <v>0.98099999999999998</v>
      </c>
      <c r="D14" s="18">
        <v>1004</v>
      </c>
      <c r="E14" s="32">
        <f t="shared" si="2"/>
        <v>9194</v>
      </c>
      <c r="F14" s="33">
        <v>0.91300000000000003</v>
      </c>
      <c r="G14" s="15">
        <f>7774-D14</f>
        <v>6770</v>
      </c>
      <c r="H14" s="32">
        <f t="shared" si="3"/>
        <v>84325</v>
      </c>
      <c r="I14" s="33">
        <v>0.95799999999999996</v>
      </c>
      <c r="J14" s="15">
        <v>1803</v>
      </c>
      <c r="K14" s="15">
        <v>259</v>
      </c>
      <c r="L14" s="32">
        <f t="shared" si="4"/>
        <v>18313</v>
      </c>
      <c r="M14" s="6">
        <v>0.92100000000000004</v>
      </c>
      <c r="N14" s="15">
        <f t="shared" si="0"/>
        <v>8573</v>
      </c>
      <c r="O14" s="15">
        <f t="shared" si="5"/>
        <v>102638</v>
      </c>
      <c r="P14" s="27">
        <f t="shared" si="1"/>
        <v>0.2103114429021346</v>
      </c>
    </row>
    <row r="15" spans="2:16" ht="15.75" thickBot="1" x14ac:dyDescent="0.3">
      <c r="B15" s="25" t="s">
        <v>20</v>
      </c>
      <c r="C15" s="31">
        <v>0.95799999999999996</v>
      </c>
      <c r="D15" s="18">
        <v>948</v>
      </c>
      <c r="E15" s="32">
        <f t="shared" si="2"/>
        <v>10142</v>
      </c>
      <c r="F15" s="33">
        <v>0.93300000000000005</v>
      </c>
      <c r="G15" s="15">
        <f>6538-D15</f>
        <v>5590</v>
      </c>
      <c r="H15" s="32">
        <f t="shared" si="3"/>
        <v>89915</v>
      </c>
      <c r="I15" s="33">
        <v>0.95699999999999996</v>
      </c>
      <c r="J15" s="15">
        <v>1651</v>
      </c>
      <c r="K15" s="15">
        <v>281</v>
      </c>
      <c r="L15" s="32">
        <f t="shared" si="4"/>
        <v>19964</v>
      </c>
      <c r="M15" s="6">
        <v>0.93799999999999994</v>
      </c>
      <c r="N15" s="15">
        <f t="shared" si="0"/>
        <v>7241</v>
      </c>
      <c r="O15" s="15">
        <f t="shared" si="5"/>
        <v>109879</v>
      </c>
      <c r="P15" s="27">
        <f t="shared" si="1"/>
        <v>0.22800718132854578</v>
      </c>
    </row>
    <row r="16" spans="2:16" ht="15.75" thickBot="1" x14ac:dyDescent="0.3">
      <c r="B16" s="37" t="s">
        <v>9</v>
      </c>
      <c r="C16" s="38"/>
      <c r="D16" s="39">
        <f>SUM(D4:D15)</f>
        <v>10142</v>
      </c>
      <c r="E16" s="40"/>
      <c r="F16" s="38">
        <v>0.93500000000000005</v>
      </c>
      <c r="G16" s="39">
        <f>SUM(G4:G15)</f>
        <v>89915</v>
      </c>
      <c r="H16" s="40"/>
      <c r="I16" s="38">
        <v>0.96099999999999997</v>
      </c>
      <c r="J16" s="39">
        <f>SUM(J4:J15)</f>
        <v>19964</v>
      </c>
      <c r="K16" s="39">
        <f>SUM(K4:K15)</f>
        <v>2670</v>
      </c>
      <c r="L16" s="40"/>
      <c r="M16" s="41">
        <v>0.91500000000000004</v>
      </c>
      <c r="N16" s="39">
        <f>+G16+J16</f>
        <v>109879</v>
      </c>
      <c r="O16" s="42" t="str">
        <f>+IF(O15-N16,0,"Contrôle OK")</f>
        <v>Contrôle OK</v>
      </c>
      <c r="P16" s="43">
        <f>+J16/N16</f>
        <v>0.18169076893673949</v>
      </c>
    </row>
  </sheetData>
  <mergeCells count="4">
    <mergeCell ref="M2:P2"/>
    <mergeCell ref="I2:L2"/>
    <mergeCell ref="C2:E2"/>
    <mergeCell ref="F2:H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9" tint="-0.249977111117893"/>
  </sheetPr>
  <dimension ref="A1:BB36"/>
  <sheetViews>
    <sheetView tabSelected="1" topLeftCell="AG4" zoomScale="80" zoomScaleNormal="80" workbookViewId="0">
      <selection activeCell="I31" sqref="I31:BB31"/>
    </sheetView>
  </sheetViews>
  <sheetFormatPr defaultColWidth="11.42578125" defaultRowHeight="15" x14ac:dyDescent="0.25"/>
  <cols>
    <col min="2" max="2" width="10.85546875" bestFit="1" customWidth="1"/>
    <col min="3" max="3" width="26.5703125" bestFit="1" customWidth="1"/>
    <col min="4" max="4" width="23.85546875" bestFit="1" customWidth="1"/>
    <col min="5" max="5" width="9.5703125" bestFit="1" customWidth="1"/>
    <col min="7" max="7" width="16.42578125" bestFit="1" customWidth="1"/>
  </cols>
  <sheetData>
    <row r="1" spans="2:17" x14ac:dyDescent="0.25">
      <c r="B1" s="182" t="s">
        <v>157</v>
      </c>
      <c r="C1" s="183"/>
      <c r="D1" s="183"/>
      <c r="E1" s="184"/>
      <c r="G1" s="185" t="s">
        <v>159</v>
      </c>
      <c r="H1" s="186"/>
      <c r="I1" s="186"/>
      <c r="J1" s="187"/>
    </row>
    <row r="2" spans="2:17" x14ac:dyDescent="0.25">
      <c r="B2" s="179" t="s">
        <v>161</v>
      </c>
      <c r="C2" s="180"/>
      <c r="D2" s="180"/>
      <c r="E2" s="181"/>
      <c r="G2" s="188" t="s">
        <v>46</v>
      </c>
      <c r="H2" s="189"/>
      <c r="I2" s="189"/>
      <c r="J2" s="190"/>
    </row>
    <row r="3" spans="2:17" x14ac:dyDescent="0.25">
      <c r="B3" s="109"/>
      <c r="C3" s="102" t="s">
        <v>113</v>
      </c>
      <c r="D3" s="102" t="s">
        <v>114</v>
      </c>
      <c r="E3" s="51" t="s">
        <v>24</v>
      </c>
      <c r="G3" t="s">
        <v>147</v>
      </c>
      <c r="H3" t="s">
        <v>154</v>
      </c>
      <c r="I3" t="s">
        <v>155</v>
      </c>
      <c r="J3" t="s">
        <v>24</v>
      </c>
    </row>
    <row r="4" spans="2:17" x14ac:dyDescent="0.25">
      <c r="B4" s="104" t="s">
        <v>115</v>
      </c>
      <c r="C4" s="103">
        <v>15251</v>
      </c>
      <c r="D4" s="103">
        <f>SUM('Lignes Accueil Hebdo 2019-2020'!C6:BB6)</f>
        <v>14977.7724</v>
      </c>
      <c r="E4" s="113">
        <f>(D4-C4)/C4</f>
        <v>-1.791538915480953E-2</v>
      </c>
      <c r="G4" t="s">
        <v>148</v>
      </c>
      <c r="H4">
        <v>800</v>
      </c>
      <c r="I4">
        <v>1930</v>
      </c>
      <c r="J4">
        <v>1.4125000000000001</v>
      </c>
    </row>
    <row r="5" spans="2:17" x14ac:dyDescent="0.25">
      <c r="B5" s="104" t="s">
        <v>116</v>
      </c>
      <c r="C5" s="103">
        <v>9986</v>
      </c>
      <c r="D5" s="103">
        <f>SUM('Lignes Accueil Hebdo 2019-2020'!C28:BB28)</f>
        <v>19290</v>
      </c>
      <c r="E5" s="113">
        <v>-3.4099999999999998E-2</v>
      </c>
      <c r="G5" t="s">
        <v>149</v>
      </c>
      <c r="H5">
        <v>700</v>
      </c>
      <c r="I5">
        <v>1991</v>
      </c>
      <c r="J5">
        <v>1.8442857142857143</v>
      </c>
      <c r="N5" s="191" t="s">
        <v>162</v>
      </c>
      <c r="O5" s="191"/>
      <c r="P5" s="191"/>
      <c r="Q5" s="191"/>
    </row>
    <row r="6" spans="2:17" ht="15.75" thickBot="1" x14ac:dyDescent="0.3">
      <c r="B6" s="106" t="s">
        <v>117</v>
      </c>
      <c r="C6" s="107">
        <f>+'Lignes Accueil Hebdo 2019-2020'!I82</f>
        <v>12487</v>
      </c>
      <c r="D6" s="107">
        <f>SUM('Lignes Accueil Hebdo 2019-2020'!C42:BB42)</f>
        <v>9645</v>
      </c>
      <c r="E6" s="114">
        <v>-0.2276</v>
      </c>
      <c r="G6" t="s">
        <v>150</v>
      </c>
      <c r="H6">
        <v>500</v>
      </c>
      <c r="I6">
        <v>2048</v>
      </c>
      <c r="J6">
        <v>3.0960000000000001</v>
      </c>
      <c r="N6" s="46">
        <f>SUM('Lignes Accueil Hebdo 2019-2020'!C6:BB6)</f>
        <v>14977.7724</v>
      </c>
      <c r="O6" s="46">
        <f>SUM('Lignes Accueil Hebdo 2019-2020'!C28:BB28)</f>
        <v>19290</v>
      </c>
      <c r="P6" s="48">
        <f>SUM('Lignes Accueil Hebdo 2019-2020'!C42:BB42)</f>
        <v>9645</v>
      </c>
      <c r="Q6" s="48"/>
    </row>
    <row r="7" spans="2:17" ht="15.75" thickBot="1" x14ac:dyDescent="0.3">
      <c r="B7" s="15"/>
      <c r="C7" s="70"/>
      <c r="D7" s="70"/>
      <c r="E7" s="69"/>
      <c r="G7" t="s">
        <v>151</v>
      </c>
      <c r="H7">
        <v>100</v>
      </c>
      <c r="I7">
        <v>185</v>
      </c>
      <c r="J7">
        <v>0.85000000000000009</v>
      </c>
      <c r="N7" s="48"/>
      <c r="O7" s="48"/>
      <c r="P7" s="48"/>
      <c r="Q7" s="48"/>
    </row>
    <row r="8" spans="2:17" s="15" customFormat="1" x14ac:dyDescent="0.25">
      <c r="B8" s="185" t="s">
        <v>158</v>
      </c>
      <c r="C8" s="186"/>
      <c r="D8" s="186"/>
      <c r="E8" s="187"/>
      <c r="G8" t="s">
        <v>152</v>
      </c>
      <c r="H8">
        <v>8</v>
      </c>
      <c r="I8">
        <v>12</v>
      </c>
      <c r="J8">
        <v>0.5</v>
      </c>
      <c r="N8" s="48"/>
      <c r="O8" s="48"/>
      <c r="P8" s="48"/>
      <c r="Q8" s="48"/>
    </row>
    <row r="9" spans="2:17" ht="15.75" thickBot="1" x14ac:dyDescent="0.3">
      <c r="B9" s="188" t="s">
        <v>44</v>
      </c>
      <c r="C9" s="189"/>
      <c r="D9" s="189"/>
      <c r="E9" s="190"/>
      <c r="N9" s="48"/>
      <c r="O9" s="48"/>
      <c r="P9" s="48"/>
      <c r="Q9" s="48"/>
    </row>
    <row r="10" spans="2:17" x14ac:dyDescent="0.25">
      <c r="B10" s="109"/>
      <c r="C10" s="102" t="s">
        <v>118</v>
      </c>
      <c r="D10" s="102" t="s">
        <v>119</v>
      </c>
      <c r="E10" s="51" t="s">
        <v>24</v>
      </c>
      <c r="G10" s="185" t="s">
        <v>160</v>
      </c>
      <c r="H10" s="186"/>
      <c r="I10" s="186"/>
      <c r="J10" s="187"/>
      <c r="N10" s="48"/>
      <c r="O10" s="48"/>
      <c r="P10" s="48"/>
      <c r="Q10" s="48"/>
    </row>
    <row r="11" spans="2:17" x14ac:dyDescent="0.25">
      <c r="B11" s="104" t="s">
        <v>115</v>
      </c>
      <c r="C11" s="110">
        <v>0.90800000000000003</v>
      </c>
      <c r="D11" s="110">
        <v>0.70099999999999996</v>
      </c>
      <c r="E11" s="105">
        <v>-0.22800000000000001</v>
      </c>
      <c r="G11" s="188" t="s">
        <v>46</v>
      </c>
      <c r="H11" s="189"/>
      <c r="I11" s="189"/>
      <c r="J11" s="190"/>
      <c r="N11" s="48"/>
      <c r="O11" s="48"/>
      <c r="P11" s="48"/>
      <c r="Q11" s="48"/>
    </row>
    <row r="12" spans="2:17" x14ac:dyDescent="0.25">
      <c r="B12" s="104" t="s">
        <v>116</v>
      </c>
      <c r="C12" s="111">
        <v>0.88100000000000001</v>
      </c>
      <c r="D12" s="111">
        <v>0.89700000000000002</v>
      </c>
      <c r="E12" s="105">
        <v>1.7999999999999999E-2</v>
      </c>
      <c r="G12" s="15" t="s">
        <v>147</v>
      </c>
      <c r="H12" s="15" t="s">
        <v>154</v>
      </c>
      <c r="I12" s="15" t="s">
        <v>155</v>
      </c>
      <c r="J12" s="15" t="s">
        <v>24</v>
      </c>
      <c r="N12" s="48"/>
      <c r="O12" s="48"/>
      <c r="P12" s="48"/>
      <c r="Q12" s="48"/>
    </row>
    <row r="13" spans="2:17" x14ac:dyDescent="0.25">
      <c r="B13" s="104" t="s">
        <v>117</v>
      </c>
      <c r="C13" s="111">
        <v>0.94299999999999995</v>
      </c>
      <c r="D13" s="111">
        <v>0</v>
      </c>
      <c r="E13" s="105">
        <v>-1</v>
      </c>
      <c r="G13" s="15" t="s">
        <v>148</v>
      </c>
      <c r="H13" s="15">
        <v>800</v>
      </c>
      <c r="I13" s="15">
        <v>1930</v>
      </c>
      <c r="J13" s="15">
        <v>1.4125000000000001</v>
      </c>
      <c r="N13" s="48"/>
      <c r="O13" s="48"/>
      <c r="P13" s="48"/>
      <c r="Q13" s="48"/>
    </row>
    <row r="14" spans="2:17" ht="15.75" thickBot="1" x14ac:dyDescent="0.3">
      <c r="B14" s="106" t="s">
        <v>156</v>
      </c>
      <c r="C14" s="112">
        <v>72</v>
      </c>
      <c r="D14" s="112">
        <v>0</v>
      </c>
      <c r="E14" s="108">
        <v>-1</v>
      </c>
      <c r="G14" s="15" t="s">
        <v>149</v>
      </c>
      <c r="H14" s="15">
        <v>700</v>
      </c>
      <c r="I14" s="15">
        <v>1991</v>
      </c>
      <c r="J14" s="15">
        <v>1.8442857142857143</v>
      </c>
      <c r="N14" s="48"/>
      <c r="O14" s="48"/>
      <c r="P14" s="48"/>
      <c r="Q14" s="48"/>
    </row>
    <row r="15" spans="2:17" x14ac:dyDescent="0.25">
      <c r="G15" s="15" t="s">
        <v>150</v>
      </c>
      <c r="H15" s="15">
        <v>500</v>
      </c>
      <c r="I15" s="15">
        <v>2048</v>
      </c>
      <c r="J15" s="15">
        <v>3.0960000000000001</v>
      </c>
      <c r="N15" s="48"/>
      <c r="O15" s="48"/>
      <c r="P15" s="48"/>
      <c r="Q15" s="48"/>
    </row>
    <row r="16" spans="2:17" x14ac:dyDescent="0.25">
      <c r="G16" s="15" t="s">
        <v>151</v>
      </c>
      <c r="H16" s="15">
        <v>100</v>
      </c>
      <c r="I16" s="15">
        <v>185</v>
      </c>
      <c r="J16" s="15">
        <v>0.85000000000000009</v>
      </c>
      <c r="N16" s="48"/>
      <c r="O16" s="48"/>
      <c r="P16" s="48"/>
      <c r="Q16" s="48"/>
    </row>
    <row r="17" spans="1:54" x14ac:dyDescent="0.25">
      <c r="G17" s="15" t="s">
        <v>152</v>
      </c>
      <c r="H17" s="15">
        <v>8</v>
      </c>
      <c r="I17" s="15">
        <v>12</v>
      </c>
      <c r="J17" s="15">
        <v>0.5</v>
      </c>
      <c r="N17" s="48"/>
      <c r="O17" s="48"/>
      <c r="P17" s="48"/>
      <c r="Q17" s="48"/>
    </row>
    <row r="18" spans="1:54" ht="15.75" thickBot="1" x14ac:dyDescent="0.3">
      <c r="A18" t="s">
        <v>153</v>
      </c>
      <c r="B18" s="15" t="e">
        <f>#REF!</f>
        <v>#REF!</v>
      </c>
      <c r="C18" s="178" t="e">
        <f>#REF!</f>
        <v>#REF!</v>
      </c>
      <c r="D18" s="178"/>
      <c r="E18" s="15" t="e">
        <f>#REF!</f>
        <v>#REF!</v>
      </c>
    </row>
    <row r="19" spans="1:54" ht="15.75" thickBot="1" x14ac:dyDescent="0.3">
      <c r="B19" s="96" t="e">
        <f>#REF!</f>
        <v>#REF!</v>
      </c>
      <c r="C19" s="70" t="e">
        <f>#REF!</f>
        <v>#REF!</v>
      </c>
      <c r="D19" s="70" t="e">
        <f>#REF!</f>
        <v>#REF!</v>
      </c>
      <c r="E19" s="15" t="e">
        <f>#REF!</f>
        <v>#REF!</v>
      </c>
    </row>
    <row r="20" spans="1:54" ht="16.5" thickTop="1" thickBot="1" x14ac:dyDescent="0.3">
      <c r="B20" s="97" t="e">
        <f>#REF!</f>
        <v>#REF!</v>
      </c>
      <c r="C20" s="95" t="e">
        <f>#REF!</f>
        <v>#REF!</v>
      </c>
      <c r="D20" s="95" t="e">
        <f>#REF!</f>
        <v>#REF!</v>
      </c>
      <c r="E20" s="69" t="e">
        <f>#REF!</f>
        <v>#REF!</v>
      </c>
    </row>
    <row r="21" spans="1:54" ht="15.75" thickBot="1" x14ac:dyDescent="0.3">
      <c r="B21" s="97" t="e">
        <f>#REF!</f>
        <v>#REF!</v>
      </c>
      <c r="C21" s="95" t="e">
        <f>#REF!</f>
        <v>#REF!</v>
      </c>
      <c r="D21" s="95" t="e">
        <f>#REF!</f>
        <v>#REF!</v>
      </c>
      <c r="E21" s="69" t="e">
        <f>#REF!</f>
        <v>#REF!</v>
      </c>
    </row>
    <row r="22" spans="1:54" ht="15.75" thickBot="1" x14ac:dyDescent="0.3">
      <c r="B22" s="97" t="e">
        <f>#REF!</f>
        <v>#REF!</v>
      </c>
      <c r="C22" s="95" t="e">
        <f>#REF!</f>
        <v>#REF!</v>
      </c>
      <c r="D22" s="95" t="e">
        <f>#REF!</f>
        <v>#REF!</v>
      </c>
      <c r="E22" s="69" t="e">
        <f>#REF!</f>
        <v>#REF!</v>
      </c>
    </row>
    <row r="23" spans="1:54" ht="15.75" thickBot="1" x14ac:dyDescent="0.3">
      <c r="B23" s="98" t="e">
        <f>#REF!</f>
        <v>#REF!</v>
      </c>
      <c r="C23" s="95" t="e">
        <f>#REF!</f>
        <v>#REF!</v>
      </c>
      <c r="D23" s="95" t="e">
        <f>#REF!</f>
        <v>#REF!</v>
      </c>
      <c r="E23" s="69" t="e">
        <f>#REF!</f>
        <v>#REF!</v>
      </c>
    </row>
    <row r="24" spans="1:54" ht="15.75" thickBot="1" x14ac:dyDescent="0.3">
      <c r="B24" s="97" t="e">
        <f>#REF!</f>
        <v>#REF!</v>
      </c>
      <c r="C24" s="95" t="e">
        <f>#REF!</f>
        <v>#REF!</v>
      </c>
      <c r="D24" s="95" t="e">
        <f>#REF!</f>
        <v>#REF!</v>
      </c>
      <c r="E24" s="69" t="e">
        <f>#REF!</f>
        <v>#REF!</v>
      </c>
    </row>
    <row r="31" spans="1:54" x14ac:dyDescent="0.25">
      <c r="I31">
        <f>COLUMN()</f>
        <v>9</v>
      </c>
      <c r="J31" s="15">
        <f>COLUMN()</f>
        <v>10</v>
      </c>
      <c r="K31" s="15">
        <f>COLUMN()</f>
        <v>11</v>
      </c>
      <c r="L31" s="15">
        <f>COLUMN()</f>
        <v>12</v>
      </c>
      <c r="M31" s="15">
        <f>COLUMN()</f>
        <v>13</v>
      </c>
      <c r="N31" s="15">
        <f>COLUMN()</f>
        <v>14</v>
      </c>
      <c r="O31" s="15">
        <f>COLUMN()</f>
        <v>15</v>
      </c>
      <c r="P31" s="15">
        <f>COLUMN()</f>
        <v>16</v>
      </c>
      <c r="Q31" s="15">
        <f>COLUMN()</f>
        <v>17</v>
      </c>
      <c r="R31" s="15">
        <f>COLUMN()</f>
        <v>18</v>
      </c>
      <c r="S31" s="15">
        <f>COLUMN()</f>
        <v>19</v>
      </c>
      <c r="T31" s="15">
        <f>COLUMN()</f>
        <v>20</v>
      </c>
      <c r="U31" s="15">
        <f>COLUMN()</f>
        <v>21</v>
      </c>
      <c r="V31" s="15">
        <f>COLUMN()</f>
        <v>22</v>
      </c>
      <c r="W31" s="15">
        <f>COLUMN()</f>
        <v>23</v>
      </c>
      <c r="X31" s="15">
        <f>COLUMN()</f>
        <v>24</v>
      </c>
      <c r="Y31" s="15">
        <f>COLUMN()</f>
        <v>25</v>
      </c>
      <c r="Z31" s="15">
        <f>COLUMN()</f>
        <v>26</v>
      </c>
      <c r="AA31" s="15">
        <f>COLUMN()</f>
        <v>27</v>
      </c>
      <c r="AB31" s="15">
        <f>COLUMN()</f>
        <v>28</v>
      </c>
      <c r="AC31" s="15">
        <f>COLUMN()</f>
        <v>29</v>
      </c>
      <c r="AD31" s="15">
        <f>COLUMN()</f>
        <v>30</v>
      </c>
      <c r="AE31" s="15">
        <f>COLUMN()</f>
        <v>31</v>
      </c>
      <c r="AF31" s="15">
        <f>COLUMN()</f>
        <v>32</v>
      </c>
      <c r="AG31" s="15">
        <f>COLUMN()</f>
        <v>33</v>
      </c>
      <c r="AH31" s="15">
        <f>COLUMN()</f>
        <v>34</v>
      </c>
      <c r="AI31" s="15">
        <f>COLUMN()</f>
        <v>35</v>
      </c>
      <c r="AJ31" s="15">
        <f>COLUMN()</f>
        <v>36</v>
      </c>
      <c r="AK31" s="15">
        <f>COLUMN()</f>
        <v>37</v>
      </c>
      <c r="AL31" s="15">
        <f>COLUMN()</f>
        <v>38</v>
      </c>
      <c r="AM31" s="15">
        <f>COLUMN()</f>
        <v>39</v>
      </c>
      <c r="AN31" s="15">
        <f>COLUMN()</f>
        <v>40</v>
      </c>
      <c r="AO31" s="15">
        <f>COLUMN()</f>
        <v>41</v>
      </c>
      <c r="AP31" s="15">
        <f>COLUMN()</f>
        <v>42</v>
      </c>
      <c r="AQ31" s="15">
        <f>COLUMN()</f>
        <v>43</v>
      </c>
      <c r="AR31" s="15">
        <f>COLUMN()</f>
        <v>44</v>
      </c>
      <c r="AS31" s="15">
        <f>COLUMN()</f>
        <v>45</v>
      </c>
      <c r="AT31" s="15">
        <f>COLUMN()</f>
        <v>46</v>
      </c>
      <c r="AU31" s="15">
        <f>COLUMN()</f>
        <v>47</v>
      </c>
      <c r="AV31" s="15">
        <f>COLUMN()</f>
        <v>48</v>
      </c>
      <c r="AW31" s="15">
        <f>COLUMN()</f>
        <v>49</v>
      </c>
      <c r="AX31" s="15">
        <f>COLUMN()</f>
        <v>50</v>
      </c>
      <c r="AY31" s="15">
        <f>COLUMN()</f>
        <v>51</v>
      </c>
      <c r="AZ31" s="15">
        <f>COLUMN()</f>
        <v>52</v>
      </c>
      <c r="BA31" s="15">
        <f>COLUMN()</f>
        <v>53</v>
      </c>
      <c r="BB31" s="15">
        <f>COLUMN()</f>
        <v>54</v>
      </c>
    </row>
    <row r="33" spans="3:4" x14ac:dyDescent="0.25">
      <c r="D33" s="6"/>
    </row>
    <row r="34" spans="3:4" x14ac:dyDescent="0.25">
      <c r="C34" s="6"/>
    </row>
    <row r="36" spans="3:4" x14ac:dyDescent="0.25">
      <c r="C36" s="164" t="str">
        <f>IF('Lignes Accueil Hebdo 2019-2020'!J9&lt;&gt;"",'Lignes Accueil Hebdo 2019-2020'!J55,"")</f>
        <v/>
      </c>
    </row>
  </sheetData>
  <mergeCells count="10">
    <mergeCell ref="N5:Q5"/>
    <mergeCell ref="G2:J2"/>
    <mergeCell ref="G1:J1"/>
    <mergeCell ref="G10:J10"/>
    <mergeCell ref="G11:J11"/>
    <mergeCell ref="C18:D18"/>
    <mergeCell ref="B2:E2"/>
    <mergeCell ref="B1:E1"/>
    <mergeCell ref="B8:E8"/>
    <mergeCell ref="B9:E9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WIDGET_Bouton1_Clic">
                <anchor moveWithCells="1" sizeWithCells="1">
                  <from>
                    <xdr:col>6</xdr:col>
                    <xdr:colOff>76200</xdr:colOff>
                    <xdr:row>17</xdr:row>
                    <xdr:rowOff>161925</xdr:rowOff>
                  </from>
                  <to>
                    <xdr:col>11</xdr:col>
                    <xdr:colOff>542925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>
    <tabColor theme="9" tint="-0.249977111117893"/>
  </sheetPr>
  <dimension ref="A1:BC189"/>
  <sheetViews>
    <sheetView showGridLines="0" topLeftCell="A40" zoomScale="85" zoomScaleNormal="85" workbookViewId="0">
      <pane xSplit="2" topLeftCell="C1" activePane="topRight" state="frozen"/>
      <selection activeCell="M14" sqref="M14"/>
      <selection pane="topRight" activeCell="AD53" sqref="AD53"/>
    </sheetView>
  </sheetViews>
  <sheetFormatPr defaultColWidth="11.5703125" defaultRowHeight="15" x14ac:dyDescent="0.25"/>
  <cols>
    <col min="1" max="1" width="22.140625" style="15" bestFit="1" customWidth="1"/>
    <col min="2" max="2" width="19.85546875" style="15" bestFit="1" customWidth="1"/>
    <col min="3" max="3" width="7.5703125" style="15" bestFit="1" customWidth="1"/>
    <col min="4" max="8" width="7.5703125" style="15" customWidth="1"/>
    <col min="9" max="9" width="7.85546875" style="15" bestFit="1" customWidth="1"/>
    <col min="10" max="17" width="7.5703125" style="15" customWidth="1"/>
    <col min="18" max="18" width="7.140625" style="15" bestFit="1" customWidth="1"/>
    <col min="19" max="36" width="7.5703125" style="15" customWidth="1"/>
    <col min="37" max="37" width="8.140625" style="15" bestFit="1" customWidth="1"/>
    <col min="38" max="53" width="7.5703125" style="15" customWidth="1"/>
    <col min="54" max="54" width="9.28515625" style="15" bestFit="1" customWidth="1"/>
    <col min="55" max="55" width="12" style="15" bestFit="1" customWidth="1"/>
    <col min="56" max="16384" width="11.5703125" style="15"/>
  </cols>
  <sheetData>
    <row r="1" spans="1:55" x14ac:dyDescent="0.25">
      <c r="A1" s="93" t="s">
        <v>122</v>
      </c>
      <c r="B1" s="100" t="s">
        <v>120</v>
      </c>
      <c r="C1" s="115">
        <v>0.96099999999999997</v>
      </c>
      <c r="D1" s="115">
        <v>0.93500000000000005</v>
      </c>
      <c r="E1" s="115">
        <v>0.98599999999999999</v>
      </c>
      <c r="F1" s="115">
        <v>0.98499999999999999</v>
      </c>
      <c r="G1" s="115">
        <v>0.92600000000000005</v>
      </c>
      <c r="H1" s="115">
        <v>0.94299999999999995</v>
      </c>
      <c r="I1" s="115">
        <v>0.97099999999999997</v>
      </c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6"/>
    </row>
    <row r="2" spans="1:55" x14ac:dyDescent="0.25">
      <c r="A2" s="99" t="s">
        <v>146</v>
      </c>
      <c r="B2" s="48" t="s">
        <v>120</v>
      </c>
      <c r="C2" s="117">
        <v>0.96099999999999997</v>
      </c>
      <c r="D2" s="118"/>
      <c r="E2" s="118"/>
      <c r="F2" s="118"/>
      <c r="G2" s="118"/>
      <c r="H2" s="118"/>
      <c r="I2" s="118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9"/>
    </row>
    <row r="3" spans="1:55" ht="15.75" thickBot="1" x14ac:dyDescent="0.3">
      <c r="A3" s="94" t="s">
        <v>121</v>
      </c>
      <c r="B3" s="101"/>
      <c r="C3" s="120">
        <v>0.95</v>
      </c>
      <c r="D3" s="120">
        <v>0.95</v>
      </c>
      <c r="E3" s="120">
        <v>0.95</v>
      </c>
      <c r="F3" s="120">
        <v>0.95</v>
      </c>
      <c r="G3" s="120">
        <v>0.95</v>
      </c>
      <c r="H3" s="120">
        <v>0.95</v>
      </c>
      <c r="I3" s="120">
        <v>0.95</v>
      </c>
      <c r="J3" s="120">
        <v>0.95</v>
      </c>
      <c r="K3" s="120">
        <v>0.95</v>
      </c>
      <c r="L3" s="120">
        <v>0.95</v>
      </c>
      <c r="M3" s="120">
        <v>0.95</v>
      </c>
      <c r="N3" s="120">
        <v>0.95</v>
      </c>
      <c r="O3" s="120">
        <v>0.95</v>
      </c>
      <c r="P3" s="120">
        <v>0.95</v>
      </c>
      <c r="Q3" s="120">
        <v>0.95</v>
      </c>
      <c r="R3" s="120">
        <v>0.95</v>
      </c>
      <c r="S3" s="120">
        <v>0.95</v>
      </c>
      <c r="T3" s="120">
        <v>0.95</v>
      </c>
      <c r="U3" s="120">
        <v>0.95</v>
      </c>
      <c r="V3" s="120">
        <v>0.95</v>
      </c>
      <c r="W3" s="120">
        <v>0.95</v>
      </c>
      <c r="X3" s="120">
        <v>0.95</v>
      </c>
      <c r="Y3" s="120">
        <v>0.95</v>
      </c>
      <c r="Z3" s="120">
        <v>0.95</v>
      </c>
      <c r="AA3" s="120">
        <v>0.95</v>
      </c>
      <c r="AB3" s="120">
        <v>0.95</v>
      </c>
      <c r="AC3" s="120">
        <v>0.95</v>
      </c>
      <c r="AD3" s="120">
        <v>0.95</v>
      </c>
      <c r="AE3" s="120">
        <v>0.95</v>
      </c>
      <c r="AF3" s="120">
        <v>0.95</v>
      </c>
      <c r="AG3" s="120">
        <v>0.95</v>
      </c>
      <c r="AH3" s="120">
        <v>0.95</v>
      </c>
      <c r="AI3" s="120">
        <v>0.95</v>
      </c>
      <c r="AJ3" s="120">
        <v>0.95</v>
      </c>
      <c r="AK3" s="120">
        <v>0.95</v>
      </c>
      <c r="AL3" s="120">
        <v>0.95</v>
      </c>
      <c r="AM3" s="120">
        <v>0.95</v>
      </c>
      <c r="AN3" s="120">
        <v>0.95</v>
      </c>
      <c r="AO3" s="120">
        <v>0.95</v>
      </c>
      <c r="AP3" s="120">
        <v>0.95</v>
      </c>
      <c r="AQ3" s="120">
        <v>0.95</v>
      </c>
      <c r="AR3" s="120">
        <v>0.95</v>
      </c>
      <c r="AS3" s="120">
        <v>0.95</v>
      </c>
      <c r="AT3" s="120">
        <v>0.95</v>
      </c>
      <c r="AU3" s="120">
        <v>0.95</v>
      </c>
      <c r="AV3" s="120">
        <v>0.95</v>
      </c>
      <c r="AW3" s="120">
        <v>0.95</v>
      </c>
      <c r="AX3" s="120">
        <v>0.95</v>
      </c>
      <c r="AY3" s="120">
        <v>0.95</v>
      </c>
      <c r="AZ3" s="120">
        <v>0.95</v>
      </c>
      <c r="BA3" s="120">
        <v>0.95</v>
      </c>
      <c r="BB3" s="121">
        <v>0.95</v>
      </c>
    </row>
    <row r="4" spans="1:55" ht="21" customHeight="1" thickBot="1" x14ac:dyDescent="0.3"/>
    <row r="5" spans="1:55" ht="15.75" thickBot="1" x14ac:dyDescent="0.3">
      <c r="B5" s="57">
        <v>2020</v>
      </c>
      <c r="C5" s="79" t="s">
        <v>38</v>
      </c>
      <c r="D5" s="80" t="s">
        <v>39</v>
      </c>
      <c r="E5" s="80" t="s">
        <v>40</v>
      </c>
      <c r="F5" s="80" t="s">
        <v>41</v>
      </c>
      <c r="G5" s="80" t="s">
        <v>42</v>
      </c>
      <c r="H5" s="80" t="s">
        <v>43</v>
      </c>
      <c r="I5" s="80" t="s">
        <v>44</v>
      </c>
      <c r="J5" s="80" t="s">
        <v>45</v>
      </c>
      <c r="K5" s="80" t="s">
        <v>46</v>
      </c>
      <c r="L5" s="80" t="s">
        <v>47</v>
      </c>
      <c r="M5" s="80" t="s">
        <v>48</v>
      </c>
      <c r="N5" s="80" t="s">
        <v>49</v>
      </c>
      <c r="O5" s="80" t="s">
        <v>50</v>
      </c>
      <c r="P5" s="80" t="s">
        <v>51</v>
      </c>
      <c r="Q5" s="80" t="s">
        <v>52</v>
      </c>
      <c r="R5" s="80" t="s">
        <v>53</v>
      </c>
      <c r="S5" s="80" t="s">
        <v>54</v>
      </c>
      <c r="T5" s="80" t="s">
        <v>55</v>
      </c>
      <c r="U5" s="80" t="s">
        <v>56</v>
      </c>
      <c r="V5" s="80" t="s">
        <v>57</v>
      </c>
      <c r="W5" s="80" t="s">
        <v>58</v>
      </c>
      <c r="X5" s="80" t="s">
        <v>59</v>
      </c>
      <c r="Y5" s="80" t="s">
        <v>60</v>
      </c>
      <c r="Z5" s="80" t="s">
        <v>61</v>
      </c>
      <c r="AA5" s="80" t="s">
        <v>62</v>
      </c>
      <c r="AB5" s="80" t="s">
        <v>63</v>
      </c>
      <c r="AC5" s="80" t="s">
        <v>64</v>
      </c>
      <c r="AD5" s="80" t="s">
        <v>65</v>
      </c>
      <c r="AE5" s="80" t="s">
        <v>66</v>
      </c>
      <c r="AF5" s="80" t="s">
        <v>67</v>
      </c>
      <c r="AG5" s="80" t="s">
        <v>68</v>
      </c>
      <c r="AH5" s="80" t="s">
        <v>69</v>
      </c>
      <c r="AI5" s="80" t="s">
        <v>70</v>
      </c>
      <c r="AJ5" s="80" t="s">
        <v>71</v>
      </c>
      <c r="AK5" s="80" t="s">
        <v>72</v>
      </c>
      <c r="AL5" s="80" t="s">
        <v>73</v>
      </c>
      <c r="AM5" s="80" t="s">
        <v>74</v>
      </c>
      <c r="AN5" s="80" t="s">
        <v>75</v>
      </c>
      <c r="AO5" s="80" t="s">
        <v>76</v>
      </c>
      <c r="AP5" s="80" t="s">
        <v>77</v>
      </c>
      <c r="AQ5" s="80" t="s">
        <v>78</v>
      </c>
      <c r="AR5" s="80" t="s">
        <v>79</v>
      </c>
      <c r="AS5" s="80" t="s">
        <v>80</v>
      </c>
      <c r="AT5" s="80" t="s">
        <v>81</v>
      </c>
      <c r="AU5" s="80" t="s">
        <v>82</v>
      </c>
      <c r="AV5" s="80" t="s">
        <v>83</v>
      </c>
      <c r="AW5" s="80" t="s">
        <v>84</v>
      </c>
      <c r="AX5" s="80" t="s">
        <v>85</v>
      </c>
      <c r="AY5" s="80" t="s">
        <v>86</v>
      </c>
      <c r="AZ5" s="80" t="s">
        <v>87</v>
      </c>
      <c r="BA5" s="80" t="s">
        <v>88</v>
      </c>
      <c r="BB5" s="81" t="s">
        <v>89</v>
      </c>
      <c r="BC5" s="57" t="s">
        <v>97</v>
      </c>
    </row>
    <row r="6" spans="1:55" ht="21" x14ac:dyDescent="0.25">
      <c r="A6" s="195" t="s">
        <v>135</v>
      </c>
      <c r="B6" s="122" t="s">
        <v>27</v>
      </c>
      <c r="C6" s="72">
        <v>1121</v>
      </c>
      <c r="D6" s="73">
        <v>2798</v>
      </c>
      <c r="E6" s="73">
        <v>-0.2276</v>
      </c>
      <c r="F6" s="73">
        <v>2722</v>
      </c>
      <c r="G6" s="73">
        <v>2519</v>
      </c>
      <c r="H6" s="73">
        <v>2824</v>
      </c>
      <c r="I6" s="73">
        <v>2994</v>
      </c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4"/>
      <c r="BC6" s="123">
        <f>SUM(C6:BB6)</f>
        <v>14977.7724</v>
      </c>
    </row>
    <row r="7" spans="1:55" s="45" customFormat="1" ht="52.5" customHeight="1" x14ac:dyDescent="0.25">
      <c r="A7" s="196"/>
      <c r="B7" s="124" t="s">
        <v>106</v>
      </c>
      <c r="C7" s="125">
        <f>+C6</f>
        <v>1121</v>
      </c>
      <c r="D7" s="126">
        <f t="shared" ref="D7:BB7" si="0">+C7+D6</f>
        <v>3919</v>
      </c>
      <c r="E7" s="126">
        <f t="shared" si="0"/>
        <v>3918.7723999999998</v>
      </c>
      <c r="F7" s="126">
        <f t="shared" si="0"/>
        <v>6640.7723999999998</v>
      </c>
      <c r="G7" s="126">
        <f t="shared" si="0"/>
        <v>9159.7723999999998</v>
      </c>
      <c r="H7" s="126">
        <f t="shared" si="0"/>
        <v>11983.7724</v>
      </c>
      <c r="I7" s="126">
        <f t="shared" si="0"/>
        <v>14977.7724</v>
      </c>
      <c r="J7" s="126">
        <f t="shared" si="0"/>
        <v>14977.7724</v>
      </c>
      <c r="K7" s="126">
        <f t="shared" si="0"/>
        <v>14977.7724</v>
      </c>
      <c r="L7" s="126">
        <f t="shared" si="0"/>
        <v>14977.7724</v>
      </c>
      <c r="M7" s="126">
        <f t="shared" si="0"/>
        <v>14977.7724</v>
      </c>
      <c r="N7" s="126">
        <f t="shared" si="0"/>
        <v>14977.7724</v>
      </c>
      <c r="O7" s="126">
        <f t="shared" si="0"/>
        <v>14977.7724</v>
      </c>
      <c r="P7" s="126">
        <f t="shared" si="0"/>
        <v>14977.7724</v>
      </c>
      <c r="Q7" s="126">
        <f t="shared" si="0"/>
        <v>14977.7724</v>
      </c>
      <c r="R7" s="126">
        <f t="shared" si="0"/>
        <v>14977.7724</v>
      </c>
      <c r="S7" s="126">
        <f t="shared" si="0"/>
        <v>14977.7724</v>
      </c>
      <c r="T7" s="126">
        <f t="shared" si="0"/>
        <v>14977.7724</v>
      </c>
      <c r="U7" s="126">
        <f t="shared" si="0"/>
        <v>14977.7724</v>
      </c>
      <c r="V7" s="126">
        <f t="shared" si="0"/>
        <v>14977.7724</v>
      </c>
      <c r="W7" s="126">
        <f t="shared" si="0"/>
        <v>14977.7724</v>
      </c>
      <c r="X7" s="126">
        <f t="shared" si="0"/>
        <v>14977.7724</v>
      </c>
      <c r="Y7" s="126">
        <f t="shared" si="0"/>
        <v>14977.7724</v>
      </c>
      <c r="Z7" s="126">
        <f t="shared" si="0"/>
        <v>14977.7724</v>
      </c>
      <c r="AA7" s="126">
        <f t="shared" si="0"/>
        <v>14977.7724</v>
      </c>
      <c r="AB7" s="126">
        <f t="shared" si="0"/>
        <v>14977.7724</v>
      </c>
      <c r="AC7" s="126">
        <f t="shared" si="0"/>
        <v>14977.7724</v>
      </c>
      <c r="AD7" s="126">
        <f t="shared" si="0"/>
        <v>14977.7724</v>
      </c>
      <c r="AE7" s="126">
        <f t="shared" si="0"/>
        <v>14977.7724</v>
      </c>
      <c r="AF7" s="126">
        <f t="shared" si="0"/>
        <v>14977.7724</v>
      </c>
      <c r="AG7" s="126">
        <f t="shared" si="0"/>
        <v>14977.7724</v>
      </c>
      <c r="AH7" s="126">
        <f t="shared" si="0"/>
        <v>14977.7724</v>
      </c>
      <c r="AI7" s="126">
        <f t="shared" si="0"/>
        <v>14977.7724</v>
      </c>
      <c r="AJ7" s="126">
        <f t="shared" si="0"/>
        <v>14977.7724</v>
      </c>
      <c r="AK7" s="126">
        <f t="shared" si="0"/>
        <v>14977.7724</v>
      </c>
      <c r="AL7" s="126">
        <f t="shared" si="0"/>
        <v>14977.7724</v>
      </c>
      <c r="AM7" s="126">
        <f t="shared" si="0"/>
        <v>14977.7724</v>
      </c>
      <c r="AN7" s="126">
        <f t="shared" si="0"/>
        <v>14977.7724</v>
      </c>
      <c r="AO7" s="126">
        <f t="shared" si="0"/>
        <v>14977.7724</v>
      </c>
      <c r="AP7" s="126">
        <f t="shared" si="0"/>
        <v>14977.7724</v>
      </c>
      <c r="AQ7" s="126">
        <f t="shared" si="0"/>
        <v>14977.7724</v>
      </c>
      <c r="AR7" s="126">
        <f t="shared" si="0"/>
        <v>14977.7724</v>
      </c>
      <c r="AS7" s="126">
        <f t="shared" si="0"/>
        <v>14977.7724</v>
      </c>
      <c r="AT7" s="126">
        <f t="shared" si="0"/>
        <v>14977.7724</v>
      </c>
      <c r="AU7" s="126">
        <f t="shared" si="0"/>
        <v>14977.7724</v>
      </c>
      <c r="AV7" s="126">
        <f t="shared" si="0"/>
        <v>14977.7724</v>
      </c>
      <c r="AW7" s="126">
        <f t="shared" si="0"/>
        <v>14977.7724</v>
      </c>
      <c r="AX7" s="126">
        <f t="shared" si="0"/>
        <v>14977.7724</v>
      </c>
      <c r="AY7" s="126">
        <f t="shared" si="0"/>
        <v>14977.7724</v>
      </c>
      <c r="AZ7" s="126">
        <f t="shared" si="0"/>
        <v>14977.7724</v>
      </c>
      <c r="BA7" s="126">
        <f t="shared" si="0"/>
        <v>14977.7724</v>
      </c>
      <c r="BB7" s="127">
        <f t="shared" si="0"/>
        <v>14977.7724</v>
      </c>
      <c r="BC7" s="128"/>
    </row>
    <row r="8" spans="1:55" ht="21" x14ac:dyDescent="0.25">
      <c r="A8" s="196"/>
      <c r="B8" s="129" t="s">
        <v>36</v>
      </c>
      <c r="C8" s="54">
        <v>0.90900000000000003</v>
      </c>
      <c r="D8" s="47">
        <v>0.69899999999999995</v>
      </c>
      <c r="E8" s="47">
        <v>0.68799999999999994</v>
      </c>
      <c r="F8" s="47">
        <v>0.81200000000000006</v>
      </c>
      <c r="G8" s="47">
        <v>0.82799999999999996</v>
      </c>
      <c r="H8" s="47">
        <v>0.72399999999999998</v>
      </c>
      <c r="I8" s="47">
        <v>0.68</v>
      </c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50"/>
      <c r="BC8" s="68">
        <v>0.71099999999999997</v>
      </c>
    </row>
    <row r="9" spans="1:55" ht="21" x14ac:dyDescent="0.25">
      <c r="A9" s="197"/>
      <c r="B9" s="167" t="s">
        <v>138</v>
      </c>
      <c r="C9" s="168">
        <v>0.9</v>
      </c>
      <c r="D9" s="169">
        <v>0.73899999999999999</v>
      </c>
      <c r="E9" s="169">
        <v>0.69299999999999995</v>
      </c>
      <c r="F9" s="169">
        <v>0.746</v>
      </c>
      <c r="G9" s="169">
        <v>0.82</v>
      </c>
      <c r="H9" s="169">
        <v>0.77300000000000002</v>
      </c>
      <c r="I9" s="169">
        <v>0.70099999999999996</v>
      </c>
      <c r="J9" s="169"/>
      <c r="K9" s="169"/>
      <c r="L9" s="169"/>
      <c r="M9" s="169"/>
      <c r="N9" s="169"/>
      <c r="O9" s="169"/>
      <c r="P9" s="169"/>
      <c r="Q9" s="169"/>
      <c r="R9" s="169"/>
      <c r="S9" s="169"/>
      <c r="T9" s="169"/>
      <c r="U9" s="169"/>
      <c r="V9" s="169"/>
      <c r="W9" s="169"/>
      <c r="X9" s="169"/>
      <c r="Y9" s="169"/>
      <c r="Z9" s="169"/>
      <c r="AA9" s="169"/>
      <c r="AB9" s="169"/>
      <c r="AC9" s="169"/>
      <c r="AD9" s="169"/>
      <c r="AE9" s="169"/>
      <c r="AF9" s="169"/>
      <c r="AG9" s="169"/>
      <c r="AH9" s="169"/>
      <c r="AI9" s="169"/>
      <c r="AJ9" s="169"/>
      <c r="AK9" s="169"/>
      <c r="AL9" s="169"/>
      <c r="AM9" s="169"/>
      <c r="AN9" s="169"/>
      <c r="AO9" s="169"/>
      <c r="AP9" s="169"/>
      <c r="AQ9" s="169"/>
      <c r="AR9" s="169"/>
      <c r="AS9" s="169"/>
      <c r="AT9" s="169"/>
      <c r="AU9" s="169"/>
      <c r="AV9" s="169"/>
      <c r="AW9" s="169"/>
      <c r="AX9" s="169"/>
      <c r="AY9" s="169"/>
      <c r="AZ9" s="169"/>
      <c r="BA9" s="169"/>
      <c r="BB9" s="50"/>
      <c r="BC9" s="68"/>
    </row>
    <row r="10" spans="1:55" ht="26.25" customHeight="1" x14ac:dyDescent="0.25">
      <c r="A10" s="196"/>
      <c r="B10" s="129" t="s">
        <v>37</v>
      </c>
      <c r="C10" s="54">
        <v>0.7</v>
      </c>
      <c r="D10" s="47">
        <v>0.37</v>
      </c>
      <c r="E10" s="47">
        <v>0.43</v>
      </c>
      <c r="F10" s="47">
        <v>0.53</v>
      </c>
      <c r="G10" s="47">
        <v>0.51</v>
      </c>
      <c r="H10" s="47">
        <v>0.36099999999999999</v>
      </c>
      <c r="I10" s="47">
        <v>0.433</v>
      </c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50"/>
      <c r="BC10" s="52"/>
    </row>
    <row r="11" spans="1:55" ht="14.25" customHeight="1" x14ac:dyDescent="0.25">
      <c r="A11" s="196"/>
      <c r="B11" s="129" t="s">
        <v>145</v>
      </c>
      <c r="C11" s="54">
        <v>0.7</v>
      </c>
      <c r="D11" s="47">
        <v>0.46</v>
      </c>
      <c r="E11" s="47">
        <v>0.4</v>
      </c>
      <c r="F11" s="47">
        <v>0.48</v>
      </c>
      <c r="G11" s="47">
        <v>0.52</v>
      </c>
      <c r="H11" s="47">
        <v>0.44</v>
      </c>
      <c r="I11" s="47">
        <v>0.4</v>
      </c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50"/>
      <c r="BC11" s="68"/>
    </row>
    <row r="12" spans="1:55" ht="27" customHeight="1" x14ac:dyDescent="0.25">
      <c r="A12" s="196"/>
      <c r="B12" s="129" t="s">
        <v>92</v>
      </c>
      <c r="C12" s="130">
        <v>0.88100000000000001</v>
      </c>
      <c r="D12" s="131">
        <v>0.89700000000000002</v>
      </c>
      <c r="E12" s="131">
        <v>1.7999999999999999E-2</v>
      </c>
      <c r="F12" s="131">
        <v>0.30990000000000001</v>
      </c>
      <c r="G12" s="131">
        <v>0.27979999999999999</v>
      </c>
      <c r="H12" s="131">
        <v>0.32629999999999998</v>
      </c>
      <c r="I12" s="131">
        <v>0.37919999999999998</v>
      </c>
      <c r="J12" s="131"/>
      <c r="K12" s="131"/>
      <c r="L12" s="131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50"/>
      <c r="BC12" s="132"/>
    </row>
    <row r="13" spans="1:55" ht="21" x14ac:dyDescent="0.25">
      <c r="A13" s="196"/>
      <c r="B13" s="129" t="s">
        <v>90</v>
      </c>
      <c r="C13" s="55">
        <v>0.94299999999999995</v>
      </c>
      <c r="D13" s="46">
        <v>0</v>
      </c>
      <c r="E13" s="46">
        <v>-1</v>
      </c>
      <c r="F13" s="46">
        <v>333</v>
      </c>
      <c r="G13" s="46">
        <v>359</v>
      </c>
      <c r="H13" s="46">
        <v>349</v>
      </c>
      <c r="I13" s="46">
        <v>362</v>
      </c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9"/>
      <c r="BC13" s="133">
        <f>SUM(C13:BB13)</f>
        <v>1402.943</v>
      </c>
    </row>
    <row r="14" spans="1:55" ht="21" x14ac:dyDescent="0.25">
      <c r="A14" s="196"/>
      <c r="B14" s="129" t="s">
        <v>98</v>
      </c>
      <c r="C14" s="134">
        <v>72</v>
      </c>
      <c r="D14" s="135">
        <v>0</v>
      </c>
      <c r="E14" s="135">
        <v>-1</v>
      </c>
      <c r="F14" s="135">
        <f t="shared" ref="F14:BC14" si="1">F13/F6</f>
        <v>0.12233651726671566</v>
      </c>
      <c r="G14" s="135">
        <f t="shared" si="1"/>
        <v>0.14251687177451369</v>
      </c>
      <c r="H14" s="135">
        <f t="shared" si="1"/>
        <v>0.12358356940509915</v>
      </c>
      <c r="I14" s="135">
        <f t="shared" si="1"/>
        <v>0.12090848363393454</v>
      </c>
      <c r="J14" s="135" t="e">
        <f t="shared" si="1"/>
        <v>#DIV/0!</v>
      </c>
      <c r="K14" s="135" t="e">
        <f t="shared" si="1"/>
        <v>#DIV/0!</v>
      </c>
      <c r="L14" s="135" t="e">
        <f t="shared" si="1"/>
        <v>#DIV/0!</v>
      </c>
      <c r="M14" s="135" t="e">
        <f t="shared" si="1"/>
        <v>#DIV/0!</v>
      </c>
      <c r="N14" s="135" t="e">
        <f t="shared" si="1"/>
        <v>#DIV/0!</v>
      </c>
      <c r="O14" s="135" t="e">
        <f t="shared" si="1"/>
        <v>#DIV/0!</v>
      </c>
      <c r="P14" s="135" t="e">
        <f t="shared" si="1"/>
        <v>#DIV/0!</v>
      </c>
      <c r="Q14" s="135" t="e">
        <f t="shared" si="1"/>
        <v>#DIV/0!</v>
      </c>
      <c r="R14" s="135" t="e">
        <f t="shared" si="1"/>
        <v>#DIV/0!</v>
      </c>
      <c r="S14" s="135" t="e">
        <f t="shared" si="1"/>
        <v>#DIV/0!</v>
      </c>
      <c r="T14" s="135" t="e">
        <f t="shared" si="1"/>
        <v>#DIV/0!</v>
      </c>
      <c r="U14" s="135" t="e">
        <f t="shared" si="1"/>
        <v>#DIV/0!</v>
      </c>
      <c r="V14" s="135" t="e">
        <f t="shared" si="1"/>
        <v>#DIV/0!</v>
      </c>
      <c r="W14" s="135" t="e">
        <f t="shared" si="1"/>
        <v>#DIV/0!</v>
      </c>
      <c r="X14" s="135" t="e">
        <f t="shared" si="1"/>
        <v>#DIV/0!</v>
      </c>
      <c r="Y14" s="135" t="e">
        <f t="shared" si="1"/>
        <v>#DIV/0!</v>
      </c>
      <c r="Z14" s="135" t="e">
        <f t="shared" si="1"/>
        <v>#DIV/0!</v>
      </c>
      <c r="AA14" s="135" t="e">
        <f t="shared" si="1"/>
        <v>#DIV/0!</v>
      </c>
      <c r="AB14" s="135" t="e">
        <f t="shared" si="1"/>
        <v>#DIV/0!</v>
      </c>
      <c r="AC14" s="135" t="e">
        <f t="shared" si="1"/>
        <v>#DIV/0!</v>
      </c>
      <c r="AD14" s="135" t="e">
        <f t="shared" si="1"/>
        <v>#DIV/0!</v>
      </c>
      <c r="AE14" s="135" t="e">
        <f t="shared" si="1"/>
        <v>#DIV/0!</v>
      </c>
      <c r="AF14" s="135" t="e">
        <f t="shared" si="1"/>
        <v>#DIV/0!</v>
      </c>
      <c r="AG14" s="135" t="e">
        <f t="shared" si="1"/>
        <v>#DIV/0!</v>
      </c>
      <c r="AH14" s="135" t="e">
        <f t="shared" si="1"/>
        <v>#DIV/0!</v>
      </c>
      <c r="AI14" s="135" t="e">
        <f t="shared" si="1"/>
        <v>#DIV/0!</v>
      </c>
      <c r="AJ14" s="135" t="e">
        <f t="shared" si="1"/>
        <v>#DIV/0!</v>
      </c>
      <c r="AK14" s="135" t="e">
        <f t="shared" si="1"/>
        <v>#DIV/0!</v>
      </c>
      <c r="AL14" s="135" t="e">
        <f t="shared" si="1"/>
        <v>#DIV/0!</v>
      </c>
      <c r="AM14" s="135" t="e">
        <f t="shared" si="1"/>
        <v>#DIV/0!</v>
      </c>
      <c r="AN14" s="135" t="e">
        <f t="shared" si="1"/>
        <v>#DIV/0!</v>
      </c>
      <c r="AO14" s="135" t="e">
        <f t="shared" si="1"/>
        <v>#DIV/0!</v>
      </c>
      <c r="AP14" s="135" t="e">
        <f t="shared" si="1"/>
        <v>#DIV/0!</v>
      </c>
      <c r="AQ14" s="135" t="e">
        <f t="shared" si="1"/>
        <v>#DIV/0!</v>
      </c>
      <c r="AR14" s="135" t="e">
        <f t="shared" si="1"/>
        <v>#DIV/0!</v>
      </c>
      <c r="AS14" s="135" t="e">
        <f t="shared" si="1"/>
        <v>#DIV/0!</v>
      </c>
      <c r="AT14" s="135" t="e">
        <f t="shared" si="1"/>
        <v>#DIV/0!</v>
      </c>
      <c r="AU14" s="135" t="e">
        <f t="shared" si="1"/>
        <v>#DIV/0!</v>
      </c>
      <c r="AV14" s="135" t="e">
        <f t="shared" si="1"/>
        <v>#DIV/0!</v>
      </c>
      <c r="AW14" s="135" t="e">
        <f t="shared" si="1"/>
        <v>#DIV/0!</v>
      </c>
      <c r="AX14" s="135" t="e">
        <f t="shared" si="1"/>
        <v>#DIV/0!</v>
      </c>
      <c r="AY14" s="135" t="e">
        <f t="shared" si="1"/>
        <v>#DIV/0!</v>
      </c>
      <c r="AZ14" s="135" t="e">
        <f t="shared" si="1"/>
        <v>#DIV/0!</v>
      </c>
      <c r="BA14" s="135" t="e">
        <f t="shared" si="1"/>
        <v>#DIV/0!</v>
      </c>
      <c r="BB14" s="136" t="e">
        <f t="shared" si="1"/>
        <v>#DIV/0!</v>
      </c>
      <c r="BC14" s="137">
        <f t="shared" si="1"/>
        <v>9.3668334818600929E-2</v>
      </c>
    </row>
    <row r="15" spans="1:55" ht="21" x14ac:dyDescent="0.25">
      <c r="A15" s="196"/>
      <c r="B15" s="129" t="s">
        <v>91</v>
      </c>
      <c r="C15" s="138">
        <f>+C13</f>
        <v>0.94299999999999995</v>
      </c>
      <c r="D15" s="139">
        <f t="shared" ref="D15:BB15" si="2">+C15+D13</f>
        <v>0.94299999999999995</v>
      </c>
      <c r="E15" s="139">
        <f t="shared" si="2"/>
        <v>-5.7000000000000051E-2</v>
      </c>
      <c r="F15" s="139">
        <f t="shared" si="2"/>
        <v>332.94299999999998</v>
      </c>
      <c r="G15" s="139">
        <f t="shared" si="2"/>
        <v>691.94299999999998</v>
      </c>
      <c r="H15" s="139">
        <f t="shared" si="2"/>
        <v>1040.943</v>
      </c>
      <c r="I15" s="139">
        <f t="shared" si="2"/>
        <v>1402.943</v>
      </c>
      <c r="J15" s="139">
        <f t="shared" si="2"/>
        <v>1402.943</v>
      </c>
      <c r="K15" s="139">
        <f t="shared" si="2"/>
        <v>1402.943</v>
      </c>
      <c r="L15" s="139">
        <f t="shared" si="2"/>
        <v>1402.943</v>
      </c>
      <c r="M15" s="139">
        <f t="shared" si="2"/>
        <v>1402.943</v>
      </c>
      <c r="N15" s="139">
        <f t="shared" si="2"/>
        <v>1402.943</v>
      </c>
      <c r="O15" s="139">
        <f t="shared" si="2"/>
        <v>1402.943</v>
      </c>
      <c r="P15" s="139">
        <f t="shared" si="2"/>
        <v>1402.943</v>
      </c>
      <c r="Q15" s="139">
        <f t="shared" si="2"/>
        <v>1402.943</v>
      </c>
      <c r="R15" s="139">
        <f t="shared" si="2"/>
        <v>1402.943</v>
      </c>
      <c r="S15" s="139">
        <f t="shared" si="2"/>
        <v>1402.943</v>
      </c>
      <c r="T15" s="139">
        <f t="shared" si="2"/>
        <v>1402.943</v>
      </c>
      <c r="U15" s="139">
        <f t="shared" si="2"/>
        <v>1402.943</v>
      </c>
      <c r="V15" s="139">
        <f t="shared" si="2"/>
        <v>1402.943</v>
      </c>
      <c r="W15" s="139">
        <f t="shared" si="2"/>
        <v>1402.943</v>
      </c>
      <c r="X15" s="139">
        <f t="shared" si="2"/>
        <v>1402.943</v>
      </c>
      <c r="Y15" s="139">
        <f t="shared" si="2"/>
        <v>1402.943</v>
      </c>
      <c r="Z15" s="139">
        <f t="shared" si="2"/>
        <v>1402.943</v>
      </c>
      <c r="AA15" s="139">
        <f t="shared" si="2"/>
        <v>1402.943</v>
      </c>
      <c r="AB15" s="139">
        <f t="shared" si="2"/>
        <v>1402.943</v>
      </c>
      <c r="AC15" s="139">
        <f t="shared" si="2"/>
        <v>1402.943</v>
      </c>
      <c r="AD15" s="139">
        <f t="shared" si="2"/>
        <v>1402.943</v>
      </c>
      <c r="AE15" s="139">
        <f t="shared" si="2"/>
        <v>1402.943</v>
      </c>
      <c r="AF15" s="139">
        <f t="shared" si="2"/>
        <v>1402.943</v>
      </c>
      <c r="AG15" s="139">
        <f t="shared" si="2"/>
        <v>1402.943</v>
      </c>
      <c r="AH15" s="139">
        <f t="shared" si="2"/>
        <v>1402.943</v>
      </c>
      <c r="AI15" s="139">
        <f t="shared" si="2"/>
        <v>1402.943</v>
      </c>
      <c r="AJ15" s="139">
        <f t="shared" si="2"/>
        <v>1402.943</v>
      </c>
      <c r="AK15" s="139">
        <f t="shared" si="2"/>
        <v>1402.943</v>
      </c>
      <c r="AL15" s="139">
        <f t="shared" si="2"/>
        <v>1402.943</v>
      </c>
      <c r="AM15" s="139">
        <f t="shared" si="2"/>
        <v>1402.943</v>
      </c>
      <c r="AN15" s="139">
        <f t="shared" si="2"/>
        <v>1402.943</v>
      </c>
      <c r="AO15" s="139">
        <f t="shared" si="2"/>
        <v>1402.943</v>
      </c>
      <c r="AP15" s="139">
        <f t="shared" si="2"/>
        <v>1402.943</v>
      </c>
      <c r="AQ15" s="139">
        <f t="shared" si="2"/>
        <v>1402.943</v>
      </c>
      <c r="AR15" s="139">
        <f t="shared" si="2"/>
        <v>1402.943</v>
      </c>
      <c r="AS15" s="139">
        <f t="shared" si="2"/>
        <v>1402.943</v>
      </c>
      <c r="AT15" s="139">
        <f t="shared" si="2"/>
        <v>1402.943</v>
      </c>
      <c r="AU15" s="139">
        <f t="shared" si="2"/>
        <v>1402.943</v>
      </c>
      <c r="AV15" s="139">
        <f t="shared" si="2"/>
        <v>1402.943</v>
      </c>
      <c r="AW15" s="139">
        <f t="shared" si="2"/>
        <v>1402.943</v>
      </c>
      <c r="AX15" s="139">
        <f t="shared" si="2"/>
        <v>1402.943</v>
      </c>
      <c r="AY15" s="139">
        <f t="shared" si="2"/>
        <v>1402.943</v>
      </c>
      <c r="AZ15" s="139">
        <f t="shared" si="2"/>
        <v>1402.943</v>
      </c>
      <c r="BA15" s="139">
        <f t="shared" si="2"/>
        <v>1402.943</v>
      </c>
      <c r="BB15" s="140">
        <f t="shared" si="2"/>
        <v>1402.943</v>
      </c>
      <c r="BC15" s="133">
        <f>BB15</f>
        <v>1402.943</v>
      </c>
    </row>
    <row r="16" spans="1:55" ht="31.5" x14ac:dyDescent="0.25">
      <c r="A16" s="196"/>
      <c r="B16" s="129" t="s">
        <v>101</v>
      </c>
      <c r="C16" s="55">
        <v>58</v>
      </c>
      <c r="D16" s="46">
        <v>138</v>
      </c>
      <c r="E16" s="46">
        <v>154</v>
      </c>
      <c r="F16" s="46">
        <v>113</v>
      </c>
      <c r="G16" s="46">
        <v>174</v>
      </c>
      <c r="H16" s="46">
        <v>222</v>
      </c>
      <c r="I16" s="46">
        <v>216</v>
      </c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9"/>
      <c r="BC16" s="133">
        <f>SUM(C16:BB16)</f>
        <v>1075</v>
      </c>
    </row>
    <row r="17" spans="1:55" ht="31.5" x14ac:dyDescent="0.25">
      <c r="A17" s="196"/>
      <c r="B17" s="129" t="s">
        <v>100</v>
      </c>
      <c r="C17" s="134">
        <f t="shared" ref="C17:BB17" si="3">+C16/C13</f>
        <v>61.505832449628848</v>
      </c>
      <c r="D17" s="135" t="e">
        <f t="shared" si="3"/>
        <v>#DIV/0!</v>
      </c>
      <c r="E17" s="135">
        <f t="shared" si="3"/>
        <v>-154</v>
      </c>
      <c r="F17" s="135">
        <f t="shared" si="3"/>
        <v>0.33933933933933935</v>
      </c>
      <c r="G17" s="135">
        <f t="shared" si="3"/>
        <v>0.48467966573816157</v>
      </c>
      <c r="H17" s="135">
        <f t="shared" si="3"/>
        <v>0.63610315186246413</v>
      </c>
      <c r="I17" s="135">
        <f t="shared" si="3"/>
        <v>0.59668508287292821</v>
      </c>
      <c r="J17" s="135" t="e">
        <f t="shared" si="3"/>
        <v>#DIV/0!</v>
      </c>
      <c r="K17" s="135" t="e">
        <f t="shared" si="3"/>
        <v>#DIV/0!</v>
      </c>
      <c r="L17" s="135" t="e">
        <f t="shared" si="3"/>
        <v>#DIV/0!</v>
      </c>
      <c r="M17" s="135" t="e">
        <f t="shared" si="3"/>
        <v>#DIV/0!</v>
      </c>
      <c r="N17" s="135" t="e">
        <f t="shared" si="3"/>
        <v>#DIV/0!</v>
      </c>
      <c r="O17" s="135" t="e">
        <f t="shared" si="3"/>
        <v>#DIV/0!</v>
      </c>
      <c r="P17" s="135" t="e">
        <f t="shared" si="3"/>
        <v>#DIV/0!</v>
      </c>
      <c r="Q17" s="135" t="e">
        <f t="shared" si="3"/>
        <v>#DIV/0!</v>
      </c>
      <c r="R17" s="135" t="e">
        <f t="shared" si="3"/>
        <v>#DIV/0!</v>
      </c>
      <c r="S17" s="135" t="e">
        <f t="shared" si="3"/>
        <v>#DIV/0!</v>
      </c>
      <c r="T17" s="135" t="e">
        <f t="shared" si="3"/>
        <v>#DIV/0!</v>
      </c>
      <c r="U17" s="135" t="e">
        <f t="shared" si="3"/>
        <v>#DIV/0!</v>
      </c>
      <c r="V17" s="135" t="e">
        <f t="shared" si="3"/>
        <v>#DIV/0!</v>
      </c>
      <c r="W17" s="135" t="e">
        <f t="shared" si="3"/>
        <v>#DIV/0!</v>
      </c>
      <c r="X17" s="135" t="e">
        <f t="shared" si="3"/>
        <v>#DIV/0!</v>
      </c>
      <c r="Y17" s="135" t="e">
        <f t="shared" si="3"/>
        <v>#DIV/0!</v>
      </c>
      <c r="Z17" s="135" t="e">
        <f t="shared" si="3"/>
        <v>#DIV/0!</v>
      </c>
      <c r="AA17" s="135" t="e">
        <f t="shared" si="3"/>
        <v>#DIV/0!</v>
      </c>
      <c r="AB17" s="135" t="e">
        <f t="shared" si="3"/>
        <v>#DIV/0!</v>
      </c>
      <c r="AC17" s="135" t="e">
        <f t="shared" si="3"/>
        <v>#DIV/0!</v>
      </c>
      <c r="AD17" s="135" t="e">
        <f t="shared" si="3"/>
        <v>#DIV/0!</v>
      </c>
      <c r="AE17" s="135" t="e">
        <f t="shared" si="3"/>
        <v>#DIV/0!</v>
      </c>
      <c r="AF17" s="135" t="e">
        <f t="shared" si="3"/>
        <v>#DIV/0!</v>
      </c>
      <c r="AG17" s="135" t="e">
        <f t="shared" si="3"/>
        <v>#DIV/0!</v>
      </c>
      <c r="AH17" s="135" t="e">
        <f t="shared" si="3"/>
        <v>#DIV/0!</v>
      </c>
      <c r="AI17" s="135" t="e">
        <f t="shared" si="3"/>
        <v>#DIV/0!</v>
      </c>
      <c r="AJ17" s="135" t="e">
        <f t="shared" si="3"/>
        <v>#DIV/0!</v>
      </c>
      <c r="AK17" s="135" t="e">
        <f t="shared" si="3"/>
        <v>#DIV/0!</v>
      </c>
      <c r="AL17" s="135" t="e">
        <f t="shared" si="3"/>
        <v>#DIV/0!</v>
      </c>
      <c r="AM17" s="135" t="e">
        <f t="shared" si="3"/>
        <v>#DIV/0!</v>
      </c>
      <c r="AN17" s="135" t="e">
        <f t="shared" si="3"/>
        <v>#DIV/0!</v>
      </c>
      <c r="AO17" s="135" t="e">
        <f t="shared" si="3"/>
        <v>#DIV/0!</v>
      </c>
      <c r="AP17" s="135" t="e">
        <f t="shared" si="3"/>
        <v>#DIV/0!</v>
      </c>
      <c r="AQ17" s="135" t="e">
        <f t="shared" si="3"/>
        <v>#DIV/0!</v>
      </c>
      <c r="AR17" s="135" t="e">
        <f t="shared" si="3"/>
        <v>#DIV/0!</v>
      </c>
      <c r="AS17" s="135" t="e">
        <f t="shared" si="3"/>
        <v>#DIV/0!</v>
      </c>
      <c r="AT17" s="135" t="e">
        <f t="shared" si="3"/>
        <v>#DIV/0!</v>
      </c>
      <c r="AU17" s="135" t="e">
        <f t="shared" si="3"/>
        <v>#DIV/0!</v>
      </c>
      <c r="AV17" s="135" t="e">
        <f t="shared" si="3"/>
        <v>#DIV/0!</v>
      </c>
      <c r="AW17" s="135" t="e">
        <f t="shared" si="3"/>
        <v>#DIV/0!</v>
      </c>
      <c r="AX17" s="135" t="e">
        <f t="shared" si="3"/>
        <v>#DIV/0!</v>
      </c>
      <c r="AY17" s="135" t="e">
        <f t="shared" si="3"/>
        <v>#DIV/0!</v>
      </c>
      <c r="AZ17" s="135" t="e">
        <f t="shared" si="3"/>
        <v>#DIV/0!</v>
      </c>
      <c r="BA17" s="135" t="e">
        <f t="shared" si="3"/>
        <v>#DIV/0!</v>
      </c>
      <c r="BB17" s="136" t="e">
        <f t="shared" si="3"/>
        <v>#DIV/0!</v>
      </c>
      <c r="BC17" s="141">
        <f>+BC16/BC15</f>
        <v>0.76624638349526675</v>
      </c>
    </row>
    <row r="18" spans="1:55" ht="31.5" x14ac:dyDescent="0.25">
      <c r="A18" s="196"/>
      <c r="B18" s="129" t="s">
        <v>99</v>
      </c>
      <c r="C18" s="134">
        <f t="shared" ref="C18:BC18" si="4">C16/C6</f>
        <v>5.1739518287243533E-2</v>
      </c>
      <c r="D18" s="135">
        <f t="shared" si="4"/>
        <v>4.932094353109364E-2</v>
      </c>
      <c r="E18" s="135">
        <f t="shared" si="4"/>
        <v>-676.62565905096665</v>
      </c>
      <c r="F18" s="135">
        <f t="shared" si="4"/>
        <v>4.1513592946362969E-2</v>
      </c>
      <c r="G18" s="135">
        <f t="shared" si="4"/>
        <v>6.9075029773719723E-2</v>
      </c>
      <c r="H18" s="135">
        <f t="shared" si="4"/>
        <v>7.8611898016997167E-2</v>
      </c>
      <c r="I18" s="135">
        <f t="shared" si="4"/>
        <v>7.2144288577154311E-2</v>
      </c>
      <c r="J18" s="135" t="e">
        <f t="shared" si="4"/>
        <v>#DIV/0!</v>
      </c>
      <c r="K18" s="135" t="e">
        <f t="shared" si="4"/>
        <v>#DIV/0!</v>
      </c>
      <c r="L18" s="135" t="e">
        <f t="shared" si="4"/>
        <v>#DIV/0!</v>
      </c>
      <c r="M18" s="135" t="e">
        <f t="shared" si="4"/>
        <v>#DIV/0!</v>
      </c>
      <c r="N18" s="135" t="e">
        <f t="shared" si="4"/>
        <v>#DIV/0!</v>
      </c>
      <c r="O18" s="135" t="e">
        <f t="shared" si="4"/>
        <v>#DIV/0!</v>
      </c>
      <c r="P18" s="135" t="e">
        <f t="shared" si="4"/>
        <v>#DIV/0!</v>
      </c>
      <c r="Q18" s="135" t="e">
        <f t="shared" si="4"/>
        <v>#DIV/0!</v>
      </c>
      <c r="R18" s="135" t="e">
        <f t="shared" si="4"/>
        <v>#DIV/0!</v>
      </c>
      <c r="S18" s="135" t="e">
        <f t="shared" si="4"/>
        <v>#DIV/0!</v>
      </c>
      <c r="T18" s="135" t="e">
        <f t="shared" si="4"/>
        <v>#DIV/0!</v>
      </c>
      <c r="U18" s="135" t="e">
        <f t="shared" si="4"/>
        <v>#DIV/0!</v>
      </c>
      <c r="V18" s="135" t="e">
        <f t="shared" si="4"/>
        <v>#DIV/0!</v>
      </c>
      <c r="W18" s="135" t="e">
        <f t="shared" si="4"/>
        <v>#DIV/0!</v>
      </c>
      <c r="X18" s="135" t="e">
        <f t="shared" si="4"/>
        <v>#DIV/0!</v>
      </c>
      <c r="Y18" s="135" t="e">
        <f t="shared" si="4"/>
        <v>#DIV/0!</v>
      </c>
      <c r="Z18" s="135" t="e">
        <f t="shared" si="4"/>
        <v>#DIV/0!</v>
      </c>
      <c r="AA18" s="135" t="e">
        <f t="shared" si="4"/>
        <v>#DIV/0!</v>
      </c>
      <c r="AB18" s="142" t="e">
        <f t="shared" si="4"/>
        <v>#DIV/0!</v>
      </c>
      <c r="AC18" s="142" t="e">
        <f t="shared" si="4"/>
        <v>#DIV/0!</v>
      </c>
      <c r="AD18" s="142" t="e">
        <f t="shared" si="4"/>
        <v>#DIV/0!</v>
      </c>
      <c r="AE18" s="142" t="e">
        <f t="shared" si="4"/>
        <v>#DIV/0!</v>
      </c>
      <c r="AF18" s="142" t="e">
        <f t="shared" si="4"/>
        <v>#DIV/0!</v>
      </c>
      <c r="AG18" s="142" t="e">
        <f t="shared" si="4"/>
        <v>#DIV/0!</v>
      </c>
      <c r="AH18" s="142" t="e">
        <f t="shared" si="4"/>
        <v>#DIV/0!</v>
      </c>
      <c r="AI18" s="142" t="e">
        <f t="shared" si="4"/>
        <v>#DIV/0!</v>
      </c>
      <c r="AJ18" s="142" t="e">
        <f t="shared" si="4"/>
        <v>#DIV/0!</v>
      </c>
      <c r="AK18" s="142" t="e">
        <f t="shared" si="4"/>
        <v>#DIV/0!</v>
      </c>
      <c r="AL18" s="142" t="e">
        <f t="shared" si="4"/>
        <v>#DIV/0!</v>
      </c>
      <c r="AM18" s="142" t="e">
        <f t="shared" si="4"/>
        <v>#DIV/0!</v>
      </c>
      <c r="AN18" s="142" t="e">
        <f t="shared" si="4"/>
        <v>#DIV/0!</v>
      </c>
      <c r="AO18" s="142" t="e">
        <f t="shared" si="4"/>
        <v>#DIV/0!</v>
      </c>
      <c r="AP18" s="142" t="e">
        <f t="shared" si="4"/>
        <v>#DIV/0!</v>
      </c>
      <c r="AQ18" s="142" t="e">
        <f t="shared" si="4"/>
        <v>#DIV/0!</v>
      </c>
      <c r="AR18" s="142" t="e">
        <f t="shared" si="4"/>
        <v>#DIV/0!</v>
      </c>
      <c r="AS18" s="142" t="e">
        <f t="shared" si="4"/>
        <v>#DIV/0!</v>
      </c>
      <c r="AT18" s="142" t="e">
        <f t="shared" si="4"/>
        <v>#DIV/0!</v>
      </c>
      <c r="AU18" s="142" t="e">
        <f t="shared" si="4"/>
        <v>#DIV/0!</v>
      </c>
      <c r="AV18" s="142" t="e">
        <f t="shared" si="4"/>
        <v>#DIV/0!</v>
      </c>
      <c r="AW18" s="142" t="e">
        <f t="shared" si="4"/>
        <v>#DIV/0!</v>
      </c>
      <c r="AX18" s="142" t="e">
        <f t="shared" si="4"/>
        <v>#DIV/0!</v>
      </c>
      <c r="AY18" s="142" t="e">
        <f t="shared" si="4"/>
        <v>#DIV/0!</v>
      </c>
      <c r="AZ18" s="142" t="e">
        <f t="shared" si="4"/>
        <v>#DIV/0!</v>
      </c>
      <c r="BA18" s="142" t="e">
        <f t="shared" si="4"/>
        <v>#DIV/0!</v>
      </c>
      <c r="BB18" s="136" t="e">
        <f t="shared" si="4"/>
        <v>#DIV/0!</v>
      </c>
      <c r="BC18" s="137">
        <f t="shared" si="4"/>
        <v>7.177302280277674E-2</v>
      </c>
    </row>
    <row r="19" spans="1:55" ht="21" x14ac:dyDescent="0.25">
      <c r="A19" s="196"/>
      <c r="B19" s="129" t="s">
        <v>140</v>
      </c>
      <c r="C19" s="56">
        <v>1017</v>
      </c>
      <c r="D19" s="46">
        <v>2510</v>
      </c>
      <c r="E19" s="46">
        <v>2761</v>
      </c>
      <c r="F19" s="46">
        <v>2383</v>
      </c>
      <c r="G19" s="46">
        <v>2193</v>
      </c>
      <c r="H19" s="46">
        <v>2476</v>
      </c>
      <c r="I19" s="46">
        <v>2658</v>
      </c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1"/>
      <c r="BC19" s="137"/>
    </row>
    <row r="20" spans="1:55" ht="21" x14ac:dyDescent="0.25">
      <c r="A20" s="196"/>
      <c r="B20" s="143" t="s">
        <v>107</v>
      </c>
      <c r="C20" s="92">
        <v>0.90800000000000003</v>
      </c>
      <c r="D20" s="90">
        <v>0.66900000000000004</v>
      </c>
      <c r="E20" s="90">
        <v>0.65600000000000003</v>
      </c>
      <c r="F20" s="90">
        <v>0.79800000000000004</v>
      </c>
      <c r="G20" s="90">
        <v>0.80700000000000005</v>
      </c>
      <c r="H20" s="90">
        <v>0.69499999999999995</v>
      </c>
      <c r="I20" s="90">
        <v>0.65900000000000003</v>
      </c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1"/>
      <c r="BC20" s="137"/>
    </row>
    <row r="21" spans="1:55" ht="21" x14ac:dyDescent="0.25">
      <c r="A21" s="196"/>
      <c r="B21" s="129" t="s">
        <v>140</v>
      </c>
      <c r="C21" s="56">
        <v>104</v>
      </c>
      <c r="D21" s="48">
        <v>288</v>
      </c>
      <c r="E21" s="48">
        <v>305</v>
      </c>
      <c r="F21" s="48">
        <v>339</v>
      </c>
      <c r="G21" s="48">
        <v>326</v>
      </c>
      <c r="H21" s="48">
        <v>348</v>
      </c>
      <c r="I21" s="48">
        <v>336</v>
      </c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51"/>
      <c r="BC21" s="133">
        <f>SUM(C21:BB21)</f>
        <v>2046</v>
      </c>
    </row>
    <row r="22" spans="1:55" ht="21" x14ac:dyDescent="0.25">
      <c r="A22" s="196"/>
      <c r="B22" s="143" t="s">
        <v>107</v>
      </c>
      <c r="C22" s="92">
        <v>0.92200000000000004</v>
      </c>
      <c r="D22" s="90">
        <v>0.95499999999999996</v>
      </c>
      <c r="E22" s="90">
        <v>0.97399999999999998</v>
      </c>
      <c r="F22" s="90">
        <v>0.91</v>
      </c>
      <c r="G22" s="90">
        <v>0.97199999999999998</v>
      </c>
      <c r="H22" s="90">
        <v>0.92800000000000005</v>
      </c>
      <c r="I22" s="90">
        <v>0.85199999999999998</v>
      </c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6"/>
      <c r="BC22" s="133"/>
    </row>
    <row r="23" spans="1:55" s="44" customFormat="1" ht="21" x14ac:dyDescent="0.25">
      <c r="A23" s="196"/>
      <c r="B23" s="144" t="s">
        <v>110</v>
      </c>
      <c r="C23" s="65"/>
      <c r="D23" s="66"/>
      <c r="E23" s="66">
        <v>208</v>
      </c>
      <c r="F23" s="66">
        <v>220</v>
      </c>
      <c r="G23" s="66">
        <v>236</v>
      </c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7"/>
      <c r="BC23" s="64">
        <f>SUM(C23:BB23)</f>
        <v>664</v>
      </c>
    </row>
    <row r="24" spans="1:55" s="44" customFormat="1" ht="21" x14ac:dyDescent="0.25">
      <c r="A24" s="196"/>
      <c r="B24" s="144" t="s">
        <v>111</v>
      </c>
      <c r="C24" s="65"/>
      <c r="D24" s="66"/>
      <c r="E24" s="66">
        <v>206</v>
      </c>
      <c r="F24" s="66">
        <v>199</v>
      </c>
      <c r="G24" s="66">
        <v>216</v>
      </c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7"/>
      <c r="BC24" s="64">
        <f>SUM(C24:BB24)</f>
        <v>621</v>
      </c>
    </row>
    <row r="25" spans="1:55" s="44" customFormat="1" ht="15.75" thickBot="1" x14ac:dyDescent="0.3">
      <c r="A25" s="198"/>
      <c r="B25" s="145" t="s">
        <v>112</v>
      </c>
      <c r="C25" s="87"/>
      <c r="D25" s="88"/>
      <c r="E25" s="88">
        <f>E24-E23</f>
        <v>-2</v>
      </c>
      <c r="F25" s="88">
        <f t="shared" ref="F25:BB25" si="5">F24-F23</f>
        <v>-21</v>
      </c>
      <c r="G25" s="88">
        <f t="shared" si="5"/>
        <v>-20</v>
      </c>
      <c r="H25" s="88">
        <f t="shared" si="5"/>
        <v>0</v>
      </c>
      <c r="I25" s="88">
        <f t="shared" si="5"/>
        <v>0</v>
      </c>
      <c r="J25" s="88">
        <f t="shared" si="5"/>
        <v>0</v>
      </c>
      <c r="K25" s="88">
        <f t="shared" si="5"/>
        <v>0</v>
      </c>
      <c r="L25" s="88">
        <f t="shared" si="5"/>
        <v>0</v>
      </c>
      <c r="M25" s="88">
        <f t="shared" si="5"/>
        <v>0</v>
      </c>
      <c r="N25" s="88">
        <f t="shared" si="5"/>
        <v>0</v>
      </c>
      <c r="O25" s="88">
        <f t="shared" si="5"/>
        <v>0</v>
      </c>
      <c r="P25" s="88">
        <f t="shared" si="5"/>
        <v>0</v>
      </c>
      <c r="Q25" s="88">
        <f t="shared" si="5"/>
        <v>0</v>
      </c>
      <c r="R25" s="88">
        <f t="shared" si="5"/>
        <v>0</v>
      </c>
      <c r="S25" s="88">
        <f t="shared" si="5"/>
        <v>0</v>
      </c>
      <c r="T25" s="88">
        <f t="shared" si="5"/>
        <v>0</v>
      </c>
      <c r="U25" s="88">
        <f t="shared" si="5"/>
        <v>0</v>
      </c>
      <c r="V25" s="88">
        <f t="shared" si="5"/>
        <v>0</v>
      </c>
      <c r="W25" s="88">
        <f t="shared" si="5"/>
        <v>0</v>
      </c>
      <c r="X25" s="88">
        <f t="shared" si="5"/>
        <v>0</v>
      </c>
      <c r="Y25" s="88">
        <f t="shared" si="5"/>
        <v>0</v>
      </c>
      <c r="Z25" s="88">
        <f t="shared" si="5"/>
        <v>0</v>
      </c>
      <c r="AA25" s="88">
        <f t="shared" si="5"/>
        <v>0</v>
      </c>
      <c r="AB25" s="88">
        <f t="shared" si="5"/>
        <v>0</v>
      </c>
      <c r="AC25" s="88">
        <f t="shared" si="5"/>
        <v>0</v>
      </c>
      <c r="AD25" s="88">
        <f t="shared" si="5"/>
        <v>0</v>
      </c>
      <c r="AE25" s="88">
        <f t="shared" si="5"/>
        <v>0</v>
      </c>
      <c r="AF25" s="88">
        <f t="shared" si="5"/>
        <v>0</v>
      </c>
      <c r="AG25" s="88">
        <f t="shared" si="5"/>
        <v>0</v>
      </c>
      <c r="AH25" s="88">
        <f t="shared" si="5"/>
        <v>0</v>
      </c>
      <c r="AI25" s="88">
        <f t="shared" si="5"/>
        <v>0</v>
      </c>
      <c r="AJ25" s="88">
        <f t="shared" si="5"/>
        <v>0</v>
      </c>
      <c r="AK25" s="88">
        <f t="shared" si="5"/>
        <v>0</v>
      </c>
      <c r="AL25" s="88">
        <f t="shared" si="5"/>
        <v>0</v>
      </c>
      <c r="AM25" s="88">
        <f t="shared" si="5"/>
        <v>0</v>
      </c>
      <c r="AN25" s="88">
        <f t="shared" si="5"/>
        <v>0</v>
      </c>
      <c r="AO25" s="88">
        <f t="shared" si="5"/>
        <v>0</v>
      </c>
      <c r="AP25" s="88">
        <f t="shared" si="5"/>
        <v>0</v>
      </c>
      <c r="AQ25" s="88">
        <f t="shared" si="5"/>
        <v>0</v>
      </c>
      <c r="AR25" s="88">
        <f t="shared" si="5"/>
        <v>0</v>
      </c>
      <c r="AS25" s="88">
        <f t="shared" si="5"/>
        <v>0</v>
      </c>
      <c r="AT25" s="88">
        <f t="shared" si="5"/>
        <v>0</v>
      </c>
      <c r="AU25" s="88">
        <f t="shared" si="5"/>
        <v>0</v>
      </c>
      <c r="AV25" s="88">
        <f t="shared" si="5"/>
        <v>0</v>
      </c>
      <c r="AW25" s="88">
        <f t="shared" si="5"/>
        <v>0</v>
      </c>
      <c r="AX25" s="88">
        <f t="shared" si="5"/>
        <v>0</v>
      </c>
      <c r="AY25" s="88">
        <f t="shared" si="5"/>
        <v>0</v>
      </c>
      <c r="AZ25" s="88">
        <f t="shared" si="5"/>
        <v>0</v>
      </c>
      <c r="BA25" s="88">
        <f t="shared" si="5"/>
        <v>0</v>
      </c>
      <c r="BB25" s="88">
        <f t="shared" si="5"/>
        <v>0</v>
      </c>
      <c r="BC25" s="78">
        <f>SUM(C25:BB25)</f>
        <v>-43</v>
      </c>
    </row>
    <row r="26" spans="1:55" ht="30.75" customHeight="1" thickBot="1" x14ac:dyDescent="0.3">
      <c r="A26" s="71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</row>
    <row r="27" spans="1:55" ht="15.75" thickBot="1" x14ac:dyDescent="0.3">
      <c r="B27" s="57">
        <v>2020</v>
      </c>
      <c r="C27" s="79" t="s">
        <v>38</v>
      </c>
      <c r="D27" s="80" t="s">
        <v>39</v>
      </c>
      <c r="E27" s="80" t="s">
        <v>40</v>
      </c>
      <c r="F27" s="80" t="s">
        <v>41</v>
      </c>
      <c r="G27" s="80" t="s">
        <v>42</v>
      </c>
      <c r="H27" s="80" t="s">
        <v>43</v>
      </c>
      <c r="I27" s="80" t="s">
        <v>44</v>
      </c>
      <c r="J27" s="80" t="s">
        <v>45</v>
      </c>
      <c r="K27" s="80" t="s">
        <v>46</v>
      </c>
      <c r="L27" s="80" t="s">
        <v>47</v>
      </c>
      <c r="M27" s="80" t="s">
        <v>48</v>
      </c>
      <c r="N27" s="80" t="s">
        <v>49</v>
      </c>
      <c r="O27" s="80" t="s">
        <v>50</v>
      </c>
      <c r="P27" s="80" t="s">
        <v>51</v>
      </c>
      <c r="Q27" s="80" t="s">
        <v>52</v>
      </c>
      <c r="R27" s="80" t="s">
        <v>53</v>
      </c>
      <c r="S27" s="80" t="s">
        <v>54</v>
      </c>
      <c r="T27" s="80" t="s">
        <v>55</v>
      </c>
      <c r="U27" s="80" t="s">
        <v>56</v>
      </c>
      <c r="V27" s="80" t="s">
        <v>57</v>
      </c>
      <c r="W27" s="80" t="s">
        <v>58</v>
      </c>
      <c r="X27" s="80" t="s">
        <v>59</v>
      </c>
      <c r="Y27" s="80" t="s">
        <v>60</v>
      </c>
      <c r="Z27" s="80" t="s">
        <v>61</v>
      </c>
      <c r="AA27" s="80" t="s">
        <v>62</v>
      </c>
      <c r="AB27" s="80" t="s">
        <v>63</v>
      </c>
      <c r="AC27" s="80" t="s">
        <v>64</v>
      </c>
      <c r="AD27" s="80" t="s">
        <v>65</v>
      </c>
      <c r="AE27" s="80" t="s">
        <v>66</v>
      </c>
      <c r="AF27" s="80" t="s">
        <v>67</v>
      </c>
      <c r="AG27" s="80" t="s">
        <v>68</v>
      </c>
      <c r="AH27" s="80" t="s">
        <v>69</v>
      </c>
      <c r="AI27" s="80" t="s">
        <v>70</v>
      </c>
      <c r="AJ27" s="80" t="s">
        <v>71</v>
      </c>
      <c r="AK27" s="80" t="s">
        <v>72</v>
      </c>
      <c r="AL27" s="80" t="s">
        <v>73</v>
      </c>
      <c r="AM27" s="80" t="s">
        <v>74</v>
      </c>
      <c r="AN27" s="80" t="s">
        <v>75</v>
      </c>
      <c r="AO27" s="80" t="s">
        <v>76</v>
      </c>
      <c r="AP27" s="80" t="s">
        <v>77</v>
      </c>
      <c r="AQ27" s="80" t="s">
        <v>78</v>
      </c>
      <c r="AR27" s="80" t="s">
        <v>79</v>
      </c>
      <c r="AS27" s="80" t="s">
        <v>80</v>
      </c>
      <c r="AT27" s="80" t="s">
        <v>81</v>
      </c>
      <c r="AU27" s="80" t="s">
        <v>82</v>
      </c>
      <c r="AV27" s="80" t="s">
        <v>83</v>
      </c>
      <c r="AW27" s="80" t="s">
        <v>84</v>
      </c>
      <c r="AX27" s="80" t="s">
        <v>85</v>
      </c>
      <c r="AY27" s="80" t="s">
        <v>86</v>
      </c>
      <c r="AZ27" s="80" t="s">
        <v>87</v>
      </c>
      <c r="BA27" s="80" t="s">
        <v>88</v>
      </c>
      <c r="BB27" s="81" t="s">
        <v>89</v>
      </c>
      <c r="BC27" s="57" t="s">
        <v>97</v>
      </c>
    </row>
    <row r="28" spans="1:55" ht="21" x14ac:dyDescent="0.25">
      <c r="A28" s="195" t="s">
        <v>136</v>
      </c>
      <c r="B28" s="122" t="s">
        <v>27</v>
      </c>
      <c r="C28" s="72">
        <v>815</v>
      </c>
      <c r="D28" s="73">
        <v>1514</v>
      </c>
      <c r="E28" s="73">
        <v>1397</v>
      </c>
      <c r="F28" s="73">
        <v>1450</v>
      </c>
      <c r="G28" s="73">
        <v>1243</v>
      </c>
      <c r="H28" s="73">
        <v>1439</v>
      </c>
      <c r="I28" s="73">
        <v>1432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>
        <v>10000</v>
      </c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4"/>
      <c r="BC28" s="123">
        <f>SUM(C28:BB28)</f>
        <v>19290</v>
      </c>
    </row>
    <row r="29" spans="1:55" s="45" customFormat="1" ht="52.5" customHeight="1" x14ac:dyDescent="0.25">
      <c r="A29" s="196"/>
      <c r="B29" s="124" t="s">
        <v>93</v>
      </c>
      <c r="C29" s="125">
        <f>+C28</f>
        <v>815</v>
      </c>
      <c r="D29" s="126">
        <f t="shared" ref="D29:BB29" si="6">+C29+D28</f>
        <v>2329</v>
      </c>
      <c r="E29" s="126">
        <f t="shared" si="6"/>
        <v>3726</v>
      </c>
      <c r="F29" s="126">
        <f t="shared" si="6"/>
        <v>5176</v>
      </c>
      <c r="G29" s="126">
        <f t="shared" si="6"/>
        <v>6419</v>
      </c>
      <c r="H29" s="126">
        <f t="shared" si="6"/>
        <v>7858</v>
      </c>
      <c r="I29" s="126">
        <f t="shared" si="6"/>
        <v>9290</v>
      </c>
      <c r="J29" s="126">
        <f t="shared" si="6"/>
        <v>9290</v>
      </c>
      <c r="K29" s="126">
        <f t="shared" si="6"/>
        <v>9290</v>
      </c>
      <c r="L29" s="126">
        <f t="shared" si="6"/>
        <v>9290</v>
      </c>
      <c r="M29" s="126">
        <f t="shared" si="6"/>
        <v>9290</v>
      </c>
      <c r="N29" s="126">
        <f t="shared" si="6"/>
        <v>9290</v>
      </c>
      <c r="O29" s="126">
        <f t="shared" si="6"/>
        <v>9290</v>
      </c>
      <c r="P29" s="126">
        <f t="shared" si="6"/>
        <v>9290</v>
      </c>
      <c r="Q29" s="126">
        <f t="shared" si="6"/>
        <v>9290</v>
      </c>
      <c r="R29" s="126">
        <f t="shared" si="6"/>
        <v>9290</v>
      </c>
      <c r="S29" s="126">
        <f t="shared" si="6"/>
        <v>9290</v>
      </c>
      <c r="T29" s="126">
        <f t="shared" si="6"/>
        <v>9290</v>
      </c>
      <c r="U29" s="126">
        <f t="shared" si="6"/>
        <v>9290</v>
      </c>
      <c r="V29" s="126">
        <f t="shared" si="6"/>
        <v>9290</v>
      </c>
      <c r="W29" s="126">
        <f t="shared" si="6"/>
        <v>9290</v>
      </c>
      <c r="X29" s="126">
        <f t="shared" si="6"/>
        <v>9290</v>
      </c>
      <c r="Y29" s="126">
        <f t="shared" si="6"/>
        <v>9290</v>
      </c>
      <c r="Z29" s="126">
        <f t="shared" si="6"/>
        <v>9290</v>
      </c>
      <c r="AA29" s="126">
        <f t="shared" si="6"/>
        <v>9290</v>
      </c>
      <c r="AB29" s="126">
        <f t="shared" si="6"/>
        <v>9290</v>
      </c>
      <c r="AC29" s="126">
        <f t="shared" si="6"/>
        <v>9290</v>
      </c>
      <c r="AD29" s="126">
        <f t="shared" si="6"/>
        <v>19290</v>
      </c>
      <c r="AE29" s="126">
        <f t="shared" si="6"/>
        <v>19290</v>
      </c>
      <c r="AF29" s="126">
        <f t="shared" si="6"/>
        <v>19290</v>
      </c>
      <c r="AG29" s="126">
        <f t="shared" si="6"/>
        <v>19290</v>
      </c>
      <c r="AH29" s="126">
        <f t="shared" si="6"/>
        <v>19290</v>
      </c>
      <c r="AI29" s="126">
        <f t="shared" si="6"/>
        <v>19290</v>
      </c>
      <c r="AJ29" s="126">
        <f t="shared" si="6"/>
        <v>19290</v>
      </c>
      <c r="AK29" s="126">
        <f t="shared" si="6"/>
        <v>19290</v>
      </c>
      <c r="AL29" s="126">
        <f t="shared" si="6"/>
        <v>19290</v>
      </c>
      <c r="AM29" s="126">
        <f t="shared" si="6"/>
        <v>19290</v>
      </c>
      <c r="AN29" s="126">
        <f t="shared" si="6"/>
        <v>19290</v>
      </c>
      <c r="AO29" s="126">
        <f t="shared" si="6"/>
        <v>19290</v>
      </c>
      <c r="AP29" s="126">
        <f t="shared" si="6"/>
        <v>19290</v>
      </c>
      <c r="AQ29" s="126">
        <f t="shared" si="6"/>
        <v>19290</v>
      </c>
      <c r="AR29" s="126">
        <f t="shared" si="6"/>
        <v>19290</v>
      </c>
      <c r="AS29" s="126">
        <f t="shared" si="6"/>
        <v>19290</v>
      </c>
      <c r="AT29" s="126">
        <f t="shared" si="6"/>
        <v>19290</v>
      </c>
      <c r="AU29" s="126">
        <f t="shared" si="6"/>
        <v>19290</v>
      </c>
      <c r="AV29" s="126">
        <f t="shared" si="6"/>
        <v>19290</v>
      </c>
      <c r="AW29" s="126">
        <f t="shared" si="6"/>
        <v>19290</v>
      </c>
      <c r="AX29" s="126">
        <f t="shared" si="6"/>
        <v>19290</v>
      </c>
      <c r="AY29" s="126">
        <f t="shared" si="6"/>
        <v>19290</v>
      </c>
      <c r="AZ29" s="126">
        <f t="shared" si="6"/>
        <v>19290</v>
      </c>
      <c r="BA29" s="126">
        <f t="shared" si="6"/>
        <v>19290</v>
      </c>
      <c r="BB29" s="127">
        <f t="shared" si="6"/>
        <v>19290</v>
      </c>
      <c r="BC29" s="128"/>
    </row>
    <row r="30" spans="1:55" ht="35.25" customHeight="1" x14ac:dyDescent="0.25">
      <c r="A30" s="196"/>
      <c r="B30" s="129" t="s">
        <v>108</v>
      </c>
      <c r="C30" s="58">
        <v>0.86799999999999999</v>
      </c>
      <c r="D30" s="59">
        <v>0.90900000000000003</v>
      </c>
      <c r="E30" s="59">
        <v>0.879</v>
      </c>
      <c r="F30" s="59">
        <v>0.89700000000000002</v>
      </c>
      <c r="G30" s="59">
        <v>0.92400000000000004</v>
      </c>
      <c r="H30" s="59">
        <v>0.89800000000000002</v>
      </c>
      <c r="I30" s="59">
        <v>0.89200000000000002</v>
      </c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60"/>
      <c r="BC30" s="52"/>
    </row>
    <row r="31" spans="1:55" ht="21" x14ac:dyDescent="0.25">
      <c r="A31" s="196"/>
      <c r="B31" s="129" t="s">
        <v>138</v>
      </c>
      <c r="C31" s="54">
        <v>0.86799999999999999</v>
      </c>
      <c r="D31" s="47">
        <v>0.89500000000000002</v>
      </c>
      <c r="E31" s="47">
        <v>0.88900000000000001</v>
      </c>
      <c r="F31" s="47">
        <v>0.89100000000000001</v>
      </c>
      <c r="G31" s="47">
        <v>0.89800000000000002</v>
      </c>
      <c r="H31" s="47">
        <v>0.89800000000000002</v>
      </c>
      <c r="I31" s="47">
        <v>0.89700000000000002</v>
      </c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50"/>
      <c r="BC31" s="68"/>
    </row>
    <row r="32" spans="1:55" ht="21.75" customHeight="1" x14ac:dyDescent="0.25">
      <c r="A32" s="196"/>
      <c r="B32" s="129" t="s">
        <v>37</v>
      </c>
      <c r="C32" s="54"/>
      <c r="D32" s="47">
        <v>0.69</v>
      </c>
      <c r="E32" s="47">
        <v>0.73</v>
      </c>
      <c r="F32" s="47">
        <v>0.78</v>
      </c>
      <c r="G32" s="47">
        <v>0.8</v>
      </c>
      <c r="H32" s="47">
        <v>0.7</v>
      </c>
      <c r="I32" s="47">
        <v>0.77</v>
      </c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50"/>
      <c r="BC32" s="52"/>
    </row>
    <row r="33" spans="1:55" ht="27" customHeight="1" x14ac:dyDescent="0.25">
      <c r="A33" s="196"/>
      <c r="B33" s="129" t="s">
        <v>92</v>
      </c>
      <c r="C33" s="130">
        <v>0.15989999999999999</v>
      </c>
      <c r="D33" s="131">
        <v>0.16700000000000001</v>
      </c>
      <c r="E33" s="131">
        <v>0.17</v>
      </c>
      <c r="F33" s="131">
        <v>0.1598</v>
      </c>
      <c r="G33" s="131">
        <v>0.1517</v>
      </c>
      <c r="H33" s="131">
        <v>0.1719</v>
      </c>
      <c r="I33" s="131">
        <v>0.20469999999999999</v>
      </c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50"/>
      <c r="BC33" s="132"/>
    </row>
    <row r="34" spans="1:55" ht="36.75" customHeight="1" x14ac:dyDescent="0.25">
      <c r="A34" s="196"/>
      <c r="B34" s="129" t="s">
        <v>141</v>
      </c>
      <c r="C34" s="56">
        <v>744</v>
      </c>
      <c r="D34" s="56">
        <v>1372</v>
      </c>
      <c r="E34" s="56">
        <v>1250</v>
      </c>
      <c r="F34" s="56">
        <v>1301</v>
      </c>
      <c r="G34" s="56">
        <v>1112</v>
      </c>
      <c r="H34" s="56">
        <v>1298</v>
      </c>
      <c r="I34" s="56">
        <v>1311</v>
      </c>
      <c r="J34" s="131"/>
      <c r="K34" s="131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50"/>
      <c r="BC34" s="132"/>
    </row>
    <row r="35" spans="1:55" ht="27" customHeight="1" x14ac:dyDescent="0.25">
      <c r="A35" s="196"/>
      <c r="B35" s="129" t="s">
        <v>142</v>
      </c>
      <c r="C35" s="130">
        <v>0.89200000000000002</v>
      </c>
      <c r="D35" s="131">
        <v>0.92</v>
      </c>
      <c r="E35" s="131">
        <v>0.89800000000000002</v>
      </c>
      <c r="F35" s="131">
        <v>0.91300000000000003</v>
      </c>
      <c r="G35" s="131">
        <v>0.93200000000000005</v>
      </c>
      <c r="H35" s="131">
        <v>0.90800000000000003</v>
      </c>
      <c r="I35" s="131">
        <v>0.90400000000000003</v>
      </c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50"/>
      <c r="BC35" s="132"/>
    </row>
    <row r="36" spans="1:55" ht="21" x14ac:dyDescent="0.25">
      <c r="A36" s="196"/>
      <c r="B36" s="129" t="s">
        <v>139</v>
      </c>
      <c r="C36" s="56">
        <v>71</v>
      </c>
      <c r="D36" s="48">
        <v>142</v>
      </c>
      <c r="E36" s="48">
        <v>147</v>
      </c>
      <c r="F36" s="48">
        <v>149</v>
      </c>
      <c r="G36" s="48">
        <v>131</v>
      </c>
      <c r="H36" s="48">
        <v>141</v>
      </c>
      <c r="I36" s="48">
        <v>121</v>
      </c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51"/>
      <c r="BC36" s="133">
        <f>SUM(C36:BB36)</f>
        <v>902</v>
      </c>
    </row>
    <row r="37" spans="1:55" ht="44.25" customHeight="1" x14ac:dyDescent="0.25">
      <c r="A37" s="196"/>
      <c r="B37" s="129" t="s">
        <v>109</v>
      </c>
      <c r="C37" s="58">
        <v>0.62</v>
      </c>
      <c r="D37" s="59">
        <v>0.80600000000000005</v>
      </c>
      <c r="E37" s="59">
        <v>0.72399999999999998</v>
      </c>
      <c r="F37" s="59">
        <v>0.755</v>
      </c>
      <c r="G37" s="59">
        <v>0.85799999999999998</v>
      </c>
      <c r="H37" s="59">
        <v>0.80600000000000005</v>
      </c>
      <c r="I37" s="59">
        <v>0.76500000000000001</v>
      </c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60"/>
      <c r="BC37" s="52"/>
    </row>
    <row r="38" spans="1:55" s="44" customFormat="1" ht="21" x14ac:dyDescent="0.25">
      <c r="A38" s="196"/>
      <c r="B38" s="144" t="s">
        <v>102</v>
      </c>
      <c r="C38" s="61"/>
      <c r="D38" s="62">
        <v>4.17</v>
      </c>
      <c r="E38" s="62">
        <v>3.54</v>
      </c>
      <c r="F38" s="62">
        <v>4</v>
      </c>
      <c r="G38" s="62">
        <v>4.2300000000000004</v>
      </c>
      <c r="H38" s="62">
        <v>4.37</v>
      </c>
      <c r="I38" s="62">
        <v>4.22</v>
      </c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  <c r="AY38" s="62"/>
      <c r="AZ38" s="62"/>
      <c r="BA38" s="62"/>
      <c r="BB38" s="63"/>
      <c r="BC38" s="64"/>
    </row>
    <row r="39" spans="1:55" s="44" customFormat="1" ht="21.75" thickBot="1" x14ac:dyDescent="0.3">
      <c r="A39" s="198"/>
      <c r="B39" s="145" t="s">
        <v>103</v>
      </c>
      <c r="C39" s="75"/>
      <c r="D39" s="76">
        <v>5.44</v>
      </c>
      <c r="E39" s="76">
        <v>5.13</v>
      </c>
      <c r="F39" s="76">
        <v>5.31</v>
      </c>
      <c r="G39" s="76">
        <v>5.52</v>
      </c>
      <c r="H39" s="76">
        <v>6.04</v>
      </c>
      <c r="I39" s="76">
        <v>5.49</v>
      </c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7"/>
      <c r="BC39" s="78"/>
    </row>
    <row r="40" spans="1:55" ht="30.75" customHeight="1" thickBot="1" x14ac:dyDescent="0.3">
      <c r="A40" s="71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</row>
    <row r="41" spans="1:55" ht="15.75" thickBot="1" x14ac:dyDescent="0.3">
      <c r="B41" s="57">
        <v>2020</v>
      </c>
      <c r="C41" s="79" t="s">
        <v>38</v>
      </c>
      <c r="D41" s="80" t="s">
        <v>39</v>
      </c>
      <c r="E41" s="80" t="s">
        <v>40</v>
      </c>
      <c r="F41" s="80" t="s">
        <v>41</v>
      </c>
      <c r="G41" s="80" t="s">
        <v>42</v>
      </c>
      <c r="H41" s="80" t="s">
        <v>43</v>
      </c>
      <c r="I41" s="80" t="s">
        <v>44</v>
      </c>
      <c r="J41" s="80" t="s">
        <v>45</v>
      </c>
      <c r="K41" s="80" t="s">
        <v>46</v>
      </c>
      <c r="L41" s="80" t="s">
        <v>47</v>
      </c>
      <c r="M41" s="80" t="s">
        <v>48</v>
      </c>
      <c r="N41" s="80" t="s">
        <v>49</v>
      </c>
      <c r="O41" s="80" t="s">
        <v>50</v>
      </c>
      <c r="P41" s="80" t="s">
        <v>51</v>
      </c>
      <c r="Q41" s="80" t="s">
        <v>52</v>
      </c>
      <c r="R41" s="80" t="s">
        <v>53</v>
      </c>
      <c r="S41" s="80" t="s">
        <v>54</v>
      </c>
      <c r="T41" s="80" t="s">
        <v>55</v>
      </c>
      <c r="U41" s="80" t="s">
        <v>56</v>
      </c>
      <c r="V41" s="80" t="s">
        <v>57</v>
      </c>
      <c r="W41" s="80" t="s">
        <v>58</v>
      </c>
      <c r="X41" s="80" t="s">
        <v>59</v>
      </c>
      <c r="Y41" s="80" t="s">
        <v>60</v>
      </c>
      <c r="Z41" s="80" t="s">
        <v>61</v>
      </c>
      <c r="AA41" s="80" t="s">
        <v>62</v>
      </c>
      <c r="AB41" s="80" t="s">
        <v>63</v>
      </c>
      <c r="AC41" s="80" t="s">
        <v>64</v>
      </c>
      <c r="AD41" s="80" t="s">
        <v>65</v>
      </c>
      <c r="AE41" s="80" t="s">
        <v>66</v>
      </c>
      <c r="AF41" s="80" t="s">
        <v>67</v>
      </c>
      <c r="AG41" s="80" t="s">
        <v>68</v>
      </c>
      <c r="AH41" s="80" t="s">
        <v>69</v>
      </c>
      <c r="AI41" s="80" t="s">
        <v>70</v>
      </c>
      <c r="AJ41" s="80" t="s">
        <v>71</v>
      </c>
      <c r="AK41" s="80" t="s">
        <v>72</v>
      </c>
      <c r="AL41" s="80" t="s">
        <v>73</v>
      </c>
      <c r="AM41" s="80" t="s">
        <v>74</v>
      </c>
      <c r="AN41" s="80" t="s">
        <v>75</v>
      </c>
      <c r="AO41" s="80" t="s">
        <v>76</v>
      </c>
      <c r="AP41" s="80" t="s">
        <v>77</v>
      </c>
      <c r="AQ41" s="80" t="s">
        <v>78</v>
      </c>
      <c r="AR41" s="80" t="s">
        <v>79</v>
      </c>
      <c r="AS41" s="80" t="s">
        <v>80</v>
      </c>
      <c r="AT41" s="80" t="s">
        <v>81</v>
      </c>
      <c r="AU41" s="80" t="s">
        <v>82</v>
      </c>
      <c r="AV41" s="80" t="s">
        <v>83</v>
      </c>
      <c r="AW41" s="80" t="s">
        <v>84</v>
      </c>
      <c r="AX41" s="80" t="s">
        <v>85</v>
      </c>
      <c r="AY41" s="80" t="s">
        <v>86</v>
      </c>
      <c r="AZ41" s="80" t="s">
        <v>87</v>
      </c>
      <c r="BA41" s="80" t="s">
        <v>88</v>
      </c>
      <c r="BB41" s="81" t="s">
        <v>89</v>
      </c>
      <c r="BC41" s="57" t="s">
        <v>97</v>
      </c>
    </row>
    <row r="42" spans="1:55" s="44" customFormat="1" ht="31.5" x14ac:dyDescent="0.25">
      <c r="A42" s="195" t="s">
        <v>137</v>
      </c>
      <c r="B42" s="146" t="s">
        <v>126</v>
      </c>
      <c r="C42" s="147">
        <v>852</v>
      </c>
      <c r="D42" s="148">
        <v>1352</v>
      </c>
      <c r="E42" s="148">
        <v>1313</v>
      </c>
      <c r="F42" s="148">
        <v>1487</v>
      </c>
      <c r="G42" s="148">
        <v>1448</v>
      </c>
      <c r="H42" s="148">
        <v>1595</v>
      </c>
      <c r="I42" s="148">
        <v>1598</v>
      </c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8"/>
      <c r="AB42" s="148"/>
      <c r="AC42" s="148"/>
      <c r="AD42" s="148"/>
      <c r="AE42" s="148"/>
      <c r="AF42" s="148"/>
      <c r="AG42" s="148"/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9"/>
      <c r="BC42" s="123">
        <f>SUM(C42:BB42)</f>
        <v>9645</v>
      </c>
    </row>
    <row r="43" spans="1:55" s="45" customFormat="1" ht="52.5" customHeight="1" x14ac:dyDescent="0.25">
      <c r="A43" s="196"/>
      <c r="B43" s="124" t="s">
        <v>106</v>
      </c>
      <c r="C43" s="125">
        <f>+C42</f>
        <v>852</v>
      </c>
      <c r="D43" s="126">
        <f t="shared" ref="D43:BB43" si="7">+C43+D42</f>
        <v>2204</v>
      </c>
      <c r="E43" s="126">
        <f t="shared" si="7"/>
        <v>3517</v>
      </c>
      <c r="F43" s="126">
        <f t="shared" si="7"/>
        <v>5004</v>
      </c>
      <c r="G43" s="126">
        <f t="shared" si="7"/>
        <v>6452</v>
      </c>
      <c r="H43" s="126">
        <f t="shared" si="7"/>
        <v>8047</v>
      </c>
      <c r="I43" s="126">
        <f t="shared" si="7"/>
        <v>9645</v>
      </c>
      <c r="J43" s="126">
        <f t="shared" si="7"/>
        <v>9645</v>
      </c>
      <c r="K43" s="126">
        <f t="shared" si="7"/>
        <v>9645</v>
      </c>
      <c r="L43" s="126">
        <f t="shared" si="7"/>
        <v>9645</v>
      </c>
      <c r="M43" s="126">
        <f t="shared" si="7"/>
        <v>9645</v>
      </c>
      <c r="N43" s="126">
        <f t="shared" si="7"/>
        <v>9645</v>
      </c>
      <c r="O43" s="126">
        <f t="shared" si="7"/>
        <v>9645</v>
      </c>
      <c r="P43" s="126">
        <f t="shared" si="7"/>
        <v>9645</v>
      </c>
      <c r="Q43" s="126">
        <f t="shared" si="7"/>
        <v>9645</v>
      </c>
      <c r="R43" s="126">
        <f t="shared" si="7"/>
        <v>9645</v>
      </c>
      <c r="S43" s="126">
        <f t="shared" si="7"/>
        <v>9645</v>
      </c>
      <c r="T43" s="126">
        <f t="shared" si="7"/>
        <v>9645</v>
      </c>
      <c r="U43" s="126">
        <f t="shared" si="7"/>
        <v>9645</v>
      </c>
      <c r="V43" s="126">
        <f t="shared" si="7"/>
        <v>9645</v>
      </c>
      <c r="W43" s="126">
        <f t="shared" si="7"/>
        <v>9645</v>
      </c>
      <c r="X43" s="126">
        <f t="shared" si="7"/>
        <v>9645</v>
      </c>
      <c r="Y43" s="126">
        <f t="shared" si="7"/>
        <v>9645</v>
      </c>
      <c r="Z43" s="126">
        <f t="shared" si="7"/>
        <v>9645</v>
      </c>
      <c r="AA43" s="126">
        <f t="shared" si="7"/>
        <v>9645</v>
      </c>
      <c r="AB43" s="126">
        <f t="shared" si="7"/>
        <v>9645</v>
      </c>
      <c r="AC43" s="126">
        <f t="shared" si="7"/>
        <v>9645</v>
      </c>
      <c r="AD43" s="126">
        <f t="shared" si="7"/>
        <v>9645</v>
      </c>
      <c r="AE43" s="126">
        <f t="shared" si="7"/>
        <v>9645</v>
      </c>
      <c r="AF43" s="126">
        <f t="shared" si="7"/>
        <v>9645</v>
      </c>
      <c r="AG43" s="126">
        <f t="shared" si="7"/>
        <v>9645</v>
      </c>
      <c r="AH43" s="126">
        <f t="shared" si="7"/>
        <v>9645</v>
      </c>
      <c r="AI43" s="126">
        <f t="shared" si="7"/>
        <v>9645</v>
      </c>
      <c r="AJ43" s="126">
        <f t="shared" si="7"/>
        <v>9645</v>
      </c>
      <c r="AK43" s="126">
        <f t="shared" si="7"/>
        <v>9645</v>
      </c>
      <c r="AL43" s="126">
        <f t="shared" si="7"/>
        <v>9645</v>
      </c>
      <c r="AM43" s="126">
        <f t="shared" si="7"/>
        <v>9645</v>
      </c>
      <c r="AN43" s="126">
        <f t="shared" si="7"/>
        <v>9645</v>
      </c>
      <c r="AO43" s="126">
        <f t="shared" si="7"/>
        <v>9645</v>
      </c>
      <c r="AP43" s="126">
        <f t="shared" si="7"/>
        <v>9645</v>
      </c>
      <c r="AQ43" s="126">
        <f t="shared" si="7"/>
        <v>9645</v>
      </c>
      <c r="AR43" s="126">
        <f t="shared" si="7"/>
        <v>9645</v>
      </c>
      <c r="AS43" s="126">
        <f t="shared" si="7"/>
        <v>9645</v>
      </c>
      <c r="AT43" s="126">
        <f t="shared" si="7"/>
        <v>9645</v>
      </c>
      <c r="AU43" s="126">
        <f t="shared" si="7"/>
        <v>9645</v>
      </c>
      <c r="AV43" s="126">
        <f t="shared" si="7"/>
        <v>9645</v>
      </c>
      <c r="AW43" s="126">
        <f t="shared" si="7"/>
        <v>9645</v>
      </c>
      <c r="AX43" s="126">
        <f t="shared" si="7"/>
        <v>9645</v>
      </c>
      <c r="AY43" s="126">
        <f t="shared" si="7"/>
        <v>9645</v>
      </c>
      <c r="AZ43" s="126">
        <f t="shared" si="7"/>
        <v>9645</v>
      </c>
      <c r="BA43" s="126">
        <f t="shared" si="7"/>
        <v>9645</v>
      </c>
      <c r="BB43" s="127">
        <f t="shared" si="7"/>
        <v>9645</v>
      </c>
      <c r="BC43" s="128"/>
    </row>
    <row r="44" spans="1:55" s="44" customFormat="1" ht="21" x14ac:dyDescent="0.25">
      <c r="A44" s="196"/>
      <c r="B44" s="150" t="s">
        <v>124</v>
      </c>
      <c r="C44" s="151">
        <v>0.96699999999999997</v>
      </c>
      <c r="D44" s="152">
        <v>0.96099999999999997</v>
      </c>
      <c r="E44" s="152">
        <v>0.95599999999999996</v>
      </c>
      <c r="F44" s="152">
        <v>0.95099999999999996</v>
      </c>
      <c r="G44" s="152">
        <v>0.94199999999999995</v>
      </c>
      <c r="H44" s="152">
        <v>0.92200000000000004</v>
      </c>
      <c r="I44" s="152">
        <v>0.92400000000000004</v>
      </c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31"/>
      <c r="AH44" s="131"/>
      <c r="AI44" s="131"/>
      <c r="AJ44" s="131"/>
      <c r="AK44" s="131"/>
      <c r="AL44" s="131"/>
      <c r="AM44" s="131"/>
      <c r="AN44" s="131"/>
      <c r="AO44" s="131"/>
      <c r="AP44" s="131"/>
      <c r="AQ44" s="131"/>
      <c r="AR44" s="131"/>
      <c r="AS44" s="131"/>
      <c r="AT44" s="131"/>
      <c r="AU44" s="131"/>
      <c r="AV44" s="131"/>
      <c r="AW44" s="131"/>
      <c r="AX44" s="131"/>
      <c r="AY44" s="131"/>
      <c r="AZ44" s="131"/>
      <c r="BA44" s="131"/>
      <c r="BB44" s="153"/>
      <c r="BC44" s="64"/>
    </row>
    <row r="45" spans="1:55" ht="21" x14ac:dyDescent="0.25">
      <c r="A45" s="196"/>
      <c r="B45" s="129" t="s">
        <v>138</v>
      </c>
      <c r="C45" s="54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50"/>
      <c r="BC45" s="68"/>
    </row>
    <row r="46" spans="1:55" s="44" customFormat="1" ht="21" x14ac:dyDescent="0.25">
      <c r="A46" s="196"/>
      <c r="B46" s="150" t="s">
        <v>127</v>
      </c>
      <c r="C46" s="154">
        <v>0.86</v>
      </c>
      <c r="D46" s="155">
        <v>0.84</v>
      </c>
      <c r="E46" s="155">
        <v>0.84</v>
      </c>
      <c r="F46" s="155">
        <v>0.79</v>
      </c>
      <c r="G46" s="155">
        <v>0.75</v>
      </c>
      <c r="H46" s="155">
        <v>0.71</v>
      </c>
      <c r="I46" s="155">
        <v>0.746</v>
      </c>
      <c r="J46" s="155"/>
      <c r="K46" s="155"/>
      <c r="L46" s="155"/>
      <c r="M46" s="155"/>
      <c r="N46" s="155"/>
      <c r="O46" s="155"/>
      <c r="P46" s="155"/>
      <c r="Q46" s="155"/>
      <c r="R46" s="155"/>
      <c r="S46" s="155"/>
      <c r="T46" s="155"/>
      <c r="U46" s="155"/>
      <c r="V46" s="155"/>
      <c r="W46" s="155"/>
      <c r="X46" s="155"/>
      <c r="Y46" s="155"/>
      <c r="Z46" s="155"/>
      <c r="AA46" s="155"/>
      <c r="AB46" s="155"/>
      <c r="AC46" s="155"/>
      <c r="AD46" s="155"/>
      <c r="AE46" s="155"/>
      <c r="AF46" s="155"/>
      <c r="AG46" s="155"/>
      <c r="AH46" s="155"/>
      <c r="AI46" s="155"/>
      <c r="AJ46" s="155"/>
      <c r="AK46" s="155"/>
      <c r="AL46" s="155"/>
      <c r="AM46" s="155"/>
      <c r="AN46" s="155"/>
      <c r="AO46" s="155"/>
      <c r="AP46" s="155"/>
      <c r="AQ46" s="155"/>
      <c r="AR46" s="155"/>
      <c r="AS46" s="155"/>
      <c r="AT46" s="155"/>
      <c r="AU46" s="155"/>
      <c r="AV46" s="155"/>
      <c r="AW46" s="155"/>
      <c r="AX46" s="155"/>
      <c r="AY46" s="155"/>
      <c r="AZ46" s="155"/>
      <c r="BA46" s="155"/>
      <c r="BB46" s="155"/>
      <c r="BC46" s="64"/>
    </row>
    <row r="47" spans="1:55" s="44" customFormat="1" x14ac:dyDescent="0.25">
      <c r="A47" s="196"/>
      <c r="B47" s="156" t="s">
        <v>131</v>
      </c>
      <c r="C47" s="61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  <c r="AV47" s="62"/>
      <c r="AW47" s="62"/>
      <c r="AX47" s="62"/>
      <c r="AY47" s="62"/>
      <c r="AZ47" s="62"/>
      <c r="BA47" s="62"/>
      <c r="BB47" s="63"/>
      <c r="BC47" s="64"/>
    </row>
    <row r="48" spans="1:55" s="44" customFormat="1" ht="15.75" thickBot="1" x14ac:dyDescent="0.3">
      <c r="A48" s="196"/>
      <c r="B48" s="157" t="s">
        <v>143</v>
      </c>
      <c r="C48" s="154">
        <v>0.7</v>
      </c>
      <c r="D48" s="154">
        <v>0.7</v>
      </c>
      <c r="E48" s="154">
        <v>0.7</v>
      </c>
      <c r="F48" s="154">
        <v>0.7</v>
      </c>
      <c r="G48" s="154">
        <v>0.7</v>
      </c>
      <c r="H48" s="154">
        <v>0.7</v>
      </c>
      <c r="I48" s="154">
        <v>0.7</v>
      </c>
      <c r="J48" s="154">
        <v>0.7</v>
      </c>
      <c r="K48" s="154">
        <v>0.7</v>
      </c>
      <c r="L48" s="154">
        <v>0.7</v>
      </c>
      <c r="M48" s="154">
        <v>0.7</v>
      </c>
      <c r="N48" s="154">
        <v>0.7</v>
      </c>
      <c r="O48" s="154">
        <v>0.7</v>
      </c>
      <c r="P48" s="154">
        <v>0.7</v>
      </c>
      <c r="Q48" s="154">
        <v>0.7</v>
      </c>
      <c r="R48" s="154">
        <v>0.7</v>
      </c>
      <c r="S48" s="154">
        <v>0.7</v>
      </c>
      <c r="T48" s="154">
        <v>0.7</v>
      </c>
      <c r="U48" s="154">
        <v>0.7</v>
      </c>
      <c r="V48" s="154">
        <v>0.7</v>
      </c>
      <c r="W48" s="154">
        <v>0.7</v>
      </c>
      <c r="X48" s="154">
        <v>0.7</v>
      </c>
      <c r="Y48" s="154">
        <v>0.7</v>
      </c>
      <c r="Z48" s="154">
        <v>0.7</v>
      </c>
      <c r="AA48" s="154">
        <v>0.7</v>
      </c>
      <c r="AB48" s="154">
        <v>0.7</v>
      </c>
      <c r="AC48" s="154">
        <v>0.7</v>
      </c>
      <c r="AD48" s="154">
        <v>0.7</v>
      </c>
      <c r="AE48" s="154">
        <v>0.7</v>
      </c>
      <c r="AF48" s="154">
        <v>0.7</v>
      </c>
      <c r="AG48" s="154">
        <v>0.7</v>
      </c>
      <c r="AH48" s="154">
        <v>0.7</v>
      </c>
      <c r="AI48" s="154">
        <v>0.7</v>
      </c>
      <c r="AJ48" s="154">
        <v>0.7</v>
      </c>
      <c r="AK48" s="154">
        <v>0.7</v>
      </c>
      <c r="AL48" s="154">
        <v>0.7</v>
      </c>
      <c r="AM48" s="154">
        <v>0.7</v>
      </c>
      <c r="AN48" s="154">
        <v>0.7</v>
      </c>
      <c r="AO48" s="154">
        <v>0.7</v>
      </c>
      <c r="AP48" s="154">
        <v>0.7</v>
      </c>
      <c r="AQ48" s="154">
        <v>0.7</v>
      </c>
      <c r="AR48" s="154">
        <v>0.7</v>
      </c>
      <c r="AS48" s="154">
        <v>0.7</v>
      </c>
      <c r="AT48" s="154">
        <v>0.7</v>
      </c>
      <c r="AU48" s="154">
        <v>0.7</v>
      </c>
      <c r="AV48" s="154">
        <v>0.7</v>
      </c>
      <c r="AW48" s="154">
        <v>0.7</v>
      </c>
      <c r="AX48" s="154">
        <v>0.7</v>
      </c>
      <c r="AY48" s="154">
        <v>0.7</v>
      </c>
      <c r="AZ48" s="154">
        <v>0.7</v>
      </c>
      <c r="BA48" s="154">
        <v>0.7</v>
      </c>
      <c r="BB48" s="154">
        <v>0.7</v>
      </c>
      <c r="BC48" s="64"/>
    </row>
    <row r="49" spans="1:55" ht="15.75" thickBot="1" x14ac:dyDescent="0.3">
      <c r="A49" s="198"/>
      <c r="B49" s="157" t="s">
        <v>96</v>
      </c>
      <c r="C49" s="158">
        <v>0.9</v>
      </c>
      <c r="D49" s="159">
        <v>0.9</v>
      </c>
      <c r="E49" s="159">
        <v>0.9</v>
      </c>
      <c r="F49" s="159">
        <v>0.9</v>
      </c>
      <c r="G49" s="159">
        <v>0.9</v>
      </c>
      <c r="H49" s="159">
        <v>0.9</v>
      </c>
      <c r="I49" s="159">
        <v>0.9</v>
      </c>
      <c r="J49" s="159">
        <v>0.9</v>
      </c>
      <c r="K49" s="159">
        <v>0.9</v>
      </c>
      <c r="L49" s="159">
        <v>0.9</v>
      </c>
      <c r="M49" s="159">
        <v>0.9</v>
      </c>
      <c r="N49" s="159">
        <v>0.9</v>
      </c>
      <c r="O49" s="159">
        <v>0.9</v>
      </c>
      <c r="P49" s="159">
        <v>0.9</v>
      </c>
      <c r="Q49" s="159">
        <v>0.9</v>
      </c>
      <c r="R49" s="159">
        <v>0.9</v>
      </c>
      <c r="S49" s="159">
        <v>0.9</v>
      </c>
      <c r="T49" s="159">
        <v>0.9</v>
      </c>
      <c r="U49" s="159">
        <v>0.9</v>
      </c>
      <c r="V49" s="159">
        <v>0.9</v>
      </c>
      <c r="W49" s="159">
        <v>0.9</v>
      </c>
      <c r="X49" s="159">
        <v>0.9</v>
      </c>
      <c r="Y49" s="159">
        <v>0.9</v>
      </c>
      <c r="Z49" s="159">
        <v>0.9</v>
      </c>
      <c r="AA49" s="159">
        <v>0.9</v>
      </c>
      <c r="AB49" s="159">
        <v>0.9</v>
      </c>
      <c r="AC49" s="159">
        <v>0.9</v>
      </c>
      <c r="AD49" s="159">
        <v>0.9</v>
      </c>
      <c r="AE49" s="159">
        <v>0.9</v>
      </c>
      <c r="AF49" s="159">
        <v>0.9</v>
      </c>
      <c r="AG49" s="159">
        <v>0.9</v>
      </c>
      <c r="AH49" s="159">
        <v>0.9</v>
      </c>
      <c r="AI49" s="159">
        <v>0.9</v>
      </c>
      <c r="AJ49" s="159">
        <v>0.9</v>
      </c>
      <c r="AK49" s="159">
        <v>0.9</v>
      </c>
      <c r="AL49" s="159">
        <v>0.9</v>
      </c>
      <c r="AM49" s="159">
        <v>0.9</v>
      </c>
      <c r="AN49" s="159">
        <v>0.9</v>
      </c>
      <c r="AO49" s="159">
        <v>0.9</v>
      </c>
      <c r="AP49" s="159">
        <v>0.9</v>
      </c>
      <c r="AQ49" s="159">
        <v>0.9</v>
      </c>
      <c r="AR49" s="159">
        <v>0.9</v>
      </c>
      <c r="AS49" s="159">
        <v>0.9</v>
      </c>
      <c r="AT49" s="159">
        <v>0.9</v>
      </c>
      <c r="AU49" s="159">
        <v>0.9</v>
      </c>
      <c r="AV49" s="159">
        <v>0.9</v>
      </c>
      <c r="AW49" s="159">
        <v>0.9</v>
      </c>
      <c r="AX49" s="159">
        <v>0.9</v>
      </c>
      <c r="AY49" s="159">
        <v>0.9</v>
      </c>
      <c r="AZ49" s="159">
        <v>0.9</v>
      </c>
      <c r="BA49" s="159">
        <v>0.9</v>
      </c>
      <c r="BB49" s="160">
        <v>0.9</v>
      </c>
      <c r="BC49" s="53"/>
    </row>
    <row r="50" spans="1:55" ht="51.75" customHeight="1" thickBot="1" x14ac:dyDescent="0.3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  <c r="BC50" s="161"/>
    </row>
    <row r="51" spans="1:55" ht="15.75" thickBot="1" x14ac:dyDescent="0.3">
      <c r="A51" s="15" t="s">
        <v>129</v>
      </c>
      <c r="B51" s="57">
        <v>2019</v>
      </c>
      <c r="C51" s="79" t="s">
        <v>38</v>
      </c>
      <c r="D51" s="80" t="s">
        <v>39</v>
      </c>
      <c r="E51" s="80" t="s">
        <v>40</v>
      </c>
      <c r="F51" s="80" t="s">
        <v>41</v>
      </c>
      <c r="G51" s="80" t="s">
        <v>42</v>
      </c>
      <c r="H51" s="80" t="s">
        <v>43</v>
      </c>
      <c r="I51" s="80" t="s">
        <v>44</v>
      </c>
      <c r="J51" s="80" t="s">
        <v>45</v>
      </c>
      <c r="K51" s="80" t="s">
        <v>46</v>
      </c>
      <c r="L51" s="80" t="s">
        <v>47</v>
      </c>
      <c r="M51" s="80" t="s">
        <v>48</v>
      </c>
      <c r="N51" s="80" t="s">
        <v>49</v>
      </c>
      <c r="O51" s="80" t="s">
        <v>50</v>
      </c>
      <c r="P51" s="80" t="s">
        <v>51</v>
      </c>
      <c r="Q51" s="80" t="s">
        <v>52</v>
      </c>
      <c r="R51" s="80" t="s">
        <v>53</v>
      </c>
      <c r="S51" s="80" t="s">
        <v>54</v>
      </c>
      <c r="T51" s="80" t="s">
        <v>55</v>
      </c>
      <c r="U51" s="80" t="s">
        <v>56</v>
      </c>
      <c r="V51" s="80" t="s">
        <v>57</v>
      </c>
      <c r="W51" s="80" t="s">
        <v>58</v>
      </c>
      <c r="X51" s="80" t="s">
        <v>59</v>
      </c>
      <c r="Y51" s="80" t="s">
        <v>60</v>
      </c>
      <c r="Z51" s="80" t="s">
        <v>61</v>
      </c>
      <c r="AA51" s="80" t="s">
        <v>62</v>
      </c>
      <c r="AB51" s="80" t="s">
        <v>63</v>
      </c>
      <c r="AC51" s="80" t="s">
        <v>64</v>
      </c>
      <c r="AD51" s="80" t="s">
        <v>65</v>
      </c>
      <c r="AE51" s="80" t="s">
        <v>66</v>
      </c>
      <c r="AF51" s="80" t="s">
        <v>67</v>
      </c>
      <c r="AG51" s="80" t="s">
        <v>68</v>
      </c>
      <c r="AH51" s="80" t="s">
        <v>69</v>
      </c>
      <c r="AI51" s="80" t="s">
        <v>70</v>
      </c>
      <c r="AJ51" s="80" t="s">
        <v>71</v>
      </c>
      <c r="AK51" s="80" t="s">
        <v>72</v>
      </c>
      <c r="AL51" s="80" t="s">
        <v>73</v>
      </c>
      <c r="AM51" s="80" t="s">
        <v>74</v>
      </c>
      <c r="AN51" s="80" t="s">
        <v>75</v>
      </c>
      <c r="AO51" s="80" t="s">
        <v>76</v>
      </c>
      <c r="AP51" s="80" t="s">
        <v>77</v>
      </c>
      <c r="AQ51" s="80" t="s">
        <v>78</v>
      </c>
      <c r="AR51" s="80" t="s">
        <v>79</v>
      </c>
      <c r="AS51" s="80" t="s">
        <v>80</v>
      </c>
      <c r="AT51" s="80" t="s">
        <v>81</v>
      </c>
      <c r="AU51" s="80" t="s">
        <v>82</v>
      </c>
      <c r="AV51" s="80" t="s">
        <v>83</v>
      </c>
      <c r="AW51" s="80" t="s">
        <v>84</v>
      </c>
      <c r="AX51" s="80" t="s">
        <v>85</v>
      </c>
      <c r="AY51" s="80" t="s">
        <v>86</v>
      </c>
      <c r="AZ51" s="80" t="s">
        <v>87</v>
      </c>
      <c r="BA51" s="80" t="s">
        <v>88</v>
      </c>
      <c r="BB51" s="81" t="s">
        <v>89</v>
      </c>
      <c r="BC51" s="57" t="s">
        <v>97</v>
      </c>
    </row>
    <row r="52" spans="1:55" ht="21" x14ac:dyDescent="0.25">
      <c r="A52" s="192" t="s">
        <v>132</v>
      </c>
      <c r="B52" s="122" t="s">
        <v>26</v>
      </c>
      <c r="C52" s="72">
        <v>1280</v>
      </c>
      <c r="D52" s="73">
        <v>2547</v>
      </c>
      <c r="E52" s="73">
        <v>2412</v>
      </c>
      <c r="F52" s="73">
        <v>2315</v>
      </c>
      <c r="G52" s="73">
        <v>2279</v>
      </c>
      <c r="H52" s="73">
        <v>2198</v>
      </c>
      <c r="I52" s="73">
        <v>2220</v>
      </c>
      <c r="J52" s="73">
        <v>2289</v>
      </c>
      <c r="K52" s="73">
        <v>2350</v>
      </c>
      <c r="L52" s="73">
        <v>2402</v>
      </c>
      <c r="M52" s="73">
        <v>2456</v>
      </c>
      <c r="N52" s="73">
        <v>2602</v>
      </c>
      <c r="O52" s="73">
        <v>2766</v>
      </c>
      <c r="P52" s="73">
        <v>2525</v>
      </c>
      <c r="Q52" s="73">
        <v>2510</v>
      </c>
      <c r="R52" s="73">
        <v>2594</v>
      </c>
      <c r="S52" s="73">
        <v>2127</v>
      </c>
      <c r="T52" s="73">
        <v>2040</v>
      </c>
      <c r="U52" s="73">
        <v>2511</v>
      </c>
      <c r="V52" s="73">
        <v>3051</v>
      </c>
      <c r="W52" s="73">
        <v>2950</v>
      </c>
      <c r="X52" s="73">
        <v>1913</v>
      </c>
      <c r="Y52" s="73">
        <v>2581</v>
      </c>
      <c r="Z52" s="73">
        <v>2376</v>
      </c>
      <c r="AA52" s="73">
        <v>2854</v>
      </c>
      <c r="AB52" s="73">
        <v>2761</v>
      </c>
      <c r="AC52" s="73">
        <v>3187</v>
      </c>
      <c r="AD52" s="73">
        <v>2978</v>
      </c>
      <c r="AE52" s="73">
        <v>2864</v>
      </c>
      <c r="AF52" s="73">
        <v>2645</v>
      </c>
      <c r="AG52" s="73">
        <v>2471</v>
      </c>
      <c r="AH52" s="73">
        <v>1989</v>
      </c>
      <c r="AI52" s="73">
        <v>1371</v>
      </c>
      <c r="AJ52" s="73">
        <v>1712</v>
      </c>
      <c r="AK52" s="73">
        <v>1871</v>
      </c>
      <c r="AL52" s="73">
        <v>2701</v>
      </c>
      <c r="AM52" s="73">
        <v>2702</v>
      </c>
      <c r="AN52" s="73">
        <v>2690</v>
      </c>
      <c r="AO52" s="73">
        <v>2839</v>
      </c>
      <c r="AP52" s="73">
        <v>3298</v>
      </c>
      <c r="AQ52" s="73">
        <v>3148</v>
      </c>
      <c r="AR52" s="73">
        <v>3041</v>
      </c>
      <c r="AS52" s="73">
        <v>2424</v>
      </c>
      <c r="AT52" s="73">
        <v>1899</v>
      </c>
      <c r="AU52" s="73">
        <v>2984</v>
      </c>
      <c r="AV52" s="73">
        <v>2368</v>
      </c>
      <c r="AW52" s="73">
        <v>2437</v>
      </c>
      <c r="AX52" s="73">
        <v>2563</v>
      </c>
      <c r="AY52" s="73">
        <v>2253</v>
      </c>
      <c r="AZ52" s="73">
        <v>2264</v>
      </c>
      <c r="BA52" s="73">
        <v>2257</v>
      </c>
      <c r="BB52" s="74">
        <v>903</v>
      </c>
      <c r="BC52" s="123">
        <f>SUM(C52:BB52)</f>
        <v>126768</v>
      </c>
    </row>
    <row r="53" spans="1:55" s="45" customFormat="1" ht="52.5" customHeight="1" x14ac:dyDescent="0.25">
      <c r="A53" s="193"/>
      <c r="B53" s="124" t="s">
        <v>93</v>
      </c>
      <c r="C53" s="125">
        <f>+C52</f>
        <v>1280</v>
      </c>
      <c r="D53" s="126">
        <f t="shared" ref="D53:BB53" si="8">+C53+D52</f>
        <v>3827</v>
      </c>
      <c r="E53" s="126">
        <f t="shared" si="8"/>
        <v>6239</v>
      </c>
      <c r="F53" s="126">
        <f t="shared" si="8"/>
        <v>8554</v>
      </c>
      <c r="G53" s="126">
        <f t="shared" si="8"/>
        <v>10833</v>
      </c>
      <c r="H53" s="126">
        <f t="shared" si="8"/>
        <v>13031</v>
      </c>
      <c r="I53" s="126">
        <f t="shared" si="8"/>
        <v>15251</v>
      </c>
      <c r="J53" s="126">
        <f t="shared" si="8"/>
        <v>17540</v>
      </c>
      <c r="K53" s="126">
        <f t="shared" si="8"/>
        <v>19890</v>
      </c>
      <c r="L53" s="126">
        <f t="shared" si="8"/>
        <v>22292</v>
      </c>
      <c r="M53" s="126">
        <f t="shared" si="8"/>
        <v>24748</v>
      </c>
      <c r="N53" s="126">
        <f t="shared" si="8"/>
        <v>27350</v>
      </c>
      <c r="O53" s="126">
        <f t="shared" si="8"/>
        <v>30116</v>
      </c>
      <c r="P53" s="126">
        <f t="shared" si="8"/>
        <v>32641</v>
      </c>
      <c r="Q53" s="126">
        <f t="shared" si="8"/>
        <v>35151</v>
      </c>
      <c r="R53" s="126">
        <f t="shared" si="8"/>
        <v>37745</v>
      </c>
      <c r="S53" s="126">
        <f t="shared" si="8"/>
        <v>39872</v>
      </c>
      <c r="T53" s="126">
        <f t="shared" si="8"/>
        <v>41912</v>
      </c>
      <c r="U53" s="126">
        <f t="shared" si="8"/>
        <v>44423</v>
      </c>
      <c r="V53" s="126">
        <f t="shared" si="8"/>
        <v>47474</v>
      </c>
      <c r="W53" s="126">
        <f t="shared" si="8"/>
        <v>50424</v>
      </c>
      <c r="X53" s="126">
        <f t="shared" si="8"/>
        <v>52337</v>
      </c>
      <c r="Y53" s="126">
        <f t="shared" si="8"/>
        <v>54918</v>
      </c>
      <c r="Z53" s="126">
        <f t="shared" si="8"/>
        <v>57294</v>
      </c>
      <c r="AA53" s="126">
        <f t="shared" si="8"/>
        <v>60148</v>
      </c>
      <c r="AB53" s="126">
        <f t="shared" si="8"/>
        <v>62909</v>
      </c>
      <c r="AC53" s="126">
        <f t="shared" si="8"/>
        <v>66096</v>
      </c>
      <c r="AD53" s="126">
        <f t="shared" si="8"/>
        <v>69074</v>
      </c>
      <c r="AE53" s="126">
        <f t="shared" si="8"/>
        <v>71938</v>
      </c>
      <c r="AF53" s="126">
        <f t="shared" si="8"/>
        <v>74583</v>
      </c>
      <c r="AG53" s="126">
        <f t="shared" si="8"/>
        <v>77054</v>
      </c>
      <c r="AH53" s="126">
        <f t="shared" si="8"/>
        <v>79043</v>
      </c>
      <c r="AI53" s="126">
        <f t="shared" si="8"/>
        <v>80414</v>
      </c>
      <c r="AJ53" s="126">
        <f t="shared" si="8"/>
        <v>82126</v>
      </c>
      <c r="AK53" s="126">
        <f t="shared" si="8"/>
        <v>83997</v>
      </c>
      <c r="AL53" s="126">
        <f t="shared" si="8"/>
        <v>86698</v>
      </c>
      <c r="AM53" s="126">
        <f t="shared" si="8"/>
        <v>89400</v>
      </c>
      <c r="AN53" s="126">
        <f t="shared" si="8"/>
        <v>92090</v>
      </c>
      <c r="AO53" s="126">
        <f t="shared" si="8"/>
        <v>94929</v>
      </c>
      <c r="AP53" s="126">
        <f t="shared" si="8"/>
        <v>98227</v>
      </c>
      <c r="AQ53" s="126">
        <f t="shared" si="8"/>
        <v>101375</v>
      </c>
      <c r="AR53" s="126">
        <f t="shared" si="8"/>
        <v>104416</v>
      </c>
      <c r="AS53" s="126">
        <f t="shared" si="8"/>
        <v>106840</v>
      </c>
      <c r="AT53" s="126">
        <f t="shared" si="8"/>
        <v>108739</v>
      </c>
      <c r="AU53" s="126">
        <f t="shared" si="8"/>
        <v>111723</v>
      </c>
      <c r="AV53" s="126">
        <f t="shared" si="8"/>
        <v>114091</v>
      </c>
      <c r="AW53" s="126">
        <f t="shared" si="8"/>
        <v>116528</v>
      </c>
      <c r="AX53" s="126">
        <f t="shared" si="8"/>
        <v>119091</v>
      </c>
      <c r="AY53" s="126">
        <f t="shared" si="8"/>
        <v>121344</v>
      </c>
      <c r="AZ53" s="126">
        <f t="shared" si="8"/>
        <v>123608</v>
      </c>
      <c r="BA53" s="126">
        <f t="shared" si="8"/>
        <v>125865</v>
      </c>
      <c r="BB53" s="127">
        <f t="shared" si="8"/>
        <v>126768</v>
      </c>
      <c r="BC53" s="128"/>
    </row>
    <row r="54" spans="1:55" ht="21" x14ac:dyDescent="0.25">
      <c r="A54" s="193"/>
      <c r="B54" s="129" t="s">
        <v>34</v>
      </c>
      <c r="C54" s="54">
        <v>0.93300000000000005</v>
      </c>
      <c r="D54" s="47">
        <v>0.92200000000000004</v>
      </c>
      <c r="E54" s="47">
        <v>0.89800000000000002</v>
      </c>
      <c r="F54" s="47">
        <v>0.90200000000000002</v>
      </c>
      <c r="G54" s="47">
        <v>0.89800000000000002</v>
      </c>
      <c r="H54" s="47">
        <v>0.92200000000000004</v>
      </c>
      <c r="I54" s="47">
        <v>0.91700000000000004</v>
      </c>
      <c r="J54" s="47">
        <v>0.91</v>
      </c>
      <c r="K54" s="47">
        <v>0.88600000000000001</v>
      </c>
      <c r="L54" s="47">
        <v>0.87</v>
      </c>
      <c r="M54" s="47">
        <v>0.89700000000000002</v>
      </c>
      <c r="N54" s="47">
        <v>0.83799999999999997</v>
      </c>
      <c r="O54" s="47">
        <v>0.80200000000000005</v>
      </c>
      <c r="P54" s="47">
        <v>0.89200000000000002</v>
      </c>
      <c r="Q54" s="47">
        <v>0.83899999999999997</v>
      </c>
      <c r="R54" s="47">
        <v>0.81399999999999995</v>
      </c>
      <c r="S54" s="47">
        <v>0.79300000000000004</v>
      </c>
      <c r="T54" s="47">
        <v>0.80700000000000005</v>
      </c>
      <c r="U54" s="47">
        <v>0.68899999999999995</v>
      </c>
      <c r="V54" s="47">
        <v>0.622</v>
      </c>
      <c r="W54" s="47">
        <v>0.73699999999999999</v>
      </c>
      <c r="X54" s="47">
        <v>0.83399999999999996</v>
      </c>
      <c r="Y54" s="47">
        <v>0.83699999999999997</v>
      </c>
      <c r="Z54" s="47">
        <v>0.77700000000000002</v>
      </c>
      <c r="AA54" s="47">
        <v>0.72499999999999998</v>
      </c>
      <c r="AB54" s="47">
        <v>0.69399999999999995</v>
      </c>
      <c r="AC54" s="47">
        <v>0.54300000000000004</v>
      </c>
      <c r="AD54" s="47">
        <v>0.58299999999999996</v>
      </c>
      <c r="AE54" s="47">
        <v>0.60299999999999998</v>
      </c>
      <c r="AF54" s="47">
        <v>0.63400000000000001</v>
      </c>
      <c r="AG54" s="47">
        <v>0.623</v>
      </c>
      <c r="AH54" s="47">
        <v>0.72499999999999998</v>
      </c>
      <c r="AI54" s="47">
        <v>0.69899999999999995</v>
      </c>
      <c r="AJ54" s="47">
        <v>0.79100000000000004</v>
      </c>
      <c r="AK54" s="47">
        <v>0.76900000000000002</v>
      </c>
      <c r="AL54" s="47">
        <v>0.59899999999999998</v>
      </c>
      <c r="AM54" s="47">
        <v>0.63600000000000001</v>
      </c>
      <c r="AN54" s="47">
        <v>0.55000000000000004</v>
      </c>
      <c r="AO54" s="47">
        <v>0.57299999999999995</v>
      </c>
      <c r="AP54" s="47">
        <v>0.35899999999999999</v>
      </c>
      <c r="AQ54" s="47">
        <v>0.40799999999999997</v>
      </c>
      <c r="AR54" s="47">
        <v>0.52</v>
      </c>
      <c r="AS54" s="47">
        <v>0.57799999999999996</v>
      </c>
      <c r="AT54" s="47">
        <v>0.63800000000000001</v>
      </c>
      <c r="AU54" s="47">
        <v>0.53300000000000003</v>
      </c>
      <c r="AV54" s="47">
        <v>0.58599999999999997</v>
      </c>
      <c r="AW54" s="47">
        <v>0.59299999999999997</v>
      </c>
      <c r="AX54" s="47">
        <v>0.66200000000000003</v>
      </c>
      <c r="AY54" s="47">
        <v>0.73899999999999999</v>
      </c>
      <c r="AZ54" s="47">
        <v>0.74099999999999999</v>
      </c>
      <c r="BA54" s="47">
        <v>0.71899999999999997</v>
      </c>
      <c r="BB54" s="50">
        <v>0.88500000000000001</v>
      </c>
      <c r="BC54" s="68">
        <v>0.71099999999999997</v>
      </c>
    </row>
    <row r="55" spans="1:55" ht="21" x14ac:dyDescent="0.25">
      <c r="A55" s="193"/>
      <c r="B55" s="129" t="s">
        <v>128</v>
      </c>
      <c r="C55" s="166">
        <v>0.93300000000000005</v>
      </c>
      <c r="D55" s="165">
        <v>0.91800000000000004</v>
      </c>
      <c r="E55" s="165">
        <v>0.90300000000000002</v>
      </c>
      <c r="F55" s="165">
        <v>0.90400000000000003</v>
      </c>
      <c r="G55" s="165">
        <v>0.90400000000000003</v>
      </c>
      <c r="H55" s="165">
        <v>0.90700000000000003</v>
      </c>
      <c r="I55" s="165">
        <v>0.90800000000000003</v>
      </c>
      <c r="J55" s="165">
        <v>0.90800000000000003</v>
      </c>
      <c r="K55" s="165">
        <v>0.90600000000000003</v>
      </c>
      <c r="L55" s="165">
        <v>0.90200000000000002</v>
      </c>
      <c r="M55" s="165">
        <v>0.90100000000000002</v>
      </c>
      <c r="N55" s="165">
        <v>0.89500000000000002</v>
      </c>
      <c r="O55" s="165">
        <v>0.88700000000000001</v>
      </c>
      <c r="P55" s="165">
        <v>0.88700000000000001</v>
      </c>
      <c r="Q55" s="165">
        <v>0.88400000000000001</v>
      </c>
      <c r="R55" s="165">
        <v>0.879</v>
      </c>
      <c r="S55" s="165">
        <v>0.874</v>
      </c>
      <c r="T55" s="165">
        <v>0.871</v>
      </c>
      <c r="U55" s="165">
        <v>0.86099999999999999</v>
      </c>
      <c r="V55" s="165">
        <v>0.84499999999999997</v>
      </c>
      <c r="W55" s="165">
        <v>0.83899999999999997</v>
      </c>
      <c r="X55" s="165">
        <v>0.83899999999999997</v>
      </c>
      <c r="Y55" s="165">
        <v>0.83899999999999997</v>
      </c>
      <c r="Z55" s="165">
        <v>0.83599999999999997</v>
      </c>
      <c r="AA55" s="165">
        <v>0.83099999999999996</v>
      </c>
      <c r="AB55" s="165">
        <v>0.82499999999999996</v>
      </c>
      <c r="AC55" s="165">
        <v>0.81100000000000005</v>
      </c>
      <c r="AD55" s="165">
        <v>0.80200000000000005</v>
      </c>
      <c r="AE55" s="165">
        <v>0.79400000000000004</v>
      </c>
      <c r="AF55" s="165">
        <v>0.78800000000000003</v>
      </c>
      <c r="AG55" s="165">
        <v>0.78300000000000003</v>
      </c>
      <c r="AH55" s="165">
        <v>0.78100000000000003</v>
      </c>
      <c r="AI55" s="165">
        <v>0.78</v>
      </c>
      <c r="AJ55" s="165">
        <v>0.78</v>
      </c>
      <c r="AK55" s="165">
        <v>0.78</v>
      </c>
      <c r="AL55" s="165">
        <v>0.77400000000000002</v>
      </c>
      <c r="AM55" s="165">
        <v>0.77</v>
      </c>
      <c r="AN55" s="165">
        <v>0.76400000000000001</v>
      </c>
      <c r="AO55" s="165">
        <v>0.75800000000000001</v>
      </c>
      <c r="AP55" s="165">
        <v>0.745</v>
      </c>
      <c r="AQ55" s="165">
        <v>0.73399999999999999</v>
      </c>
      <c r="AR55" s="165">
        <v>0.72799999999999998</v>
      </c>
      <c r="AS55" s="165">
        <v>0.72399999999999998</v>
      </c>
      <c r="AT55" s="165">
        <v>0.72299999999999998</v>
      </c>
      <c r="AU55" s="165">
        <v>0.71799999999999997</v>
      </c>
      <c r="AV55" s="165">
        <v>0.71499999999999997</v>
      </c>
      <c r="AW55" s="165">
        <v>0.71299999999999997</v>
      </c>
      <c r="AX55" s="165">
        <v>0.71099999999999997</v>
      </c>
      <c r="AY55" s="165">
        <v>0.71199999999999997</v>
      </c>
      <c r="AZ55" s="165">
        <v>0.71199999999999997</v>
      </c>
      <c r="BA55" s="165">
        <v>0.71299999999999997</v>
      </c>
      <c r="BB55" s="50">
        <v>0.71399999999999997</v>
      </c>
      <c r="BC55" s="68"/>
    </row>
    <row r="56" spans="1:55" x14ac:dyDescent="0.25">
      <c r="A56" s="193"/>
      <c r="B56" s="129" t="s">
        <v>35</v>
      </c>
      <c r="C56" s="54">
        <v>0.73</v>
      </c>
      <c r="D56" s="47">
        <v>0.71</v>
      </c>
      <c r="E56" s="47">
        <v>0.59</v>
      </c>
      <c r="F56" s="47">
        <v>0.6</v>
      </c>
      <c r="G56" s="47">
        <v>0.6</v>
      </c>
      <c r="H56" s="47">
        <v>0.68</v>
      </c>
      <c r="I56" s="47">
        <v>0.66</v>
      </c>
      <c r="J56" s="47">
        <v>0.65</v>
      </c>
      <c r="K56" s="47">
        <v>0.57999999999999996</v>
      </c>
      <c r="L56" s="47">
        <v>0.56000000000000005</v>
      </c>
      <c r="M56" s="47">
        <v>0.56999999999999995</v>
      </c>
      <c r="N56" s="47">
        <v>0.43</v>
      </c>
      <c r="O56" s="47">
        <v>0.44</v>
      </c>
      <c r="P56" s="47">
        <v>0.57999999999999996</v>
      </c>
      <c r="Q56" s="47">
        <v>0.51</v>
      </c>
      <c r="R56" s="47">
        <v>0.47</v>
      </c>
      <c r="S56" s="47">
        <v>0.39</v>
      </c>
      <c r="T56" s="47">
        <v>0.44</v>
      </c>
      <c r="U56" s="47">
        <v>0.33</v>
      </c>
      <c r="V56" s="47">
        <v>0.37</v>
      </c>
      <c r="W56" s="47">
        <v>0.4</v>
      </c>
      <c r="X56" s="47">
        <v>0.56999999999999995</v>
      </c>
      <c r="Y56" s="47">
        <v>0.62</v>
      </c>
      <c r="Z56" s="47">
        <v>0.48</v>
      </c>
      <c r="AA56" s="47">
        <v>0.43</v>
      </c>
      <c r="AB56" s="47">
        <v>0.33</v>
      </c>
      <c r="AC56" s="47">
        <v>0.25</v>
      </c>
      <c r="AD56" s="47">
        <v>0.28999999999999998</v>
      </c>
      <c r="AE56" s="47">
        <v>0.3</v>
      </c>
      <c r="AF56" s="47">
        <v>0.28999999999999998</v>
      </c>
      <c r="AG56" s="47">
        <v>0.32</v>
      </c>
      <c r="AH56" s="47">
        <v>0.45</v>
      </c>
      <c r="AI56" s="47">
        <v>0.5</v>
      </c>
      <c r="AJ56" s="47">
        <v>0.48</v>
      </c>
      <c r="AK56" s="47">
        <v>0.43</v>
      </c>
      <c r="AL56" s="47">
        <v>0.46</v>
      </c>
      <c r="AM56" s="47">
        <v>0.33</v>
      </c>
      <c r="AN56" s="47">
        <v>0.27</v>
      </c>
      <c r="AO56" s="47">
        <v>0.3</v>
      </c>
      <c r="AP56" s="47">
        <v>0.25</v>
      </c>
      <c r="AQ56" s="47">
        <v>0.25</v>
      </c>
      <c r="AR56" s="47">
        <v>0.27</v>
      </c>
      <c r="AS56" s="47">
        <v>0.31</v>
      </c>
      <c r="AT56" s="47">
        <v>0.32</v>
      </c>
      <c r="AU56" s="47">
        <v>0.27</v>
      </c>
      <c r="AV56" s="47">
        <v>0.27</v>
      </c>
      <c r="AW56" s="47">
        <v>0.32</v>
      </c>
      <c r="AX56" s="47">
        <v>0.35</v>
      </c>
      <c r="AY56" s="47">
        <v>0.48</v>
      </c>
      <c r="AZ56" s="47">
        <v>0.49</v>
      </c>
      <c r="BA56" s="47">
        <v>0.45</v>
      </c>
      <c r="BB56" s="50">
        <v>0.7</v>
      </c>
      <c r="BC56" s="52"/>
    </row>
    <row r="57" spans="1:55" x14ac:dyDescent="0.25">
      <c r="A57" s="193"/>
      <c r="B57" s="129" t="s">
        <v>145</v>
      </c>
      <c r="C57" s="54">
        <v>0.73</v>
      </c>
      <c r="D57" s="47">
        <v>0.7</v>
      </c>
      <c r="E57" s="47">
        <v>0.64</v>
      </c>
      <c r="F57" s="47">
        <v>0.63</v>
      </c>
      <c r="G57" s="47">
        <v>0.63</v>
      </c>
      <c r="H57" s="47">
        <v>0.64</v>
      </c>
      <c r="I57" s="47">
        <v>0.64</v>
      </c>
      <c r="J57" s="47">
        <v>0.64</v>
      </c>
      <c r="K57" s="47">
        <v>0.63</v>
      </c>
      <c r="L57" s="47">
        <v>0.63</v>
      </c>
      <c r="M57" s="47">
        <v>0.62</v>
      </c>
      <c r="N57" s="47">
        <v>0.6</v>
      </c>
      <c r="O57" s="47">
        <v>0.59</v>
      </c>
      <c r="P57" s="47">
        <v>0.59</v>
      </c>
      <c r="Q57" s="47">
        <v>0.57999999999999996</v>
      </c>
      <c r="R57" s="47">
        <v>0.57999999999999996</v>
      </c>
      <c r="S57" s="47">
        <v>0.56999999999999995</v>
      </c>
      <c r="T57" s="47">
        <v>0.56000000000000005</v>
      </c>
      <c r="U57" s="47">
        <v>0.55000000000000004</v>
      </c>
      <c r="V57" s="47">
        <v>0.54</v>
      </c>
      <c r="W57" s="47">
        <v>0.54</v>
      </c>
      <c r="X57" s="47">
        <v>0.54</v>
      </c>
      <c r="Y57" s="47">
        <v>0.54</v>
      </c>
      <c r="Z57" s="47">
        <v>0.54</v>
      </c>
      <c r="AA57" s="47">
        <v>0.53</v>
      </c>
      <c r="AB57" s="47">
        <v>0.53</v>
      </c>
      <c r="AC57" s="47">
        <v>0.52</v>
      </c>
      <c r="AD57" s="47">
        <v>0.51</v>
      </c>
      <c r="AE57" s="47">
        <v>0.5</v>
      </c>
      <c r="AF57" s="47">
        <v>0.5</v>
      </c>
      <c r="AG57" s="47">
        <v>0.49</v>
      </c>
      <c r="AH57" s="47">
        <v>0.49</v>
      </c>
      <c r="AI57" s="47">
        <v>0.49</v>
      </c>
      <c r="AJ57" s="47">
        <v>0.49</v>
      </c>
      <c r="AK57" s="47">
        <v>0.49</v>
      </c>
      <c r="AL57" s="47">
        <v>0.49</v>
      </c>
      <c r="AM57" s="47">
        <v>0.49</v>
      </c>
      <c r="AN57" s="47">
        <v>0.48</v>
      </c>
      <c r="AO57" s="47">
        <v>0.48</v>
      </c>
      <c r="AP57" s="47">
        <v>0.47</v>
      </c>
      <c r="AQ57" s="47">
        <v>0.47</v>
      </c>
      <c r="AR57" s="47">
        <v>0.47</v>
      </c>
      <c r="AS57" s="47">
        <v>0.48</v>
      </c>
      <c r="AT57" s="47">
        <v>0.46</v>
      </c>
      <c r="AU57" s="47">
        <v>0.46</v>
      </c>
      <c r="AV57" s="47">
        <v>0.45</v>
      </c>
      <c r="AW57" s="47">
        <v>0.45</v>
      </c>
      <c r="AX57" s="47">
        <v>0.45</v>
      </c>
      <c r="AY57" s="47">
        <v>0.45</v>
      </c>
      <c r="AZ57" s="47">
        <v>0.45</v>
      </c>
      <c r="BA57" s="47">
        <v>0.45</v>
      </c>
      <c r="BB57" s="50">
        <v>0.45</v>
      </c>
      <c r="BC57" s="68"/>
    </row>
    <row r="58" spans="1:55" ht="27" customHeight="1" x14ac:dyDescent="0.25">
      <c r="A58" s="193"/>
      <c r="B58" s="129" t="s">
        <v>92</v>
      </c>
      <c r="C58" s="130">
        <v>0.28999999999999998</v>
      </c>
      <c r="D58" s="131">
        <v>0.34</v>
      </c>
      <c r="E58" s="131">
        <v>0.33</v>
      </c>
      <c r="F58" s="131">
        <v>0.31</v>
      </c>
      <c r="G58" s="131">
        <v>0.31</v>
      </c>
      <c r="H58" s="131">
        <v>0.3</v>
      </c>
      <c r="I58" s="131">
        <v>0.3</v>
      </c>
      <c r="J58" s="131">
        <v>0.28000000000000003</v>
      </c>
      <c r="K58" s="131">
        <v>0.32</v>
      </c>
      <c r="L58" s="131">
        <v>0.33</v>
      </c>
      <c r="M58" s="131">
        <v>0.31</v>
      </c>
      <c r="N58" s="131">
        <v>0.31</v>
      </c>
      <c r="O58" s="131">
        <v>0.35</v>
      </c>
      <c r="P58" s="131">
        <v>0.31</v>
      </c>
      <c r="Q58" s="131">
        <v>0.34</v>
      </c>
      <c r="R58" s="131">
        <v>0.34</v>
      </c>
      <c r="S58" s="131">
        <v>0.32</v>
      </c>
      <c r="T58" s="131">
        <v>0.32</v>
      </c>
      <c r="U58" s="131">
        <v>0.39</v>
      </c>
      <c r="V58" s="131">
        <v>0.41</v>
      </c>
      <c r="W58" s="131">
        <v>0.37</v>
      </c>
      <c r="X58" s="131">
        <v>0.28999999999999998</v>
      </c>
      <c r="Y58" s="131">
        <v>0.32</v>
      </c>
      <c r="Z58" s="131">
        <v>0.56999999999999995</v>
      </c>
      <c r="AA58" s="131">
        <v>0.42</v>
      </c>
      <c r="AB58" s="47">
        <v>0.37</v>
      </c>
      <c r="AC58" s="47">
        <v>0.42</v>
      </c>
      <c r="AD58" s="47">
        <v>0.43</v>
      </c>
      <c r="AE58" s="47">
        <v>0.4</v>
      </c>
      <c r="AF58" s="47">
        <v>0.43</v>
      </c>
      <c r="AG58" s="47">
        <v>0.4</v>
      </c>
      <c r="AH58" s="47">
        <v>0.34</v>
      </c>
      <c r="AI58" s="47">
        <v>0.36</v>
      </c>
      <c r="AJ58" s="47">
        <v>0.3</v>
      </c>
      <c r="AK58" s="47">
        <v>0.32</v>
      </c>
      <c r="AL58" s="47">
        <v>0.42</v>
      </c>
      <c r="AM58" s="47">
        <v>0.39</v>
      </c>
      <c r="AN58" s="47">
        <v>0.39</v>
      </c>
      <c r="AO58" s="47">
        <v>0.41</v>
      </c>
      <c r="AP58" s="47">
        <v>0.48</v>
      </c>
      <c r="AQ58" s="47">
        <v>0.45</v>
      </c>
      <c r="AR58" s="47">
        <v>0.43</v>
      </c>
      <c r="AS58" s="47">
        <v>0.37</v>
      </c>
      <c r="AT58" s="47">
        <v>0.32</v>
      </c>
      <c r="AU58" s="47">
        <v>0.39</v>
      </c>
      <c r="AV58" s="47">
        <v>0.37</v>
      </c>
      <c r="AW58" s="47">
        <v>0.35</v>
      </c>
      <c r="AX58" s="47">
        <v>0.35</v>
      </c>
      <c r="AY58" s="47">
        <v>0.32</v>
      </c>
      <c r="AZ58" s="47">
        <v>0.3</v>
      </c>
      <c r="BA58" s="47">
        <v>0.33</v>
      </c>
      <c r="BB58" s="50">
        <v>0.23499999999999999</v>
      </c>
      <c r="BC58" s="132"/>
    </row>
    <row r="59" spans="1:55" ht="21" x14ac:dyDescent="0.25">
      <c r="A59" s="193"/>
      <c r="B59" s="129" t="s">
        <v>90</v>
      </c>
      <c r="C59" s="55">
        <v>120</v>
      </c>
      <c r="D59" s="46">
        <v>235</v>
      </c>
      <c r="E59" s="46">
        <v>221</v>
      </c>
      <c r="F59" s="46">
        <v>202</v>
      </c>
      <c r="G59" s="46">
        <v>225</v>
      </c>
      <c r="H59" s="46">
        <v>187</v>
      </c>
      <c r="I59" s="46">
        <v>220</v>
      </c>
      <c r="J59" s="46">
        <v>243</v>
      </c>
      <c r="K59" s="46">
        <v>212</v>
      </c>
      <c r="L59" s="46">
        <v>252</v>
      </c>
      <c r="M59" s="46">
        <v>268</v>
      </c>
      <c r="N59" s="46">
        <v>297</v>
      </c>
      <c r="O59" s="46">
        <v>283</v>
      </c>
      <c r="P59" s="46">
        <v>276</v>
      </c>
      <c r="Q59" s="46">
        <v>235</v>
      </c>
      <c r="R59" s="46">
        <v>258</v>
      </c>
      <c r="S59" s="46">
        <v>219</v>
      </c>
      <c r="T59" s="46">
        <v>214</v>
      </c>
      <c r="U59" s="46">
        <v>239</v>
      </c>
      <c r="V59" s="46">
        <v>345</v>
      </c>
      <c r="W59" s="46">
        <v>345</v>
      </c>
      <c r="X59" s="46">
        <v>193</v>
      </c>
      <c r="Y59" s="46">
        <v>243</v>
      </c>
      <c r="Z59" s="46">
        <v>202</v>
      </c>
      <c r="AA59" s="46">
        <v>281</v>
      </c>
      <c r="AB59" s="46">
        <v>282</v>
      </c>
      <c r="AC59" s="46">
        <v>277</v>
      </c>
      <c r="AD59" s="46">
        <v>285</v>
      </c>
      <c r="AE59" s="46">
        <v>299</v>
      </c>
      <c r="AF59" s="46">
        <v>279</v>
      </c>
      <c r="AG59" s="46">
        <v>282</v>
      </c>
      <c r="AH59" s="46">
        <v>223</v>
      </c>
      <c r="AI59" s="46">
        <v>167</v>
      </c>
      <c r="AJ59" s="46">
        <v>174</v>
      </c>
      <c r="AK59" s="46">
        <v>181</v>
      </c>
      <c r="AL59" s="46">
        <v>299</v>
      </c>
      <c r="AM59" s="46">
        <v>312</v>
      </c>
      <c r="AN59" s="46">
        <v>320</v>
      </c>
      <c r="AO59" s="46">
        <v>334</v>
      </c>
      <c r="AP59" s="46">
        <v>292</v>
      </c>
      <c r="AQ59" s="46">
        <v>348</v>
      </c>
      <c r="AR59" s="46">
        <v>366</v>
      </c>
      <c r="AS59" s="46">
        <v>234</v>
      </c>
      <c r="AT59" s="46">
        <v>199</v>
      </c>
      <c r="AU59" s="46">
        <v>359</v>
      </c>
      <c r="AV59" s="46">
        <v>288</v>
      </c>
      <c r="AW59" s="46">
        <v>277</v>
      </c>
      <c r="AX59" s="46">
        <v>313</v>
      </c>
      <c r="AY59" s="46">
        <v>293</v>
      </c>
      <c r="AZ59" s="46">
        <v>323</v>
      </c>
      <c r="BA59" s="46">
        <v>317</v>
      </c>
      <c r="BB59" s="49">
        <v>108</v>
      </c>
      <c r="BC59" s="133">
        <f>SUM(C59:BB59)</f>
        <v>13446</v>
      </c>
    </row>
    <row r="60" spans="1:55" ht="21" x14ac:dyDescent="0.25">
      <c r="A60" s="193"/>
      <c r="B60" s="129" t="s">
        <v>98</v>
      </c>
      <c r="C60" s="134">
        <f t="shared" ref="C60:BC60" si="9">C59/C52</f>
        <v>9.375E-2</v>
      </c>
      <c r="D60" s="135">
        <f t="shared" si="9"/>
        <v>9.2265410286611699E-2</v>
      </c>
      <c r="E60" s="135">
        <f t="shared" si="9"/>
        <v>9.1625207296849087E-2</v>
      </c>
      <c r="F60" s="135">
        <f t="shared" si="9"/>
        <v>8.7257019438444924E-2</v>
      </c>
      <c r="G60" s="135">
        <f t="shared" si="9"/>
        <v>9.8727512066695916E-2</v>
      </c>
      <c r="H60" s="135">
        <f t="shared" si="9"/>
        <v>8.507734303912648E-2</v>
      </c>
      <c r="I60" s="135">
        <f t="shared" si="9"/>
        <v>9.90990990990991E-2</v>
      </c>
      <c r="J60" s="135">
        <f t="shared" si="9"/>
        <v>0.10615989515072084</v>
      </c>
      <c r="K60" s="135">
        <f t="shared" si="9"/>
        <v>9.0212765957446803E-2</v>
      </c>
      <c r="L60" s="135">
        <f t="shared" si="9"/>
        <v>0.10491257285595337</v>
      </c>
      <c r="M60" s="135">
        <f t="shared" si="9"/>
        <v>0.10912052117263844</v>
      </c>
      <c r="N60" s="135">
        <f t="shared" si="9"/>
        <v>0.11414296694850115</v>
      </c>
      <c r="O60" s="135">
        <f t="shared" si="9"/>
        <v>0.10231381055676067</v>
      </c>
      <c r="P60" s="135">
        <f t="shared" si="9"/>
        <v>0.10930693069306931</v>
      </c>
      <c r="Q60" s="135">
        <f t="shared" si="9"/>
        <v>9.3625498007968128E-2</v>
      </c>
      <c r="R60" s="135">
        <f t="shared" si="9"/>
        <v>9.946029298380879E-2</v>
      </c>
      <c r="S60" s="135">
        <f t="shared" si="9"/>
        <v>0.10296191819464035</v>
      </c>
      <c r="T60" s="135">
        <f t="shared" si="9"/>
        <v>0.10490196078431373</v>
      </c>
      <c r="U60" s="135">
        <f t="shared" si="9"/>
        <v>9.5181202708084431E-2</v>
      </c>
      <c r="V60" s="135">
        <f t="shared" si="9"/>
        <v>0.11307767944936087</v>
      </c>
      <c r="W60" s="135">
        <f t="shared" si="9"/>
        <v>0.11694915254237288</v>
      </c>
      <c r="X60" s="135">
        <f t="shared" si="9"/>
        <v>0.10088865656037638</v>
      </c>
      <c r="Y60" s="135">
        <f t="shared" si="9"/>
        <v>9.4149554436265007E-2</v>
      </c>
      <c r="Z60" s="135">
        <f t="shared" si="9"/>
        <v>8.5016835016835018E-2</v>
      </c>
      <c r="AA60" s="135">
        <f t="shared" si="9"/>
        <v>9.8458304134548008E-2</v>
      </c>
      <c r="AB60" s="135">
        <f t="shared" si="9"/>
        <v>0.10213690691778342</v>
      </c>
      <c r="AC60" s="135">
        <f t="shared" si="9"/>
        <v>8.6915594603074992E-2</v>
      </c>
      <c r="AD60" s="135">
        <f t="shared" si="9"/>
        <v>9.5701813297515106E-2</v>
      </c>
      <c r="AE60" s="135">
        <f t="shared" si="9"/>
        <v>0.10439944134078212</v>
      </c>
      <c r="AF60" s="135">
        <f t="shared" si="9"/>
        <v>0.1054820415879017</v>
      </c>
      <c r="AG60" s="135">
        <f t="shared" si="9"/>
        <v>0.11412383650343991</v>
      </c>
      <c r="AH60" s="135">
        <f t="shared" si="9"/>
        <v>0.11211664152840624</v>
      </c>
      <c r="AI60" s="135">
        <f t="shared" si="9"/>
        <v>0.12180889861415026</v>
      </c>
      <c r="AJ60" s="135">
        <f t="shared" si="9"/>
        <v>0.10163551401869159</v>
      </c>
      <c r="AK60" s="135">
        <f t="shared" si="9"/>
        <v>9.6739711384286484E-2</v>
      </c>
      <c r="AL60" s="135">
        <f t="shared" si="9"/>
        <v>0.11069974083672714</v>
      </c>
      <c r="AM60" s="135">
        <f t="shared" si="9"/>
        <v>0.1154700222057735</v>
      </c>
      <c r="AN60" s="135">
        <f t="shared" si="9"/>
        <v>0.11895910780669144</v>
      </c>
      <c r="AO60" s="135">
        <f t="shared" si="9"/>
        <v>0.11764705882352941</v>
      </c>
      <c r="AP60" s="135">
        <f t="shared" si="9"/>
        <v>8.8538508186779871E-2</v>
      </c>
      <c r="AQ60" s="135">
        <f t="shared" si="9"/>
        <v>0.11054637865311309</v>
      </c>
      <c r="AR60" s="135">
        <f t="shared" si="9"/>
        <v>0.12035514633344295</v>
      </c>
      <c r="AS60" s="135">
        <f t="shared" si="9"/>
        <v>9.6534653465346537E-2</v>
      </c>
      <c r="AT60" s="135">
        <f t="shared" si="9"/>
        <v>0.10479199578725645</v>
      </c>
      <c r="AU60" s="135">
        <f t="shared" si="9"/>
        <v>0.1203083109919571</v>
      </c>
      <c r="AV60" s="135">
        <f t="shared" si="9"/>
        <v>0.12162162162162163</v>
      </c>
      <c r="AW60" s="135">
        <f t="shared" si="9"/>
        <v>0.11366434140336479</v>
      </c>
      <c r="AX60" s="135">
        <f t="shared" si="9"/>
        <v>0.1221225126804526</v>
      </c>
      <c r="AY60" s="135">
        <f t="shared" si="9"/>
        <v>0.13004882379050156</v>
      </c>
      <c r="AZ60" s="135">
        <f t="shared" si="9"/>
        <v>0.14266784452296818</v>
      </c>
      <c r="BA60" s="135">
        <f t="shared" si="9"/>
        <v>0.14045192733717324</v>
      </c>
      <c r="BB60" s="136">
        <f t="shared" si="9"/>
        <v>0.11960132890365449</v>
      </c>
      <c r="BC60" s="137">
        <f t="shared" si="9"/>
        <v>0.10606777735706172</v>
      </c>
    </row>
    <row r="61" spans="1:55" ht="21" x14ac:dyDescent="0.25">
      <c r="A61" s="193"/>
      <c r="B61" s="129" t="s">
        <v>91</v>
      </c>
      <c r="C61" s="138">
        <f>+C59</f>
        <v>120</v>
      </c>
      <c r="D61" s="139">
        <f>+C61+D59</f>
        <v>355</v>
      </c>
      <c r="E61" s="139">
        <f t="shared" ref="E61:BB61" si="10">+D61+E59</f>
        <v>576</v>
      </c>
      <c r="F61" s="139">
        <f t="shared" si="10"/>
        <v>778</v>
      </c>
      <c r="G61" s="139">
        <f t="shared" si="10"/>
        <v>1003</v>
      </c>
      <c r="H61" s="139">
        <f t="shared" si="10"/>
        <v>1190</v>
      </c>
      <c r="I61" s="139">
        <f t="shared" si="10"/>
        <v>1410</v>
      </c>
      <c r="J61" s="139">
        <f t="shared" si="10"/>
        <v>1653</v>
      </c>
      <c r="K61" s="139">
        <f t="shared" si="10"/>
        <v>1865</v>
      </c>
      <c r="L61" s="139">
        <f t="shared" si="10"/>
        <v>2117</v>
      </c>
      <c r="M61" s="139">
        <f t="shared" si="10"/>
        <v>2385</v>
      </c>
      <c r="N61" s="139">
        <f t="shared" si="10"/>
        <v>2682</v>
      </c>
      <c r="O61" s="139">
        <f t="shared" si="10"/>
        <v>2965</v>
      </c>
      <c r="P61" s="139">
        <f t="shared" si="10"/>
        <v>3241</v>
      </c>
      <c r="Q61" s="139">
        <f t="shared" si="10"/>
        <v>3476</v>
      </c>
      <c r="R61" s="139">
        <f t="shared" si="10"/>
        <v>3734</v>
      </c>
      <c r="S61" s="139">
        <f t="shared" si="10"/>
        <v>3953</v>
      </c>
      <c r="T61" s="139">
        <f t="shared" si="10"/>
        <v>4167</v>
      </c>
      <c r="U61" s="139">
        <f t="shared" si="10"/>
        <v>4406</v>
      </c>
      <c r="V61" s="139">
        <f t="shared" si="10"/>
        <v>4751</v>
      </c>
      <c r="W61" s="139">
        <f t="shared" si="10"/>
        <v>5096</v>
      </c>
      <c r="X61" s="139">
        <f t="shared" si="10"/>
        <v>5289</v>
      </c>
      <c r="Y61" s="139">
        <f t="shared" si="10"/>
        <v>5532</v>
      </c>
      <c r="Z61" s="139">
        <f t="shared" si="10"/>
        <v>5734</v>
      </c>
      <c r="AA61" s="139">
        <f t="shared" si="10"/>
        <v>6015</v>
      </c>
      <c r="AB61" s="139">
        <f t="shared" si="10"/>
        <v>6297</v>
      </c>
      <c r="AC61" s="139">
        <f t="shared" si="10"/>
        <v>6574</v>
      </c>
      <c r="AD61" s="139">
        <f t="shared" si="10"/>
        <v>6859</v>
      </c>
      <c r="AE61" s="139">
        <f t="shared" si="10"/>
        <v>7158</v>
      </c>
      <c r="AF61" s="139">
        <f t="shared" si="10"/>
        <v>7437</v>
      </c>
      <c r="AG61" s="139">
        <f t="shared" si="10"/>
        <v>7719</v>
      </c>
      <c r="AH61" s="139">
        <f t="shared" si="10"/>
        <v>7942</v>
      </c>
      <c r="AI61" s="139">
        <f t="shared" si="10"/>
        <v>8109</v>
      </c>
      <c r="AJ61" s="139">
        <f t="shared" si="10"/>
        <v>8283</v>
      </c>
      <c r="AK61" s="139">
        <f t="shared" si="10"/>
        <v>8464</v>
      </c>
      <c r="AL61" s="139">
        <f t="shared" si="10"/>
        <v>8763</v>
      </c>
      <c r="AM61" s="139">
        <f t="shared" si="10"/>
        <v>9075</v>
      </c>
      <c r="AN61" s="139">
        <f t="shared" si="10"/>
        <v>9395</v>
      </c>
      <c r="AO61" s="139">
        <f t="shared" si="10"/>
        <v>9729</v>
      </c>
      <c r="AP61" s="139">
        <f t="shared" si="10"/>
        <v>10021</v>
      </c>
      <c r="AQ61" s="139">
        <f t="shared" si="10"/>
        <v>10369</v>
      </c>
      <c r="AR61" s="139">
        <f t="shared" si="10"/>
        <v>10735</v>
      </c>
      <c r="AS61" s="139">
        <f t="shared" si="10"/>
        <v>10969</v>
      </c>
      <c r="AT61" s="139">
        <f t="shared" si="10"/>
        <v>11168</v>
      </c>
      <c r="AU61" s="139">
        <f t="shared" si="10"/>
        <v>11527</v>
      </c>
      <c r="AV61" s="139">
        <f t="shared" si="10"/>
        <v>11815</v>
      </c>
      <c r="AW61" s="139">
        <f t="shared" si="10"/>
        <v>12092</v>
      </c>
      <c r="AX61" s="139">
        <f t="shared" si="10"/>
        <v>12405</v>
      </c>
      <c r="AY61" s="139">
        <f t="shared" si="10"/>
        <v>12698</v>
      </c>
      <c r="AZ61" s="139">
        <f t="shared" si="10"/>
        <v>13021</v>
      </c>
      <c r="BA61" s="139">
        <f t="shared" si="10"/>
        <v>13338</v>
      </c>
      <c r="BB61" s="140">
        <f t="shared" si="10"/>
        <v>13446</v>
      </c>
      <c r="BC61" s="133">
        <f>BB61</f>
        <v>13446</v>
      </c>
    </row>
    <row r="62" spans="1:55" ht="31.5" x14ac:dyDescent="0.25">
      <c r="A62" s="193"/>
      <c r="B62" s="129" t="s">
        <v>101</v>
      </c>
      <c r="C62" s="55">
        <v>58</v>
      </c>
      <c r="D62" s="46">
        <v>138</v>
      </c>
      <c r="E62" s="46">
        <v>154</v>
      </c>
      <c r="F62" s="46">
        <v>113</v>
      </c>
      <c r="G62" s="46">
        <v>123</v>
      </c>
      <c r="H62" s="46">
        <v>110</v>
      </c>
      <c r="I62" s="46">
        <v>118</v>
      </c>
      <c r="J62" s="46">
        <v>136</v>
      </c>
      <c r="K62" s="46">
        <v>108</v>
      </c>
      <c r="L62" s="46">
        <v>163</v>
      </c>
      <c r="M62" s="46">
        <v>162</v>
      </c>
      <c r="N62" s="46">
        <v>213</v>
      </c>
      <c r="O62" s="46">
        <v>212</v>
      </c>
      <c r="P62" s="46">
        <v>183</v>
      </c>
      <c r="Q62" s="46">
        <v>156</v>
      </c>
      <c r="R62" s="46">
        <v>176</v>
      </c>
      <c r="S62" s="46">
        <v>167</v>
      </c>
      <c r="T62" s="46">
        <v>160</v>
      </c>
      <c r="U62" s="46">
        <v>195</v>
      </c>
      <c r="V62" s="46">
        <v>270</v>
      </c>
      <c r="W62" s="46">
        <v>269</v>
      </c>
      <c r="X62" s="46">
        <v>142</v>
      </c>
      <c r="Y62" s="46">
        <v>174</v>
      </c>
      <c r="Z62" s="46">
        <v>158</v>
      </c>
      <c r="AA62" s="46">
        <v>217</v>
      </c>
      <c r="AB62" s="46">
        <v>215</v>
      </c>
      <c r="AC62" s="46">
        <v>233</v>
      </c>
      <c r="AD62" s="46">
        <v>222</v>
      </c>
      <c r="AE62" s="46">
        <v>249</v>
      </c>
      <c r="AF62" s="46">
        <v>206</v>
      </c>
      <c r="AG62" s="46">
        <v>229</v>
      </c>
      <c r="AH62" s="46">
        <v>159</v>
      </c>
      <c r="AI62" s="46">
        <v>116</v>
      </c>
      <c r="AJ62" s="46">
        <v>125</v>
      </c>
      <c r="AK62" s="46">
        <v>128</v>
      </c>
      <c r="AL62" s="46">
        <v>236</v>
      </c>
      <c r="AM62" s="46">
        <v>250</v>
      </c>
      <c r="AN62" s="46">
        <v>255</v>
      </c>
      <c r="AO62" s="46">
        <v>262</v>
      </c>
      <c r="AP62" s="46">
        <v>249</v>
      </c>
      <c r="AQ62" s="46">
        <v>300</v>
      </c>
      <c r="AR62" s="46">
        <v>305</v>
      </c>
      <c r="AS62" s="46">
        <v>182</v>
      </c>
      <c r="AT62" s="46">
        <v>148</v>
      </c>
      <c r="AU62" s="46">
        <v>291</v>
      </c>
      <c r="AV62" s="46">
        <v>214</v>
      </c>
      <c r="AW62" s="46">
        <v>220</v>
      </c>
      <c r="AX62" s="46">
        <f>176+16+7+2</f>
        <v>201</v>
      </c>
      <c r="AY62" s="46">
        <f>157+14+3+1</f>
        <v>175</v>
      </c>
      <c r="AZ62" s="46">
        <f>181+17+1+1</f>
        <v>200</v>
      </c>
      <c r="BA62" s="46">
        <f>166+13+2</f>
        <v>181</v>
      </c>
      <c r="BB62" s="49">
        <v>34</v>
      </c>
      <c r="BC62" s="133">
        <f>SUM(C62:BB62)</f>
        <v>9660</v>
      </c>
    </row>
    <row r="63" spans="1:55" ht="31.5" x14ac:dyDescent="0.25">
      <c r="A63" s="193"/>
      <c r="B63" s="129" t="s">
        <v>100</v>
      </c>
      <c r="C63" s="134">
        <f t="shared" ref="C63:BB63" si="11">+C62/C59</f>
        <v>0.48333333333333334</v>
      </c>
      <c r="D63" s="135">
        <f t="shared" si="11"/>
        <v>0.58723404255319145</v>
      </c>
      <c r="E63" s="135">
        <f t="shared" si="11"/>
        <v>0.69683257918552033</v>
      </c>
      <c r="F63" s="135">
        <f t="shared" si="11"/>
        <v>0.55940594059405946</v>
      </c>
      <c r="G63" s="135">
        <f t="shared" si="11"/>
        <v>0.54666666666666663</v>
      </c>
      <c r="H63" s="135">
        <f t="shared" si="11"/>
        <v>0.58823529411764708</v>
      </c>
      <c r="I63" s="135">
        <f t="shared" si="11"/>
        <v>0.53636363636363638</v>
      </c>
      <c r="J63" s="135">
        <f t="shared" si="11"/>
        <v>0.55967078189300412</v>
      </c>
      <c r="K63" s="135">
        <f t="shared" si="11"/>
        <v>0.50943396226415094</v>
      </c>
      <c r="L63" s="135">
        <f t="shared" si="11"/>
        <v>0.64682539682539686</v>
      </c>
      <c r="M63" s="135">
        <f t="shared" si="11"/>
        <v>0.60447761194029848</v>
      </c>
      <c r="N63" s="135">
        <f t="shared" si="11"/>
        <v>0.71717171717171713</v>
      </c>
      <c r="O63" s="135">
        <f t="shared" si="11"/>
        <v>0.74911660777385158</v>
      </c>
      <c r="P63" s="135">
        <f t="shared" si="11"/>
        <v>0.66304347826086951</v>
      </c>
      <c r="Q63" s="135">
        <f t="shared" si="11"/>
        <v>0.66382978723404251</v>
      </c>
      <c r="R63" s="135">
        <f t="shared" si="11"/>
        <v>0.68217054263565891</v>
      </c>
      <c r="S63" s="135">
        <f t="shared" si="11"/>
        <v>0.76255707762557079</v>
      </c>
      <c r="T63" s="135">
        <f t="shared" si="11"/>
        <v>0.74766355140186913</v>
      </c>
      <c r="U63" s="135">
        <f t="shared" si="11"/>
        <v>0.81589958158995812</v>
      </c>
      <c r="V63" s="135">
        <f t="shared" si="11"/>
        <v>0.78260869565217395</v>
      </c>
      <c r="W63" s="135">
        <f t="shared" si="11"/>
        <v>0.77971014492753621</v>
      </c>
      <c r="X63" s="135">
        <f t="shared" si="11"/>
        <v>0.73575129533678751</v>
      </c>
      <c r="Y63" s="135">
        <f t="shared" si="11"/>
        <v>0.71604938271604934</v>
      </c>
      <c r="Z63" s="135">
        <f t="shared" si="11"/>
        <v>0.78217821782178221</v>
      </c>
      <c r="AA63" s="135">
        <f t="shared" si="11"/>
        <v>0.77224199288256223</v>
      </c>
      <c r="AB63" s="135">
        <f t="shared" si="11"/>
        <v>0.76241134751773054</v>
      </c>
      <c r="AC63" s="135">
        <f t="shared" si="11"/>
        <v>0.84115523465703967</v>
      </c>
      <c r="AD63" s="135">
        <f t="shared" si="11"/>
        <v>0.77894736842105261</v>
      </c>
      <c r="AE63" s="135">
        <f t="shared" si="11"/>
        <v>0.83277591973244147</v>
      </c>
      <c r="AF63" s="135">
        <f t="shared" si="11"/>
        <v>0.73835125448028671</v>
      </c>
      <c r="AG63" s="135">
        <f t="shared" si="11"/>
        <v>0.81205673758865249</v>
      </c>
      <c r="AH63" s="135">
        <f t="shared" si="11"/>
        <v>0.71300448430493268</v>
      </c>
      <c r="AI63" s="135">
        <f t="shared" si="11"/>
        <v>0.69461077844311381</v>
      </c>
      <c r="AJ63" s="135">
        <f t="shared" si="11"/>
        <v>0.7183908045977011</v>
      </c>
      <c r="AK63" s="135">
        <f t="shared" si="11"/>
        <v>0.70718232044198892</v>
      </c>
      <c r="AL63" s="135">
        <f t="shared" si="11"/>
        <v>0.78929765886287628</v>
      </c>
      <c r="AM63" s="135">
        <f t="shared" si="11"/>
        <v>0.80128205128205132</v>
      </c>
      <c r="AN63" s="135">
        <f t="shared" si="11"/>
        <v>0.796875</v>
      </c>
      <c r="AO63" s="135">
        <f t="shared" si="11"/>
        <v>0.78443113772455086</v>
      </c>
      <c r="AP63" s="135">
        <f t="shared" si="11"/>
        <v>0.85273972602739723</v>
      </c>
      <c r="AQ63" s="135">
        <f t="shared" si="11"/>
        <v>0.86206896551724133</v>
      </c>
      <c r="AR63" s="135">
        <f t="shared" si="11"/>
        <v>0.83333333333333337</v>
      </c>
      <c r="AS63" s="135">
        <f t="shared" si="11"/>
        <v>0.77777777777777779</v>
      </c>
      <c r="AT63" s="135">
        <f t="shared" si="11"/>
        <v>0.74371859296482412</v>
      </c>
      <c r="AU63" s="135">
        <f t="shared" si="11"/>
        <v>0.81058495821727017</v>
      </c>
      <c r="AV63" s="135">
        <f t="shared" si="11"/>
        <v>0.74305555555555558</v>
      </c>
      <c r="AW63" s="135">
        <f t="shared" si="11"/>
        <v>0.79422382671480141</v>
      </c>
      <c r="AX63" s="135">
        <f t="shared" si="11"/>
        <v>0.64217252396166136</v>
      </c>
      <c r="AY63" s="135">
        <f t="shared" si="11"/>
        <v>0.59726962457337884</v>
      </c>
      <c r="AZ63" s="135">
        <f t="shared" si="11"/>
        <v>0.61919504643962853</v>
      </c>
      <c r="BA63" s="135">
        <f t="shared" si="11"/>
        <v>0.57097791798107256</v>
      </c>
      <c r="BB63" s="136">
        <f t="shared" si="11"/>
        <v>0.31481481481481483</v>
      </c>
      <c r="BC63" s="141">
        <f>+BC62/BC61</f>
        <v>0.71842927264614009</v>
      </c>
    </row>
    <row r="64" spans="1:55" ht="31.5" x14ac:dyDescent="0.25">
      <c r="A64" s="193"/>
      <c r="B64" s="129" t="s">
        <v>99</v>
      </c>
      <c r="C64" s="134">
        <f t="shared" ref="C64:BC64" si="12">C62/C52</f>
        <v>4.5312499999999999E-2</v>
      </c>
      <c r="D64" s="135">
        <f t="shared" si="12"/>
        <v>5.418138987043581E-2</v>
      </c>
      <c r="E64" s="135">
        <f t="shared" si="12"/>
        <v>6.3847429519071311E-2</v>
      </c>
      <c r="F64" s="135">
        <f t="shared" si="12"/>
        <v>4.8812095032397411E-2</v>
      </c>
      <c r="G64" s="135">
        <f t="shared" si="12"/>
        <v>5.3971039929793768E-2</v>
      </c>
      <c r="H64" s="135">
        <f t="shared" si="12"/>
        <v>5.0045495905368519E-2</v>
      </c>
      <c r="I64" s="135">
        <f t="shared" si="12"/>
        <v>5.3153153153153151E-2</v>
      </c>
      <c r="J64" s="135">
        <f t="shared" si="12"/>
        <v>5.9414591524683265E-2</v>
      </c>
      <c r="K64" s="135">
        <f t="shared" si="12"/>
        <v>4.5957446808510639E-2</v>
      </c>
      <c r="L64" s="135">
        <f t="shared" si="12"/>
        <v>6.7860116569525397E-2</v>
      </c>
      <c r="M64" s="135">
        <f t="shared" si="12"/>
        <v>6.5960912052117265E-2</v>
      </c>
      <c r="N64" s="135">
        <f t="shared" si="12"/>
        <v>8.1860107609531135E-2</v>
      </c>
      <c r="O64" s="135">
        <f t="shared" si="12"/>
        <v>7.6644974692697029E-2</v>
      </c>
      <c r="P64" s="135">
        <f t="shared" si="12"/>
        <v>7.247524752475247E-2</v>
      </c>
      <c r="Q64" s="135">
        <f t="shared" si="12"/>
        <v>6.2151394422310755E-2</v>
      </c>
      <c r="R64" s="135">
        <f t="shared" si="12"/>
        <v>6.7848882035466462E-2</v>
      </c>
      <c r="S64" s="135">
        <f t="shared" si="12"/>
        <v>7.8514339445228024E-2</v>
      </c>
      <c r="T64" s="135">
        <f t="shared" si="12"/>
        <v>7.8431372549019607E-2</v>
      </c>
      <c r="U64" s="135">
        <f t="shared" si="12"/>
        <v>7.765830346475508E-2</v>
      </c>
      <c r="V64" s="135">
        <f t="shared" si="12"/>
        <v>8.8495575221238937E-2</v>
      </c>
      <c r="W64" s="135">
        <f t="shared" si="12"/>
        <v>9.1186440677966107E-2</v>
      </c>
      <c r="X64" s="135">
        <f t="shared" si="12"/>
        <v>7.4228959749085208E-2</v>
      </c>
      <c r="Y64" s="135">
        <f t="shared" si="12"/>
        <v>6.741573033707865E-2</v>
      </c>
      <c r="Z64" s="135">
        <f t="shared" si="12"/>
        <v>6.6498316498316501E-2</v>
      </c>
      <c r="AA64" s="135">
        <f t="shared" si="12"/>
        <v>7.6033637000700774E-2</v>
      </c>
      <c r="AB64" s="142">
        <f t="shared" si="12"/>
        <v>7.7870336834480261E-2</v>
      </c>
      <c r="AC64" s="142">
        <f t="shared" si="12"/>
        <v>7.3109507373705682E-2</v>
      </c>
      <c r="AD64" s="142">
        <f t="shared" si="12"/>
        <v>7.4546675621222303E-2</v>
      </c>
      <c r="AE64" s="142">
        <f t="shared" si="12"/>
        <v>8.69413407821229E-2</v>
      </c>
      <c r="AF64" s="142">
        <f t="shared" si="12"/>
        <v>7.7882797731569003E-2</v>
      </c>
      <c r="AG64" s="142">
        <f t="shared" si="12"/>
        <v>9.2675030352084173E-2</v>
      </c>
      <c r="AH64" s="142">
        <f t="shared" si="12"/>
        <v>7.9939668174962286E-2</v>
      </c>
      <c r="AI64" s="142">
        <f t="shared" si="12"/>
        <v>8.4609773887673226E-2</v>
      </c>
      <c r="AJ64" s="142">
        <f t="shared" si="12"/>
        <v>7.3014018691588786E-2</v>
      </c>
      <c r="AK64" s="142">
        <f t="shared" si="12"/>
        <v>6.8412613575628001E-2</v>
      </c>
      <c r="AL64" s="142">
        <f t="shared" si="12"/>
        <v>8.7375046279155863E-2</v>
      </c>
      <c r="AM64" s="142">
        <f t="shared" si="12"/>
        <v>9.2524056254626202E-2</v>
      </c>
      <c r="AN64" s="142">
        <f t="shared" si="12"/>
        <v>9.4795539033457249E-2</v>
      </c>
      <c r="AO64" s="142">
        <f t="shared" si="12"/>
        <v>9.2286016202888344E-2</v>
      </c>
      <c r="AP64" s="142">
        <f t="shared" si="12"/>
        <v>7.5500303214069128E-2</v>
      </c>
      <c r="AQ64" s="142">
        <f t="shared" si="12"/>
        <v>9.5298602287166453E-2</v>
      </c>
      <c r="AR64" s="142">
        <f t="shared" si="12"/>
        <v>0.10029595527786912</v>
      </c>
      <c r="AS64" s="142">
        <f t="shared" si="12"/>
        <v>7.5082508250825089E-2</v>
      </c>
      <c r="AT64" s="142">
        <f t="shared" si="12"/>
        <v>7.7935755660874143E-2</v>
      </c>
      <c r="AU64" s="142">
        <f t="shared" si="12"/>
        <v>9.7520107238605894E-2</v>
      </c>
      <c r="AV64" s="142">
        <f t="shared" si="12"/>
        <v>9.0371621621621628E-2</v>
      </c>
      <c r="AW64" s="142">
        <f t="shared" si="12"/>
        <v>9.0274928190398035E-2</v>
      </c>
      <c r="AX64" s="142">
        <f t="shared" si="12"/>
        <v>7.8423722200546234E-2</v>
      </c>
      <c r="AY64" s="142">
        <f t="shared" si="12"/>
        <v>7.7674212161562367E-2</v>
      </c>
      <c r="AZ64" s="142">
        <f t="shared" si="12"/>
        <v>8.8339222614840993E-2</v>
      </c>
      <c r="BA64" s="142">
        <f t="shared" si="12"/>
        <v>8.0194949047408065E-2</v>
      </c>
      <c r="BB64" s="136">
        <f t="shared" si="12"/>
        <v>3.7652270210409747E-2</v>
      </c>
      <c r="BC64" s="137">
        <f t="shared" si="12"/>
        <v>7.6202196137826583E-2</v>
      </c>
    </row>
    <row r="65" spans="1:55" ht="21" x14ac:dyDescent="0.25">
      <c r="A65" s="193"/>
      <c r="B65" s="129" t="s">
        <v>94</v>
      </c>
      <c r="C65" s="56">
        <v>76</v>
      </c>
      <c r="D65" s="48">
        <v>184</v>
      </c>
      <c r="E65" s="48">
        <v>201</v>
      </c>
      <c r="F65" s="48">
        <v>171</v>
      </c>
      <c r="G65" s="48">
        <v>159</v>
      </c>
      <c r="H65" s="48">
        <v>167</v>
      </c>
      <c r="I65" s="48">
        <v>188</v>
      </c>
      <c r="J65" s="48">
        <v>184</v>
      </c>
      <c r="K65" s="48">
        <v>185</v>
      </c>
      <c r="L65" s="48">
        <v>182</v>
      </c>
      <c r="M65" s="48">
        <v>211</v>
      </c>
      <c r="N65" s="48">
        <v>184</v>
      </c>
      <c r="O65" s="48">
        <v>233</v>
      </c>
      <c r="P65" s="48">
        <v>202</v>
      </c>
      <c r="Q65" s="48">
        <v>214</v>
      </c>
      <c r="R65" s="48">
        <v>203</v>
      </c>
      <c r="S65" s="48">
        <v>171</v>
      </c>
      <c r="T65" s="48">
        <v>151</v>
      </c>
      <c r="U65" s="48">
        <v>178</v>
      </c>
      <c r="V65" s="48">
        <v>199</v>
      </c>
      <c r="W65" s="48">
        <v>222</v>
      </c>
      <c r="X65" s="48">
        <v>138</v>
      </c>
      <c r="Y65" s="48">
        <v>176</v>
      </c>
      <c r="Z65" s="48">
        <v>173</v>
      </c>
      <c r="AA65" s="48">
        <v>234</v>
      </c>
      <c r="AB65" s="48">
        <v>217</v>
      </c>
      <c r="AC65" s="48">
        <v>250</v>
      </c>
      <c r="AD65" s="48">
        <v>218</v>
      </c>
      <c r="AE65" s="48">
        <v>226</v>
      </c>
      <c r="AF65" s="48">
        <v>192</v>
      </c>
      <c r="AG65" s="48">
        <v>230</v>
      </c>
      <c r="AH65" s="48">
        <v>155</v>
      </c>
      <c r="AI65" s="48">
        <v>102</v>
      </c>
      <c r="AJ65" s="48">
        <v>118</v>
      </c>
      <c r="AK65" s="48">
        <v>153</v>
      </c>
      <c r="AL65" s="48">
        <v>204</v>
      </c>
      <c r="AM65" s="48">
        <v>201</v>
      </c>
      <c r="AN65" s="48">
        <v>195</v>
      </c>
      <c r="AO65" s="48">
        <v>184</v>
      </c>
      <c r="AP65" s="48">
        <v>289</v>
      </c>
      <c r="AQ65" s="48">
        <v>281</v>
      </c>
      <c r="AR65" s="48">
        <v>289</v>
      </c>
      <c r="AS65" s="48">
        <v>237</v>
      </c>
      <c r="AT65" s="48">
        <v>200</v>
      </c>
      <c r="AU65" s="48">
        <v>249</v>
      </c>
      <c r="AV65" s="48">
        <v>183</v>
      </c>
      <c r="AW65" s="48">
        <v>255</v>
      </c>
      <c r="AX65" s="48">
        <v>238</v>
      </c>
      <c r="AY65" s="48">
        <v>200</v>
      </c>
      <c r="AZ65" s="48">
        <v>206</v>
      </c>
      <c r="BA65" s="48">
        <v>209</v>
      </c>
      <c r="BB65" s="51">
        <v>74</v>
      </c>
      <c r="BC65" s="133">
        <f>SUM(C65:BB65)</f>
        <v>10141</v>
      </c>
    </row>
    <row r="66" spans="1:55" ht="30.75" customHeight="1" thickBot="1" x14ac:dyDescent="0.3">
      <c r="A66" s="194"/>
      <c r="B66" s="162" t="s">
        <v>95</v>
      </c>
      <c r="C66" s="82">
        <v>0.98</v>
      </c>
      <c r="D66" s="83">
        <v>0.995</v>
      </c>
      <c r="E66" s="83">
        <v>0.99</v>
      </c>
      <c r="F66" s="83">
        <v>0.96499999999999997</v>
      </c>
      <c r="G66" s="83">
        <v>0.98099999999999998</v>
      </c>
      <c r="H66" s="83">
        <v>0.99399999999999999</v>
      </c>
      <c r="I66" s="83">
        <v>0.96299999999999997</v>
      </c>
      <c r="J66" s="83">
        <v>0.96699999999999997</v>
      </c>
      <c r="K66" s="83">
        <v>0.96199999999999997</v>
      </c>
      <c r="L66" s="83">
        <v>0.98299999999999998</v>
      </c>
      <c r="M66" s="83">
        <v>0.97099999999999997</v>
      </c>
      <c r="N66" s="83">
        <v>0.92900000000000005</v>
      </c>
      <c r="O66" s="83">
        <v>0.96599999999999997</v>
      </c>
      <c r="P66" s="83">
        <v>0.98</v>
      </c>
      <c r="Q66" s="83">
        <v>0.95299999999999996</v>
      </c>
      <c r="R66" s="83">
        <v>0.95499999999999996</v>
      </c>
      <c r="S66" s="83">
        <v>0.98199999999999998</v>
      </c>
      <c r="T66" s="83">
        <v>0.96699999999999997</v>
      </c>
      <c r="U66" s="83">
        <v>0.93799999999999994</v>
      </c>
      <c r="V66" s="83">
        <v>0.97499999999999998</v>
      </c>
      <c r="W66" s="83">
        <v>0.94</v>
      </c>
      <c r="X66" s="83">
        <v>0.97099999999999997</v>
      </c>
      <c r="Y66" s="83">
        <v>0.97099999999999997</v>
      </c>
      <c r="Z66" s="83">
        <v>0.97699999999999998</v>
      </c>
      <c r="AA66" s="83">
        <v>0.96499999999999997</v>
      </c>
      <c r="AB66" s="83">
        <v>0.93500000000000005</v>
      </c>
      <c r="AC66" s="83">
        <v>0.96</v>
      </c>
      <c r="AD66" s="83">
        <v>0.94499999999999995</v>
      </c>
      <c r="AE66" s="83">
        <v>0.95099999999999996</v>
      </c>
      <c r="AF66" s="83">
        <v>0.94699999999999995</v>
      </c>
      <c r="AG66" s="83">
        <v>0.95199999999999996</v>
      </c>
      <c r="AH66" s="83">
        <v>0.90300000000000002</v>
      </c>
      <c r="AI66" s="83">
        <v>0.94</v>
      </c>
      <c r="AJ66" s="83">
        <v>0.95699999999999996</v>
      </c>
      <c r="AK66" s="83">
        <v>0.96699999999999997</v>
      </c>
      <c r="AL66" s="83">
        <v>0.73399999999999999</v>
      </c>
      <c r="AM66" s="83">
        <v>0.94399999999999995</v>
      </c>
      <c r="AN66" s="83">
        <v>0.92700000000000005</v>
      </c>
      <c r="AO66" s="83">
        <v>0.94399999999999995</v>
      </c>
      <c r="AP66" s="83">
        <v>0.90300000000000002</v>
      </c>
      <c r="AQ66" s="83">
        <v>0.91300000000000003</v>
      </c>
      <c r="AR66" s="83">
        <v>0.66200000000000003</v>
      </c>
      <c r="AS66" s="83">
        <v>0.46800000000000003</v>
      </c>
      <c r="AT66" s="83">
        <v>0.81899999999999995</v>
      </c>
      <c r="AU66" s="83">
        <v>0.73399999999999999</v>
      </c>
      <c r="AV66" s="83">
        <v>0.86599999999999999</v>
      </c>
      <c r="AW66" s="83">
        <v>0.83899999999999997</v>
      </c>
      <c r="AX66" s="83">
        <v>0.79900000000000004</v>
      </c>
      <c r="AY66" s="83">
        <v>0.92</v>
      </c>
      <c r="AZ66" s="83">
        <v>0.96599999999999997</v>
      </c>
      <c r="BA66" s="83">
        <v>0.93300000000000005</v>
      </c>
      <c r="BB66" s="84">
        <v>1</v>
      </c>
      <c r="BC66" s="53"/>
    </row>
    <row r="67" spans="1:55" ht="30.75" customHeight="1" thickBot="1" x14ac:dyDescent="0.3">
      <c r="A67" s="71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</row>
    <row r="68" spans="1:55" ht="15.75" thickBot="1" x14ac:dyDescent="0.3">
      <c r="B68" s="57">
        <v>2019</v>
      </c>
      <c r="C68" s="79" t="s">
        <v>38</v>
      </c>
      <c r="D68" s="80" t="s">
        <v>39</v>
      </c>
      <c r="E68" s="80" t="s">
        <v>40</v>
      </c>
      <c r="F68" s="80" t="s">
        <v>41</v>
      </c>
      <c r="G68" s="80" t="s">
        <v>42</v>
      </c>
      <c r="H68" s="80" t="s">
        <v>43</v>
      </c>
      <c r="I68" s="80" t="s">
        <v>44</v>
      </c>
      <c r="J68" s="80" t="s">
        <v>45</v>
      </c>
      <c r="K68" s="80" t="s">
        <v>46</v>
      </c>
      <c r="L68" s="80" t="s">
        <v>47</v>
      </c>
      <c r="M68" s="80" t="s">
        <v>48</v>
      </c>
      <c r="N68" s="80" t="s">
        <v>49</v>
      </c>
      <c r="O68" s="80" t="s">
        <v>50</v>
      </c>
      <c r="P68" s="80" t="s">
        <v>51</v>
      </c>
      <c r="Q68" s="80" t="s">
        <v>52</v>
      </c>
      <c r="R68" s="80" t="s">
        <v>53</v>
      </c>
      <c r="S68" s="80" t="s">
        <v>54</v>
      </c>
      <c r="T68" s="80" t="s">
        <v>55</v>
      </c>
      <c r="U68" s="80" t="s">
        <v>56</v>
      </c>
      <c r="V68" s="80" t="s">
        <v>57</v>
      </c>
      <c r="W68" s="80" t="s">
        <v>58</v>
      </c>
      <c r="X68" s="80" t="s">
        <v>59</v>
      </c>
      <c r="Y68" s="80" t="s">
        <v>60</v>
      </c>
      <c r="Z68" s="80" t="s">
        <v>61</v>
      </c>
      <c r="AA68" s="80" t="s">
        <v>62</v>
      </c>
      <c r="AB68" s="80" t="s">
        <v>63</v>
      </c>
      <c r="AC68" s="80" t="s">
        <v>64</v>
      </c>
      <c r="AD68" s="80" t="s">
        <v>65</v>
      </c>
      <c r="AE68" s="80" t="s">
        <v>66</v>
      </c>
      <c r="AF68" s="80" t="s">
        <v>67</v>
      </c>
      <c r="AG68" s="80" t="s">
        <v>68</v>
      </c>
      <c r="AH68" s="80" t="s">
        <v>69</v>
      </c>
      <c r="AI68" s="80" t="s">
        <v>70</v>
      </c>
      <c r="AJ68" s="80" t="s">
        <v>71</v>
      </c>
      <c r="AK68" s="80" t="s">
        <v>72</v>
      </c>
      <c r="AL68" s="80" t="s">
        <v>73</v>
      </c>
      <c r="AM68" s="80" t="s">
        <v>74</v>
      </c>
      <c r="AN68" s="80" t="s">
        <v>75</v>
      </c>
      <c r="AO68" s="80" t="s">
        <v>76</v>
      </c>
      <c r="AP68" s="80" t="s">
        <v>77</v>
      </c>
      <c r="AQ68" s="80" t="s">
        <v>78</v>
      </c>
      <c r="AR68" s="80" t="s">
        <v>79</v>
      </c>
      <c r="AS68" s="80" t="s">
        <v>80</v>
      </c>
      <c r="AT68" s="80" t="s">
        <v>81</v>
      </c>
      <c r="AU68" s="80" t="s">
        <v>82</v>
      </c>
      <c r="AV68" s="80" t="s">
        <v>83</v>
      </c>
      <c r="AW68" s="80" t="s">
        <v>84</v>
      </c>
      <c r="AX68" s="80" t="s">
        <v>85</v>
      </c>
      <c r="AY68" s="80" t="s">
        <v>86</v>
      </c>
      <c r="AZ68" s="80" t="s">
        <v>87</v>
      </c>
      <c r="BA68" s="80" t="s">
        <v>88</v>
      </c>
      <c r="BB68" s="81" t="s">
        <v>89</v>
      </c>
      <c r="BC68" s="57" t="s">
        <v>97</v>
      </c>
    </row>
    <row r="69" spans="1:55" ht="21" x14ac:dyDescent="0.25">
      <c r="A69" s="192" t="s">
        <v>133</v>
      </c>
      <c r="B69" s="122" t="s">
        <v>26</v>
      </c>
      <c r="C69" s="72">
        <v>939</v>
      </c>
      <c r="D69" s="73">
        <v>1559</v>
      </c>
      <c r="E69" s="73">
        <v>1644</v>
      </c>
      <c r="F69" s="73">
        <v>1561</v>
      </c>
      <c r="G69" s="73">
        <v>1597</v>
      </c>
      <c r="H69" s="73">
        <v>1399</v>
      </c>
      <c r="I69" s="73">
        <v>1287</v>
      </c>
      <c r="J69" s="73">
        <v>1254</v>
      </c>
      <c r="K69" s="73">
        <v>1220</v>
      </c>
      <c r="L69" s="73">
        <v>1336</v>
      </c>
      <c r="M69" s="73">
        <v>1476</v>
      </c>
      <c r="N69" s="73">
        <v>1384</v>
      </c>
      <c r="O69" s="73">
        <v>1348</v>
      </c>
      <c r="P69" s="73">
        <v>1418</v>
      </c>
      <c r="Q69" s="73">
        <v>1277</v>
      </c>
      <c r="R69" s="73">
        <v>1274</v>
      </c>
      <c r="S69" s="73">
        <v>1067</v>
      </c>
      <c r="T69" s="73">
        <v>1055</v>
      </c>
      <c r="U69" s="73">
        <v>1278</v>
      </c>
      <c r="V69" s="73">
        <v>1453</v>
      </c>
      <c r="W69" s="73">
        <v>1338</v>
      </c>
      <c r="X69" s="73">
        <v>1002</v>
      </c>
      <c r="Y69" s="73">
        <v>1356</v>
      </c>
      <c r="Z69" s="73">
        <v>1200</v>
      </c>
      <c r="AA69" s="73">
        <v>1373</v>
      </c>
      <c r="AB69" s="73">
        <v>1345</v>
      </c>
      <c r="AC69" s="73">
        <v>1527</v>
      </c>
      <c r="AD69" s="73">
        <v>1397</v>
      </c>
      <c r="AE69" s="73">
        <v>1300</v>
      </c>
      <c r="AF69" s="73">
        <v>1272</v>
      </c>
      <c r="AG69" s="73">
        <v>1308</v>
      </c>
      <c r="AH69" s="73">
        <v>1096</v>
      </c>
      <c r="AI69" s="73">
        <v>799</v>
      </c>
      <c r="AJ69" s="73">
        <v>1016</v>
      </c>
      <c r="AK69" s="73">
        <v>992</v>
      </c>
      <c r="AL69" s="73">
        <v>1346</v>
      </c>
      <c r="AM69" s="73">
        <v>1363</v>
      </c>
      <c r="AN69" s="73">
        <v>1261</v>
      </c>
      <c r="AO69" s="73">
        <v>1293</v>
      </c>
      <c r="AP69" s="73">
        <v>1366</v>
      </c>
      <c r="AQ69" s="73">
        <v>1369</v>
      </c>
      <c r="AR69" s="73">
        <v>1336</v>
      </c>
      <c r="AS69" s="73">
        <v>1366</v>
      </c>
      <c r="AT69" s="73">
        <v>1039</v>
      </c>
      <c r="AU69" s="73">
        <v>1626</v>
      </c>
      <c r="AV69" s="73">
        <v>1298</v>
      </c>
      <c r="AW69" s="73">
        <v>1853</v>
      </c>
      <c r="AX69" s="73">
        <v>1423</v>
      </c>
      <c r="AY69" s="73">
        <v>1313</v>
      </c>
      <c r="AZ69" s="73">
        <v>1354</v>
      </c>
      <c r="BA69" s="73">
        <v>1349</v>
      </c>
      <c r="BB69" s="74">
        <v>609</v>
      </c>
      <c r="BC69" s="123">
        <f>SUM(C69:BB69)</f>
        <v>67711</v>
      </c>
    </row>
    <row r="70" spans="1:55" s="45" customFormat="1" ht="52.5" customHeight="1" x14ac:dyDescent="0.25">
      <c r="A70" s="193"/>
      <c r="B70" s="124" t="s">
        <v>93</v>
      </c>
      <c r="C70" s="125">
        <f>+C69</f>
        <v>939</v>
      </c>
      <c r="D70" s="126">
        <f t="shared" ref="D70:BB70" si="13">+C70+D69</f>
        <v>2498</v>
      </c>
      <c r="E70" s="126">
        <f t="shared" si="13"/>
        <v>4142</v>
      </c>
      <c r="F70" s="126">
        <f t="shared" si="13"/>
        <v>5703</v>
      </c>
      <c r="G70" s="126">
        <f t="shared" si="13"/>
        <v>7300</v>
      </c>
      <c r="H70" s="126">
        <f t="shared" si="13"/>
        <v>8699</v>
      </c>
      <c r="I70" s="126">
        <f t="shared" si="13"/>
        <v>9986</v>
      </c>
      <c r="J70" s="126">
        <f t="shared" si="13"/>
        <v>11240</v>
      </c>
      <c r="K70" s="126">
        <f t="shared" si="13"/>
        <v>12460</v>
      </c>
      <c r="L70" s="126">
        <f t="shared" si="13"/>
        <v>13796</v>
      </c>
      <c r="M70" s="126">
        <f t="shared" si="13"/>
        <v>15272</v>
      </c>
      <c r="N70" s="126">
        <f t="shared" si="13"/>
        <v>16656</v>
      </c>
      <c r="O70" s="126">
        <f t="shared" si="13"/>
        <v>18004</v>
      </c>
      <c r="P70" s="126">
        <f t="shared" si="13"/>
        <v>19422</v>
      </c>
      <c r="Q70" s="126">
        <f t="shared" si="13"/>
        <v>20699</v>
      </c>
      <c r="R70" s="126">
        <f t="shared" si="13"/>
        <v>21973</v>
      </c>
      <c r="S70" s="126">
        <f t="shared" si="13"/>
        <v>23040</v>
      </c>
      <c r="T70" s="126">
        <f t="shared" si="13"/>
        <v>24095</v>
      </c>
      <c r="U70" s="126">
        <f t="shared" si="13"/>
        <v>25373</v>
      </c>
      <c r="V70" s="126">
        <f t="shared" si="13"/>
        <v>26826</v>
      </c>
      <c r="W70" s="126">
        <f t="shared" si="13"/>
        <v>28164</v>
      </c>
      <c r="X70" s="126">
        <f t="shared" si="13"/>
        <v>29166</v>
      </c>
      <c r="Y70" s="126">
        <f t="shared" si="13"/>
        <v>30522</v>
      </c>
      <c r="Z70" s="126">
        <f t="shared" si="13"/>
        <v>31722</v>
      </c>
      <c r="AA70" s="126">
        <f t="shared" si="13"/>
        <v>33095</v>
      </c>
      <c r="AB70" s="126">
        <f t="shared" si="13"/>
        <v>34440</v>
      </c>
      <c r="AC70" s="126">
        <f t="shared" si="13"/>
        <v>35967</v>
      </c>
      <c r="AD70" s="126">
        <f t="shared" si="13"/>
        <v>37364</v>
      </c>
      <c r="AE70" s="126">
        <f t="shared" si="13"/>
        <v>38664</v>
      </c>
      <c r="AF70" s="126">
        <f t="shared" si="13"/>
        <v>39936</v>
      </c>
      <c r="AG70" s="126">
        <f t="shared" si="13"/>
        <v>41244</v>
      </c>
      <c r="AH70" s="126">
        <f t="shared" si="13"/>
        <v>42340</v>
      </c>
      <c r="AI70" s="126">
        <f t="shared" si="13"/>
        <v>43139</v>
      </c>
      <c r="AJ70" s="126">
        <f t="shared" si="13"/>
        <v>44155</v>
      </c>
      <c r="AK70" s="126">
        <f t="shared" si="13"/>
        <v>45147</v>
      </c>
      <c r="AL70" s="126">
        <f t="shared" si="13"/>
        <v>46493</v>
      </c>
      <c r="AM70" s="126">
        <f t="shared" si="13"/>
        <v>47856</v>
      </c>
      <c r="AN70" s="126">
        <f t="shared" si="13"/>
        <v>49117</v>
      </c>
      <c r="AO70" s="126">
        <f t="shared" si="13"/>
        <v>50410</v>
      </c>
      <c r="AP70" s="126">
        <f t="shared" si="13"/>
        <v>51776</v>
      </c>
      <c r="AQ70" s="126">
        <f t="shared" si="13"/>
        <v>53145</v>
      </c>
      <c r="AR70" s="126">
        <f t="shared" si="13"/>
        <v>54481</v>
      </c>
      <c r="AS70" s="126">
        <f t="shared" si="13"/>
        <v>55847</v>
      </c>
      <c r="AT70" s="126">
        <f t="shared" si="13"/>
        <v>56886</v>
      </c>
      <c r="AU70" s="126">
        <f t="shared" si="13"/>
        <v>58512</v>
      </c>
      <c r="AV70" s="126">
        <f t="shared" si="13"/>
        <v>59810</v>
      </c>
      <c r="AW70" s="126">
        <f t="shared" si="13"/>
        <v>61663</v>
      </c>
      <c r="AX70" s="126">
        <f t="shared" si="13"/>
        <v>63086</v>
      </c>
      <c r="AY70" s="126">
        <f t="shared" si="13"/>
        <v>64399</v>
      </c>
      <c r="AZ70" s="126">
        <f t="shared" si="13"/>
        <v>65753</v>
      </c>
      <c r="BA70" s="126">
        <f t="shared" si="13"/>
        <v>67102</v>
      </c>
      <c r="BB70" s="127">
        <f t="shared" si="13"/>
        <v>67711</v>
      </c>
      <c r="BC70" s="128"/>
    </row>
    <row r="71" spans="1:55" ht="35.25" customHeight="1" x14ac:dyDescent="0.25">
      <c r="A71" s="193"/>
      <c r="B71" s="129" t="s">
        <v>104</v>
      </c>
      <c r="C71" s="58">
        <v>0.89500000000000002</v>
      </c>
      <c r="D71" s="59">
        <v>0.88500000000000001</v>
      </c>
      <c r="E71" s="59">
        <v>0.82799999999999996</v>
      </c>
      <c r="F71" s="59">
        <v>0.91</v>
      </c>
      <c r="G71" s="59">
        <v>0.88200000000000001</v>
      </c>
      <c r="H71" s="59">
        <v>0.86199999999999999</v>
      </c>
      <c r="I71" s="59">
        <v>0.92700000000000005</v>
      </c>
      <c r="J71" s="59">
        <v>0.90600000000000003</v>
      </c>
      <c r="K71" s="59">
        <v>0.91100000000000003</v>
      </c>
      <c r="L71" s="59">
        <v>0.92300000000000004</v>
      </c>
      <c r="M71" s="59">
        <v>0.84099999999999997</v>
      </c>
      <c r="N71" s="59">
        <v>0.878</v>
      </c>
      <c r="O71" s="59">
        <v>0.90500000000000003</v>
      </c>
      <c r="P71" s="59">
        <v>0.84699999999999998</v>
      </c>
      <c r="Q71" s="59">
        <v>0.91</v>
      </c>
      <c r="R71" s="59">
        <v>0.875</v>
      </c>
      <c r="S71" s="59">
        <v>0.85399999999999998</v>
      </c>
      <c r="T71" s="59">
        <v>0.89200000000000002</v>
      </c>
      <c r="U71" s="59">
        <v>0.85399999999999998</v>
      </c>
      <c r="V71" s="59">
        <v>0.873</v>
      </c>
      <c r="W71" s="59">
        <v>0.92200000000000004</v>
      </c>
      <c r="X71" s="59">
        <v>0.92700000000000005</v>
      </c>
      <c r="Y71" s="59">
        <v>0.88800000000000001</v>
      </c>
      <c r="Z71" s="59">
        <v>0.81499999999999995</v>
      </c>
      <c r="AA71" s="59">
        <v>0.88400000000000001</v>
      </c>
      <c r="AB71" s="59">
        <v>0.86499999999999999</v>
      </c>
      <c r="AC71" s="59">
        <v>0.81799999999999995</v>
      </c>
      <c r="AD71" s="59">
        <v>0.86599999999999999</v>
      </c>
      <c r="AE71" s="59">
        <v>0.91800000000000004</v>
      </c>
      <c r="AF71" s="59">
        <v>0.91700000000000004</v>
      </c>
      <c r="AG71" s="59">
        <v>0.86299999999999999</v>
      </c>
      <c r="AH71" s="59">
        <v>0.92600000000000005</v>
      </c>
      <c r="AI71" s="59">
        <v>0.95</v>
      </c>
      <c r="AJ71" s="59">
        <v>0.94299999999999995</v>
      </c>
      <c r="AK71" s="59">
        <v>0.94099999999999995</v>
      </c>
      <c r="AL71" s="59">
        <v>0.94299999999999995</v>
      </c>
      <c r="AM71" s="59">
        <v>0.88700000000000001</v>
      </c>
      <c r="AN71" s="59">
        <v>0.90800000000000003</v>
      </c>
      <c r="AO71" s="59">
        <v>0.93500000000000005</v>
      </c>
      <c r="AP71" s="59">
        <v>0.96</v>
      </c>
      <c r="AQ71" s="59">
        <v>0.94499999999999995</v>
      </c>
      <c r="AR71" s="59">
        <v>0.95399999999999996</v>
      </c>
      <c r="AS71" s="59">
        <v>0.90600000000000003</v>
      </c>
      <c r="AT71" s="59">
        <v>0.95299999999999996</v>
      </c>
      <c r="AU71" s="59">
        <v>0.90200000000000002</v>
      </c>
      <c r="AV71" s="59">
        <v>0.92600000000000005</v>
      </c>
      <c r="AW71" s="59">
        <v>0.81799999999999995</v>
      </c>
      <c r="AX71" s="59">
        <v>0.88200000000000001</v>
      </c>
      <c r="AY71" s="59">
        <v>0.94399999999999995</v>
      </c>
      <c r="AZ71" s="59">
        <v>0.90400000000000003</v>
      </c>
      <c r="BA71" s="59">
        <v>0.94</v>
      </c>
      <c r="BB71" s="60">
        <v>0.92200000000000004</v>
      </c>
      <c r="BC71" s="52"/>
    </row>
    <row r="72" spans="1:55" ht="21" x14ac:dyDescent="0.25">
      <c r="A72" s="193"/>
      <c r="B72" s="129" t="s">
        <v>128</v>
      </c>
      <c r="C72" s="54">
        <v>0.89500000000000002</v>
      </c>
      <c r="D72" s="47">
        <v>0.88800000000000001</v>
      </c>
      <c r="E72" s="47">
        <v>0.86299999999999999</v>
      </c>
      <c r="F72" s="47">
        <v>0.876</v>
      </c>
      <c r="G72" s="47">
        <v>0.877</v>
      </c>
      <c r="H72" s="47">
        <v>0.874</v>
      </c>
      <c r="I72" s="54">
        <v>0.88100000000000001</v>
      </c>
      <c r="J72" s="47">
        <v>0.88400000000000001</v>
      </c>
      <c r="K72" s="47">
        <v>0.88600000000000001</v>
      </c>
      <c r="L72" s="47">
        <v>0.89</v>
      </c>
      <c r="M72" s="47">
        <v>0.88500000000000001</v>
      </c>
      <c r="N72" s="47">
        <v>0.88400000000000001</v>
      </c>
      <c r="O72" s="47">
        <v>0.88600000000000001</v>
      </c>
      <c r="P72" s="47">
        <v>0.88300000000000001</v>
      </c>
      <c r="Q72" s="47">
        <v>0.88400000000000001</v>
      </c>
      <c r="R72" s="47">
        <v>0.88400000000000001</v>
      </c>
      <c r="S72" s="47">
        <v>0.88200000000000001</v>
      </c>
      <c r="T72" s="47">
        <v>0.88300000000000001</v>
      </c>
      <c r="U72" s="47">
        <v>0.88100000000000001</v>
      </c>
      <c r="V72" s="47">
        <v>0.88100000000000001</v>
      </c>
      <c r="W72" s="47">
        <v>0.88200000000000001</v>
      </c>
      <c r="X72" s="47">
        <v>0.88400000000000001</v>
      </c>
      <c r="Y72" s="47">
        <v>0.88400000000000001</v>
      </c>
      <c r="Z72" s="47">
        <v>0.88100000000000001</v>
      </c>
      <c r="AA72" s="47">
        <v>0.88100000000000001</v>
      </c>
      <c r="AB72" s="47">
        <v>0.88100000000000001</v>
      </c>
      <c r="AC72" s="47">
        <v>0.878</v>
      </c>
      <c r="AD72" s="47">
        <v>0.877</v>
      </c>
      <c r="AE72" s="47">
        <v>0.879</v>
      </c>
      <c r="AF72" s="47">
        <v>0.88</v>
      </c>
      <c r="AG72" s="47">
        <v>0.879</v>
      </c>
      <c r="AH72" s="47">
        <v>0.88</v>
      </c>
      <c r="AI72" s="47">
        <v>0.88200000000000001</v>
      </c>
      <c r="AJ72" s="47">
        <v>0.88300000000000001</v>
      </c>
      <c r="AK72" s="47">
        <v>0.88400000000000001</v>
      </c>
      <c r="AL72" s="47">
        <v>0.88600000000000001</v>
      </c>
      <c r="AM72" s="47">
        <v>0.88600000000000001</v>
      </c>
      <c r="AN72" s="47">
        <v>0.88700000000000001</v>
      </c>
      <c r="AO72" s="47">
        <v>0.88800000000000001</v>
      </c>
      <c r="AP72" s="47">
        <v>0.89</v>
      </c>
      <c r="AQ72" s="47">
        <v>0.89100000000000001</v>
      </c>
      <c r="AR72" s="47">
        <v>0.89300000000000002</v>
      </c>
      <c r="AS72" s="47">
        <v>0.89300000000000002</v>
      </c>
      <c r="AT72" s="47">
        <v>0.89400000000000002</v>
      </c>
      <c r="AU72" s="47">
        <v>0.89400000000000002</v>
      </c>
      <c r="AV72" s="47">
        <v>0.89500000000000002</v>
      </c>
      <c r="AW72" s="47">
        <v>0.89200000000000002</v>
      </c>
      <c r="AX72" s="47">
        <v>0.89200000000000002</v>
      </c>
      <c r="AY72" s="47">
        <v>0.89300000000000002</v>
      </c>
      <c r="AZ72" s="47">
        <v>0.89300000000000002</v>
      </c>
      <c r="BA72" s="47">
        <v>0.89400000000000002</v>
      </c>
      <c r="BB72" s="50">
        <v>0.89400000000000002</v>
      </c>
      <c r="BC72" s="68"/>
    </row>
    <row r="73" spans="1:55" x14ac:dyDescent="0.25">
      <c r="A73" s="193"/>
      <c r="B73" s="129" t="s">
        <v>35</v>
      </c>
      <c r="C73" s="54">
        <v>0.74099999999999999</v>
      </c>
      <c r="D73" s="47">
        <v>0.66800000000000004</v>
      </c>
      <c r="E73" s="47">
        <v>0.57099999999999995</v>
      </c>
      <c r="F73" s="47">
        <v>0.66100000000000003</v>
      </c>
      <c r="G73" s="47">
        <v>0.61</v>
      </c>
      <c r="H73" s="47">
        <v>0.67100000000000004</v>
      </c>
      <c r="I73" s="47">
        <v>0.70699999999999996</v>
      </c>
      <c r="J73" s="47">
        <v>0.64500000000000002</v>
      </c>
      <c r="K73" s="47">
        <v>0.71399999999999997</v>
      </c>
      <c r="L73" s="47">
        <v>0.76700000000000002</v>
      </c>
      <c r="M73" s="47">
        <v>0.56499999999999995</v>
      </c>
      <c r="N73" s="47">
        <v>0.63400000000000001</v>
      </c>
      <c r="O73" s="47">
        <v>0.7</v>
      </c>
      <c r="P73" s="47">
        <v>0.61499999999999999</v>
      </c>
      <c r="Q73" s="47">
        <v>0.72</v>
      </c>
      <c r="R73" s="47">
        <v>0.60699999999999998</v>
      </c>
      <c r="S73" s="47">
        <v>0.61499999999999999</v>
      </c>
      <c r="T73" s="47">
        <v>0.68100000000000005</v>
      </c>
      <c r="U73" s="47">
        <v>0.51200000000000001</v>
      </c>
      <c r="V73" s="47">
        <v>0.61799999999999999</v>
      </c>
      <c r="W73" s="47">
        <v>0.69499999999999995</v>
      </c>
      <c r="X73" s="47">
        <v>0.745</v>
      </c>
      <c r="Y73" s="47">
        <v>0.67</v>
      </c>
      <c r="Z73" s="47">
        <v>0.57099999999999995</v>
      </c>
      <c r="AA73" s="47">
        <v>0.69599999999999995</v>
      </c>
      <c r="AB73" s="47">
        <v>0.626</v>
      </c>
      <c r="AC73" s="47">
        <v>0.55000000000000004</v>
      </c>
      <c r="AD73" s="47">
        <v>0.7</v>
      </c>
      <c r="AE73" s="47">
        <v>0.755</v>
      </c>
      <c r="AF73" s="47">
        <v>0.70299999999999996</v>
      </c>
      <c r="AG73" s="47">
        <v>0.71199999999999997</v>
      </c>
      <c r="AH73" s="47">
        <v>0.76600000000000001</v>
      </c>
      <c r="AI73" s="47">
        <v>0.81599999999999995</v>
      </c>
      <c r="AJ73" s="47">
        <v>0.83</v>
      </c>
      <c r="AK73" s="47">
        <v>0.82399999999999995</v>
      </c>
      <c r="AL73" s="47">
        <v>0.73399999999999999</v>
      </c>
      <c r="AM73" s="47">
        <v>0.66400000000000003</v>
      </c>
      <c r="AN73" s="47">
        <v>0.74</v>
      </c>
      <c r="AO73" s="47">
        <v>0.75600000000000001</v>
      </c>
      <c r="AP73" s="47">
        <v>0.83099999999999996</v>
      </c>
      <c r="AQ73" s="47">
        <v>0.80700000000000005</v>
      </c>
      <c r="AR73" s="47">
        <v>0.81100000000000005</v>
      </c>
      <c r="AS73" s="47">
        <v>0.70399999999999996</v>
      </c>
      <c r="AT73" s="47">
        <v>0.80500000000000005</v>
      </c>
      <c r="AU73" s="47">
        <v>0.68200000000000005</v>
      </c>
      <c r="AV73" s="47">
        <v>0.75800000000000001</v>
      </c>
      <c r="AW73" s="47">
        <v>0.48099999999999998</v>
      </c>
      <c r="AX73" s="47">
        <v>0.69799999999999995</v>
      </c>
      <c r="AY73" s="47">
        <v>0.81200000000000006</v>
      </c>
      <c r="AZ73" s="47">
        <v>0.72499999999999998</v>
      </c>
      <c r="BA73" s="47">
        <v>0.79300000000000004</v>
      </c>
      <c r="BB73" s="50">
        <v>0.78300000000000003</v>
      </c>
      <c r="BC73" s="52"/>
    </row>
    <row r="74" spans="1:55" ht="27" customHeight="1" x14ac:dyDescent="0.25">
      <c r="A74" s="193"/>
      <c r="B74" s="129" t="s">
        <v>92</v>
      </c>
      <c r="C74" s="130">
        <v>0.13439999999999999</v>
      </c>
      <c r="D74" s="131">
        <v>0.13750000000000001</v>
      </c>
      <c r="E74" s="131">
        <v>0.19650000000000001</v>
      </c>
      <c r="F74" s="131">
        <v>0.16619999999999999</v>
      </c>
      <c r="G74" s="131">
        <v>0.18279999999999999</v>
      </c>
      <c r="H74" s="131">
        <v>0.17949999999999999</v>
      </c>
      <c r="I74" s="131">
        <v>0.16120000000000001</v>
      </c>
      <c r="J74" s="131">
        <v>0.15409999999999999</v>
      </c>
      <c r="K74" s="131">
        <v>0.14649999999999999</v>
      </c>
      <c r="L74" s="131">
        <v>0.1721</v>
      </c>
      <c r="M74" s="131">
        <v>0.18490000000000001</v>
      </c>
      <c r="N74" s="131">
        <v>0.1772</v>
      </c>
      <c r="O74" s="131">
        <v>0.1762</v>
      </c>
      <c r="P74" s="131">
        <v>0.20250000000000001</v>
      </c>
      <c r="Q74" s="131">
        <v>0.15740000000000001</v>
      </c>
      <c r="R74" s="131">
        <v>0.16739999999999999</v>
      </c>
      <c r="S74" s="131">
        <v>0.15329999999999999</v>
      </c>
      <c r="T74" s="131">
        <v>0.1502</v>
      </c>
      <c r="U74" s="131">
        <v>0.1855</v>
      </c>
      <c r="V74" s="131">
        <v>0.1943</v>
      </c>
      <c r="W74" s="131">
        <v>0.16619999999999999</v>
      </c>
      <c r="X74" s="131">
        <v>0.13789999999999999</v>
      </c>
      <c r="Y74" s="131">
        <v>0.16980000000000001</v>
      </c>
      <c r="Z74" s="131">
        <v>0.4758</v>
      </c>
      <c r="AA74" s="131">
        <v>0.26829999999999998</v>
      </c>
      <c r="AB74" s="47">
        <v>0.18049999999999999</v>
      </c>
      <c r="AC74" s="47">
        <v>0.18779999999999999</v>
      </c>
      <c r="AD74" s="47">
        <v>0.1434</v>
      </c>
      <c r="AE74" s="47">
        <v>0.2253</v>
      </c>
      <c r="AF74" s="47">
        <v>0.1893</v>
      </c>
      <c r="AG74" s="47">
        <v>0.16950000000000001</v>
      </c>
      <c r="AH74" s="47">
        <v>0.1273</v>
      </c>
      <c r="AI74" s="47">
        <v>0.1404</v>
      </c>
      <c r="AJ74" s="47">
        <v>0.1429</v>
      </c>
      <c r="AK74" s="47">
        <v>0.17810000000000001</v>
      </c>
      <c r="AL74" s="47">
        <v>0.1721</v>
      </c>
      <c r="AM74" s="47">
        <v>0.1792</v>
      </c>
      <c r="AN74" s="47">
        <v>0.14910000000000001</v>
      </c>
      <c r="AO74" s="47">
        <v>0.16059999999999999</v>
      </c>
      <c r="AP74" s="47">
        <v>0.15939999999999999</v>
      </c>
      <c r="AQ74" s="47">
        <v>0.15609999999999999</v>
      </c>
      <c r="AR74" s="47">
        <v>0.17180000000000001</v>
      </c>
      <c r="AS74" s="47">
        <v>0.14680000000000001</v>
      </c>
      <c r="AT74" s="47">
        <v>0.18279999999999999</v>
      </c>
      <c r="AU74" s="47">
        <v>0.1736</v>
      </c>
      <c r="AV74" s="47">
        <v>0.19239999999999999</v>
      </c>
      <c r="AW74" s="47">
        <v>0.1835</v>
      </c>
      <c r="AX74" s="47">
        <v>0.16850000000000001</v>
      </c>
      <c r="AY74" s="47">
        <v>0.1595</v>
      </c>
      <c r="AZ74" s="47">
        <v>0.13250000000000001</v>
      </c>
      <c r="BA74" s="47">
        <v>0.13900000000000001</v>
      </c>
      <c r="BB74" s="50">
        <v>0.15989999999999999</v>
      </c>
      <c r="BC74" s="132"/>
    </row>
    <row r="75" spans="1:55" ht="21" x14ac:dyDescent="0.25">
      <c r="A75" s="193"/>
      <c r="B75" s="129" t="s">
        <v>130</v>
      </c>
      <c r="C75" s="56">
        <v>97</v>
      </c>
      <c r="D75" s="48">
        <v>206</v>
      </c>
      <c r="E75" s="48">
        <v>199</v>
      </c>
      <c r="F75" s="48">
        <v>162</v>
      </c>
      <c r="G75" s="48">
        <v>198</v>
      </c>
      <c r="H75" s="48">
        <v>169</v>
      </c>
      <c r="I75" s="48">
        <v>184</v>
      </c>
      <c r="J75" s="48">
        <v>171</v>
      </c>
      <c r="K75" s="48">
        <v>148</v>
      </c>
      <c r="L75" s="48">
        <v>166</v>
      </c>
      <c r="M75" s="48">
        <v>167</v>
      </c>
      <c r="N75" s="48">
        <v>150</v>
      </c>
      <c r="O75" s="48">
        <v>162</v>
      </c>
      <c r="P75" s="48">
        <v>164</v>
      </c>
      <c r="Q75" s="48">
        <v>142</v>
      </c>
      <c r="R75" s="48">
        <v>155</v>
      </c>
      <c r="S75" s="48">
        <v>128</v>
      </c>
      <c r="T75" s="48">
        <v>139</v>
      </c>
      <c r="U75" s="48">
        <v>149</v>
      </c>
      <c r="V75" s="48">
        <v>135</v>
      </c>
      <c r="W75" s="48">
        <v>154</v>
      </c>
      <c r="X75" s="48">
        <v>89</v>
      </c>
      <c r="Y75" s="48">
        <v>148</v>
      </c>
      <c r="Z75" s="48">
        <v>116</v>
      </c>
      <c r="AA75" s="48">
        <v>170</v>
      </c>
      <c r="AB75" s="48">
        <v>163</v>
      </c>
      <c r="AC75" s="48">
        <v>149</v>
      </c>
      <c r="AD75" s="48">
        <v>151</v>
      </c>
      <c r="AE75" s="48">
        <v>135</v>
      </c>
      <c r="AF75" s="48">
        <v>122</v>
      </c>
      <c r="AG75" s="48">
        <v>139</v>
      </c>
      <c r="AH75" s="48">
        <v>107</v>
      </c>
      <c r="AI75" s="48">
        <v>88</v>
      </c>
      <c r="AJ75" s="48">
        <v>85</v>
      </c>
      <c r="AK75" s="48">
        <v>91</v>
      </c>
      <c r="AL75" s="48">
        <v>130</v>
      </c>
      <c r="AM75" s="48">
        <v>161</v>
      </c>
      <c r="AN75" s="48">
        <v>118</v>
      </c>
      <c r="AO75" s="48">
        <v>144</v>
      </c>
      <c r="AP75" s="48">
        <v>145</v>
      </c>
      <c r="AQ75" s="48">
        <v>151</v>
      </c>
      <c r="AR75" s="48">
        <v>161</v>
      </c>
      <c r="AS75" s="48">
        <v>179</v>
      </c>
      <c r="AT75" s="48">
        <v>123</v>
      </c>
      <c r="AU75" s="48">
        <v>175</v>
      </c>
      <c r="AV75" s="48">
        <v>142</v>
      </c>
      <c r="AW75" s="48">
        <v>159</v>
      </c>
      <c r="AX75" s="48">
        <v>150</v>
      </c>
      <c r="AY75" s="48">
        <v>140</v>
      </c>
      <c r="AZ75" s="48">
        <v>142</v>
      </c>
      <c r="BA75" s="48">
        <v>155</v>
      </c>
      <c r="BB75" s="51">
        <v>57</v>
      </c>
      <c r="BC75" s="133">
        <f>SUM(C75:BB75)</f>
        <v>7530</v>
      </c>
    </row>
    <row r="76" spans="1:55" ht="44.25" customHeight="1" x14ac:dyDescent="0.25">
      <c r="A76" s="193"/>
      <c r="B76" s="129" t="s">
        <v>105</v>
      </c>
      <c r="C76" s="58">
        <v>0.94799999999999995</v>
      </c>
      <c r="D76" s="59">
        <v>0.98</v>
      </c>
      <c r="E76" s="59">
        <v>0.93899999999999995</v>
      </c>
      <c r="F76" s="59">
        <v>0.96299999999999997</v>
      </c>
      <c r="G76" s="59">
        <v>0.94899999999999995</v>
      </c>
      <c r="H76" s="59">
        <v>0.91700000000000004</v>
      </c>
      <c r="I76" s="59">
        <v>0.96699999999999997</v>
      </c>
      <c r="J76" s="59">
        <v>0.96499999999999997</v>
      </c>
      <c r="K76" s="59">
        <v>0.93100000000000005</v>
      </c>
      <c r="L76" s="59">
        <v>0.91</v>
      </c>
      <c r="M76" s="59">
        <v>0.95099999999999996</v>
      </c>
      <c r="N76" s="59">
        <v>0.90600000000000003</v>
      </c>
      <c r="O76" s="59">
        <v>0.95</v>
      </c>
      <c r="P76" s="59">
        <v>0.97499999999999998</v>
      </c>
      <c r="Q76" s="59">
        <v>0.95699999999999996</v>
      </c>
      <c r="R76" s="59">
        <v>0.96799999999999997</v>
      </c>
      <c r="S76" s="59">
        <v>0.90600000000000003</v>
      </c>
      <c r="T76" s="59">
        <v>0.93400000000000005</v>
      </c>
      <c r="U76" s="59">
        <v>0.92600000000000005</v>
      </c>
      <c r="V76" s="59">
        <v>0.94699999999999995</v>
      </c>
      <c r="W76" s="59">
        <v>0.95399999999999996</v>
      </c>
      <c r="X76" s="59">
        <v>0.96599999999999997</v>
      </c>
      <c r="Y76" s="59">
        <v>0.95299999999999996</v>
      </c>
      <c r="Z76" s="59">
        <v>0.90100000000000002</v>
      </c>
      <c r="AA76" s="59">
        <v>0.92900000000000005</v>
      </c>
      <c r="AB76" s="59">
        <v>0.94399999999999995</v>
      </c>
      <c r="AC76" s="59">
        <v>0.93799999999999994</v>
      </c>
      <c r="AD76" s="59">
        <v>0.92700000000000005</v>
      </c>
      <c r="AE76" s="59">
        <v>0.97</v>
      </c>
      <c r="AF76" s="59">
        <v>0.91800000000000004</v>
      </c>
      <c r="AG76" s="59">
        <v>0.97099999999999997</v>
      </c>
      <c r="AH76" s="59">
        <v>0.95299999999999996</v>
      </c>
      <c r="AI76" s="59">
        <v>0.97699999999999998</v>
      </c>
      <c r="AJ76" s="59">
        <v>0.94</v>
      </c>
      <c r="AK76" s="59">
        <v>1</v>
      </c>
      <c r="AL76" s="59">
        <v>0.93</v>
      </c>
      <c r="AM76" s="59">
        <v>0.94399999999999995</v>
      </c>
      <c r="AN76" s="59">
        <v>0.95699999999999996</v>
      </c>
      <c r="AO76" s="59">
        <v>0.99299999999999999</v>
      </c>
      <c r="AP76" s="59">
        <v>0.98599999999999999</v>
      </c>
      <c r="AQ76" s="59">
        <v>0.94699999999999995</v>
      </c>
      <c r="AR76" s="59">
        <v>0.96899999999999997</v>
      </c>
      <c r="AS76" s="59">
        <v>0.97199999999999998</v>
      </c>
      <c r="AT76" s="59">
        <v>0.97499999999999998</v>
      </c>
      <c r="AU76" s="59">
        <v>0.97699999999999998</v>
      </c>
      <c r="AV76" s="59">
        <v>0.97199999999999998</v>
      </c>
      <c r="AW76" s="59">
        <v>0.84199999999999997</v>
      </c>
      <c r="AX76" s="59">
        <v>0.68</v>
      </c>
      <c r="AY76" s="59">
        <v>0.94399999999999995</v>
      </c>
      <c r="AZ76" s="59">
        <v>0.75900000000000001</v>
      </c>
      <c r="BA76" s="59">
        <v>0.89600000000000002</v>
      </c>
      <c r="BB76" s="60">
        <v>0.82499999999999996</v>
      </c>
      <c r="BC76" s="52"/>
    </row>
    <row r="77" spans="1:55" s="44" customFormat="1" ht="21" x14ac:dyDescent="0.25">
      <c r="A77" s="193"/>
      <c r="B77" s="144" t="s">
        <v>102</v>
      </c>
      <c r="C77" s="61">
        <v>5.08</v>
      </c>
      <c r="D77" s="62">
        <v>4.3</v>
      </c>
      <c r="E77" s="62">
        <v>4.3600000000000003</v>
      </c>
      <c r="F77" s="62">
        <v>4.4400000000000004</v>
      </c>
      <c r="G77" s="62">
        <v>4.33</v>
      </c>
      <c r="H77" s="62">
        <v>4.34</v>
      </c>
      <c r="I77" s="62">
        <v>4.28</v>
      </c>
      <c r="J77" s="62">
        <v>4.3</v>
      </c>
      <c r="K77" s="62">
        <v>4.13</v>
      </c>
      <c r="L77" s="62">
        <v>4.1399999999999997</v>
      </c>
      <c r="M77" s="62">
        <v>4.33</v>
      </c>
      <c r="N77" s="62">
        <v>4.07</v>
      </c>
      <c r="O77" s="62">
        <v>4.0599999999999996</v>
      </c>
      <c r="P77" s="62">
        <v>4.22</v>
      </c>
      <c r="Q77" s="62">
        <v>4.1100000000000003</v>
      </c>
      <c r="R77" s="62">
        <v>4.25</v>
      </c>
      <c r="S77" s="62">
        <v>4.17</v>
      </c>
      <c r="T77" s="62">
        <v>4.08</v>
      </c>
      <c r="U77" s="62">
        <v>4.0599999999999996</v>
      </c>
      <c r="V77" s="62">
        <v>3.53</v>
      </c>
      <c r="W77" s="62">
        <v>3.59</v>
      </c>
      <c r="X77" s="62">
        <v>4</v>
      </c>
      <c r="Y77" s="62">
        <v>3.44</v>
      </c>
      <c r="Z77" s="62">
        <v>4.04</v>
      </c>
      <c r="AA77" s="62">
        <v>3.48</v>
      </c>
      <c r="AB77" s="62">
        <v>4.08</v>
      </c>
      <c r="AC77" s="62">
        <v>3.53</v>
      </c>
      <c r="AD77" s="62">
        <v>3.59</v>
      </c>
      <c r="AE77" s="62">
        <v>3.49</v>
      </c>
      <c r="AF77" s="62">
        <v>4.1500000000000004</v>
      </c>
      <c r="AG77" s="62">
        <v>3.42</v>
      </c>
      <c r="AH77" s="62">
        <v>3.41</v>
      </c>
      <c r="AI77" s="62">
        <v>3.49</v>
      </c>
      <c r="AJ77" s="62">
        <v>4.12</v>
      </c>
      <c r="AK77" s="62">
        <v>4.16</v>
      </c>
      <c r="AL77" s="62">
        <v>3.59</v>
      </c>
      <c r="AM77" s="62">
        <v>4.13</v>
      </c>
      <c r="AN77" s="62">
        <v>3.49</v>
      </c>
      <c r="AO77" s="62">
        <v>3.51</v>
      </c>
      <c r="AP77" s="62">
        <v>3.5</v>
      </c>
      <c r="AQ77" s="62">
        <v>3.45</v>
      </c>
      <c r="AR77" s="62">
        <v>3.3</v>
      </c>
      <c r="AS77" s="62">
        <v>3.42</v>
      </c>
      <c r="AT77" s="62">
        <v>3.59</v>
      </c>
      <c r="AU77" s="62">
        <v>3.46</v>
      </c>
      <c r="AV77" s="62">
        <v>3.57</v>
      </c>
      <c r="AW77" s="62">
        <v>3.53</v>
      </c>
      <c r="AX77" s="62">
        <v>3.49</v>
      </c>
      <c r="AY77" s="62">
        <v>4.05</v>
      </c>
      <c r="AZ77" s="62">
        <v>3.42</v>
      </c>
      <c r="BA77" s="62">
        <v>4.04</v>
      </c>
      <c r="BB77" s="63">
        <v>4.05</v>
      </c>
      <c r="BC77" s="64"/>
    </row>
    <row r="78" spans="1:55" s="44" customFormat="1" ht="21.75" thickBot="1" x14ac:dyDescent="0.3">
      <c r="A78" s="194"/>
      <c r="B78" s="145" t="s">
        <v>103</v>
      </c>
      <c r="C78" s="75">
        <v>6.51</v>
      </c>
      <c r="D78" s="76">
        <v>5.48</v>
      </c>
      <c r="E78" s="76">
        <v>6.07</v>
      </c>
      <c r="F78" s="76">
        <v>6.07</v>
      </c>
      <c r="G78" s="76">
        <v>6.16</v>
      </c>
      <c r="H78" s="76">
        <v>5.51</v>
      </c>
      <c r="I78" s="76">
        <v>5.51</v>
      </c>
      <c r="J78" s="76">
        <v>5.54</v>
      </c>
      <c r="K78" s="76">
        <v>5.35</v>
      </c>
      <c r="L78" s="76">
        <v>5.36</v>
      </c>
      <c r="M78" s="76">
        <v>5.53</v>
      </c>
      <c r="N78" s="76">
        <v>5.3</v>
      </c>
      <c r="O78" s="76">
        <v>5.2</v>
      </c>
      <c r="P78" s="76">
        <v>5.4</v>
      </c>
      <c r="Q78" s="76">
        <v>5.32</v>
      </c>
      <c r="R78" s="76">
        <v>5.46</v>
      </c>
      <c r="S78" s="76">
        <v>5.38</v>
      </c>
      <c r="T78" s="76">
        <v>5.21</v>
      </c>
      <c r="U78" s="76">
        <v>5.18</v>
      </c>
      <c r="V78" s="76">
        <v>5.07</v>
      </c>
      <c r="W78" s="76">
        <v>5.21</v>
      </c>
      <c r="X78" s="76">
        <v>5.3</v>
      </c>
      <c r="Y78" s="76">
        <v>5.19</v>
      </c>
      <c r="Z78" s="76">
        <v>5.39</v>
      </c>
      <c r="AA78" s="76">
        <v>5.0999999999999996</v>
      </c>
      <c r="AB78" s="76">
        <v>5.32</v>
      </c>
      <c r="AC78" s="76">
        <v>5.07</v>
      </c>
      <c r="AD78" s="76">
        <v>5.31</v>
      </c>
      <c r="AE78" s="76">
        <v>5.05</v>
      </c>
      <c r="AF78" s="76">
        <v>5.3</v>
      </c>
      <c r="AG78" s="76">
        <v>5.0199999999999996</v>
      </c>
      <c r="AH78" s="76">
        <v>5.05</v>
      </c>
      <c r="AI78" s="76">
        <v>4.59</v>
      </c>
      <c r="AJ78" s="76">
        <v>5.36</v>
      </c>
      <c r="AK78" s="76">
        <v>5.34</v>
      </c>
      <c r="AL78" s="76">
        <v>5.14</v>
      </c>
      <c r="AM78" s="76">
        <v>5.44</v>
      </c>
      <c r="AN78" s="76">
        <v>5.03</v>
      </c>
      <c r="AO78" s="76">
        <v>5.09</v>
      </c>
      <c r="AP78" s="76">
        <v>5.1100000000000003</v>
      </c>
      <c r="AQ78" s="76">
        <v>5.15</v>
      </c>
      <c r="AR78" s="76">
        <v>4.4400000000000004</v>
      </c>
      <c r="AS78" s="76">
        <v>4.59</v>
      </c>
      <c r="AT78" s="76">
        <v>5.17</v>
      </c>
      <c r="AU78" s="76">
        <v>5.1100000000000003</v>
      </c>
      <c r="AV78" s="76">
        <v>5.21</v>
      </c>
      <c r="AW78" s="76">
        <v>5.29</v>
      </c>
      <c r="AX78" s="76">
        <v>5.38</v>
      </c>
      <c r="AY78" s="76">
        <v>5.46</v>
      </c>
      <c r="AZ78" s="76">
        <v>5.04</v>
      </c>
      <c r="BA78" s="76">
        <v>5.25</v>
      </c>
      <c r="BB78" s="77">
        <v>5.34</v>
      </c>
      <c r="BC78" s="78"/>
    </row>
    <row r="79" spans="1:55" ht="30.75" customHeight="1" thickBot="1" x14ac:dyDescent="0.3">
      <c r="A79" s="71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</row>
    <row r="80" spans="1:55" ht="15.75" thickBot="1" x14ac:dyDescent="0.3">
      <c r="B80" s="57">
        <v>2019</v>
      </c>
      <c r="C80" s="79" t="s">
        <v>38</v>
      </c>
      <c r="D80" s="80" t="s">
        <v>39</v>
      </c>
      <c r="E80" s="80" t="s">
        <v>40</v>
      </c>
      <c r="F80" s="80" t="s">
        <v>41</v>
      </c>
      <c r="G80" s="80" t="s">
        <v>42</v>
      </c>
      <c r="H80" s="80" t="s">
        <v>43</v>
      </c>
      <c r="I80" s="80" t="s">
        <v>44</v>
      </c>
      <c r="J80" s="80" t="s">
        <v>45</v>
      </c>
      <c r="K80" s="80" t="s">
        <v>46</v>
      </c>
      <c r="L80" s="80" t="s">
        <v>47</v>
      </c>
      <c r="M80" s="80" t="s">
        <v>48</v>
      </c>
      <c r="N80" s="80" t="s">
        <v>49</v>
      </c>
      <c r="O80" s="80" t="s">
        <v>50</v>
      </c>
      <c r="P80" s="80" t="s">
        <v>51</v>
      </c>
      <c r="Q80" s="80" t="s">
        <v>52</v>
      </c>
      <c r="R80" s="80" t="s">
        <v>53</v>
      </c>
      <c r="S80" s="80" t="s">
        <v>54</v>
      </c>
      <c r="T80" s="80" t="s">
        <v>55</v>
      </c>
      <c r="U80" s="80" t="s">
        <v>56</v>
      </c>
      <c r="V80" s="80" t="s">
        <v>57</v>
      </c>
      <c r="W80" s="80" t="s">
        <v>58</v>
      </c>
      <c r="X80" s="80" t="s">
        <v>59</v>
      </c>
      <c r="Y80" s="80" t="s">
        <v>60</v>
      </c>
      <c r="Z80" s="80" t="s">
        <v>61</v>
      </c>
      <c r="AA80" s="80" t="s">
        <v>62</v>
      </c>
      <c r="AB80" s="80" t="s">
        <v>63</v>
      </c>
      <c r="AC80" s="80" t="s">
        <v>64</v>
      </c>
      <c r="AD80" s="80" t="s">
        <v>65</v>
      </c>
      <c r="AE80" s="80" t="s">
        <v>66</v>
      </c>
      <c r="AF80" s="80" t="s">
        <v>67</v>
      </c>
      <c r="AG80" s="80" t="s">
        <v>68</v>
      </c>
      <c r="AH80" s="80" t="s">
        <v>69</v>
      </c>
      <c r="AI80" s="80" t="s">
        <v>70</v>
      </c>
      <c r="AJ80" s="80" t="s">
        <v>71</v>
      </c>
      <c r="AK80" s="80" t="s">
        <v>72</v>
      </c>
      <c r="AL80" s="80" t="s">
        <v>73</v>
      </c>
      <c r="AM80" s="80" t="s">
        <v>74</v>
      </c>
      <c r="AN80" s="80" t="s">
        <v>75</v>
      </c>
      <c r="AO80" s="80" t="s">
        <v>76</v>
      </c>
      <c r="AP80" s="80" t="s">
        <v>77</v>
      </c>
      <c r="AQ80" s="80" t="s">
        <v>78</v>
      </c>
      <c r="AR80" s="80" t="s">
        <v>79</v>
      </c>
      <c r="AS80" s="80" t="s">
        <v>80</v>
      </c>
      <c r="AT80" s="80" t="s">
        <v>81</v>
      </c>
      <c r="AU80" s="80" t="s">
        <v>82</v>
      </c>
      <c r="AV80" s="80" t="s">
        <v>83</v>
      </c>
      <c r="AW80" s="80" t="s">
        <v>84</v>
      </c>
      <c r="AX80" s="80" t="s">
        <v>85</v>
      </c>
      <c r="AY80" s="80" t="s">
        <v>86</v>
      </c>
      <c r="AZ80" s="80" t="s">
        <v>87</v>
      </c>
      <c r="BA80" s="80" t="s">
        <v>88</v>
      </c>
      <c r="BB80" s="81" t="s">
        <v>89</v>
      </c>
      <c r="BC80" s="57" t="s">
        <v>97</v>
      </c>
    </row>
    <row r="81" spans="1:55" s="44" customFormat="1" ht="31.5" x14ac:dyDescent="0.25">
      <c r="A81" s="192" t="s">
        <v>134</v>
      </c>
      <c r="B81" s="146" t="s">
        <v>123</v>
      </c>
      <c r="C81" s="147">
        <v>1001</v>
      </c>
      <c r="D81" s="148">
        <v>1964</v>
      </c>
      <c r="E81" s="148">
        <v>1816</v>
      </c>
      <c r="F81" s="148">
        <v>1968</v>
      </c>
      <c r="G81" s="148">
        <v>1951</v>
      </c>
      <c r="H81" s="148">
        <v>1946</v>
      </c>
      <c r="I81" s="148">
        <v>1841</v>
      </c>
      <c r="J81" s="148">
        <v>1777</v>
      </c>
      <c r="K81" s="148">
        <v>1772</v>
      </c>
      <c r="L81" s="148">
        <v>1693</v>
      </c>
      <c r="M81" s="148">
        <v>1571</v>
      </c>
      <c r="N81" s="148">
        <v>1444</v>
      </c>
      <c r="O81" s="148">
        <v>1697</v>
      </c>
      <c r="P81" s="148">
        <v>1931</v>
      </c>
      <c r="Q81" s="148">
        <v>1941</v>
      </c>
      <c r="R81" s="148">
        <v>2003</v>
      </c>
      <c r="S81" s="148">
        <v>1505</v>
      </c>
      <c r="T81" s="148">
        <v>1640</v>
      </c>
      <c r="U81" s="148">
        <v>1542</v>
      </c>
      <c r="V81" s="148">
        <v>1907</v>
      </c>
      <c r="W81" s="148">
        <v>1785</v>
      </c>
      <c r="X81" s="148">
        <v>1582</v>
      </c>
      <c r="Y81" s="148">
        <v>1768</v>
      </c>
      <c r="Z81" s="148">
        <v>1663</v>
      </c>
      <c r="AA81" s="148">
        <v>1818</v>
      </c>
      <c r="AB81" s="148">
        <v>1780</v>
      </c>
      <c r="AC81" s="148">
        <v>1932</v>
      </c>
      <c r="AD81" s="148">
        <v>1738</v>
      </c>
      <c r="AE81" s="148">
        <v>1693</v>
      </c>
      <c r="AF81" s="148">
        <v>1723</v>
      </c>
      <c r="AG81" s="148">
        <v>1741</v>
      </c>
      <c r="AH81" s="148">
        <v>1584</v>
      </c>
      <c r="AI81" s="148">
        <v>1233</v>
      </c>
      <c r="AJ81" s="148">
        <v>1454</v>
      </c>
      <c r="AK81" s="148">
        <v>1654</v>
      </c>
      <c r="AL81" s="148">
        <v>1816</v>
      </c>
      <c r="AM81" s="148">
        <v>1675</v>
      </c>
      <c r="AN81" s="148">
        <v>1621</v>
      </c>
      <c r="AO81" s="148">
        <v>1481</v>
      </c>
      <c r="AP81" s="148">
        <v>1785</v>
      </c>
      <c r="AQ81" s="148">
        <v>1468</v>
      </c>
      <c r="AR81" s="148">
        <v>1307</v>
      </c>
      <c r="AS81" s="148">
        <v>1426</v>
      </c>
      <c r="AT81" s="148">
        <v>1184</v>
      </c>
      <c r="AU81" s="148">
        <v>1573</v>
      </c>
      <c r="AV81" s="148">
        <v>1249</v>
      </c>
      <c r="AW81" s="148">
        <v>1668</v>
      </c>
      <c r="AX81" s="148">
        <v>1387</v>
      </c>
      <c r="AY81" s="148">
        <v>1560</v>
      </c>
      <c r="AZ81" s="148">
        <v>1541</v>
      </c>
      <c r="BA81" s="148">
        <v>1388</v>
      </c>
      <c r="BB81" s="149">
        <v>764</v>
      </c>
      <c r="BC81" s="123">
        <f>SUM(C81:BB81)</f>
        <v>84951</v>
      </c>
    </row>
    <row r="82" spans="1:55" s="45" customFormat="1" ht="52.5" customHeight="1" x14ac:dyDescent="0.25">
      <c r="A82" s="193"/>
      <c r="B82" s="124" t="s">
        <v>93</v>
      </c>
      <c r="C82" s="125">
        <f>+C81</f>
        <v>1001</v>
      </c>
      <c r="D82" s="126">
        <f t="shared" ref="D82:BB82" si="14">+C82+D81</f>
        <v>2965</v>
      </c>
      <c r="E82" s="126">
        <f t="shared" si="14"/>
        <v>4781</v>
      </c>
      <c r="F82" s="126">
        <f t="shared" si="14"/>
        <v>6749</v>
      </c>
      <c r="G82" s="126">
        <f t="shared" si="14"/>
        <v>8700</v>
      </c>
      <c r="H82" s="126">
        <f t="shared" si="14"/>
        <v>10646</v>
      </c>
      <c r="I82" s="126">
        <f t="shared" si="14"/>
        <v>12487</v>
      </c>
      <c r="J82" s="126">
        <f t="shared" si="14"/>
        <v>14264</v>
      </c>
      <c r="K82" s="126">
        <f t="shared" si="14"/>
        <v>16036</v>
      </c>
      <c r="L82" s="126">
        <f t="shared" si="14"/>
        <v>17729</v>
      </c>
      <c r="M82" s="126">
        <f t="shared" si="14"/>
        <v>19300</v>
      </c>
      <c r="N82" s="126">
        <f t="shared" si="14"/>
        <v>20744</v>
      </c>
      <c r="O82" s="126">
        <f t="shared" si="14"/>
        <v>22441</v>
      </c>
      <c r="P82" s="126">
        <f t="shared" si="14"/>
        <v>24372</v>
      </c>
      <c r="Q82" s="126">
        <f t="shared" si="14"/>
        <v>26313</v>
      </c>
      <c r="R82" s="126">
        <f t="shared" si="14"/>
        <v>28316</v>
      </c>
      <c r="S82" s="126">
        <f t="shared" si="14"/>
        <v>29821</v>
      </c>
      <c r="T82" s="126">
        <f t="shared" si="14"/>
        <v>31461</v>
      </c>
      <c r="U82" s="126">
        <f t="shared" si="14"/>
        <v>33003</v>
      </c>
      <c r="V82" s="126">
        <f t="shared" si="14"/>
        <v>34910</v>
      </c>
      <c r="W82" s="126">
        <f t="shared" si="14"/>
        <v>36695</v>
      </c>
      <c r="X82" s="126">
        <f t="shared" si="14"/>
        <v>38277</v>
      </c>
      <c r="Y82" s="126">
        <f t="shared" si="14"/>
        <v>40045</v>
      </c>
      <c r="Z82" s="126">
        <f t="shared" si="14"/>
        <v>41708</v>
      </c>
      <c r="AA82" s="126">
        <f t="shared" si="14"/>
        <v>43526</v>
      </c>
      <c r="AB82" s="126">
        <f t="shared" si="14"/>
        <v>45306</v>
      </c>
      <c r="AC82" s="126">
        <f t="shared" si="14"/>
        <v>47238</v>
      </c>
      <c r="AD82" s="126">
        <f t="shared" si="14"/>
        <v>48976</v>
      </c>
      <c r="AE82" s="126">
        <f t="shared" si="14"/>
        <v>50669</v>
      </c>
      <c r="AF82" s="126">
        <f t="shared" si="14"/>
        <v>52392</v>
      </c>
      <c r="AG82" s="126">
        <f t="shared" si="14"/>
        <v>54133</v>
      </c>
      <c r="AH82" s="126">
        <f t="shared" si="14"/>
        <v>55717</v>
      </c>
      <c r="AI82" s="126">
        <f t="shared" si="14"/>
        <v>56950</v>
      </c>
      <c r="AJ82" s="126">
        <f t="shared" si="14"/>
        <v>58404</v>
      </c>
      <c r="AK82" s="126">
        <f t="shared" si="14"/>
        <v>60058</v>
      </c>
      <c r="AL82" s="126">
        <f t="shared" si="14"/>
        <v>61874</v>
      </c>
      <c r="AM82" s="126">
        <f t="shared" si="14"/>
        <v>63549</v>
      </c>
      <c r="AN82" s="126">
        <f t="shared" si="14"/>
        <v>65170</v>
      </c>
      <c r="AO82" s="126">
        <f t="shared" si="14"/>
        <v>66651</v>
      </c>
      <c r="AP82" s="126">
        <f t="shared" si="14"/>
        <v>68436</v>
      </c>
      <c r="AQ82" s="126">
        <f t="shared" si="14"/>
        <v>69904</v>
      </c>
      <c r="AR82" s="126">
        <f t="shared" si="14"/>
        <v>71211</v>
      </c>
      <c r="AS82" s="126">
        <f t="shared" si="14"/>
        <v>72637</v>
      </c>
      <c r="AT82" s="126">
        <f t="shared" si="14"/>
        <v>73821</v>
      </c>
      <c r="AU82" s="126">
        <f t="shared" si="14"/>
        <v>75394</v>
      </c>
      <c r="AV82" s="126">
        <f t="shared" si="14"/>
        <v>76643</v>
      </c>
      <c r="AW82" s="126">
        <f t="shared" si="14"/>
        <v>78311</v>
      </c>
      <c r="AX82" s="126">
        <f t="shared" si="14"/>
        <v>79698</v>
      </c>
      <c r="AY82" s="126">
        <f t="shared" si="14"/>
        <v>81258</v>
      </c>
      <c r="AZ82" s="126">
        <f t="shared" si="14"/>
        <v>82799</v>
      </c>
      <c r="BA82" s="126">
        <f t="shared" si="14"/>
        <v>84187</v>
      </c>
      <c r="BB82" s="127">
        <f t="shared" si="14"/>
        <v>84951</v>
      </c>
      <c r="BC82" s="128"/>
    </row>
    <row r="83" spans="1:55" s="44" customFormat="1" ht="21" x14ac:dyDescent="0.25">
      <c r="A83" s="193"/>
      <c r="B83" s="150" t="s">
        <v>124</v>
      </c>
      <c r="C83" s="151">
        <v>0.92100000000000004</v>
      </c>
      <c r="D83" s="152">
        <v>0.92500000000000004</v>
      </c>
      <c r="E83" s="152">
        <v>0.95099999999999996</v>
      </c>
      <c r="F83" s="152">
        <v>0.94799999999999995</v>
      </c>
      <c r="G83" s="152">
        <v>0.93899999999999995</v>
      </c>
      <c r="H83" s="152">
        <v>0.94399999999999995</v>
      </c>
      <c r="I83" s="152">
        <v>0.95599999999999996</v>
      </c>
      <c r="J83" s="152">
        <v>0.93799999999999994</v>
      </c>
      <c r="K83" s="152">
        <v>0.96899999999999997</v>
      </c>
      <c r="L83" s="152">
        <v>0.92300000000000004</v>
      </c>
      <c r="M83" s="152">
        <v>0.96099999999999997</v>
      </c>
      <c r="N83" s="152">
        <v>0.95899999999999996</v>
      </c>
      <c r="O83" s="152">
        <v>0.94899999999999995</v>
      </c>
      <c r="P83" s="152">
        <v>0.92200000000000004</v>
      </c>
      <c r="Q83" s="152">
        <v>0.93500000000000005</v>
      </c>
      <c r="R83" s="152">
        <v>0.92200000000000004</v>
      </c>
      <c r="S83" s="152">
        <v>0.94699999999999995</v>
      </c>
      <c r="T83" s="152">
        <v>0.91700000000000004</v>
      </c>
      <c r="U83" s="152">
        <v>0.94899999999999995</v>
      </c>
      <c r="V83" s="152">
        <v>0.93700000000000006</v>
      </c>
      <c r="W83" s="152">
        <v>0.95899999999999996</v>
      </c>
      <c r="X83" s="152">
        <v>0.94799999999999995</v>
      </c>
      <c r="Y83" s="152">
        <v>0.94099999999999995</v>
      </c>
      <c r="Z83" s="152">
        <v>0.90900000000000003</v>
      </c>
      <c r="AA83" s="152">
        <v>0.94299999999999995</v>
      </c>
      <c r="AB83" s="152">
        <v>0.95899999999999996</v>
      </c>
      <c r="AC83" s="152">
        <v>0.94799999999999995</v>
      </c>
      <c r="AD83" s="152">
        <v>0.95199999999999996</v>
      </c>
      <c r="AE83" s="152">
        <v>0.94899999999999995</v>
      </c>
      <c r="AF83" s="152">
        <v>0.96199999999999997</v>
      </c>
      <c r="AG83" s="131">
        <v>0.95199999999999996</v>
      </c>
      <c r="AH83" s="131">
        <v>0.95699999999999996</v>
      </c>
      <c r="AI83" s="131">
        <v>0.94650000000000001</v>
      </c>
      <c r="AJ83" s="131">
        <v>0.95199999999999996</v>
      </c>
      <c r="AK83" s="131">
        <v>0.94799999999999995</v>
      </c>
      <c r="AL83" s="131">
        <v>0.94199999999999995</v>
      </c>
      <c r="AM83" s="131">
        <v>0.95599999999999996</v>
      </c>
      <c r="AN83" s="131">
        <v>0.93200000000000005</v>
      </c>
      <c r="AO83" s="131">
        <v>0.97099999999999997</v>
      </c>
      <c r="AP83" s="131">
        <v>0.94499999999999995</v>
      </c>
      <c r="AQ83" s="131">
        <v>0.96599999999999997</v>
      </c>
      <c r="AR83" s="131">
        <v>0.96299999999999997</v>
      </c>
      <c r="AS83" s="131">
        <v>0.93400000000000005</v>
      </c>
      <c r="AT83" s="131">
        <v>0.94599999999999995</v>
      </c>
      <c r="AU83" s="131">
        <v>0.94299999999999995</v>
      </c>
      <c r="AV83" s="131">
        <v>0.93600000000000005</v>
      </c>
      <c r="AW83" s="131">
        <v>0.91500000000000004</v>
      </c>
      <c r="AX83" s="131">
        <v>0.96299999999999997</v>
      </c>
      <c r="AY83" s="131">
        <v>0.94199999999999995</v>
      </c>
      <c r="AZ83" s="131">
        <v>0.93</v>
      </c>
      <c r="BA83" s="131">
        <v>0.95699999999999996</v>
      </c>
      <c r="BB83" s="153">
        <v>0.97499999999999998</v>
      </c>
      <c r="BC83" s="64"/>
    </row>
    <row r="84" spans="1:55" ht="21" x14ac:dyDescent="0.25">
      <c r="A84" s="193"/>
      <c r="B84" s="129" t="s">
        <v>128</v>
      </c>
      <c r="C84" s="54">
        <v>0.93200000000000005</v>
      </c>
      <c r="D84" s="47">
        <v>0.92800000000000005</v>
      </c>
      <c r="E84" s="47">
        <v>0.93600000000000005</v>
      </c>
      <c r="F84" s="47">
        <v>0.94</v>
      </c>
      <c r="G84" s="47">
        <v>0.94</v>
      </c>
      <c r="H84" s="47">
        <v>0.94</v>
      </c>
      <c r="I84" s="47">
        <v>0.94299999999999995</v>
      </c>
      <c r="J84" s="47">
        <v>0.94199999999999995</v>
      </c>
      <c r="K84" s="47">
        <v>0.94499999999999995</v>
      </c>
      <c r="L84" s="47">
        <v>0.94299999999999995</v>
      </c>
      <c r="M84" s="47">
        <v>0.94399999999999995</v>
      </c>
      <c r="N84" s="47">
        <v>0.94499999999999995</v>
      </c>
      <c r="O84" s="47">
        <v>0.94599999999999995</v>
      </c>
      <c r="P84" s="47">
        <v>0.94399999999999995</v>
      </c>
      <c r="Q84" s="47">
        <v>0.94299999999999995</v>
      </c>
      <c r="R84" s="47">
        <v>0.94199999999999995</v>
      </c>
      <c r="S84" s="47">
        <v>0.94199999999999995</v>
      </c>
      <c r="T84" s="47">
        <v>0.94099999999999995</v>
      </c>
      <c r="U84" s="47">
        <v>0.94099999999999995</v>
      </c>
      <c r="V84" s="47">
        <v>0.94099999999999995</v>
      </c>
      <c r="W84" s="47">
        <v>0.94199999999999995</v>
      </c>
      <c r="X84" s="47">
        <v>0.94199999999999995</v>
      </c>
      <c r="Y84" s="47">
        <v>0.94199999999999995</v>
      </c>
      <c r="Z84" s="47">
        <v>0.94099999999999995</v>
      </c>
      <c r="AA84" s="47">
        <v>0.94099999999999995</v>
      </c>
      <c r="AB84" s="47">
        <v>0.94199999999999995</v>
      </c>
      <c r="AC84" s="47">
        <v>0.94199999999999995</v>
      </c>
      <c r="AD84" s="47">
        <v>0.94199999999999995</v>
      </c>
      <c r="AE84" s="47">
        <v>0.94199999999999995</v>
      </c>
      <c r="AF84" s="47">
        <v>0.94299999999999995</v>
      </c>
      <c r="AG84" s="47">
        <v>0.94299999999999995</v>
      </c>
      <c r="AH84" s="47">
        <v>0.94399999999999995</v>
      </c>
      <c r="AI84" s="47">
        <v>0.94399999999999995</v>
      </c>
      <c r="AJ84" s="47">
        <v>0.94399999999999995</v>
      </c>
      <c r="AK84" s="47">
        <v>0.94399999999999995</v>
      </c>
      <c r="AL84" s="47">
        <v>0.94399999999999995</v>
      </c>
      <c r="AM84" s="47">
        <v>0.94399999999999995</v>
      </c>
      <c r="AN84" s="47">
        <v>0.94399999999999995</v>
      </c>
      <c r="AO84" s="47">
        <v>0.94499999999999995</v>
      </c>
      <c r="AP84" s="47">
        <v>0.94499999999999995</v>
      </c>
      <c r="AQ84" s="47">
        <v>0.94499999999999995</v>
      </c>
      <c r="AR84" s="47">
        <v>0.94499999999999995</v>
      </c>
      <c r="AS84" s="47">
        <v>0.94499999999999995</v>
      </c>
      <c r="AT84" s="47">
        <v>0.94499999999999995</v>
      </c>
      <c r="AU84" s="47">
        <v>0.94499999999999995</v>
      </c>
      <c r="AV84" s="47">
        <v>0.94499999999999995</v>
      </c>
      <c r="AW84" s="47">
        <v>0.94399999999999995</v>
      </c>
      <c r="AX84" s="47">
        <v>0.94499999999999995</v>
      </c>
      <c r="AY84" s="47">
        <v>0.94499999999999995</v>
      </c>
      <c r="AZ84" s="47">
        <v>0.94399999999999995</v>
      </c>
      <c r="BA84" s="47">
        <v>0.94499999999999995</v>
      </c>
      <c r="BB84" s="50">
        <v>0.94499999999999995</v>
      </c>
      <c r="BC84" s="68"/>
    </row>
    <row r="85" spans="1:55" s="44" customFormat="1" ht="21" x14ac:dyDescent="0.25">
      <c r="A85" s="193"/>
      <c r="B85" s="150" t="s">
        <v>125</v>
      </c>
      <c r="C85" s="154">
        <v>0.7</v>
      </c>
      <c r="D85" s="155">
        <v>0.67</v>
      </c>
      <c r="E85" s="155">
        <v>0.77</v>
      </c>
      <c r="F85" s="155">
        <v>0.73</v>
      </c>
      <c r="G85" s="155">
        <v>0.74</v>
      </c>
      <c r="H85" s="155">
        <v>0.71</v>
      </c>
      <c r="I85" s="155">
        <v>0.71</v>
      </c>
      <c r="J85" s="155">
        <v>0.73</v>
      </c>
      <c r="K85" s="155">
        <v>0.79</v>
      </c>
      <c r="L85" s="155">
        <v>0.73</v>
      </c>
      <c r="M85" s="155">
        <v>0.78</v>
      </c>
      <c r="N85" s="155">
        <v>0.78</v>
      </c>
      <c r="O85" s="155">
        <v>0.73</v>
      </c>
      <c r="P85" s="155">
        <v>0.69</v>
      </c>
      <c r="Q85" s="155">
        <v>0.7</v>
      </c>
      <c r="R85" s="155">
        <v>0.65</v>
      </c>
      <c r="S85" s="155">
        <v>0.73</v>
      </c>
      <c r="T85" s="155">
        <v>0.67</v>
      </c>
      <c r="U85" s="155">
        <v>0.73</v>
      </c>
      <c r="V85" s="155">
        <v>0.64</v>
      </c>
      <c r="W85" s="155">
        <v>0.77</v>
      </c>
      <c r="X85" s="155">
        <v>0.75</v>
      </c>
      <c r="Y85" s="155">
        <v>0.67</v>
      </c>
      <c r="Z85" s="155">
        <v>0.62</v>
      </c>
      <c r="AA85" s="155">
        <v>0.72</v>
      </c>
      <c r="AB85" s="155">
        <v>0.75</v>
      </c>
      <c r="AC85" s="155">
        <v>0.71</v>
      </c>
      <c r="AD85" s="155">
        <v>0.76</v>
      </c>
      <c r="AE85" s="155">
        <v>0.74</v>
      </c>
      <c r="AF85" s="155">
        <v>0.81</v>
      </c>
      <c r="AG85" s="155">
        <v>0.77</v>
      </c>
      <c r="AH85" s="155">
        <v>0.79</v>
      </c>
      <c r="AI85" s="155">
        <v>0.77</v>
      </c>
      <c r="AJ85" s="155">
        <v>0.77</v>
      </c>
      <c r="AK85" s="155">
        <v>0.72</v>
      </c>
      <c r="AL85" s="155">
        <v>0.69</v>
      </c>
      <c r="AM85" s="155">
        <v>0.8</v>
      </c>
      <c r="AN85" s="155">
        <v>0.75</v>
      </c>
      <c r="AO85" s="155">
        <v>0.78</v>
      </c>
      <c r="AP85" s="155">
        <v>0.76</v>
      </c>
      <c r="AQ85" s="155">
        <v>0.79</v>
      </c>
      <c r="AR85" s="155">
        <v>0.82</v>
      </c>
      <c r="AS85" s="155">
        <v>0.73</v>
      </c>
      <c r="AT85" s="155">
        <v>0.73</v>
      </c>
      <c r="AU85" s="155">
        <v>0.73</v>
      </c>
      <c r="AV85" s="155">
        <v>0.75</v>
      </c>
      <c r="AW85" s="155">
        <v>0.73</v>
      </c>
      <c r="AX85" s="155">
        <v>0.77</v>
      </c>
      <c r="AY85" s="155">
        <v>0.73</v>
      </c>
      <c r="AZ85" s="155">
        <v>0.75</v>
      </c>
      <c r="BA85" s="155">
        <v>0.8</v>
      </c>
      <c r="BB85" s="163">
        <v>0.88</v>
      </c>
      <c r="BC85" s="64"/>
    </row>
    <row r="86" spans="1:55" s="44" customFormat="1" x14ac:dyDescent="0.25">
      <c r="A86" s="193"/>
      <c r="B86" s="156" t="s">
        <v>131</v>
      </c>
      <c r="C86" s="61">
        <v>73</v>
      </c>
      <c r="D86" s="62">
        <v>69</v>
      </c>
      <c r="E86" s="62">
        <v>72</v>
      </c>
      <c r="F86" s="62">
        <v>72</v>
      </c>
      <c r="G86" s="62">
        <v>73</v>
      </c>
      <c r="H86" s="62">
        <v>73</v>
      </c>
      <c r="I86" s="62">
        <v>72</v>
      </c>
      <c r="J86" s="62">
        <v>72</v>
      </c>
      <c r="K86" s="62">
        <v>73</v>
      </c>
      <c r="L86" s="62">
        <v>73</v>
      </c>
      <c r="M86" s="62">
        <v>73</v>
      </c>
      <c r="N86" s="62">
        <v>74</v>
      </c>
      <c r="O86" s="62">
        <v>74</v>
      </c>
      <c r="P86" s="62">
        <v>73</v>
      </c>
      <c r="Q86" s="62">
        <v>73</v>
      </c>
      <c r="R86" s="62">
        <v>73</v>
      </c>
      <c r="S86" s="62">
        <v>73</v>
      </c>
      <c r="T86" s="62">
        <v>72</v>
      </c>
      <c r="U86" s="62">
        <v>72</v>
      </c>
      <c r="V86" s="62">
        <v>72</v>
      </c>
      <c r="W86" s="62">
        <v>72</v>
      </c>
      <c r="X86" s="62">
        <v>72</v>
      </c>
      <c r="Y86" s="62">
        <v>72</v>
      </c>
      <c r="Z86" s="62">
        <v>72</v>
      </c>
      <c r="AA86" s="62">
        <v>72</v>
      </c>
      <c r="AB86" s="62">
        <v>72</v>
      </c>
      <c r="AC86" s="62">
        <v>72</v>
      </c>
      <c r="AD86" s="62">
        <v>72</v>
      </c>
      <c r="AE86" s="62">
        <v>72</v>
      </c>
      <c r="AF86" s="62">
        <v>72</v>
      </c>
      <c r="AG86" s="62">
        <v>73</v>
      </c>
      <c r="AH86" s="62">
        <v>73</v>
      </c>
      <c r="AI86" s="62">
        <v>73</v>
      </c>
      <c r="AJ86" s="62">
        <v>73</v>
      </c>
      <c r="AK86" s="62">
        <v>73</v>
      </c>
      <c r="AL86" s="62">
        <v>73</v>
      </c>
      <c r="AM86" s="62">
        <v>73</v>
      </c>
      <c r="AN86" s="62">
        <v>73</v>
      </c>
      <c r="AO86" s="62">
        <v>73</v>
      </c>
      <c r="AP86" s="62">
        <v>73</v>
      </c>
      <c r="AQ86" s="62">
        <v>73</v>
      </c>
      <c r="AR86" s="62">
        <v>73</v>
      </c>
      <c r="AS86" s="62">
        <v>73</v>
      </c>
      <c r="AT86" s="62">
        <v>73</v>
      </c>
      <c r="AU86" s="62">
        <v>73</v>
      </c>
      <c r="AV86" s="62">
        <v>73</v>
      </c>
      <c r="AW86" s="62">
        <v>73</v>
      </c>
      <c r="AX86" s="62">
        <v>74</v>
      </c>
      <c r="AY86" s="62">
        <v>74</v>
      </c>
      <c r="AZ86" s="62">
        <v>74</v>
      </c>
      <c r="BA86" s="62">
        <v>74</v>
      </c>
      <c r="BB86" s="63">
        <v>74</v>
      </c>
      <c r="BC86" s="64"/>
    </row>
    <row r="87" spans="1:55" s="44" customFormat="1" ht="15.75" thickBot="1" x14ac:dyDescent="0.3">
      <c r="A87" s="193"/>
      <c r="B87" s="157" t="s">
        <v>143</v>
      </c>
      <c r="C87" s="154">
        <v>0.7</v>
      </c>
      <c r="D87" s="154">
        <v>0.7</v>
      </c>
      <c r="E87" s="154">
        <v>0.7</v>
      </c>
      <c r="F87" s="154">
        <v>0.7</v>
      </c>
      <c r="G87" s="154">
        <v>0.7</v>
      </c>
      <c r="H87" s="154">
        <v>0.7</v>
      </c>
      <c r="I87" s="154">
        <v>0.7</v>
      </c>
      <c r="J87" s="154">
        <v>0.7</v>
      </c>
      <c r="K87" s="154">
        <v>0.7</v>
      </c>
      <c r="L87" s="154">
        <v>0.7</v>
      </c>
      <c r="M87" s="154">
        <v>0.7</v>
      </c>
      <c r="N87" s="154">
        <v>0.7</v>
      </c>
      <c r="O87" s="154">
        <v>0.7</v>
      </c>
      <c r="P87" s="154">
        <v>0.7</v>
      </c>
      <c r="Q87" s="154">
        <v>0.7</v>
      </c>
      <c r="R87" s="154">
        <v>0.7</v>
      </c>
      <c r="S87" s="154">
        <v>0.7</v>
      </c>
      <c r="T87" s="154">
        <v>0.7</v>
      </c>
      <c r="U87" s="154">
        <v>0.7</v>
      </c>
      <c r="V87" s="154">
        <v>0.7</v>
      </c>
      <c r="W87" s="154">
        <v>0.7</v>
      </c>
      <c r="X87" s="154">
        <v>0.7</v>
      </c>
      <c r="Y87" s="154">
        <v>0.7</v>
      </c>
      <c r="Z87" s="154">
        <v>0.7</v>
      </c>
      <c r="AA87" s="154">
        <v>0.7</v>
      </c>
      <c r="AB87" s="154">
        <v>0.7</v>
      </c>
      <c r="AC87" s="154">
        <v>0.7</v>
      </c>
      <c r="AD87" s="154">
        <v>0.7</v>
      </c>
      <c r="AE87" s="154">
        <v>0.7</v>
      </c>
      <c r="AF87" s="154">
        <v>0.7</v>
      </c>
      <c r="AG87" s="154">
        <v>0.7</v>
      </c>
      <c r="AH87" s="154">
        <v>0.7</v>
      </c>
      <c r="AI87" s="154">
        <v>0.7</v>
      </c>
      <c r="AJ87" s="154">
        <v>0.7</v>
      </c>
      <c r="AK87" s="154">
        <v>0.7</v>
      </c>
      <c r="AL87" s="154">
        <v>0.7</v>
      </c>
      <c r="AM87" s="154">
        <v>0.7</v>
      </c>
      <c r="AN87" s="154">
        <v>0.7</v>
      </c>
      <c r="AO87" s="154">
        <v>0.7</v>
      </c>
      <c r="AP87" s="154">
        <v>0.7</v>
      </c>
      <c r="AQ87" s="154">
        <v>0.7</v>
      </c>
      <c r="AR87" s="154">
        <v>0.7</v>
      </c>
      <c r="AS87" s="154">
        <v>0.7</v>
      </c>
      <c r="AT87" s="154">
        <v>0.7</v>
      </c>
      <c r="AU87" s="154">
        <v>0.7</v>
      </c>
      <c r="AV87" s="154">
        <v>0.7</v>
      </c>
      <c r="AW87" s="154">
        <v>0.7</v>
      </c>
      <c r="AX87" s="154">
        <v>0.7</v>
      </c>
      <c r="AY87" s="154">
        <v>0.7</v>
      </c>
      <c r="AZ87" s="154">
        <v>0.7</v>
      </c>
      <c r="BA87" s="154">
        <v>0.7</v>
      </c>
      <c r="BB87" s="154">
        <v>0.7</v>
      </c>
      <c r="BC87" s="64"/>
    </row>
    <row r="88" spans="1:55" ht="15.75" thickBot="1" x14ac:dyDescent="0.3">
      <c r="A88" s="193"/>
      <c r="B88" s="157" t="s">
        <v>144</v>
      </c>
      <c r="C88" s="158">
        <v>0.9</v>
      </c>
      <c r="D88" s="159">
        <v>0.9</v>
      </c>
      <c r="E88" s="159">
        <v>0.9</v>
      </c>
      <c r="F88" s="159">
        <v>0.9</v>
      </c>
      <c r="G88" s="159">
        <v>0.9</v>
      </c>
      <c r="H88" s="159">
        <v>0.9</v>
      </c>
      <c r="I88" s="159">
        <v>0.9</v>
      </c>
      <c r="J88" s="159">
        <v>0.9</v>
      </c>
      <c r="K88" s="159">
        <v>0.9</v>
      </c>
      <c r="L88" s="159">
        <v>0.9</v>
      </c>
      <c r="M88" s="159">
        <v>0.9</v>
      </c>
      <c r="N88" s="159">
        <v>0.9</v>
      </c>
      <c r="O88" s="159">
        <v>0.9</v>
      </c>
      <c r="P88" s="159">
        <v>0.9</v>
      </c>
      <c r="Q88" s="159">
        <v>0.9</v>
      </c>
      <c r="R88" s="159">
        <v>0.9</v>
      </c>
      <c r="S88" s="159">
        <v>0.9</v>
      </c>
      <c r="T88" s="159">
        <v>0.9</v>
      </c>
      <c r="U88" s="159">
        <v>0.9</v>
      </c>
      <c r="V88" s="159">
        <v>0.9</v>
      </c>
      <c r="W88" s="159">
        <v>0.9</v>
      </c>
      <c r="X88" s="159">
        <v>0.9</v>
      </c>
      <c r="Y88" s="159">
        <v>0.9</v>
      </c>
      <c r="Z88" s="159">
        <v>0.9</v>
      </c>
      <c r="AA88" s="159">
        <v>0.9</v>
      </c>
      <c r="AB88" s="159">
        <v>0.9</v>
      </c>
      <c r="AC88" s="159">
        <v>0.9</v>
      </c>
      <c r="AD88" s="159">
        <v>0.9</v>
      </c>
      <c r="AE88" s="159">
        <v>0.9</v>
      </c>
      <c r="AF88" s="159">
        <v>0.9</v>
      </c>
      <c r="AG88" s="159">
        <v>0.9</v>
      </c>
      <c r="AH88" s="159">
        <v>0.9</v>
      </c>
      <c r="AI88" s="159">
        <v>0.9</v>
      </c>
      <c r="AJ88" s="159">
        <v>0.9</v>
      </c>
      <c r="AK88" s="159">
        <v>0.9</v>
      </c>
      <c r="AL88" s="159">
        <v>0.9</v>
      </c>
      <c r="AM88" s="159">
        <v>0.9</v>
      </c>
      <c r="AN88" s="159">
        <v>0.9</v>
      </c>
      <c r="AO88" s="159">
        <v>0.9</v>
      </c>
      <c r="AP88" s="159">
        <v>0.9</v>
      </c>
      <c r="AQ88" s="159">
        <v>0.9</v>
      </c>
      <c r="AR88" s="159">
        <v>0.9</v>
      </c>
      <c r="AS88" s="159">
        <v>0.9</v>
      </c>
      <c r="AT88" s="159">
        <v>0.9</v>
      </c>
      <c r="AU88" s="159">
        <v>0.9</v>
      </c>
      <c r="AV88" s="159">
        <v>0.9</v>
      </c>
      <c r="AW88" s="159">
        <v>0.9</v>
      </c>
      <c r="AX88" s="159">
        <v>0.9</v>
      </c>
      <c r="AY88" s="159">
        <v>0.9</v>
      </c>
      <c r="AZ88" s="159">
        <v>0.9</v>
      </c>
      <c r="BA88" s="159">
        <v>0.9</v>
      </c>
      <c r="BB88" s="160">
        <v>0.9</v>
      </c>
      <c r="BC88" s="53"/>
    </row>
    <row r="179" spans="4:6" x14ac:dyDescent="0.25">
      <c r="E179" s="15">
        <f>21040*2</f>
        <v>42080</v>
      </c>
    </row>
    <row r="180" spans="4:6" x14ac:dyDescent="0.25">
      <c r="D180" s="15">
        <f>8122*2</f>
        <v>16244</v>
      </c>
      <c r="E180" s="15">
        <f>8122*3</f>
        <v>24366</v>
      </c>
    </row>
    <row r="181" spans="4:6" x14ac:dyDescent="0.25">
      <c r="D181" s="15">
        <f>2201*3</f>
        <v>6603</v>
      </c>
      <c r="E181" s="15">
        <f>2201*4</f>
        <v>8804</v>
      </c>
    </row>
    <row r="182" spans="4:6" x14ac:dyDescent="0.25">
      <c r="D182" s="15">
        <f>2588*4</f>
        <v>10352</v>
      </c>
      <c r="E182" s="15">
        <f>2588*5</f>
        <v>12940</v>
      </c>
    </row>
    <row r="183" spans="4:6" x14ac:dyDescent="0.25">
      <c r="D183" s="15">
        <f>1719*5</f>
        <v>8595</v>
      </c>
      <c r="E183" s="15">
        <f>1719*6</f>
        <v>10314</v>
      </c>
    </row>
    <row r="184" spans="4:6" x14ac:dyDescent="0.25">
      <c r="D184" s="15">
        <f>4266*6</f>
        <v>25596</v>
      </c>
      <c r="E184" s="15">
        <f>4266*7</f>
        <v>29862</v>
      </c>
    </row>
    <row r="185" spans="4:6" x14ac:dyDescent="0.25">
      <c r="D185" s="15">
        <f>SUM(D179:D184)</f>
        <v>67390</v>
      </c>
      <c r="E185" s="15">
        <f>SUM(E179:E184)</f>
        <v>128366</v>
      </c>
    </row>
    <row r="189" spans="4:6" x14ac:dyDescent="0.25">
      <c r="F189" s="15">
        <f>8122+4401+2588+1719+4266</f>
        <v>21096</v>
      </c>
    </row>
  </sheetData>
  <protectedRanges>
    <protectedRange sqref="BC81 C62:BC62 B40:BC40 BC46 C45:BC45 C28:BC28 B26:BC26 C21:AE25 C52:BC52 C65:BC66 C69:BC69 B67:BC67 B79:BC79 BC42 C16:AE16 C6:AE6 C30:BC39 BC44 C87:BC87 C47:BC48 C54:BC54 C8:AE13 C71:BC71 C56:BC56 C55:I55 BC55 C58:BC59 C57:I57 BC57 C73:BC78 C72 BC72 BC83:BC86" name="Dévérouillées_1_13"/>
    <protectedRange sqref="AG81:AR81 AG83:AR83 AG85:AR85 AG42:AR42 AG44:AR44 AG46:AR46" name="Dévérouillées_1_1_3"/>
    <protectedRange sqref="C81:AF81 C83:AF83 C85:AF85 C42:AF42 C44:AF44 C46:AF46" name="Dévérouillées_3_3"/>
    <protectedRange sqref="AS81:BB81 AS83:BB83 AS85:BB85 AS42:BB42 AS44:BB44 AS46:BB46" name="Dévérouillées_4_3"/>
    <protectedRange sqref="J55:S55" name="Dévérouillées_1_2_3"/>
    <protectedRange sqref="T55:AM55" name="Dévérouillées_1_4_3"/>
    <protectedRange sqref="AN55:BB55" name="Dévérouillées_1_6_3"/>
    <protectedRange sqref="J57:S57" name="Dévérouillées_1_3_3"/>
    <protectedRange sqref="T57:AM57" name="Dévérouillées_1_5_3"/>
    <protectedRange sqref="AN57:BB57" name="Dévérouillées_1_7_3"/>
    <protectedRange sqref="D72:BB72" name="Dévérouillées_1_8_3"/>
    <protectedRange sqref="C84:BB84" name="Dévérouillées_1_9_3"/>
    <protectedRange sqref="C86:BB86" name="Dévérouillées_1_10_3"/>
  </protectedRanges>
  <mergeCells count="6">
    <mergeCell ref="A52:A66"/>
    <mergeCell ref="A69:A78"/>
    <mergeCell ref="A81:A88"/>
    <mergeCell ref="A6:A25"/>
    <mergeCell ref="A28:A39"/>
    <mergeCell ref="A42:A4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Analyse appels Disco Ginko 2016</vt:lpstr>
      <vt:lpstr>Analyse appels Disco Ginko 2017</vt:lpstr>
      <vt:lpstr>Analyse appels Disco Ginko 2018</vt:lpstr>
      <vt:lpstr>WIDGET</vt:lpstr>
      <vt:lpstr>Lignes Accueil Hebdo 2019-2020</vt:lpstr>
      <vt:lpstr>ADCUMUL20</vt:lpstr>
      <vt:lpstr>ARPPCUMUL20</vt:lpstr>
      <vt:lpstr>LUNECUMUL20</vt:lpstr>
      <vt:lpstr>TELARPPCUMUL20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CATHALA Cedric</dc:creator>
  <cp:lastModifiedBy>h2so4</cp:lastModifiedBy>
  <dcterms:created xsi:type="dcterms:W3CDTF">2017-09-14T09:25:06Z</dcterms:created>
  <dcterms:modified xsi:type="dcterms:W3CDTF">2020-03-04T13:48:59Z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