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1"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465" windowWidth="38400" windowHeight="21135" tabRatio="840" activeTab="1"/>
  </bookViews>
  <sheets>
    <sheet name="SUIVI" sheetId="41" r:id="rId1"/>
    <sheet name="BLOC A" sheetId="43" r:id="rId2"/>
    <sheet name="BLOC B" sheetId="44" r:id="rId3"/>
    <sheet name="BLOC C" sheetId="45" r:id="rId4"/>
    <sheet name="PARKINGS" sheetId="48" r:id="rId5"/>
    <sheet name="CASH FLOW" sheetId="53" r:id="rId6"/>
    <sheet name="IndexCommande" sheetId="51" r:id="rId7"/>
  </sheets>
  <functionGroups builtInGroupCount="18"/>
  <definedNames>
    <definedName name="_xlnm._FilterDatabase" localSheetId="1" hidden="1">'BLOC A'!$A$3:$BU$28</definedName>
    <definedName name="_xlnm._FilterDatabase" localSheetId="4" hidden="1">PARKINGS!$A$3:$BU$47</definedName>
    <definedName name="_xlnm._FilterDatabase" localSheetId="0" hidden="1">SUIVI!$A$1:$XDS$1</definedName>
    <definedName name="_xlnm.Print_Area" localSheetId="0">SUIVI!$A$1:$L$125</definedName>
  </definedNames>
  <calcPr calcId="152511" iterate="1"/>
  <customWorkbookViews>
    <customWorkbookView name="Terminal Server - Personal View" guid="{3E9BD46B-6514-4E5B-9943-4A022D534E25}" mergeInterval="0" personalView="1" maximized="1" windowWidth="1360" windowHeight="579" activeSheetId="1"/>
    <customWorkbookView name="Marnix Galle - Personal View" guid="{224BB5B3-805C-4995-A5A3-FCE89B28878F}" mergeInterval="0" personalView="1" maximized="1" windowWidth="1020" windowHeight="605" activeSheetId="1"/>
    <customWorkbookView name="Patrick Labey - Personal View" guid="{001230BC-CECD-448E-9DDA-792E7F2DF4CA}" mergeInterval="0" personalView="1" maximized="1" windowWidth="816" windowHeight="578" activeSheetId="1"/>
    <customWorkbookView name="Patrick Dua - Personal View" guid="{1B0BD1E5-D3DE-447F-BBAE-7073979847C9}" mergeInterval="0" personalView="1" maximized="1" windowWidth="1020" windowHeight="632" activeSheetId="1"/>
    <customWorkbookView name="Patrick - Persoonlijke weergave" guid="{58E19FC1-949D-4EB8-8826-62CA1BF12FAB}" mergeInterval="0" personalView="1" maximized="1" windowWidth="1020" windowHeight="596" activeSheetId="1"/>
    <customWorkbookView name="Michael Malesevic - Personal View" guid="{03A28F45-49CE-41DC-A657-3F4E5752C40E}" mergeInterval="0" personalView="1" maximized="1" windowWidth="1020" windowHeight="582" activeSheetId="1"/>
    <customWorkbookView name="marnix - Persoonlijke weergave" guid="{02266B7A-650D-4865-A7CC-A442088AB524}" mergeInterval="0" personalView="1" maximized="1" windowWidth="1020" windowHeight="612" activeSheetId="1"/>
    <customWorkbookView name="Alex De Witte - Personal View" guid="{E0BE0C7C-A0DA-4381-ACEC-C0D21A5B9FB4}" mergeInterval="0" personalView="1" maximized="1" windowWidth="1020" windowHeight="607" activeSheetId="1"/>
    <customWorkbookView name="Meeting - Personal View" guid="{D40C99E5-E727-453E-B23A-58560BDA0AAA}" mergeInterval="0" personalView="1" maximized="1" windowWidth="1020" windowHeight="632" activeSheetId="1"/>
    <customWorkbookView name="Pierre-Damien Lefebvre - Personal View" guid="{AD6F1AB0-EE08-4937-A25B-32F0F59BFCD5}" mergeInterval="0" personalView="1" maximized="1" windowWidth="1436" windowHeight="710" activeSheetId="6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6" i="43" l="1"/>
  <c r="N7" i="43"/>
  <c r="N8" i="43"/>
  <c r="N9" i="43"/>
  <c r="N10" i="43"/>
  <c r="N11" i="43"/>
  <c r="N12" i="43"/>
  <c r="N13" i="43"/>
  <c r="N14" i="43"/>
  <c r="N15" i="43"/>
  <c r="N16" i="43"/>
  <c r="N17" i="43"/>
  <c r="N18" i="43"/>
  <c r="N19" i="43"/>
  <c r="N20" i="43"/>
  <c r="N21" i="43"/>
  <c r="N22" i="43"/>
  <c r="N23" i="43"/>
  <c r="N24" i="43"/>
  <c r="N25" i="43"/>
  <c r="N26" i="43"/>
  <c r="N27" i="43"/>
  <c r="N5" i="43"/>
  <c r="N4" i="43"/>
  <c r="O27" i="43"/>
  <c r="O7" i="43"/>
  <c r="O15" i="43"/>
  <c r="O23" i="43"/>
  <c r="O8" i="43"/>
  <c r="O16" i="43"/>
  <c r="O24" i="43"/>
  <c r="O25" i="43"/>
  <c r="O10" i="43"/>
  <c r="O26" i="43"/>
  <c r="O9" i="43"/>
  <c r="O17" i="43"/>
  <c r="O18" i="43"/>
  <c r="O14" i="43"/>
  <c r="O11" i="43"/>
  <c r="O19" i="43"/>
  <c r="O6" i="43"/>
  <c r="O12" i="43"/>
  <c r="O20" i="43"/>
  <c r="O21" i="43"/>
  <c r="O13" i="43"/>
  <c r="O22" i="43"/>
  <c r="AA9" i="48" l="1"/>
  <c r="AA8" i="48"/>
  <c r="AA7" i="48"/>
  <c r="AY27" i="43"/>
  <c r="AX27" i="43"/>
  <c r="AY26" i="43"/>
  <c r="AX26" i="43"/>
  <c r="AY25" i="43"/>
  <c r="AX25" i="43"/>
  <c r="AY24" i="43"/>
  <c r="AX24" i="43"/>
  <c r="AY23" i="43"/>
  <c r="AX23" i="43"/>
  <c r="AY22" i="43"/>
  <c r="AX22" i="43"/>
  <c r="AY21" i="43"/>
  <c r="AX21" i="43"/>
  <c r="AY20" i="43"/>
  <c r="AX20" i="43"/>
  <c r="AY19" i="43"/>
  <c r="AX19" i="43"/>
  <c r="AY18" i="43"/>
  <c r="AX18" i="43"/>
  <c r="AY17" i="43"/>
  <c r="AX17" i="43"/>
  <c r="AY16" i="43"/>
  <c r="AX16" i="43"/>
  <c r="AY15" i="43"/>
  <c r="AX15" i="43"/>
  <c r="AY14" i="43"/>
  <c r="AX14" i="43"/>
  <c r="AY13" i="43"/>
  <c r="AX13" i="43"/>
  <c r="AY12" i="43"/>
  <c r="AX12" i="43"/>
  <c r="AY11" i="43"/>
  <c r="AX11" i="43"/>
  <c r="AY10" i="43"/>
  <c r="AX10" i="43"/>
  <c r="AY9" i="43"/>
  <c r="AX9" i="43"/>
  <c r="AY8" i="43"/>
  <c r="AX8" i="43"/>
  <c r="AY7" i="43"/>
  <c r="AX7" i="43"/>
  <c r="AY6" i="43"/>
  <c r="AX6" i="43"/>
  <c r="AY5" i="43"/>
  <c r="AX5" i="43"/>
  <c r="BT46" i="48"/>
  <c r="BS46" i="48"/>
  <c r="BR46" i="48"/>
  <c r="BP46" i="48"/>
  <c r="BO46" i="48"/>
  <c r="BN46" i="48"/>
  <c r="BL46" i="48"/>
  <c r="BJ46" i="48"/>
  <c r="BU46" i="48" s="1"/>
  <c r="BI46" i="48"/>
  <c r="BH46" i="48"/>
  <c r="BG46" i="48"/>
  <c r="BF46" i="48"/>
  <c r="BQ46" i="48" s="1"/>
  <c r="BE46" i="48"/>
  <c r="BD46" i="48"/>
  <c r="BC46" i="48"/>
  <c r="BB46" i="48"/>
  <c r="BA46" i="48"/>
  <c r="BU12" i="48"/>
  <c r="BT12" i="48"/>
  <c r="BQ12" i="48"/>
  <c r="BP12" i="48"/>
  <c r="BM12" i="48"/>
  <c r="BL12" i="48"/>
  <c r="BJ12" i="48"/>
  <c r="BI12" i="48"/>
  <c r="BH12" i="48"/>
  <c r="BS12" i="48" s="1"/>
  <c r="BG12" i="48"/>
  <c r="BR12" i="48" s="1"/>
  <c r="BF12" i="48"/>
  <c r="BE12" i="48"/>
  <c r="BD12" i="48"/>
  <c r="BO12" i="48" s="1"/>
  <c r="BC12" i="48"/>
  <c r="BN12" i="48" s="1"/>
  <c r="BB12" i="48"/>
  <c r="BA12" i="48"/>
  <c r="AZ12" i="48"/>
  <c r="BK12" i="48" s="1"/>
  <c r="BS11" i="48"/>
  <c r="BR11" i="48"/>
  <c r="BO11" i="48"/>
  <c r="BN11" i="48"/>
  <c r="BJ11" i="48"/>
  <c r="BU11" i="48" s="1"/>
  <c r="BI11" i="48"/>
  <c r="BT11" i="48" s="1"/>
  <c r="BH11" i="48"/>
  <c r="BG11" i="48"/>
  <c r="BF11" i="48"/>
  <c r="BQ11" i="48" s="1"/>
  <c r="BE11" i="48"/>
  <c r="BP11" i="48" s="1"/>
  <c r="BD11" i="48"/>
  <c r="BC11" i="48"/>
  <c r="BB11" i="48"/>
  <c r="BM11" i="48" s="1"/>
  <c r="BA11" i="48"/>
  <c r="BL11" i="48" s="1"/>
  <c r="BU10" i="48"/>
  <c r="BT10" i="48"/>
  <c r="BQ10" i="48"/>
  <c r="BP10" i="48"/>
  <c r="BM10" i="48"/>
  <c r="BL10" i="48"/>
  <c r="BJ10" i="48"/>
  <c r="BI10" i="48"/>
  <c r="BH10" i="48"/>
  <c r="BS10" i="48" s="1"/>
  <c r="BG10" i="48"/>
  <c r="BR10" i="48" s="1"/>
  <c r="BF10" i="48"/>
  <c r="BE10" i="48"/>
  <c r="BD10" i="48"/>
  <c r="BO10" i="48" s="1"/>
  <c r="BC10" i="48"/>
  <c r="BN10" i="48" s="1"/>
  <c r="BB10" i="48"/>
  <c r="BA10" i="48"/>
  <c r="AZ10" i="48"/>
  <c r="BK10" i="48" s="1"/>
  <c r="BS9" i="48"/>
  <c r="BR9" i="48"/>
  <c r="BO9" i="48"/>
  <c r="BN9" i="48"/>
  <c r="BJ9" i="48"/>
  <c r="BU9" i="48" s="1"/>
  <c r="BI9" i="48"/>
  <c r="BT9" i="48" s="1"/>
  <c r="BH9" i="48"/>
  <c r="BG9" i="48"/>
  <c r="BF9" i="48"/>
  <c r="BQ9" i="48" s="1"/>
  <c r="BE9" i="48"/>
  <c r="BP9" i="48" s="1"/>
  <c r="BD9" i="48"/>
  <c r="BC9" i="48"/>
  <c r="BB9" i="48"/>
  <c r="BM9" i="48" s="1"/>
  <c r="BA9" i="48"/>
  <c r="BL9" i="48" s="1"/>
  <c r="BU8" i="48"/>
  <c r="BT8" i="48"/>
  <c r="BQ8" i="48"/>
  <c r="BP8" i="48"/>
  <c r="BM8" i="48"/>
  <c r="BL8" i="48"/>
  <c r="BJ8" i="48"/>
  <c r="BI8" i="48"/>
  <c r="BH8" i="48"/>
  <c r="BS8" i="48" s="1"/>
  <c r="BG8" i="48"/>
  <c r="BR8" i="48" s="1"/>
  <c r="BF8" i="48"/>
  <c r="BE8" i="48"/>
  <c r="BD8" i="48"/>
  <c r="BO8" i="48" s="1"/>
  <c r="BC8" i="48"/>
  <c r="BN8" i="48" s="1"/>
  <c r="BB8" i="48"/>
  <c r="BA8" i="48"/>
  <c r="AZ8" i="48"/>
  <c r="BK8" i="48" s="1"/>
  <c r="BS7" i="48"/>
  <c r="BR7" i="48"/>
  <c r="BO7" i="48"/>
  <c r="BN7" i="48"/>
  <c r="BJ7" i="48"/>
  <c r="BU7" i="48" s="1"/>
  <c r="BI7" i="48"/>
  <c r="BT7" i="48" s="1"/>
  <c r="BH7" i="48"/>
  <c r="BG7" i="48"/>
  <c r="BF7" i="48"/>
  <c r="BQ7" i="48" s="1"/>
  <c r="BE7" i="48"/>
  <c r="BP7" i="48" s="1"/>
  <c r="BD7" i="48"/>
  <c r="BC7" i="48"/>
  <c r="BB7" i="48"/>
  <c r="BM7" i="48" s="1"/>
  <c r="BA7" i="48"/>
  <c r="BL7" i="48" s="1"/>
  <c r="BU6" i="48"/>
  <c r="BT6" i="48"/>
  <c r="BQ6" i="48"/>
  <c r="BP6" i="48"/>
  <c r="BM6" i="48"/>
  <c r="BL6" i="48"/>
  <c r="BJ6" i="48"/>
  <c r="BI6" i="48"/>
  <c r="BH6" i="48"/>
  <c r="BS6" i="48" s="1"/>
  <c r="BG6" i="48"/>
  <c r="BR6" i="48" s="1"/>
  <c r="BF6" i="48"/>
  <c r="BE6" i="48"/>
  <c r="BD6" i="48"/>
  <c r="BO6" i="48" s="1"/>
  <c r="BC6" i="48"/>
  <c r="BN6" i="48" s="1"/>
  <c r="BB6" i="48"/>
  <c r="BA6" i="48"/>
  <c r="AZ6" i="48"/>
  <c r="BK6" i="48" s="1"/>
  <c r="BS5" i="48"/>
  <c r="BR5" i="48"/>
  <c r="BO5" i="48"/>
  <c r="BN5" i="48"/>
  <c r="BJ5" i="48"/>
  <c r="BU5" i="48" s="1"/>
  <c r="BI5" i="48"/>
  <c r="BT5" i="48" s="1"/>
  <c r="BH5" i="48"/>
  <c r="BG5" i="48"/>
  <c r="BF5" i="48"/>
  <c r="BQ5" i="48" s="1"/>
  <c r="BE5" i="48"/>
  <c r="BP5" i="48" s="1"/>
  <c r="BD5" i="48"/>
  <c r="BC5" i="48"/>
  <c r="BB5" i="48"/>
  <c r="BM5" i="48" s="1"/>
  <c r="BA5" i="48"/>
  <c r="BL5" i="48" s="1"/>
  <c r="AY7" i="44"/>
  <c r="AX7" i="44"/>
  <c r="AV7" i="44"/>
  <c r="AU7" i="44"/>
  <c r="AT7" i="44"/>
  <c r="AS7" i="44"/>
  <c r="AR7" i="44"/>
  <c r="AQ7" i="44"/>
  <c r="AP7" i="44"/>
  <c r="AO7" i="44"/>
  <c r="AN7" i="44"/>
  <c r="AM7" i="44"/>
  <c r="AL7" i="44"/>
  <c r="AK7" i="44"/>
  <c r="AJ7" i="44"/>
  <c r="AI7" i="44"/>
  <c r="AH7" i="44"/>
  <c r="AG7" i="44"/>
  <c r="AF7" i="44"/>
  <c r="AE7" i="44"/>
  <c r="AD7" i="44"/>
  <c r="AC7" i="44"/>
  <c r="AB7" i="44"/>
  <c r="AA7" i="44"/>
  <c r="BU6" i="44"/>
  <c r="BT6" i="44"/>
  <c r="BS6" i="44"/>
  <c r="BR6" i="44"/>
  <c r="BQ6" i="44"/>
  <c r="BP6" i="44"/>
  <c r="BO6" i="44"/>
  <c r="BN6" i="44"/>
  <c r="BM6" i="44"/>
  <c r="BL6" i="44"/>
  <c r="BK6" i="44"/>
  <c r="BJ6" i="44"/>
  <c r="BI6" i="44"/>
  <c r="BH6" i="44"/>
  <c r="BG6" i="44"/>
  <c r="BF6" i="44"/>
  <c r="BE6" i="44"/>
  <c r="BD6" i="44"/>
  <c r="BC6" i="44"/>
  <c r="BB6" i="44"/>
  <c r="BA6" i="44"/>
  <c r="AZ6" i="44"/>
  <c r="AY6" i="44"/>
  <c r="AX6" i="44"/>
  <c r="AW6" i="44"/>
  <c r="AV6" i="44"/>
  <c r="AU6" i="44"/>
  <c r="AT6" i="44"/>
  <c r="AS6" i="44"/>
  <c r="AR6" i="44"/>
  <c r="AQ6" i="44"/>
  <c r="AP6" i="44"/>
  <c r="AO6" i="44"/>
  <c r="AN6" i="44"/>
  <c r="AM6" i="44"/>
  <c r="AL6" i="44"/>
  <c r="AK6" i="44"/>
  <c r="AJ6" i="44"/>
  <c r="AI6" i="44"/>
  <c r="AH6" i="44"/>
  <c r="AG6" i="44"/>
  <c r="AF6" i="44"/>
  <c r="AE6" i="44"/>
  <c r="AD6" i="44"/>
  <c r="AC6" i="44"/>
  <c r="AB6" i="44"/>
  <c r="AA6" i="44"/>
  <c r="BU5" i="44"/>
  <c r="BT5" i="44"/>
  <c r="BS5" i="44"/>
  <c r="BR5" i="44"/>
  <c r="BQ5" i="44"/>
  <c r="BP5" i="44"/>
  <c r="BO5" i="44"/>
  <c r="BN5" i="44"/>
  <c r="BM5" i="44"/>
  <c r="BL5" i="44"/>
  <c r="BK5" i="44"/>
  <c r="BJ5" i="44"/>
  <c r="BI5" i="44"/>
  <c r="BH5" i="44"/>
  <c r="BG5" i="44"/>
  <c r="BF5" i="44"/>
  <c r="BE5" i="44"/>
  <c r="BD5" i="44"/>
  <c r="BC5" i="44"/>
  <c r="BB5" i="44"/>
  <c r="BA5" i="44"/>
  <c r="AZ5" i="44"/>
  <c r="AY5" i="44"/>
  <c r="AX5" i="44"/>
  <c r="AW5" i="44"/>
  <c r="AV5" i="44"/>
  <c r="AU5" i="44"/>
  <c r="AT5" i="44"/>
  <c r="AS5" i="44"/>
  <c r="AR5" i="44"/>
  <c r="AQ5" i="44"/>
  <c r="AP5" i="44"/>
  <c r="AO5" i="44"/>
  <c r="AN5" i="44"/>
  <c r="AM5" i="44"/>
  <c r="AK5" i="44"/>
  <c r="AJ5" i="44"/>
  <c r="AI5" i="44"/>
  <c r="AH5" i="44"/>
  <c r="AG5" i="44"/>
  <c r="AF5" i="44"/>
  <c r="AE5" i="44"/>
  <c r="AD5" i="44"/>
  <c r="AC5" i="44"/>
  <c r="AB5" i="44"/>
  <c r="AA5" i="44"/>
  <c r="AL5" i="44" s="1"/>
  <c r="BS10" i="45"/>
  <c r="BR10" i="45"/>
  <c r="BO10" i="45"/>
  <c r="BN10" i="45"/>
  <c r="BJ10" i="45"/>
  <c r="BU10" i="45" s="1"/>
  <c r="BI10" i="45"/>
  <c r="BT10" i="45" s="1"/>
  <c r="BH10" i="45"/>
  <c r="BG10" i="45"/>
  <c r="BF10" i="45"/>
  <c r="BQ10" i="45" s="1"/>
  <c r="BE10" i="45"/>
  <c r="BP10" i="45" s="1"/>
  <c r="BD10" i="45"/>
  <c r="BC10" i="45"/>
  <c r="BB10" i="45"/>
  <c r="BM10" i="45" s="1"/>
  <c r="BA10" i="45"/>
  <c r="BL10" i="45" s="1"/>
  <c r="AY10" i="45"/>
  <c r="AX10" i="45"/>
  <c r="AW10" i="45"/>
  <c r="AU10" i="45"/>
  <c r="AT10" i="45"/>
  <c r="AQ10" i="45"/>
  <c r="AP10" i="45"/>
  <c r="AM10" i="45"/>
  <c r="AK10" i="45"/>
  <c r="AV10" i="45" s="1"/>
  <c r="AJ10" i="45"/>
  <c r="AI10" i="45"/>
  <c r="AH10" i="45"/>
  <c r="AS10" i="45" s="1"/>
  <c r="AG10" i="45"/>
  <c r="AR10" i="45" s="1"/>
  <c r="AF10" i="45"/>
  <c r="AE10" i="45"/>
  <c r="AD10" i="45"/>
  <c r="AO10" i="45" s="1"/>
  <c r="AC10" i="45"/>
  <c r="AN10" i="45" s="1"/>
  <c r="AB10" i="45"/>
  <c r="BU9" i="45"/>
  <c r="BT9" i="45"/>
  <c r="BQ9" i="45"/>
  <c r="BP9" i="45"/>
  <c r="BM9" i="45"/>
  <c r="BL9" i="45"/>
  <c r="BJ9" i="45"/>
  <c r="BI9" i="45"/>
  <c r="BH9" i="45"/>
  <c r="BS9" i="45" s="1"/>
  <c r="BG9" i="45"/>
  <c r="BR9" i="45" s="1"/>
  <c r="BF9" i="45"/>
  <c r="BE9" i="45"/>
  <c r="BD9" i="45"/>
  <c r="BO9" i="45" s="1"/>
  <c r="BC9" i="45"/>
  <c r="BN9" i="45" s="1"/>
  <c r="BB9" i="45"/>
  <c r="BA9" i="45"/>
  <c r="AZ9" i="45"/>
  <c r="BK9" i="45" s="1"/>
  <c r="AY9" i="45"/>
  <c r="AX9" i="45"/>
  <c r="AW9" i="45"/>
  <c r="AV9" i="45"/>
  <c r="AS9" i="45"/>
  <c r="AR9" i="45"/>
  <c r="AO9" i="45"/>
  <c r="AN9" i="45"/>
  <c r="AK9" i="45"/>
  <c r="AJ9" i="45"/>
  <c r="AU9" i="45" s="1"/>
  <c r="AI9" i="45"/>
  <c r="AT9" i="45" s="1"/>
  <c r="AH9" i="45"/>
  <c r="AG9" i="45"/>
  <c r="AF9" i="45"/>
  <c r="AQ9" i="45" s="1"/>
  <c r="AE9" i="45"/>
  <c r="AP9" i="45" s="1"/>
  <c r="AD9" i="45"/>
  <c r="AC9" i="45"/>
  <c r="AB9" i="45"/>
  <c r="AM9" i="45" s="1"/>
  <c r="BS8" i="45"/>
  <c r="BR8" i="45"/>
  <c r="BO8" i="45"/>
  <c r="BN8" i="45"/>
  <c r="BJ8" i="45"/>
  <c r="BU8" i="45" s="1"/>
  <c r="BI8" i="45"/>
  <c r="BT8" i="45" s="1"/>
  <c r="BH8" i="45"/>
  <c r="BG8" i="45"/>
  <c r="BF8" i="45"/>
  <c r="BQ8" i="45" s="1"/>
  <c r="BE8" i="45"/>
  <c r="BP8" i="45" s="1"/>
  <c r="BD8" i="45"/>
  <c r="BC8" i="45"/>
  <c r="BB8" i="45"/>
  <c r="BM8" i="45" s="1"/>
  <c r="BA8" i="45"/>
  <c r="BL8" i="45" s="1"/>
  <c r="AY8" i="45"/>
  <c r="AX8" i="45"/>
  <c r="AW8" i="45"/>
  <c r="AU8" i="45"/>
  <c r="AT8" i="45"/>
  <c r="AQ8" i="45"/>
  <c r="AP8" i="45"/>
  <c r="AM8" i="45"/>
  <c r="AK8" i="45"/>
  <c r="AV8" i="45" s="1"/>
  <c r="AJ8" i="45"/>
  <c r="AI8" i="45"/>
  <c r="AH8" i="45"/>
  <c r="AS8" i="45" s="1"/>
  <c r="AG8" i="45"/>
  <c r="AR8" i="45" s="1"/>
  <c r="AF8" i="45"/>
  <c r="AE8" i="45"/>
  <c r="AD8" i="45"/>
  <c r="AO8" i="45" s="1"/>
  <c r="AC8" i="45"/>
  <c r="AN8" i="45" s="1"/>
  <c r="AB8" i="45"/>
  <c r="Q4" i="43"/>
  <c r="AK2" i="44"/>
  <c r="AJ2" i="44"/>
  <c r="AI2" i="44"/>
  <c r="AH2" i="44"/>
  <c r="AG2" i="44"/>
  <c r="AF2" i="44"/>
  <c r="AE2" i="44"/>
  <c r="AD2" i="44"/>
  <c r="AC2" i="44"/>
  <c r="AB2" i="44"/>
  <c r="AK1" i="44"/>
  <c r="AJ1" i="44"/>
  <c r="AI1" i="44"/>
  <c r="AH1" i="44"/>
  <c r="AG1" i="44"/>
  <c r="AF1" i="44"/>
  <c r="AE1" i="44"/>
  <c r="AD1" i="44"/>
  <c r="AC1" i="44"/>
  <c r="AB1" i="44"/>
  <c r="AK2" i="45"/>
  <c r="AJ2" i="45"/>
  <c r="AI2" i="45"/>
  <c r="AH2" i="45"/>
  <c r="AG2" i="45"/>
  <c r="AF2" i="45"/>
  <c r="AE2" i="45"/>
  <c r="AD2" i="45"/>
  <c r="AC2" i="45"/>
  <c r="AB2" i="45"/>
  <c r="AK1" i="45"/>
  <c r="AJ1" i="45"/>
  <c r="AI1" i="45"/>
  <c r="AH1" i="45"/>
  <c r="AG1" i="45"/>
  <c r="AF1" i="45"/>
  <c r="AE1" i="45"/>
  <c r="AD1" i="45"/>
  <c r="AC1" i="45"/>
  <c r="AB1" i="45"/>
  <c r="I146" i="41"/>
  <c r="J146" i="41"/>
  <c r="AK2" i="43"/>
  <c r="AJ2" i="43"/>
  <c r="AI2" i="43"/>
  <c r="AH2" i="43"/>
  <c r="AG2" i="43"/>
  <c r="AF2" i="43"/>
  <c r="AE2" i="43"/>
  <c r="AD2" i="43"/>
  <c r="AC2" i="43"/>
  <c r="AB2" i="43"/>
  <c r="AK1" i="43"/>
  <c r="AJ1" i="43"/>
  <c r="AI1" i="43"/>
  <c r="AH1" i="43"/>
  <c r="AG1" i="43"/>
  <c r="AF1" i="43"/>
  <c r="AE1" i="43"/>
  <c r="AD1" i="43"/>
  <c r="AC1" i="43"/>
  <c r="AB1" i="43"/>
  <c r="AK2" i="48"/>
  <c r="AJ2" i="48"/>
  <c r="AI2" i="48"/>
  <c r="AH2" i="48"/>
  <c r="AG2" i="48"/>
  <c r="AF2" i="48"/>
  <c r="AE2" i="48"/>
  <c r="AD2" i="48"/>
  <c r="AC2" i="48"/>
  <c r="AB2" i="48"/>
  <c r="AK1" i="48"/>
  <c r="AJ1" i="48"/>
  <c r="AI1" i="48"/>
  <c r="AH1" i="48"/>
  <c r="AG1" i="48"/>
  <c r="AF1" i="48"/>
  <c r="AE1" i="48"/>
  <c r="AD1" i="48"/>
  <c r="AC1" i="48"/>
  <c r="AB1" i="48"/>
  <c r="J139" i="41"/>
  <c r="J132" i="41"/>
  <c r="F146" i="41"/>
  <c r="G146" i="41" s="1"/>
  <c r="H146" i="41" s="1"/>
  <c r="E146" i="41"/>
  <c r="E139" i="41"/>
  <c r="F139" i="41" s="1"/>
  <c r="G139" i="41" s="1"/>
  <c r="H139" i="41" s="1"/>
  <c r="I139" i="41" s="1"/>
  <c r="H132" i="41"/>
  <c r="I132" i="41" s="1"/>
  <c r="O5" i="43"/>
  <c r="O4" i="43"/>
  <c r="AG23" i="43" l="1"/>
  <c r="AR23" i="43" s="1"/>
  <c r="AF23" i="43"/>
  <c r="AQ23" i="43" s="1"/>
  <c r="AE23" i="43"/>
  <c r="AP23" i="43" s="1"/>
  <c r="AD23" i="43"/>
  <c r="AK23" i="43"/>
  <c r="AV23" i="43" s="1"/>
  <c r="AC23" i="43"/>
  <c r="AN23" i="43" s="1"/>
  <c r="AJ23" i="43"/>
  <c r="AU23" i="43" s="1"/>
  <c r="AB23" i="43"/>
  <c r="AM23" i="43" s="1"/>
  <c r="AI23" i="43"/>
  <c r="AT23" i="43" s="1"/>
  <c r="AH23" i="43"/>
  <c r="AS23" i="43" s="1"/>
  <c r="AD22" i="43"/>
  <c r="AO22" i="43" s="1"/>
  <c r="AK22" i="43"/>
  <c r="AV22" i="43" s="1"/>
  <c r="AC22" i="43"/>
  <c r="AJ22" i="43"/>
  <c r="AU22" i="43" s="1"/>
  <c r="AB22" i="43"/>
  <c r="AM22" i="43" s="1"/>
  <c r="AI22" i="43"/>
  <c r="AT22" i="43" s="1"/>
  <c r="AH22" i="43"/>
  <c r="AS22" i="43" s="1"/>
  <c r="AG22" i="43"/>
  <c r="AR22" i="43" s="1"/>
  <c r="AF22" i="43"/>
  <c r="AQ22" i="43" s="1"/>
  <c r="AE22" i="43"/>
  <c r="AP22" i="43" s="1"/>
  <c r="AE6" i="43"/>
  <c r="AP6" i="43" s="1"/>
  <c r="AD6" i="43"/>
  <c r="AO6" i="43" s="1"/>
  <c r="AK6" i="43"/>
  <c r="AV6" i="43" s="1"/>
  <c r="AC6" i="43"/>
  <c r="AN6" i="43" s="1"/>
  <c r="AJ6" i="43"/>
  <c r="AU6" i="43" s="1"/>
  <c r="AB6" i="43"/>
  <c r="AI6" i="43"/>
  <c r="AT6" i="43" s="1"/>
  <c r="AH6" i="43"/>
  <c r="AS6" i="43" s="1"/>
  <c r="AG6" i="43"/>
  <c r="AR6" i="43" s="1"/>
  <c r="AF6" i="43"/>
  <c r="AQ6" i="43" s="1"/>
  <c r="AI21" i="43"/>
  <c r="AT21" i="43" s="1"/>
  <c r="AH21" i="43"/>
  <c r="AS21" i="43" s="1"/>
  <c r="AG21" i="43"/>
  <c r="AR21" i="43" s="1"/>
  <c r="AF21" i="43"/>
  <c r="AQ21" i="43" s="1"/>
  <c r="AC21" i="43"/>
  <c r="AN21" i="43" s="1"/>
  <c r="AE21" i="43"/>
  <c r="AP21" i="43" s="1"/>
  <c r="AD21" i="43"/>
  <c r="AO21" i="43" s="1"/>
  <c r="AK21" i="43"/>
  <c r="AV21" i="43" s="1"/>
  <c r="AJ21" i="43"/>
  <c r="AU21" i="43" s="1"/>
  <c r="AB21" i="43"/>
  <c r="AM21" i="43" s="1"/>
  <c r="AJ13" i="43"/>
  <c r="AU13" i="43" s="1"/>
  <c r="AB13" i="43"/>
  <c r="AM13" i="43" s="1"/>
  <c r="AI13" i="43"/>
  <c r="AT13" i="43" s="1"/>
  <c r="AH13" i="43"/>
  <c r="AS13" i="43" s="1"/>
  <c r="AG13" i="43"/>
  <c r="AR13" i="43" s="1"/>
  <c r="AF13" i="43"/>
  <c r="AQ13" i="43" s="1"/>
  <c r="AD13" i="43"/>
  <c r="AO13" i="43" s="1"/>
  <c r="AE13" i="43"/>
  <c r="AP13" i="43" s="1"/>
  <c r="AK13" i="43"/>
  <c r="AV13" i="43" s="1"/>
  <c r="AC13" i="43"/>
  <c r="AN13" i="43" s="1"/>
  <c r="AG5" i="43"/>
  <c r="AR5" i="43" s="1"/>
  <c r="AE5" i="43"/>
  <c r="AP5" i="43" s="1"/>
  <c r="AD5" i="43"/>
  <c r="AO5" i="43" s="1"/>
  <c r="AK5" i="43"/>
  <c r="AV5" i="43" s="1"/>
  <c r="AI5" i="43"/>
  <c r="AT5" i="43" s="1"/>
  <c r="AC5" i="43"/>
  <c r="AN5" i="43" s="1"/>
  <c r="AJ5" i="43"/>
  <c r="AU5" i="43" s="1"/>
  <c r="AB5" i="43"/>
  <c r="AM5" i="43" s="1"/>
  <c r="AH5" i="43"/>
  <c r="AS5" i="43" s="1"/>
  <c r="AF5" i="43"/>
  <c r="AQ5" i="43" s="1"/>
  <c r="AK20" i="43"/>
  <c r="AV20" i="43" s="1"/>
  <c r="AC20" i="43"/>
  <c r="AN20" i="43" s="1"/>
  <c r="AJ20" i="43"/>
  <c r="AU20" i="43" s="1"/>
  <c r="AB20" i="43"/>
  <c r="AI20" i="43"/>
  <c r="AT20" i="43" s="1"/>
  <c r="AH20" i="43"/>
  <c r="AS20" i="43" s="1"/>
  <c r="AG20" i="43"/>
  <c r="AR20" i="43" s="1"/>
  <c r="AF20" i="43"/>
  <c r="AQ20" i="43" s="1"/>
  <c r="AE20" i="43"/>
  <c r="AP20" i="43" s="1"/>
  <c r="AD20" i="43"/>
  <c r="AO20" i="43" s="1"/>
  <c r="AJ12" i="43"/>
  <c r="AU12" i="43" s="1"/>
  <c r="AB12" i="43"/>
  <c r="AM12" i="43" s="1"/>
  <c r="AI12" i="43"/>
  <c r="AT12" i="43" s="1"/>
  <c r="AH12" i="43"/>
  <c r="AS12" i="43" s="1"/>
  <c r="AG12" i="43"/>
  <c r="AR12" i="43" s="1"/>
  <c r="AF12" i="43"/>
  <c r="AQ12" i="43" s="1"/>
  <c r="AE12" i="43"/>
  <c r="AP12" i="43" s="1"/>
  <c r="AD12" i="43"/>
  <c r="AO12" i="43" s="1"/>
  <c r="AK12" i="43"/>
  <c r="AV12" i="43" s="1"/>
  <c r="AC12" i="43"/>
  <c r="AN12" i="43" s="1"/>
  <c r="AG15" i="43"/>
  <c r="AR15" i="43" s="1"/>
  <c r="AF15" i="43"/>
  <c r="AQ15" i="43" s="1"/>
  <c r="AE15" i="43"/>
  <c r="AP15" i="43" s="1"/>
  <c r="AD15" i="43"/>
  <c r="AK15" i="43"/>
  <c r="AV15" i="43" s="1"/>
  <c r="AC15" i="43"/>
  <c r="AN15" i="43" s="1"/>
  <c r="AI15" i="43"/>
  <c r="AT15" i="43" s="1"/>
  <c r="AJ15" i="43"/>
  <c r="AU15" i="43" s="1"/>
  <c r="AB15" i="43"/>
  <c r="AM15" i="43" s="1"/>
  <c r="AH15" i="43"/>
  <c r="AS15" i="43" s="1"/>
  <c r="AJ14" i="43"/>
  <c r="AU14" i="43" s="1"/>
  <c r="AB14" i="43"/>
  <c r="AI14" i="43"/>
  <c r="AT14" i="43" s="1"/>
  <c r="AH14" i="43"/>
  <c r="AS14" i="43" s="1"/>
  <c r="AG14" i="43"/>
  <c r="AR14" i="43" s="1"/>
  <c r="AF14" i="43"/>
  <c r="AQ14" i="43" s="1"/>
  <c r="AD14" i="43"/>
  <c r="AO14" i="43" s="1"/>
  <c r="AE14" i="43"/>
  <c r="AP14" i="43" s="1"/>
  <c r="AK14" i="43"/>
  <c r="AV14" i="43" s="1"/>
  <c r="AC14" i="43"/>
  <c r="AN14" i="43" s="1"/>
  <c r="AG27" i="43"/>
  <c r="AR27" i="43" s="1"/>
  <c r="AF27" i="43"/>
  <c r="AQ27" i="43" s="1"/>
  <c r="AE27" i="43"/>
  <c r="AP27" i="43" s="1"/>
  <c r="AD27" i="43"/>
  <c r="AO27" i="43" s="1"/>
  <c r="AK27" i="43"/>
  <c r="AV27" i="43" s="1"/>
  <c r="AC27" i="43"/>
  <c r="AN27" i="43" s="1"/>
  <c r="AJ27" i="43"/>
  <c r="AU27" i="43" s="1"/>
  <c r="AB27" i="43"/>
  <c r="AM27" i="43" s="1"/>
  <c r="AI27" i="43"/>
  <c r="AT27" i="43" s="1"/>
  <c r="AH27" i="43"/>
  <c r="AS27" i="43" s="1"/>
  <c r="AD19" i="43"/>
  <c r="AO19" i="43" s="1"/>
  <c r="AK19" i="43"/>
  <c r="AV19" i="43" s="1"/>
  <c r="AC19" i="43"/>
  <c r="AN19" i="43" s="1"/>
  <c r="AJ19" i="43"/>
  <c r="AU19" i="43" s="1"/>
  <c r="AB19" i="43"/>
  <c r="AM19" i="43" s="1"/>
  <c r="AI19" i="43"/>
  <c r="AT19" i="43" s="1"/>
  <c r="AF19" i="43"/>
  <c r="AQ19" i="43" s="1"/>
  <c r="AH19" i="43"/>
  <c r="AS19" i="43" s="1"/>
  <c r="AG19" i="43"/>
  <c r="AR19" i="43" s="1"/>
  <c r="AE19" i="43"/>
  <c r="AP19" i="43" s="1"/>
  <c r="AE11" i="43"/>
  <c r="AP11" i="43" s="1"/>
  <c r="AK11" i="43"/>
  <c r="AV11" i="43" s="1"/>
  <c r="AC11" i="43"/>
  <c r="AN11" i="43" s="1"/>
  <c r="AJ11" i="43"/>
  <c r="AU11" i="43" s="1"/>
  <c r="AB11" i="43"/>
  <c r="AM11" i="43" s="1"/>
  <c r="AI11" i="43"/>
  <c r="AT11" i="43" s="1"/>
  <c r="AH11" i="43"/>
  <c r="AS11" i="43" s="1"/>
  <c r="AG11" i="43"/>
  <c r="AR11" i="43" s="1"/>
  <c r="AF11" i="43"/>
  <c r="AQ11" i="43" s="1"/>
  <c r="AD11" i="43"/>
  <c r="AO11" i="43" s="1"/>
  <c r="AJ26" i="43"/>
  <c r="AU26" i="43" s="1"/>
  <c r="AB26" i="43"/>
  <c r="AM26" i="43" s="1"/>
  <c r="AI26" i="43"/>
  <c r="AT26" i="43" s="1"/>
  <c r="AH26" i="43"/>
  <c r="AS26" i="43" s="1"/>
  <c r="AG26" i="43"/>
  <c r="AR26" i="43" s="1"/>
  <c r="AF26" i="43"/>
  <c r="AQ26" i="43" s="1"/>
  <c r="AE26" i="43"/>
  <c r="AP26" i="43" s="1"/>
  <c r="AD26" i="43"/>
  <c r="AO26" i="43" s="1"/>
  <c r="AK26" i="43"/>
  <c r="AV26" i="43" s="1"/>
  <c r="AC26" i="43"/>
  <c r="AG18" i="43"/>
  <c r="AR18" i="43" s="1"/>
  <c r="AF18" i="43"/>
  <c r="AQ18" i="43" s="1"/>
  <c r="AE18" i="43"/>
  <c r="AP18" i="43" s="1"/>
  <c r="AD18" i="43"/>
  <c r="AO18" i="43" s="1"/>
  <c r="AK18" i="43"/>
  <c r="AV18" i="43" s="1"/>
  <c r="AC18" i="43"/>
  <c r="AJ18" i="43"/>
  <c r="AU18" i="43" s="1"/>
  <c r="AB18" i="43"/>
  <c r="AM18" i="43" s="1"/>
  <c r="AI18" i="43"/>
  <c r="AT18" i="43" s="1"/>
  <c r="AH18" i="43"/>
  <c r="AS18" i="43" s="1"/>
  <c r="AG10" i="43"/>
  <c r="AR10" i="43" s="1"/>
  <c r="AF10" i="43"/>
  <c r="AQ10" i="43" s="1"/>
  <c r="AE10" i="43"/>
  <c r="AP10" i="43" s="1"/>
  <c r="AD10" i="43"/>
  <c r="AO10" i="43" s="1"/>
  <c r="AK10" i="43"/>
  <c r="AV10" i="43" s="1"/>
  <c r="AC10" i="43"/>
  <c r="AN10" i="43" s="1"/>
  <c r="AI10" i="43"/>
  <c r="AT10" i="43" s="1"/>
  <c r="AJ10" i="43"/>
  <c r="AU10" i="43" s="1"/>
  <c r="AB10" i="43"/>
  <c r="AH10" i="43"/>
  <c r="AS10" i="43" s="1"/>
  <c r="AK7" i="43"/>
  <c r="AV7" i="43" s="1"/>
  <c r="AC7" i="43"/>
  <c r="AN7" i="43" s="1"/>
  <c r="AB7" i="43"/>
  <c r="AM7" i="43" s="1"/>
  <c r="AI7" i="43"/>
  <c r="AT7" i="43" s="1"/>
  <c r="AE7" i="43"/>
  <c r="AP7" i="43" s="1"/>
  <c r="AH7" i="43"/>
  <c r="AS7" i="43" s="1"/>
  <c r="AG7" i="43"/>
  <c r="AR7" i="43" s="1"/>
  <c r="AF7" i="43"/>
  <c r="AQ7" i="43" s="1"/>
  <c r="AD7" i="43"/>
  <c r="AO7" i="43" s="1"/>
  <c r="AJ7" i="43"/>
  <c r="AU7" i="43" s="1"/>
  <c r="AI25" i="43"/>
  <c r="AT25" i="43" s="1"/>
  <c r="AH25" i="43"/>
  <c r="AS25" i="43" s="1"/>
  <c r="AG25" i="43"/>
  <c r="AR25" i="43" s="1"/>
  <c r="AF25" i="43"/>
  <c r="AQ25" i="43" s="1"/>
  <c r="AE25" i="43"/>
  <c r="AP25" i="43" s="1"/>
  <c r="AD25" i="43"/>
  <c r="AO25" i="43" s="1"/>
  <c r="AK25" i="43"/>
  <c r="AV25" i="43" s="1"/>
  <c r="AC25" i="43"/>
  <c r="AN25" i="43" s="1"/>
  <c r="AJ25" i="43"/>
  <c r="AU25" i="43" s="1"/>
  <c r="AB25" i="43"/>
  <c r="AD17" i="43"/>
  <c r="AO17" i="43" s="1"/>
  <c r="AK17" i="43"/>
  <c r="AV17" i="43" s="1"/>
  <c r="AC17" i="43"/>
  <c r="AN17" i="43" s="1"/>
  <c r="AJ17" i="43"/>
  <c r="AU17" i="43" s="1"/>
  <c r="AB17" i="43"/>
  <c r="AI17" i="43"/>
  <c r="AT17" i="43" s="1"/>
  <c r="AF17" i="43"/>
  <c r="AQ17" i="43" s="1"/>
  <c r="AH17" i="43"/>
  <c r="AS17" i="43" s="1"/>
  <c r="AG17" i="43"/>
  <c r="AR17" i="43" s="1"/>
  <c r="AE17" i="43"/>
  <c r="AP17" i="43" s="1"/>
  <c r="AH9" i="43"/>
  <c r="AS9" i="43" s="1"/>
  <c r="AG9" i="43"/>
  <c r="AR9" i="43" s="1"/>
  <c r="AF9" i="43"/>
  <c r="AQ9" i="43" s="1"/>
  <c r="AE9" i="43"/>
  <c r="AP9" i="43" s="1"/>
  <c r="AB9" i="43"/>
  <c r="AM9" i="43" s="1"/>
  <c r="AD9" i="43"/>
  <c r="AO9" i="43" s="1"/>
  <c r="AJ9" i="43"/>
  <c r="AU9" i="43" s="1"/>
  <c r="AK9" i="43"/>
  <c r="AV9" i="43" s="1"/>
  <c r="AC9" i="43"/>
  <c r="AN9" i="43" s="1"/>
  <c r="AI9" i="43"/>
  <c r="AT9" i="43" s="1"/>
  <c r="AH24" i="43"/>
  <c r="AS24" i="43" s="1"/>
  <c r="AG24" i="43"/>
  <c r="AR24" i="43" s="1"/>
  <c r="AF24" i="43"/>
  <c r="AQ24" i="43" s="1"/>
  <c r="AE24" i="43"/>
  <c r="AP24" i="43" s="1"/>
  <c r="AD24" i="43"/>
  <c r="AO24" i="43" s="1"/>
  <c r="AK24" i="43"/>
  <c r="AV24" i="43" s="1"/>
  <c r="AC24" i="43"/>
  <c r="AN24" i="43" s="1"/>
  <c r="AJ24" i="43"/>
  <c r="AU24" i="43" s="1"/>
  <c r="AB24" i="43"/>
  <c r="AI24" i="43"/>
  <c r="AT24" i="43" s="1"/>
  <c r="AF16" i="43"/>
  <c r="AQ16" i="43" s="1"/>
  <c r="AE16" i="43"/>
  <c r="AP16" i="43" s="1"/>
  <c r="AD16" i="43"/>
  <c r="AO16" i="43" s="1"/>
  <c r="AK16" i="43"/>
  <c r="AV16" i="43" s="1"/>
  <c r="AC16" i="43"/>
  <c r="AN16" i="43" s="1"/>
  <c r="AJ16" i="43"/>
  <c r="AU16" i="43" s="1"/>
  <c r="AB16" i="43"/>
  <c r="AI16" i="43"/>
  <c r="AT16" i="43" s="1"/>
  <c r="AH16" i="43"/>
  <c r="AS16" i="43" s="1"/>
  <c r="AG16" i="43"/>
  <c r="AR16" i="43" s="1"/>
  <c r="AH8" i="43"/>
  <c r="AS8" i="43" s="1"/>
  <c r="AG8" i="43"/>
  <c r="AR8" i="43" s="1"/>
  <c r="AF8" i="43"/>
  <c r="AQ8" i="43" s="1"/>
  <c r="AE8" i="43"/>
  <c r="AP8" i="43" s="1"/>
  <c r="AD8" i="43"/>
  <c r="AO8" i="43" s="1"/>
  <c r="AJ8" i="43"/>
  <c r="AU8" i="43" s="1"/>
  <c r="AK8" i="43"/>
  <c r="AV8" i="43" s="1"/>
  <c r="AC8" i="43"/>
  <c r="AN8" i="43" s="1"/>
  <c r="AI8" i="43"/>
  <c r="AT8" i="43" s="1"/>
  <c r="AB8" i="43"/>
  <c r="AM8" i="43" s="1"/>
  <c r="CA25" i="53"/>
  <c r="BZ25" i="53"/>
  <c r="BR25" i="53"/>
  <c r="BJ25" i="53"/>
  <c r="BB25" i="53"/>
  <c r="AT25" i="53"/>
  <c r="AL25" i="53"/>
  <c r="AD25" i="53"/>
  <c r="V25" i="53"/>
  <c r="N25" i="53"/>
  <c r="BY14" i="53"/>
  <c r="BQ14" i="53"/>
  <c r="BI14" i="53"/>
  <c r="BA14" i="53"/>
  <c r="AS14" i="53"/>
  <c r="AK14" i="53"/>
  <c r="AC14" i="53"/>
  <c r="U14" i="53"/>
  <c r="M14" i="53"/>
  <c r="BH25" i="53"/>
  <c r="AR25" i="53"/>
  <c r="AB25" i="53"/>
  <c r="L25" i="53"/>
  <c r="BO14" i="53"/>
  <c r="AY14" i="53"/>
  <c r="AI14" i="53"/>
  <c r="S14" i="53"/>
  <c r="BO25" i="53"/>
  <c r="AY25" i="53"/>
  <c r="AI25" i="53"/>
  <c r="S25" i="53"/>
  <c r="BV14" i="53"/>
  <c r="BF14" i="53"/>
  <c r="AP14" i="53"/>
  <c r="Z14" i="53"/>
  <c r="J14" i="53"/>
  <c r="BF25" i="53"/>
  <c r="AH25" i="53"/>
  <c r="R25" i="53"/>
  <c r="BU14" i="53"/>
  <c r="AW14" i="53"/>
  <c r="AG14" i="53"/>
  <c r="I14" i="53"/>
  <c r="AW25" i="53"/>
  <c r="I25" i="53"/>
  <c r="AN14" i="53"/>
  <c r="BY25" i="53"/>
  <c r="BQ25" i="53"/>
  <c r="BI25" i="53"/>
  <c r="BA25" i="53"/>
  <c r="AS25" i="53"/>
  <c r="AK25" i="53"/>
  <c r="AC25" i="53"/>
  <c r="U25" i="53"/>
  <c r="M25" i="53"/>
  <c r="BX14" i="53"/>
  <c r="BP14" i="53"/>
  <c r="BH14" i="53"/>
  <c r="AZ14" i="53"/>
  <c r="AR14" i="53"/>
  <c r="AJ14" i="53"/>
  <c r="AB14" i="53"/>
  <c r="T14" i="53"/>
  <c r="L14" i="53"/>
  <c r="BP25" i="53"/>
  <c r="AZ25" i="53"/>
  <c r="AJ25" i="53"/>
  <c r="T25" i="53"/>
  <c r="BW14" i="53"/>
  <c r="BG14" i="53"/>
  <c r="AQ14" i="53"/>
  <c r="AA14" i="53"/>
  <c r="K14" i="53"/>
  <c r="BG25" i="53"/>
  <c r="AQ25" i="53"/>
  <c r="AA25" i="53"/>
  <c r="K25" i="53"/>
  <c r="BN14" i="53"/>
  <c r="AX14" i="53"/>
  <c r="AH14" i="53"/>
  <c r="R14" i="53"/>
  <c r="BN25" i="53"/>
  <c r="AP25" i="53"/>
  <c r="Z25" i="53"/>
  <c r="CC14" i="53"/>
  <c r="BE14" i="53"/>
  <c r="Y14" i="53"/>
  <c r="BU25" i="53"/>
  <c r="AO25" i="53"/>
  <c r="CB14" i="53"/>
  <c r="AV14" i="53"/>
  <c r="BX25" i="53"/>
  <c r="AX25" i="53"/>
  <c r="J25" i="53"/>
  <c r="BM14" i="53"/>
  <c r="AO14" i="53"/>
  <c r="Q14" i="53"/>
  <c r="BE25" i="53"/>
  <c r="Q25" i="53"/>
  <c r="BL14" i="53"/>
  <c r="X14" i="53"/>
  <c r="BW25" i="53"/>
  <c r="BT14" i="53"/>
  <c r="P14" i="53"/>
  <c r="BV25" i="53"/>
  <c r="CC25" i="53"/>
  <c r="AG25" i="53"/>
  <c r="AF14" i="53"/>
  <c r="CB25" i="53"/>
  <c r="BT25" i="53"/>
  <c r="BL25" i="53"/>
  <c r="BD25" i="53"/>
  <c r="AV25" i="53"/>
  <c r="AN25" i="53"/>
  <c r="AF25" i="53"/>
  <c r="X25" i="53"/>
  <c r="P25" i="53"/>
  <c r="CA14" i="53"/>
  <c r="BS14" i="53"/>
  <c r="BK14" i="53"/>
  <c r="BC14" i="53"/>
  <c r="AU14" i="53"/>
  <c r="AM14" i="53"/>
  <c r="AE14" i="53"/>
  <c r="W14" i="53"/>
  <c r="O14" i="53"/>
  <c r="BS25" i="53"/>
  <c r="BK25" i="53"/>
  <c r="BC25" i="53"/>
  <c r="AU25" i="53"/>
  <c r="AM25" i="53"/>
  <c r="AE25" i="53"/>
  <c r="W25" i="53"/>
  <c r="O25" i="53"/>
  <c r="BZ14" i="53"/>
  <c r="BR14" i="53"/>
  <c r="BJ14" i="53"/>
  <c r="BB14" i="53"/>
  <c r="AT14" i="53"/>
  <c r="AL14" i="53"/>
  <c r="AD14" i="53"/>
  <c r="V14" i="53"/>
  <c r="N14" i="53"/>
  <c r="BM25" i="53"/>
  <c r="Y25" i="53"/>
  <c r="BD14" i="53"/>
  <c r="AN22" i="43"/>
  <c r="AM25" i="43"/>
  <c r="AN26" i="43"/>
  <c r="AM17" i="43"/>
  <c r="AO15" i="43"/>
  <c r="AO23" i="43"/>
  <c r="AN18" i="43"/>
  <c r="BM46" i="48"/>
  <c r="AZ46" i="48"/>
  <c r="BK46" i="48" s="1"/>
  <c r="AZ5" i="48"/>
  <c r="BK5" i="48" s="1"/>
  <c r="AZ7" i="48"/>
  <c r="BK7" i="48" s="1"/>
  <c r="AZ9" i="48"/>
  <c r="BK9" i="48" s="1"/>
  <c r="AZ11" i="48"/>
  <c r="BK11" i="48" s="1"/>
  <c r="AZ8" i="45"/>
  <c r="BK8" i="45" s="1"/>
  <c r="AZ10" i="45"/>
  <c r="BK10" i="45" s="1"/>
  <c r="B10" i="45"/>
  <c r="B9" i="45"/>
  <c r="B8" i="45"/>
  <c r="B7" i="45"/>
  <c r="B6" i="45"/>
  <c r="B5" i="45"/>
  <c r="B4" i="45"/>
  <c r="B7" i="44"/>
  <c r="B6" i="44"/>
  <c r="B5" i="44"/>
  <c r="B4" i="44"/>
  <c r="B27" i="43"/>
  <c r="B26" i="43"/>
  <c r="B25" i="43"/>
  <c r="B24" i="43"/>
  <c r="B23" i="43"/>
  <c r="B22" i="43"/>
  <c r="B21" i="43"/>
  <c r="B20" i="43"/>
  <c r="B19" i="43"/>
  <c r="B18" i="43"/>
  <c r="B17" i="43"/>
  <c r="B16" i="43"/>
  <c r="B15" i="43"/>
  <c r="B14" i="43"/>
  <c r="B13" i="43"/>
  <c r="B12" i="43"/>
  <c r="B11" i="43"/>
  <c r="B10" i="43"/>
  <c r="B9" i="43"/>
  <c r="B8" i="43"/>
  <c r="B7" i="43"/>
  <c r="B6" i="43"/>
  <c r="B5" i="43"/>
  <c r="B4" i="43"/>
  <c r="AA15" i="43" l="1"/>
  <c r="AL15" i="43" s="1"/>
  <c r="AA27" i="43"/>
  <c r="AL27" i="43" s="1"/>
  <c r="AA18" i="43"/>
  <c r="AL18" i="43" s="1"/>
  <c r="AA25" i="43"/>
  <c r="AL25" i="43" s="1"/>
  <c r="AA12" i="43"/>
  <c r="AL12" i="43" s="1"/>
  <c r="AA13" i="43"/>
  <c r="AL13" i="43" s="1"/>
  <c r="AA21" i="43"/>
  <c r="AL21" i="43" s="1"/>
  <c r="AA9" i="43"/>
  <c r="AL9" i="43" s="1"/>
  <c r="AA23" i="43"/>
  <c r="AL23" i="43" s="1"/>
  <c r="AA11" i="43"/>
  <c r="AL11" i="43" s="1"/>
  <c r="AA8" i="43"/>
  <c r="AL8" i="43" s="1"/>
  <c r="AA17" i="43"/>
  <c r="AL17" i="43" s="1"/>
  <c r="AA5" i="43"/>
  <c r="AL5" i="43" s="1"/>
  <c r="AA19" i="43"/>
  <c r="AL19" i="43" s="1"/>
  <c r="AA7" i="43"/>
  <c r="AL7" i="43" s="1"/>
  <c r="AA26" i="43"/>
  <c r="AL26" i="43" s="1"/>
  <c r="AA20" i="43"/>
  <c r="AL20" i="43" s="1"/>
  <c r="AM20" i="43"/>
  <c r="AA22" i="43"/>
  <c r="AL22" i="43" s="1"/>
  <c r="AA14" i="43"/>
  <c r="AL14" i="43" s="1"/>
  <c r="AM14" i="43"/>
  <c r="AM10" i="43"/>
  <c r="AA10" i="43"/>
  <c r="AL10" i="43" s="1"/>
  <c r="AA6" i="43"/>
  <c r="AL6" i="43" s="1"/>
  <c r="AM6" i="43"/>
  <c r="AM16" i="43"/>
  <c r="AA16" i="43"/>
  <c r="AL16" i="43" s="1"/>
  <c r="AM24" i="43"/>
  <c r="AA24" i="43"/>
  <c r="AL24" i="43" s="1"/>
  <c r="G115" i="41"/>
  <c r="F115" i="41"/>
  <c r="G117" i="41"/>
  <c r="F117" i="41"/>
  <c r="G114" i="41"/>
  <c r="G113" i="41"/>
  <c r="G112" i="41"/>
  <c r="G111" i="41"/>
  <c r="G110" i="41"/>
  <c r="Q26" i="43"/>
  <c r="Q27" i="43"/>
  <c r="Q21" i="43"/>
  <c r="Q22" i="43"/>
  <c r="R22" i="43"/>
  <c r="Q23" i="43"/>
  <c r="R23" i="43"/>
  <c r="Q24" i="43"/>
  <c r="D24" i="43" s="1"/>
  <c r="R24" i="43" s="1"/>
  <c r="T24" i="43" s="1"/>
  <c r="R4" i="43"/>
  <c r="T4" i="43" s="1"/>
  <c r="Q5" i="43"/>
  <c r="R5" i="43"/>
  <c r="Q6" i="43"/>
  <c r="T6" i="43" s="1"/>
  <c r="R6" i="43"/>
  <c r="Q7" i="43"/>
  <c r="Q8" i="43"/>
  <c r="Q9" i="43"/>
  <c r="Q10" i="43"/>
  <c r="R10" i="43"/>
  <c r="Q11" i="43"/>
  <c r="Q12" i="43"/>
  <c r="R12" i="43"/>
  <c r="Q13" i="43"/>
  <c r="D13" i="43" s="1"/>
  <c r="R13" i="43" s="1"/>
  <c r="T13" i="43" s="1"/>
  <c r="Q14" i="43"/>
  <c r="D14" i="43" s="1"/>
  <c r="Q15" i="43"/>
  <c r="D15" i="43" s="1"/>
  <c r="Q16" i="43"/>
  <c r="D16" i="43" s="1"/>
  <c r="Q17" i="43"/>
  <c r="D17" i="43" s="1"/>
  <c r="R17" i="43" s="1"/>
  <c r="T17" i="43" s="1"/>
  <c r="Q18" i="43"/>
  <c r="D18" i="43" s="1"/>
  <c r="Q4" i="44"/>
  <c r="D4" i="44" s="1"/>
  <c r="Q5" i="44"/>
  <c r="D5" i="44" s="1"/>
  <c r="R5" i="44" s="1"/>
  <c r="T5" i="44" s="1"/>
  <c r="Q6" i="44"/>
  <c r="D6" i="44" s="1"/>
  <c r="R6" i="44" s="1"/>
  <c r="T6" i="44" s="1"/>
  <c r="Q7" i="44"/>
  <c r="D7" i="44" s="1"/>
  <c r="R7" i="44" s="1"/>
  <c r="T7" i="44" s="1"/>
  <c r="Q4" i="45"/>
  <c r="D4" i="45" s="1"/>
  <c r="R4" i="45" s="1"/>
  <c r="T4" i="45" s="1"/>
  <c r="Q5" i="45"/>
  <c r="T5" i="45" s="1"/>
  <c r="R5" i="45"/>
  <c r="Q6" i="45"/>
  <c r="D6" i="45" s="1"/>
  <c r="R6" i="45" s="1"/>
  <c r="Q7" i="45"/>
  <c r="Q8" i="45"/>
  <c r="R8" i="45"/>
  <c r="Q9" i="45"/>
  <c r="D9" i="45" s="1"/>
  <c r="R9" i="45" s="1"/>
  <c r="Q10" i="45"/>
  <c r="T10" i="45" s="1"/>
  <c r="R10" i="45"/>
  <c r="S4" i="48"/>
  <c r="T4" i="48" s="1"/>
  <c r="S5" i="48"/>
  <c r="T5" i="48" s="1"/>
  <c r="S6" i="48"/>
  <c r="T6" i="48" s="1"/>
  <c r="S7" i="48"/>
  <c r="T7" i="48" s="1"/>
  <c r="S8" i="48"/>
  <c r="T8" i="48" s="1"/>
  <c r="S9" i="48"/>
  <c r="T9" i="48" s="1"/>
  <c r="S10" i="48"/>
  <c r="T10" i="48" s="1"/>
  <c r="S11" i="48"/>
  <c r="T11" i="48" s="1"/>
  <c r="S12" i="48"/>
  <c r="T12" i="48" s="1"/>
  <c r="S13" i="48"/>
  <c r="T13" i="48" s="1"/>
  <c r="S14" i="48"/>
  <c r="T14" i="48" s="1"/>
  <c r="S15" i="48"/>
  <c r="T15" i="48" s="1"/>
  <c r="S16" i="48"/>
  <c r="T16" i="48" s="1"/>
  <c r="S17" i="48"/>
  <c r="T17" i="48" s="1"/>
  <c r="S18" i="48"/>
  <c r="T18" i="48" s="1"/>
  <c r="S19" i="48"/>
  <c r="T19" i="48" s="1"/>
  <c r="S20" i="48"/>
  <c r="T20" i="48" s="1"/>
  <c r="S21" i="48"/>
  <c r="T21" i="48" s="1"/>
  <c r="S22" i="48"/>
  <c r="T22" i="48" s="1"/>
  <c r="S23" i="48"/>
  <c r="T23" i="48" s="1"/>
  <c r="S24" i="48"/>
  <c r="T24" i="48" s="1"/>
  <c r="S25" i="48"/>
  <c r="T25" i="48" s="1"/>
  <c r="S26" i="48"/>
  <c r="T26" i="48" s="1"/>
  <c r="S27" i="48"/>
  <c r="T27" i="48" s="1"/>
  <c r="S28" i="48"/>
  <c r="T28" i="48" s="1"/>
  <c r="S29" i="48"/>
  <c r="T29" i="48" s="1"/>
  <c r="S30" i="48"/>
  <c r="T30" i="48" s="1"/>
  <c r="S31" i="48"/>
  <c r="T31" i="48" s="1"/>
  <c r="S32" i="48"/>
  <c r="T32" i="48" s="1"/>
  <c r="S33" i="48"/>
  <c r="T33" i="48" s="1"/>
  <c r="S34" i="48"/>
  <c r="T34" i="48" s="1"/>
  <c r="S35" i="48"/>
  <c r="T35" i="48" s="1"/>
  <c r="S36" i="48"/>
  <c r="T36" i="48" s="1"/>
  <c r="S37" i="48"/>
  <c r="T37" i="48" s="1"/>
  <c r="S38" i="48"/>
  <c r="T38" i="48" s="1"/>
  <c r="S39" i="48"/>
  <c r="T39" i="48" s="1"/>
  <c r="S40" i="48"/>
  <c r="T40" i="48" s="1"/>
  <c r="S41" i="48"/>
  <c r="T41" i="48" s="1"/>
  <c r="S42" i="48"/>
  <c r="T42" i="48" s="1"/>
  <c r="S43" i="48"/>
  <c r="T43" i="48" s="1"/>
  <c r="S44" i="48"/>
  <c r="T44" i="48" s="1"/>
  <c r="S45" i="48"/>
  <c r="T45" i="48" s="1"/>
  <c r="S46" i="48"/>
  <c r="T46" i="48" s="1"/>
  <c r="L4" i="43"/>
  <c r="U4" i="43" s="1"/>
  <c r="V4" i="43" s="1"/>
  <c r="L5" i="43"/>
  <c r="L6" i="43"/>
  <c r="U6" i="43" s="1"/>
  <c r="L7" i="43"/>
  <c r="L8" i="43"/>
  <c r="L9" i="43"/>
  <c r="U9" i="43" s="1"/>
  <c r="V9" i="43" s="1"/>
  <c r="L10" i="43"/>
  <c r="L11" i="43"/>
  <c r="U11" i="43" s="1"/>
  <c r="L12" i="43"/>
  <c r="L13" i="43"/>
  <c r="L14" i="43"/>
  <c r="L15" i="43"/>
  <c r="L16" i="43"/>
  <c r="L17" i="43"/>
  <c r="U17" i="43" s="1"/>
  <c r="V17" i="43" s="1"/>
  <c r="L18" i="43"/>
  <c r="L19" i="43"/>
  <c r="L20" i="43"/>
  <c r="U20" i="43" s="1"/>
  <c r="L21" i="43"/>
  <c r="L22" i="43"/>
  <c r="L23" i="43"/>
  <c r="U23" i="43" s="1"/>
  <c r="V23" i="43" s="1"/>
  <c r="L24" i="43"/>
  <c r="U24" i="43" s="1"/>
  <c r="L25" i="43"/>
  <c r="L26" i="43"/>
  <c r="L27" i="43"/>
  <c r="Q19" i="43"/>
  <c r="Q20" i="43"/>
  <c r="Q25" i="43"/>
  <c r="D25" i="43" s="1"/>
  <c r="R25" i="43" s="1"/>
  <c r="L4" i="44"/>
  <c r="U4" i="44" s="1"/>
  <c r="V4" i="44" s="1"/>
  <c r="L5" i="44"/>
  <c r="U5" i="44" s="1"/>
  <c r="V5" i="44" s="1"/>
  <c r="L6" i="44"/>
  <c r="L7" i="44"/>
  <c r="U7" i="44" s="1"/>
  <c r="V7" i="44" s="1"/>
  <c r="L4" i="45"/>
  <c r="U4" i="45" s="1"/>
  <c r="L6" i="45"/>
  <c r="AX6" i="45" s="1"/>
  <c r="L7" i="45"/>
  <c r="U7" i="45" s="1"/>
  <c r="V5" i="45"/>
  <c r="V8" i="45"/>
  <c r="V9" i="45"/>
  <c r="V10" i="45"/>
  <c r="L8" i="45"/>
  <c r="N8" i="45" s="1"/>
  <c r="L9" i="45"/>
  <c r="N9" i="45" s="1"/>
  <c r="L10" i="45"/>
  <c r="L4" i="48"/>
  <c r="U4" i="48" s="1"/>
  <c r="V4" i="48" s="1"/>
  <c r="L5" i="48"/>
  <c r="U5" i="48" s="1"/>
  <c r="L6" i="48"/>
  <c r="U6" i="48" s="1"/>
  <c r="V6" i="48" s="1"/>
  <c r="L7" i="48"/>
  <c r="U7" i="48" s="1"/>
  <c r="L8" i="48"/>
  <c r="L9" i="48"/>
  <c r="U9" i="48" s="1"/>
  <c r="L10" i="48"/>
  <c r="U10" i="48" s="1"/>
  <c r="V10" i="48" s="1"/>
  <c r="L11" i="48"/>
  <c r="L12" i="48"/>
  <c r="L13" i="48"/>
  <c r="X13" i="48" s="1"/>
  <c r="L14" i="48"/>
  <c r="L15" i="48"/>
  <c r="U15" i="48" s="1"/>
  <c r="L16" i="48"/>
  <c r="L17" i="48"/>
  <c r="U17" i="48" s="1"/>
  <c r="L18" i="48"/>
  <c r="U18" i="48" s="1"/>
  <c r="L19" i="48"/>
  <c r="L20" i="48"/>
  <c r="U20" i="48" s="1"/>
  <c r="L21" i="48"/>
  <c r="U21" i="48" s="1"/>
  <c r="L22" i="48"/>
  <c r="L23" i="48"/>
  <c r="U23" i="48" s="1"/>
  <c r="L24" i="48"/>
  <c r="L25" i="48"/>
  <c r="N25" i="48" s="1"/>
  <c r="L26" i="48"/>
  <c r="U26" i="48" s="1"/>
  <c r="V26" i="48" s="1"/>
  <c r="L28" i="48"/>
  <c r="L29" i="48"/>
  <c r="U29" i="48" s="1"/>
  <c r="L30" i="48"/>
  <c r="N30" i="48" s="1"/>
  <c r="L31" i="48"/>
  <c r="L32" i="48"/>
  <c r="P32" i="48" s="1"/>
  <c r="L33" i="48"/>
  <c r="L34" i="48"/>
  <c r="L35" i="48"/>
  <c r="U35" i="48" s="1"/>
  <c r="V35" i="48" s="1"/>
  <c r="L36" i="48"/>
  <c r="L37" i="48"/>
  <c r="N37" i="48" s="1"/>
  <c r="L38" i="48"/>
  <c r="N38" i="48" s="1"/>
  <c r="L39" i="48"/>
  <c r="L40" i="48"/>
  <c r="U40" i="48" s="1"/>
  <c r="L41" i="48"/>
  <c r="N41" i="48" s="1"/>
  <c r="L42" i="48"/>
  <c r="U42" i="48" s="1"/>
  <c r="L43" i="48"/>
  <c r="L44" i="48"/>
  <c r="U44" i="48" s="1"/>
  <c r="V44" i="48" s="1"/>
  <c r="L45" i="48"/>
  <c r="N45" i="48" s="1"/>
  <c r="L46" i="48"/>
  <c r="U46" i="48" s="1"/>
  <c r="L27" i="48"/>
  <c r="C155" i="41"/>
  <c r="D155" i="41" s="1"/>
  <c r="C146" i="41"/>
  <c r="D146" i="41" s="1"/>
  <c r="C139" i="41"/>
  <c r="C132" i="41"/>
  <c r="F155" i="41"/>
  <c r="AP1" i="48" s="1"/>
  <c r="AU1" i="43"/>
  <c r="K157" i="41"/>
  <c r="K148" i="41"/>
  <c r="K141" i="41"/>
  <c r="K134" i="41"/>
  <c r="AV1" i="48"/>
  <c r="BJ1" i="48" s="1"/>
  <c r="AU1" i="48"/>
  <c r="BT1" i="48" s="1"/>
  <c r="AR1" i="48"/>
  <c r="BH2" i="48"/>
  <c r="BD2" i="48"/>
  <c r="BA2" i="48"/>
  <c r="BJ2" i="45"/>
  <c r="BI2" i="45"/>
  <c r="AT1" i="45"/>
  <c r="BI2" i="44"/>
  <c r="BH2" i="44"/>
  <c r="BG2" i="44"/>
  <c r="BE2" i="44"/>
  <c r="BD2" i="44"/>
  <c r="BC2" i="44"/>
  <c r="BB2" i="44"/>
  <c r="BA2" i="44"/>
  <c r="BH2" i="43"/>
  <c r="BG2" i="43"/>
  <c r="BF2" i="43"/>
  <c r="BD2" i="43"/>
  <c r="BC2" i="43"/>
  <c r="BB2" i="43"/>
  <c r="F114" i="41"/>
  <c r="F113" i="41"/>
  <c r="F112" i="41"/>
  <c r="F111" i="41"/>
  <c r="F110" i="41"/>
  <c r="O2" i="48"/>
  <c r="P6" i="48" s="1"/>
  <c r="O2" i="45"/>
  <c r="O2" i="44"/>
  <c r="O2" i="43"/>
  <c r="P11" i="43" s="1"/>
  <c r="J4" i="43"/>
  <c r="J5" i="43"/>
  <c r="J6" i="43"/>
  <c r="J7" i="43"/>
  <c r="J8" i="43"/>
  <c r="J9" i="43"/>
  <c r="J10" i="43"/>
  <c r="J11" i="43"/>
  <c r="J12" i="43"/>
  <c r="J13" i="43"/>
  <c r="J14" i="43"/>
  <c r="J15" i="43"/>
  <c r="J16" i="43"/>
  <c r="J17" i="43"/>
  <c r="J18" i="43"/>
  <c r="J19" i="43"/>
  <c r="J20" i="43"/>
  <c r="J21" i="43"/>
  <c r="J22" i="43"/>
  <c r="J23" i="43"/>
  <c r="J24" i="43"/>
  <c r="J25" i="43"/>
  <c r="J26" i="43"/>
  <c r="J27" i="43"/>
  <c r="J4" i="44"/>
  <c r="J4" i="45"/>
  <c r="J6" i="45"/>
  <c r="J7" i="45"/>
  <c r="J4" i="48"/>
  <c r="J5" i="48"/>
  <c r="J6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8" i="48"/>
  <c r="J29" i="48"/>
  <c r="J30" i="48"/>
  <c r="J33" i="48"/>
  <c r="J34" i="48"/>
  <c r="J35" i="48"/>
  <c r="J36" i="48"/>
  <c r="J37" i="48"/>
  <c r="J38" i="48"/>
  <c r="J39" i="48"/>
  <c r="J40" i="48"/>
  <c r="J44" i="48"/>
  <c r="J45" i="48"/>
  <c r="J2" i="53"/>
  <c r="K2" i="53" s="1"/>
  <c r="AX7" i="45"/>
  <c r="AX4" i="45"/>
  <c r="AX4" i="44"/>
  <c r="BT1" i="43"/>
  <c r="W3" i="43"/>
  <c r="BA2" i="43"/>
  <c r="BE2" i="43"/>
  <c r="BI1" i="43"/>
  <c r="BI2" i="43"/>
  <c r="W3" i="44"/>
  <c r="BF2" i="44"/>
  <c r="AU1" i="45"/>
  <c r="W3" i="45"/>
  <c r="BG2" i="45"/>
  <c r="BH2" i="45"/>
  <c r="AS1" i="48"/>
  <c r="BR1" i="48" s="1"/>
  <c r="AT1" i="48"/>
  <c r="W3" i="48"/>
  <c r="BB2" i="48"/>
  <c r="BC2" i="48"/>
  <c r="AV1" i="45"/>
  <c r="BJ1" i="45" s="1"/>
  <c r="AV1" i="43"/>
  <c r="BJ1" i="43" s="1"/>
  <c r="AV1" i="44"/>
  <c r="BJ1" i="44" s="1"/>
  <c r="N4" i="44"/>
  <c r="W4" i="44"/>
  <c r="W5" i="44"/>
  <c r="N6" i="44"/>
  <c r="N4" i="45"/>
  <c r="N7" i="45"/>
  <c r="AJ7" i="45" s="1"/>
  <c r="W8" i="45"/>
  <c r="W9" i="45"/>
  <c r="N10" i="45"/>
  <c r="W10" i="45"/>
  <c r="N4" i="48"/>
  <c r="AK4" i="48" s="1"/>
  <c r="W4" i="48"/>
  <c r="N5" i="48"/>
  <c r="N6" i="48"/>
  <c r="N8" i="48"/>
  <c r="N11" i="48"/>
  <c r="N12" i="48"/>
  <c r="N14" i="48"/>
  <c r="N17" i="48"/>
  <c r="AK17" i="48" s="1"/>
  <c r="N18" i="48"/>
  <c r="N19" i="48"/>
  <c r="AI19" i="48" s="1"/>
  <c r="N22" i="48"/>
  <c r="N23" i="48"/>
  <c r="N26" i="48"/>
  <c r="N28" i="48"/>
  <c r="N31" i="48"/>
  <c r="N32" i="48"/>
  <c r="N35" i="48"/>
  <c r="AH35" i="48" s="1"/>
  <c r="W35" i="48"/>
  <c r="N39" i="48"/>
  <c r="N40" i="48"/>
  <c r="N43" i="48"/>
  <c r="AH43" i="48" s="1"/>
  <c r="N44" i="48"/>
  <c r="AK37" i="48"/>
  <c r="N27" i="48"/>
  <c r="U105" i="41"/>
  <c r="Z105" i="41" s="1"/>
  <c r="U104" i="41"/>
  <c r="U103" i="41"/>
  <c r="U102" i="41"/>
  <c r="Z102" i="41" s="1"/>
  <c r="U101" i="41"/>
  <c r="Z101" i="41" s="1"/>
  <c r="U100" i="41"/>
  <c r="U99" i="41"/>
  <c r="U98" i="41"/>
  <c r="Z98" i="41" s="1"/>
  <c r="U97" i="41"/>
  <c r="Z97" i="41" s="1"/>
  <c r="U96" i="41"/>
  <c r="U95" i="41"/>
  <c r="U94" i="41"/>
  <c r="Z94" i="41" s="1"/>
  <c r="U93" i="41"/>
  <c r="Z93" i="41" s="1"/>
  <c r="U92" i="41"/>
  <c r="U91" i="41"/>
  <c r="Z91" i="41" s="1"/>
  <c r="U90" i="41"/>
  <c r="Z90" i="41" s="1"/>
  <c r="U89" i="41"/>
  <c r="Z89" i="41" s="1"/>
  <c r="U88" i="41"/>
  <c r="U87" i="41"/>
  <c r="U86" i="41"/>
  <c r="Z86" i="41" s="1"/>
  <c r="U85" i="41"/>
  <c r="Z85" i="41" s="1"/>
  <c r="U84" i="41"/>
  <c r="Z84" i="41" s="1"/>
  <c r="U83" i="41"/>
  <c r="U82" i="41"/>
  <c r="Z82" i="41" s="1"/>
  <c r="U81" i="41"/>
  <c r="Z81" i="41" s="1"/>
  <c r="U80" i="41"/>
  <c r="U79" i="41"/>
  <c r="U78" i="41"/>
  <c r="Z78" i="41" s="1"/>
  <c r="U77" i="41"/>
  <c r="Z77" i="41" s="1"/>
  <c r="U76" i="41"/>
  <c r="U75" i="41"/>
  <c r="Z75" i="41" s="1"/>
  <c r="U74" i="41"/>
  <c r="Z74" i="41" s="1"/>
  <c r="U73" i="41"/>
  <c r="Z73" i="41" s="1"/>
  <c r="U72" i="41"/>
  <c r="U71" i="41"/>
  <c r="U70" i="41"/>
  <c r="Z70" i="41" s="1"/>
  <c r="U69" i="41"/>
  <c r="Z69" i="41" s="1"/>
  <c r="U68" i="41"/>
  <c r="U67" i="41"/>
  <c r="U66" i="41"/>
  <c r="Z66" i="41" s="1"/>
  <c r="U65" i="41"/>
  <c r="Z65" i="41" s="1"/>
  <c r="U64" i="41"/>
  <c r="U63" i="41"/>
  <c r="U62" i="41"/>
  <c r="Z62" i="41" s="1"/>
  <c r="U61" i="41"/>
  <c r="Z61" i="41" s="1"/>
  <c r="U60" i="41"/>
  <c r="U59" i="41"/>
  <c r="Z59" i="41" s="1"/>
  <c r="U58" i="41"/>
  <c r="Z58" i="41" s="1"/>
  <c r="U57" i="41"/>
  <c r="Z57" i="41" s="1"/>
  <c r="U56" i="41"/>
  <c r="U55" i="41"/>
  <c r="U54" i="41"/>
  <c r="U53" i="41"/>
  <c r="Z53" i="41" s="1"/>
  <c r="U52" i="41"/>
  <c r="U51" i="41"/>
  <c r="U50" i="41"/>
  <c r="Z50" i="41" s="1"/>
  <c r="U49" i="41"/>
  <c r="Z49" i="41" s="1"/>
  <c r="U48" i="41"/>
  <c r="U47" i="41"/>
  <c r="U46" i="41"/>
  <c r="Z46" i="41" s="1"/>
  <c r="U45" i="41"/>
  <c r="Z45" i="41" s="1"/>
  <c r="U44" i="41"/>
  <c r="U43" i="41"/>
  <c r="U42" i="41"/>
  <c r="Z42" i="41" s="1"/>
  <c r="U41" i="41"/>
  <c r="Z41" i="41" s="1"/>
  <c r="U40" i="41"/>
  <c r="U39" i="41"/>
  <c r="U38" i="41"/>
  <c r="Z38" i="41" s="1"/>
  <c r="U37" i="41"/>
  <c r="Z37" i="41" s="1"/>
  <c r="U36" i="41"/>
  <c r="U35" i="41"/>
  <c r="U34" i="41"/>
  <c r="Z34" i="41" s="1"/>
  <c r="U33" i="41"/>
  <c r="Z33" i="41" s="1"/>
  <c r="U32" i="41"/>
  <c r="U31" i="41"/>
  <c r="U30" i="41"/>
  <c r="Z30" i="41" s="1"/>
  <c r="U29" i="41"/>
  <c r="Z29" i="41" s="1"/>
  <c r="U28" i="41"/>
  <c r="U27" i="41"/>
  <c r="U26" i="41"/>
  <c r="Z26" i="41" s="1"/>
  <c r="U25" i="41"/>
  <c r="Z25" i="41" s="1"/>
  <c r="U24" i="41"/>
  <c r="U23" i="41"/>
  <c r="U22" i="41"/>
  <c r="Z22" i="41" s="1"/>
  <c r="U21" i="41"/>
  <c r="Z21" i="41" s="1"/>
  <c r="U20" i="41"/>
  <c r="U19" i="41"/>
  <c r="U18" i="41"/>
  <c r="Z18" i="41" s="1"/>
  <c r="U17" i="41"/>
  <c r="Z17" i="41" s="1"/>
  <c r="U16" i="41"/>
  <c r="U15" i="41"/>
  <c r="U14" i="41"/>
  <c r="Z14" i="41" s="1"/>
  <c r="U13" i="41"/>
  <c r="Z13" i="41" s="1"/>
  <c r="U12" i="41"/>
  <c r="U11" i="41"/>
  <c r="U10" i="41"/>
  <c r="Z10" i="41" s="1"/>
  <c r="U9" i="41"/>
  <c r="Z9" i="41" s="1"/>
  <c r="U8" i="41"/>
  <c r="U7" i="41"/>
  <c r="U6" i="41"/>
  <c r="U5" i="41"/>
  <c r="Z5" i="41" s="1"/>
  <c r="U4" i="41"/>
  <c r="U3" i="41"/>
  <c r="U2" i="41"/>
  <c r="Z2" i="41" s="1"/>
  <c r="AA5" i="45"/>
  <c r="W5" i="45"/>
  <c r="M46" i="48"/>
  <c r="M45" i="48"/>
  <c r="M44" i="48"/>
  <c r="M43" i="48"/>
  <c r="M42" i="48"/>
  <c r="M41" i="48"/>
  <c r="M40" i="48"/>
  <c r="M39" i="48"/>
  <c r="M38" i="48"/>
  <c r="M37" i="48"/>
  <c r="M36" i="48"/>
  <c r="M35" i="48"/>
  <c r="M34" i="48"/>
  <c r="M33" i="48"/>
  <c r="M32" i="48"/>
  <c r="M31" i="48"/>
  <c r="M30" i="48"/>
  <c r="M29" i="48"/>
  <c r="M28" i="48"/>
  <c r="M27" i="48"/>
  <c r="M26" i="48"/>
  <c r="M25" i="48"/>
  <c r="M24" i="48"/>
  <c r="M23" i="48"/>
  <c r="M22" i="48"/>
  <c r="M21" i="48"/>
  <c r="M20" i="48"/>
  <c r="M19" i="48"/>
  <c r="M18" i="48"/>
  <c r="M17" i="48"/>
  <c r="M16" i="48"/>
  <c r="M15" i="48"/>
  <c r="M14" i="48"/>
  <c r="M13" i="48"/>
  <c r="M12" i="48"/>
  <c r="M11" i="48"/>
  <c r="M10" i="48"/>
  <c r="M9" i="48"/>
  <c r="M8" i="48"/>
  <c r="M7" i="48"/>
  <c r="M6" i="48"/>
  <c r="M5" i="48"/>
  <c r="M4" i="48"/>
  <c r="J46" i="48"/>
  <c r="J43" i="48"/>
  <c r="J42" i="48"/>
  <c r="J41" i="48"/>
  <c r="J32" i="48"/>
  <c r="J31" i="48"/>
  <c r="J27" i="48"/>
  <c r="J9" i="48"/>
  <c r="J8" i="48"/>
  <c r="J7" i="48"/>
  <c r="I46" i="48"/>
  <c r="H46" i="48"/>
  <c r="G46" i="48"/>
  <c r="F46" i="48"/>
  <c r="E46" i="48"/>
  <c r="I45" i="48"/>
  <c r="H45" i="48"/>
  <c r="G45" i="48"/>
  <c r="F45" i="48"/>
  <c r="E45" i="48"/>
  <c r="I44" i="48"/>
  <c r="H44" i="48"/>
  <c r="G44" i="48"/>
  <c r="F44" i="48"/>
  <c r="E44" i="48"/>
  <c r="I43" i="48"/>
  <c r="H43" i="48"/>
  <c r="G43" i="48"/>
  <c r="F43" i="48"/>
  <c r="E43" i="48"/>
  <c r="I42" i="48"/>
  <c r="H42" i="48"/>
  <c r="G42" i="48"/>
  <c r="F42" i="48"/>
  <c r="E42" i="48"/>
  <c r="I41" i="48"/>
  <c r="H41" i="48"/>
  <c r="G41" i="48"/>
  <c r="F41" i="48"/>
  <c r="E41" i="48"/>
  <c r="I40" i="48"/>
  <c r="H40" i="48"/>
  <c r="G40" i="48"/>
  <c r="F40" i="48"/>
  <c r="E40" i="48"/>
  <c r="I39" i="48"/>
  <c r="H39" i="48"/>
  <c r="G39" i="48"/>
  <c r="F39" i="48"/>
  <c r="E39" i="48"/>
  <c r="I38" i="48"/>
  <c r="H38" i="48"/>
  <c r="G38" i="48"/>
  <c r="F38" i="48"/>
  <c r="E38" i="48"/>
  <c r="I37" i="48"/>
  <c r="H37" i="48"/>
  <c r="G37" i="48"/>
  <c r="F37" i="48"/>
  <c r="E37" i="48"/>
  <c r="I36" i="48"/>
  <c r="H36" i="48"/>
  <c r="G36" i="48"/>
  <c r="F36" i="48"/>
  <c r="E36" i="48"/>
  <c r="I35" i="48"/>
  <c r="H35" i="48"/>
  <c r="G35" i="48"/>
  <c r="F35" i="48"/>
  <c r="E35" i="48"/>
  <c r="I34" i="48"/>
  <c r="H34" i="48"/>
  <c r="G34" i="48"/>
  <c r="F34" i="48"/>
  <c r="E34" i="48"/>
  <c r="I33" i="48"/>
  <c r="H33" i="48"/>
  <c r="G33" i="48"/>
  <c r="F33" i="48"/>
  <c r="E33" i="48"/>
  <c r="I32" i="48"/>
  <c r="H32" i="48"/>
  <c r="G32" i="48"/>
  <c r="F32" i="48"/>
  <c r="E32" i="48"/>
  <c r="I31" i="48"/>
  <c r="H31" i="48"/>
  <c r="G31" i="48"/>
  <c r="F31" i="48"/>
  <c r="E31" i="48"/>
  <c r="I30" i="48"/>
  <c r="H30" i="48"/>
  <c r="G30" i="48"/>
  <c r="F30" i="48"/>
  <c r="E30" i="48"/>
  <c r="I29" i="48"/>
  <c r="H29" i="48"/>
  <c r="G29" i="48"/>
  <c r="F29" i="48"/>
  <c r="E29" i="48"/>
  <c r="I28" i="48"/>
  <c r="H28" i="48"/>
  <c r="G28" i="48"/>
  <c r="F28" i="48"/>
  <c r="E28" i="48"/>
  <c r="I27" i="48"/>
  <c r="H27" i="48"/>
  <c r="G27" i="48"/>
  <c r="F27" i="48"/>
  <c r="E27" i="48"/>
  <c r="I26" i="48"/>
  <c r="H26" i="48"/>
  <c r="G26" i="48"/>
  <c r="F26" i="48"/>
  <c r="E26" i="48"/>
  <c r="I25" i="48"/>
  <c r="H25" i="48"/>
  <c r="G25" i="48"/>
  <c r="F25" i="48"/>
  <c r="E25" i="48"/>
  <c r="I24" i="48"/>
  <c r="H24" i="48"/>
  <c r="G24" i="48"/>
  <c r="F24" i="48"/>
  <c r="E24" i="48"/>
  <c r="I23" i="48"/>
  <c r="H23" i="48"/>
  <c r="G23" i="48"/>
  <c r="F23" i="48"/>
  <c r="E23" i="48"/>
  <c r="I22" i="48"/>
  <c r="H22" i="48"/>
  <c r="G22" i="48"/>
  <c r="F22" i="48"/>
  <c r="E22" i="48"/>
  <c r="I21" i="48"/>
  <c r="H21" i="48"/>
  <c r="G21" i="48"/>
  <c r="F21" i="48"/>
  <c r="E21" i="48"/>
  <c r="I20" i="48"/>
  <c r="H20" i="48"/>
  <c r="G20" i="48"/>
  <c r="F20" i="48"/>
  <c r="E20" i="48"/>
  <c r="I19" i="48"/>
  <c r="H19" i="48"/>
  <c r="G19" i="48"/>
  <c r="F19" i="48"/>
  <c r="E19" i="48"/>
  <c r="I18" i="48"/>
  <c r="H18" i="48"/>
  <c r="G18" i="48"/>
  <c r="F18" i="48"/>
  <c r="E18" i="48"/>
  <c r="I17" i="48"/>
  <c r="H17" i="48"/>
  <c r="G17" i="48"/>
  <c r="F17" i="48"/>
  <c r="E17" i="48"/>
  <c r="I16" i="48"/>
  <c r="H16" i="48"/>
  <c r="G16" i="48"/>
  <c r="F16" i="48"/>
  <c r="E16" i="48"/>
  <c r="I15" i="48"/>
  <c r="H15" i="48"/>
  <c r="G15" i="48"/>
  <c r="F15" i="48"/>
  <c r="E15" i="48"/>
  <c r="I14" i="48"/>
  <c r="H14" i="48"/>
  <c r="G14" i="48"/>
  <c r="F14" i="48"/>
  <c r="E14" i="48"/>
  <c r="I13" i="48"/>
  <c r="H13" i="48"/>
  <c r="G13" i="48"/>
  <c r="F13" i="48"/>
  <c r="E13" i="48"/>
  <c r="I12" i="48"/>
  <c r="H12" i="48"/>
  <c r="G12" i="48"/>
  <c r="F12" i="48"/>
  <c r="E12" i="48"/>
  <c r="I11" i="48"/>
  <c r="H11" i="48"/>
  <c r="G11" i="48"/>
  <c r="F11" i="48"/>
  <c r="E11" i="48"/>
  <c r="I10" i="48"/>
  <c r="H10" i="48"/>
  <c r="G10" i="48"/>
  <c r="F10" i="48"/>
  <c r="E10" i="48"/>
  <c r="I9" i="48"/>
  <c r="H9" i="48"/>
  <c r="G9" i="48"/>
  <c r="F9" i="48"/>
  <c r="E9" i="48"/>
  <c r="I8" i="48"/>
  <c r="H8" i="48"/>
  <c r="G8" i="48"/>
  <c r="F8" i="48"/>
  <c r="E8" i="48"/>
  <c r="I7" i="48"/>
  <c r="H7" i="48"/>
  <c r="G7" i="48"/>
  <c r="F7" i="48"/>
  <c r="E7" i="48"/>
  <c r="I6" i="48"/>
  <c r="H6" i="48"/>
  <c r="G6" i="48"/>
  <c r="F6" i="48"/>
  <c r="E6" i="48"/>
  <c r="I5" i="48"/>
  <c r="H5" i="48"/>
  <c r="G5" i="48"/>
  <c r="F5" i="48"/>
  <c r="E5" i="48"/>
  <c r="I4" i="48"/>
  <c r="H4" i="48"/>
  <c r="G4" i="48"/>
  <c r="F4" i="48"/>
  <c r="E4" i="48"/>
  <c r="C46" i="48"/>
  <c r="C45" i="48"/>
  <c r="C44" i="48"/>
  <c r="C43" i="48"/>
  <c r="C42" i="48"/>
  <c r="C41" i="48"/>
  <c r="C40" i="48"/>
  <c r="C39" i="48"/>
  <c r="C38" i="48"/>
  <c r="C37" i="48"/>
  <c r="C36" i="48"/>
  <c r="C35" i="48"/>
  <c r="C34" i="48"/>
  <c r="C33" i="48"/>
  <c r="C32" i="48"/>
  <c r="C31" i="48"/>
  <c r="C30" i="48"/>
  <c r="C29" i="48"/>
  <c r="C28" i="48"/>
  <c r="C27" i="48"/>
  <c r="C26" i="48"/>
  <c r="C25" i="48"/>
  <c r="C24" i="48"/>
  <c r="C23" i="48"/>
  <c r="C22" i="48"/>
  <c r="C21" i="48"/>
  <c r="C20" i="48"/>
  <c r="C19" i="48"/>
  <c r="C18" i="48"/>
  <c r="C17" i="48"/>
  <c r="C16" i="48"/>
  <c r="C15" i="48"/>
  <c r="C14" i="48"/>
  <c r="C13" i="48"/>
  <c r="C12" i="48"/>
  <c r="C11" i="48"/>
  <c r="C10" i="48"/>
  <c r="C9" i="48"/>
  <c r="C8" i="48"/>
  <c r="C7" i="48"/>
  <c r="C6" i="48"/>
  <c r="C5" i="48"/>
  <c r="C4" i="48"/>
  <c r="M10" i="45"/>
  <c r="M9" i="45"/>
  <c r="M8" i="45"/>
  <c r="M7" i="45"/>
  <c r="M6" i="45"/>
  <c r="M5" i="45"/>
  <c r="M4" i="45"/>
  <c r="J10" i="45"/>
  <c r="J9" i="45"/>
  <c r="J8" i="45"/>
  <c r="J5" i="45"/>
  <c r="I10" i="45"/>
  <c r="H10" i="45"/>
  <c r="G10" i="45"/>
  <c r="F10" i="45"/>
  <c r="E10" i="45"/>
  <c r="I9" i="45"/>
  <c r="H9" i="45"/>
  <c r="G9" i="45"/>
  <c r="F9" i="45"/>
  <c r="E9" i="45"/>
  <c r="I8" i="45"/>
  <c r="H8" i="45"/>
  <c r="G8" i="45"/>
  <c r="F8" i="45"/>
  <c r="E8" i="45"/>
  <c r="I7" i="45"/>
  <c r="H7" i="45"/>
  <c r="G7" i="45"/>
  <c r="F7" i="45"/>
  <c r="E7" i="45"/>
  <c r="I6" i="45"/>
  <c r="H6" i="45"/>
  <c r="G6" i="45"/>
  <c r="F6" i="45"/>
  <c r="E6" i="45"/>
  <c r="I5" i="45"/>
  <c r="H5" i="45"/>
  <c r="G5" i="45"/>
  <c r="F5" i="45"/>
  <c r="E5" i="45"/>
  <c r="I4" i="45"/>
  <c r="H4" i="45"/>
  <c r="G4" i="45"/>
  <c r="F4" i="45"/>
  <c r="E4" i="45"/>
  <c r="A10" i="45"/>
  <c r="A9" i="45"/>
  <c r="A8" i="45"/>
  <c r="A7" i="45"/>
  <c r="A6" i="45"/>
  <c r="A5" i="45"/>
  <c r="A4" i="45"/>
  <c r="Z3" i="48"/>
  <c r="Y3" i="48"/>
  <c r="Z3" i="45"/>
  <c r="Y3" i="45"/>
  <c r="Z3" i="44"/>
  <c r="Y3" i="44"/>
  <c r="Z3" i="43"/>
  <c r="Y3" i="43"/>
  <c r="M27" i="43"/>
  <c r="M26" i="43"/>
  <c r="M25" i="43"/>
  <c r="M24" i="43"/>
  <c r="M23" i="43"/>
  <c r="M22" i="43"/>
  <c r="M21" i="43"/>
  <c r="M20" i="43"/>
  <c r="M19" i="43"/>
  <c r="M18" i="43"/>
  <c r="M17" i="43"/>
  <c r="M16" i="43"/>
  <c r="M15" i="43"/>
  <c r="M14" i="43"/>
  <c r="M13" i="43"/>
  <c r="M12" i="43"/>
  <c r="M11" i="43"/>
  <c r="M10" i="43"/>
  <c r="M9" i="43"/>
  <c r="M8" i="43"/>
  <c r="M7" i="43"/>
  <c r="M6" i="43"/>
  <c r="M5" i="43"/>
  <c r="M4" i="43"/>
  <c r="J7" i="44"/>
  <c r="J6" i="44"/>
  <c r="J5" i="44"/>
  <c r="I7" i="44"/>
  <c r="H7" i="44"/>
  <c r="G7" i="44"/>
  <c r="F7" i="44"/>
  <c r="E7" i="44"/>
  <c r="I6" i="44"/>
  <c r="H6" i="44"/>
  <c r="G6" i="44"/>
  <c r="F6" i="44"/>
  <c r="E6" i="44"/>
  <c r="I5" i="44"/>
  <c r="H5" i="44"/>
  <c r="G5" i="44"/>
  <c r="F5" i="44"/>
  <c r="E5" i="44"/>
  <c r="I4" i="44"/>
  <c r="H4" i="44"/>
  <c r="G4" i="44"/>
  <c r="F4" i="44"/>
  <c r="E4" i="44"/>
  <c r="A7" i="44"/>
  <c r="A6" i="44"/>
  <c r="A5" i="44"/>
  <c r="A4" i="44"/>
  <c r="I27" i="43"/>
  <c r="I26" i="43"/>
  <c r="I25" i="43"/>
  <c r="I24" i="43"/>
  <c r="I23" i="43"/>
  <c r="I22" i="43"/>
  <c r="I21" i="43"/>
  <c r="I20" i="43"/>
  <c r="I19" i="43"/>
  <c r="I18" i="43"/>
  <c r="I17" i="43"/>
  <c r="I16" i="43"/>
  <c r="I15" i="43"/>
  <c r="I14" i="43"/>
  <c r="I13" i="43"/>
  <c r="I12" i="43"/>
  <c r="I11" i="43"/>
  <c r="I10" i="43"/>
  <c r="I9" i="43"/>
  <c r="I8" i="43"/>
  <c r="I7" i="43"/>
  <c r="I6" i="43"/>
  <c r="I5" i="43"/>
  <c r="I4" i="43"/>
  <c r="H27" i="43"/>
  <c r="G27" i="43"/>
  <c r="F27" i="43"/>
  <c r="H26" i="43"/>
  <c r="G26" i="43"/>
  <c r="F26" i="43"/>
  <c r="H25" i="43"/>
  <c r="G25" i="43"/>
  <c r="F25" i="43"/>
  <c r="H24" i="43"/>
  <c r="G24" i="43"/>
  <c r="F24" i="43"/>
  <c r="H23" i="43"/>
  <c r="G23" i="43"/>
  <c r="F23" i="43"/>
  <c r="H22" i="43"/>
  <c r="G22" i="43"/>
  <c r="F22" i="43"/>
  <c r="H21" i="43"/>
  <c r="G21" i="43"/>
  <c r="F21" i="43"/>
  <c r="H20" i="43"/>
  <c r="G20" i="43"/>
  <c r="F20" i="43"/>
  <c r="H19" i="43"/>
  <c r="G19" i="43"/>
  <c r="F19" i="43"/>
  <c r="H18" i="43"/>
  <c r="G18" i="43"/>
  <c r="F18" i="43"/>
  <c r="H17" i="43"/>
  <c r="G17" i="43"/>
  <c r="F17" i="43"/>
  <c r="H16" i="43"/>
  <c r="G16" i="43"/>
  <c r="F16" i="43"/>
  <c r="H15" i="43"/>
  <c r="G15" i="43"/>
  <c r="F15" i="43"/>
  <c r="H14" i="43"/>
  <c r="G14" i="43"/>
  <c r="F14" i="43"/>
  <c r="H13" i="43"/>
  <c r="G13" i="43"/>
  <c r="F13" i="43"/>
  <c r="H12" i="43"/>
  <c r="G12" i="43"/>
  <c r="F12" i="43"/>
  <c r="H11" i="43"/>
  <c r="G11" i="43"/>
  <c r="F11" i="43"/>
  <c r="H10" i="43"/>
  <c r="G10" i="43"/>
  <c r="F10" i="43"/>
  <c r="H9" i="43"/>
  <c r="G9" i="43"/>
  <c r="F9" i="43"/>
  <c r="H8" i="43"/>
  <c r="G8" i="43"/>
  <c r="F8" i="43"/>
  <c r="H7" i="43"/>
  <c r="G7" i="43"/>
  <c r="F7" i="43"/>
  <c r="H6" i="43"/>
  <c r="G6" i="43"/>
  <c r="F6" i="43"/>
  <c r="H5" i="43"/>
  <c r="G5" i="43"/>
  <c r="F5" i="43"/>
  <c r="H4" i="43"/>
  <c r="G4" i="43"/>
  <c r="F4" i="43"/>
  <c r="E27" i="43"/>
  <c r="E26" i="43"/>
  <c r="E25" i="43"/>
  <c r="E24" i="43"/>
  <c r="E23" i="43"/>
  <c r="E22" i="43"/>
  <c r="E21" i="43"/>
  <c r="E20" i="43"/>
  <c r="E19" i="43"/>
  <c r="E18" i="43"/>
  <c r="E17" i="43"/>
  <c r="E16" i="43"/>
  <c r="E15" i="43"/>
  <c r="E14" i="43"/>
  <c r="E13" i="43"/>
  <c r="E12" i="43"/>
  <c r="E11" i="43"/>
  <c r="E10" i="43"/>
  <c r="E9" i="43"/>
  <c r="E8" i="43"/>
  <c r="E7" i="43"/>
  <c r="E6" i="43"/>
  <c r="E5" i="43"/>
  <c r="E4" i="43"/>
  <c r="A27" i="43"/>
  <c r="A26" i="43"/>
  <c r="A25" i="43"/>
  <c r="A24" i="43"/>
  <c r="A23" i="43"/>
  <c r="A22" i="43"/>
  <c r="A21" i="43"/>
  <c r="A20" i="43"/>
  <c r="A19" i="43"/>
  <c r="A18" i="43"/>
  <c r="A17" i="43"/>
  <c r="A16" i="43"/>
  <c r="A15" i="43"/>
  <c r="A14" i="43"/>
  <c r="A13" i="43"/>
  <c r="A12" i="43"/>
  <c r="A11" i="43"/>
  <c r="A10" i="43"/>
  <c r="A9" i="43"/>
  <c r="A8" i="43"/>
  <c r="A7" i="43"/>
  <c r="A6" i="43"/>
  <c r="A5" i="43"/>
  <c r="A4" i="43"/>
  <c r="BJ2" i="44"/>
  <c r="AK4" i="44"/>
  <c r="AK4" i="45"/>
  <c r="AK7" i="45"/>
  <c r="BA2" i="45"/>
  <c r="BB2" i="45"/>
  <c r="BC2" i="45"/>
  <c r="BD2" i="45"/>
  <c r="BE2" i="45"/>
  <c r="BF2" i="45"/>
  <c r="BE2" i="48"/>
  <c r="BF2" i="48"/>
  <c r="BG2" i="48"/>
  <c r="BI2" i="48"/>
  <c r="BJ2" i="48"/>
  <c r="K3" i="53"/>
  <c r="J3" i="53"/>
  <c r="I3" i="53"/>
  <c r="J1" i="53"/>
  <c r="K1" i="53"/>
  <c r="L1" i="53" s="1"/>
  <c r="M1" i="53" s="1"/>
  <c r="N1" i="53" s="1"/>
  <c r="O1" i="53" s="1"/>
  <c r="P1" i="53" s="1"/>
  <c r="Q1" i="53" s="1"/>
  <c r="R1" i="53" s="1"/>
  <c r="S1" i="53" s="1"/>
  <c r="T1" i="53" s="1"/>
  <c r="U1" i="53" s="1"/>
  <c r="V1" i="53" s="1"/>
  <c r="W1" i="53" s="1"/>
  <c r="X1" i="53" s="1"/>
  <c r="Y1" i="53" s="1"/>
  <c r="Z1" i="53" s="1"/>
  <c r="AA1" i="53" s="1"/>
  <c r="AB1" i="53" s="1"/>
  <c r="AC1" i="53" s="1"/>
  <c r="AD1" i="53" s="1"/>
  <c r="AE1" i="53" s="1"/>
  <c r="AF1" i="53" s="1"/>
  <c r="AG1" i="53" s="1"/>
  <c r="AH1" i="53" s="1"/>
  <c r="AI1" i="53" s="1"/>
  <c r="AJ1" i="53" s="1"/>
  <c r="AK1" i="53" s="1"/>
  <c r="AL1" i="53" s="1"/>
  <c r="AM1" i="53" s="1"/>
  <c r="AN1" i="53" s="1"/>
  <c r="AO1" i="53" s="1"/>
  <c r="AP1" i="53" s="1"/>
  <c r="AQ1" i="53" s="1"/>
  <c r="AR1" i="53" s="1"/>
  <c r="AS1" i="53" s="1"/>
  <c r="AT1" i="53" s="1"/>
  <c r="AU1" i="53" s="1"/>
  <c r="AV1" i="53" s="1"/>
  <c r="AW1" i="53" s="1"/>
  <c r="AX1" i="53" s="1"/>
  <c r="AY1" i="53" s="1"/>
  <c r="AZ1" i="53" s="1"/>
  <c r="BA1" i="53" s="1"/>
  <c r="BB1" i="53" s="1"/>
  <c r="BC1" i="53" s="1"/>
  <c r="BD1" i="53" s="1"/>
  <c r="BE1" i="53" s="1"/>
  <c r="BF1" i="53" s="1"/>
  <c r="BG1" i="53" s="1"/>
  <c r="BH1" i="53" s="1"/>
  <c r="BI1" i="53" s="1"/>
  <c r="BJ1" i="53" s="1"/>
  <c r="BK1" i="53" s="1"/>
  <c r="BL1" i="53" s="1"/>
  <c r="BM1" i="53" s="1"/>
  <c r="BN1" i="53" s="1"/>
  <c r="BO1" i="53" s="1"/>
  <c r="BP1" i="53" s="1"/>
  <c r="BQ1" i="53" s="1"/>
  <c r="BR1" i="53" s="1"/>
  <c r="BS1" i="53" s="1"/>
  <c r="BT1" i="53" s="1"/>
  <c r="BU1" i="53" s="1"/>
  <c r="BV1" i="53" s="1"/>
  <c r="BW1" i="53" s="1"/>
  <c r="BX1" i="53" s="1"/>
  <c r="BY1" i="53" s="1"/>
  <c r="BZ1" i="53" s="1"/>
  <c r="CA1" i="53" s="1"/>
  <c r="CB1" i="53" s="1"/>
  <c r="CC1" i="53" s="1"/>
  <c r="M4" i="44"/>
  <c r="Z123" i="41"/>
  <c r="Z122" i="41"/>
  <c r="Z121" i="41"/>
  <c r="Z120" i="41"/>
  <c r="Z119" i="41"/>
  <c r="Z118" i="41"/>
  <c r="Z104" i="41"/>
  <c r="Z103" i="41"/>
  <c r="Z100" i="41"/>
  <c r="Z99" i="41"/>
  <c r="Z96" i="41"/>
  <c r="Z95" i="41"/>
  <c r="Z92" i="41"/>
  <c r="Z88" i="41"/>
  <c r="Z87" i="41"/>
  <c r="Z83" i="41"/>
  <c r="Z80" i="41"/>
  <c r="Z79" i="41"/>
  <c r="Z76" i="41"/>
  <c r="Z72" i="41"/>
  <c r="Z71" i="41"/>
  <c r="Z68" i="41"/>
  <c r="Z67" i="41"/>
  <c r="Z64" i="41"/>
  <c r="Z63" i="41"/>
  <c r="Z60" i="41"/>
  <c r="Z56" i="41"/>
  <c r="Z55" i="41"/>
  <c r="Z54" i="41"/>
  <c r="Z52" i="41"/>
  <c r="Z51" i="41"/>
  <c r="Z48" i="41"/>
  <c r="Z47" i="41"/>
  <c r="Z44" i="41"/>
  <c r="Z43" i="41"/>
  <c r="Z40" i="41"/>
  <c r="Z39" i="41"/>
  <c r="Z36" i="41"/>
  <c r="Z35" i="41"/>
  <c r="Z32" i="41"/>
  <c r="Z31" i="41"/>
  <c r="Z28" i="41"/>
  <c r="Z27" i="41"/>
  <c r="Z24" i="41"/>
  <c r="Z23" i="41"/>
  <c r="Z20" i="41"/>
  <c r="Z19" i="41"/>
  <c r="Z16" i="41"/>
  <c r="Z15" i="41"/>
  <c r="Z12" i="41"/>
  <c r="Z11" i="41"/>
  <c r="Z8" i="41"/>
  <c r="Z7" i="41"/>
  <c r="Z6" i="41"/>
  <c r="Z4" i="41"/>
  <c r="Z3" i="41"/>
  <c r="BU1" i="43"/>
  <c r="W1" i="43"/>
  <c r="V1" i="43"/>
  <c r="AV3" i="48"/>
  <c r="BU3" i="48" s="1"/>
  <c r="AU3" i="48"/>
  <c r="BT3" i="48" s="1"/>
  <c r="AT3" i="48"/>
  <c r="BS3" i="48" s="1"/>
  <c r="AS3" i="48"/>
  <c r="BR3" i="48" s="1"/>
  <c r="AR3" i="48"/>
  <c r="BQ3" i="48" s="1"/>
  <c r="AQ3" i="48"/>
  <c r="BP3" i="48" s="1"/>
  <c r="AP3" i="48"/>
  <c r="BO3" i="48" s="1"/>
  <c r="AO3" i="48"/>
  <c r="BN3" i="48" s="1"/>
  <c r="AN3" i="48"/>
  <c r="BM3" i="48" s="1"/>
  <c r="AM3" i="48"/>
  <c r="BL3" i="48" s="1"/>
  <c r="AL3" i="48"/>
  <c r="BK3" i="48" s="1"/>
  <c r="AA2" i="48"/>
  <c r="BU1" i="48"/>
  <c r="AV3" i="45"/>
  <c r="BU3" i="45" s="1"/>
  <c r="AU3" i="45"/>
  <c r="BT3" i="45"/>
  <c r="AT3" i="45"/>
  <c r="BS3" i="45" s="1"/>
  <c r="AS3" i="45"/>
  <c r="BR3" i="45" s="1"/>
  <c r="AR3" i="45"/>
  <c r="BQ3" i="45" s="1"/>
  <c r="AQ3" i="45"/>
  <c r="BP3" i="45" s="1"/>
  <c r="AP3" i="45"/>
  <c r="BO3" i="45" s="1"/>
  <c r="AO3" i="45"/>
  <c r="BN3" i="45" s="1"/>
  <c r="AN3" i="45"/>
  <c r="BM3" i="45" s="1"/>
  <c r="AM3" i="45"/>
  <c r="BL3" i="45"/>
  <c r="AL3" i="45"/>
  <c r="BK3" i="45" s="1"/>
  <c r="AX2" i="45"/>
  <c r="AA2" i="45"/>
  <c r="BU1" i="44"/>
  <c r="AV3" i="44"/>
  <c r="BU3" i="44" s="1"/>
  <c r="AU3" i="44"/>
  <c r="BT3" i="44" s="1"/>
  <c r="AT3" i="44"/>
  <c r="BS3" i="44" s="1"/>
  <c r="AS3" i="44"/>
  <c r="BR3" i="44" s="1"/>
  <c r="AR3" i="44"/>
  <c r="BQ3" i="44" s="1"/>
  <c r="AQ3" i="44"/>
  <c r="BP3" i="44" s="1"/>
  <c r="AP3" i="44"/>
  <c r="BO3" i="44" s="1"/>
  <c r="AO3" i="44"/>
  <c r="BN3" i="44" s="1"/>
  <c r="AN3" i="44"/>
  <c r="BM3" i="44"/>
  <c r="AM3" i="44"/>
  <c r="BL3" i="44" s="1"/>
  <c r="AL3" i="44"/>
  <c r="BK3" i="44" s="1"/>
  <c r="AX2" i="44"/>
  <c r="AA2" i="44"/>
  <c r="BJ2" i="43"/>
  <c r="AV3" i="43"/>
  <c r="BU3" i="43"/>
  <c r="AU3" i="43"/>
  <c r="BT3" i="43" s="1"/>
  <c r="AT3" i="43"/>
  <c r="BS3" i="43" s="1"/>
  <c r="AS3" i="43"/>
  <c r="BR3" i="43" s="1"/>
  <c r="AR3" i="43"/>
  <c r="BQ3" i="43"/>
  <c r="AQ3" i="43"/>
  <c r="BP3" i="43" s="1"/>
  <c r="AP3" i="43"/>
  <c r="BO3" i="43"/>
  <c r="AO3" i="43"/>
  <c r="BN3" i="43" s="1"/>
  <c r="AN3" i="43"/>
  <c r="BM3" i="43"/>
  <c r="AM3" i="43"/>
  <c r="BL3" i="43" s="1"/>
  <c r="AL3" i="43"/>
  <c r="BK3" i="43" s="1"/>
  <c r="AX2" i="43"/>
  <c r="BI11" i="43" l="1"/>
  <c r="BT11" i="43" s="1"/>
  <c r="BA11" i="43"/>
  <c r="BH11" i="43"/>
  <c r="BS11" i="43" s="1"/>
  <c r="BG11" i="43"/>
  <c r="BR11" i="43" s="1"/>
  <c r="BF11" i="43"/>
  <c r="BQ11" i="43" s="1"/>
  <c r="BE11" i="43"/>
  <c r="BP11" i="43" s="1"/>
  <c r="AW11" i="43"/>
  <c r="BC11" i="43"/>
  <c r="BN11" i="43" s="1"/>
  <c r="BD11" i="43"/>
  <c r="BO11" i="43" s="1"/>
  <c r="BJ11" i="43"/>
  <c r="BU11" i="43" s="1"/>
  <c r="BB11" i="43"/>
  <c r="BM11" i="43" s="1"/>
  <c r="BJ32" i="48"/>
  <c r="BU32" i="48" s="1"/>
  <c r="BF32" i="48"/>
  <c r="BQ32" i="48" s="1"/>
  <c r="BB32" i="48"/>
  <c r="BM32" i="48" s="1"/>
  <c r="BI32" i="48"/>
  <c r="BT32" i="48" s="1"/>
  <c r="BE32" i="48"/>
  <c r="BP32" i="48" s="1"/>
  <c r="BA32" i="48"/>
  <c r="BC32" i="48"/>
  <c r="BN32" i="48" s="1"/>
  <c r="BH32" i="48"/>
  <c r="BS32" i="48" s="1"/>
  <c r="BG32" i="48"/>
  <c r="BR32" i="48" s="1"/>
  <c r="BD32" i="48"/>
  <c r="BO32" i="48" s="1"/>
  <c r="N46" i="48"/>
  <c r="AH46" i="48" s="1"/>
  <c r="AI22" i="48"/>
  <c r="N15" i="48"/>
  <c r="N9" i="48"/>
  <c r="P17" i="48"/>
  <c r="BU1" i="45"/>
  <c r="AB7" i="45"/>
  <c r="AV4" i="48"/>
  <c r="L5" i="45"/>
  <c r="N5" i="45" s="1"/>
  <c r="AN1" i="45"/>
  <c r="BB1" i="45" s="1"/>
  <c r="AE28" i="48"/>
  <c r="AE8" i="48"/>
  <c r="AE4" i="48"/>
  <c r="AP4" i="48" s="1"/>
  <c r="AJ38" i="48"/>
  <c r="AH38" i="48"/>
  <c r="AI38" i="48"/>
  <c r="AI30" i="48"/>
  <c r="AK30" i="48"/>
  <c r="AH30" i="48"/>
  <c r="AJ30" i="48"/>
  <c r="AE25" i="48"/>
  <c r="AH25" i="48"/>
  <c r="AG25" i="48"/>
  <c r="AI25" i="48"/>
  <c r="V9" i="48"/>
  <c r="AA2" i="43"/>
  <c r="AV4" i="44"/>
  <c r="AJ43" i="48"/>
  <c r="AJ25" i="48"/>
  <c r="AF46" i="48"/>
  <c r="N21" i="48"/>
  <c r="AK21" i="48" s="1"/>
  <c r="AM1" i="45"/>
  <c r="BA1" i="45" s="1"/>
  <c r="U12" i="48"/>
  <c r="AJ39" i="48"/>
  <c r="AF17" i="48"/>
  <c r="W10" i="48"/>
  <c r="AQ1" i="48"/>
  <c r="AJ35" i="48"/>
  <c r="AJ17" i="48"/>
  <c r="N42" i="48"/>
  <c r="AK42" i="48" s="1"/>
  <c r="AJ23" i="48"/>
  <c r="N13" i="48"/>
  <c r="N10" i="48"/>
  <c r="P21" i="48"/>
  <c r="X10" i="45"/>
  <c r="Y10" i="45" s="1"/>
  <c r="N7" i="44"/>
  <c r="AG40" i="48"/>
  <c r="AJ40" i="48"/>
  <c r="AE22" i="48"/>
  <c r="AE9" i="48"/>
  <c r="AP9" i="48" s="1"/>
  <c r="AI45" i="48"/>
  <c r="AH41" i="48"/>
  <c r="AJ41" i="48"/>
  <c r="AH37" i="48"/>
  <c r="AH44" i="48"/>
  <c r="AE26" i="48"/>
  <c r="AE11" i="48"/>
  <c r="AJ11" i="48"/>
  <c r="AI11" i="48"/>
  <c r="AE31" i="48"/>
  <c r="AF14" i="48"/>
  <c r="AK6" i="48"/>
  <c r="AF6" i="48"/>
  <c r="AH6" i="48"/>
  <c r="BS1" i="45"/>
  <c r="BH1" i="45"/>
  <c r="AE18" i="48"/>
  <c r="V46" i="48"/>
  <c r="W46" i="48"/>
  <c r="V7" i="48"/>
  <c r="W7" i="48"/>
  <c r="AK35" i="48"/>
  <c r="AV35" i="48" s="1"/>
  <c r="AK39" i="48"/>
  <c r="AK5" i="48"/>
  <c r="AI7" i="45"/>
  <c r="N5" i="44"/>
  <c r="AX4" i="43"/>
  <c r="AK19" i="48"/>
  <c r="AK14" i="48"/>
  <c r="AG22" i="48"/>
  <c r="N33" i="48"/>
  <c r="AK33" i="48" s="1"/>
  <c r="N29" i="48"/>
  <c r="N24" i="48"/>
  <c r="AI24" i="48" s="1"/>
  <c r="N20" i="48"/>
  <c r="AK20" i="48" s="1"/>
  <c r="N16" i="48"/>
  <c r="AG16" i="48" s="1"/>
  <c r="W12" i="48"/>
  <c r="N6" i="45"/>
  <c r="AJ6" i="45" s="1"/>
  <c r="P41" i="48"/>
  <c r="P5" i="44"/>
  <c r="AK38" i="48"/>
  <c r="AK31" i="48"/>
  <c r="AK18" i="48"/>
  <c r="AK13" i="48"/>
  <c r="AI43" i="48"/>
  <c r="AG38" i="48"/>
  <c r="AG32" i="48"/>
  <c r="W9" i="48"/>
  <c r="N7" i="48"/>
  <c r="AI4" i="45"/>
  <c r="P9" i="45"/>
  <c r="V24" i="43"/>
  <c r="W24" i="43"/>
  <c r="AK23" i="48"/>
  <c r="AK11" i="48"/>
  <c r="AJ14" i="48"/>
  <c r="AJ6" i="48"/>
  <c r="AI6" i="48"/>
  <c r="AG11" i="48"/>
  <c r="P10" i="45"/>
  <c r="AK32" i="48"/>
  <c r="AG4" i="48"/>
  <c r="U27" i="43"/>
  <c r="AI37" i="48"/>
  <c r="AF19" i="48"/>
  <c r="V29" i="48"/>
  <c r="V40" i="48"/>
  <c r="V15" i="48"/>
  <c r="W15" i="48"/>
  <c r="AK44" i="48"/>
  <c r="AK22" i="48"/>
  <c r="AJ44" i="48"/>
  <c r="AI41" i="48"/>
  <c r="AH31" i="48"/>
  <c r="AG26" i="48"/>
  <c r="AG19" i="48"/>
  <c r="P9" i="48"/>
  <c r="P7" i="44"/>
  <c r="P4" i="48"/>
  <c r="X38" i="48"/>
  <c r="Z38" i="48" s="1"/>
  <c r="X40" i="48"/>
  <c r="AK41" i="48"/>
  <c r="AK28" i="48"/>
  <c r="AJ19" i="48"/>
  <c r="AJ4" i="48"/>
  <c r="AU4" i="48" s="1"/>
  <c r="AI26" i="48"/>
  <c r="AH4" i="48"/>
  <c r="AS4" i="48" s="1"/>
  <c r="P46" i="48"/>
  <c r="P8" i="48"/>
  <c r="P40" i="48"/>
  <c r="AK26" i="48"/>
  <c r="AU35" i="48"/>
  <c r="AJ26" i="48"/>
  <c r="AJ22" i="48"/>
  <c r="AI44" i="48"/>
  <c r="AI4" i="48"/>
  <c r="AH26" i="48"/>
  <c r="AG44" i="48"/>
  <c r="AF4" i="48"/>
  <c r="AQ4" i="48" s="1"/>
  <c r="AT4" i="48"/>
  <c r="T2" i="48"/>
  <c r="AV7" i="48"/>
  <c r="W40" i="48"/>
  <c r="W6" i="48"/>
  <c r="X7" i="48"/>
  <c r="Z7" i="48" s="1"/>
  <c r="W26" i="48"/>
  <c r="W44" i="48"/>
  <c r="W29" i="48"/>
  <c r="Z10" i="45"/>
  <c r="R15" i="43"/>
  <c r="T23" i="43"/>
  <c r="X23" i="43" s="1"/>
  <c r="W17" i="43"/>
  <c r="W9" i="43"/>
  <c r="W7" i="44"/>
  <c r="W23" i="43"/>
  <c r="T25" i="43"/>
  <c r="R14" i="43"/>
  <c r="R16" i="43"/>
  <c r="R18" i="43"/>
  <c r="T5" i="43"/>
  <c r="V20" i="48"/>
  <c r="W20" i="48"/>
  <c r="V6" i="43"/>
  <c r="W6" i="43"/>
  <c r="V17" i="48"/>
  <c r="W17" i="48"/>
  <c r="R4" i="44"/>
  <c r="X24" i="43"/>
  <c r="Z24" i="43" s="1"/>
  <c r="X35" i="48"/>
  <c r="Y35" i="48" s="1"/>
  <c r="X23" i="48"/>
  <c r="Y23" i="48" s="1"/>
  <c r="X15" i="48"/>
  <c r="Y15" i="48" s="1"/>
  <c r="AB4" i="45"/>
  <c r="AK46" i="48"/>
  <c r="AV46" i="48" s="1"/>
  <c r="AK43" i="48"/>
  <c r="AK40" i="48"/>
  <c r="AK25" i="48"/>
  <c r="AJ46" i="48"/>
  <c r="AJ42" i="48"/>
  <c r="AJ32" i="48"/>
  <c r="AJ28" i="48"/>
  <c r="AU7" i="48"/>
  <c r="AI32" i="48"/>
  <c r="AI28" i="48"/>
  <c r="AI18" i="48"/>
  <c r="AI10" i="48"/>
  <c r="AT10" i="48" s="1"/>
  <c r="AH45" i="48"/>
  <c r="AH28" i="48"/>
  <c r="AH18" i="48"/>
  <c r="AS7" i="48"/>
  <c r="AG28" i="48"/>
  <c r="AR7" i="48"/>
  <c r="AF40" i="48"/>
  <c r="AS35" i="48"/>
  <c r="P43" i="48"/>
  <c r="P31" i="48"/>
  <c r="P7" i="48"/>
  <c r="P28" i="48"/>
  <c r="P15" i="48"/>
  <c r="P24" i="43"/>
  <c r="X46" i="48"/>
  <c r="Z46" i="48" s="1"/>
  <c r="X6" i="48"/>
  <c r="Y6" i="48" s="1"/>
  <c r="X5" i="44"/>
  <c r="Z5" i="44" s="1"/>
  <c r="AJ4" i="45"/>
  <c r="AK45" i="48"/>
  <c r="AK29" i="48"/>
  <c r="AK10" i="48"/>
  <c r="AV10" i="48" s="1"/>
  <c r="AJ45" i="48"/>
  <c r="AJ37" i="48"/>
  <c r="AJ31" i="48"/>
  <c r="AJ18" i="48"/>
  <c r="AI46" i="48"/>
  <c r="AT46" i="48" s="1"/>
  <c r="AI40" i="48"/>
  <c r="AT40" i="48" s="1"/>
  <c r="AI31" i="48"/>
  <c r="AT7" i="48"/>
  <c r="AG46" i="48"/>
  <c r="AR46" i="48" s="1"/>
  <c r="AF21" i="48"/>
  <c r="AS46" i="48"/>
  <c r="P42" i="48"/>
  <c r="P27" i="48"/>
  <c r="P21" i="43"/>
  <c r="P23" i="48"/>
  <c r="P11" i="48"/>
  <c r="P7" i="43"/>
  <c r="U38" i="48"/>
  <c r="U16" i="43"/>
  <c r="X29" i="48"/>
  <c r="Y29" i="48" s="1"/>
  <c r="X17" i="48"/>
  <c r="X9" i="48"/>
  <c r="Y9" i="48" s="1"/>
  <c r="X7" i="44"/>
  <c r="Y7" i="44" s="1"/>
  <c r="X6" i="43"/>
  <c r="Y38" i="48"/>
  <c r="V23" i="48"/>
  <c r="W23" i="48"/>
  <c r="V5" i="48"/>
  <c r="W5" i="48"/>
  <c r="Z40" i="48"/>
  <c r="V7" i="45"/>
  <c r="W7" i="45"/>
  <c r="W11" i="43"/>
  <c r="V11" i="43"/>
  <c r="V42" i="48"/>
  <c r="W42" i="48"/>
  <c r="V21" i="48"/>
  <c r="W21" i="48"/>
  <c r="Y5" i="44"/>
  <c r="V4" i="45"/>
  <c r="W4" i="45"/>
  <c r="AV4" i="45" s="1"/>
  <c r="AH11" i="48"/>
  <c r="AG21" i="48"/>
  <c r="AG14" i="48"/>
  <c r="AR4" i="48"/>
  <c r="AF25" i="48"/>
  <c r="X27" i="48"/>
  <c r="T22" i="43"/>
  <c r="X21" i="48"/>
  <c r="Y21" i="48" s="1"/>
  <c r="X42" i="48"/>
  <c r="U13" i="48"/>
  <c r="W13" i="48" s="1"/>
  <c r="X17" i="43"/>
  <c r="Z17" i="43" s="1"/>
  <c r="AI35" i="48"/>
  <c r="AT35" i="48" s="1"/>
  <c r="AI21" i="48"/>
  <c r="AH40" i="48"/>
  <c r="AH29" i="48"/>
  <c r="AH22" i="48"/>
  <c r="AG29" i="48"/>
  <c r="AG18" i="48"/>
  <c r="AG10" i="48"/>
  <c r="AR10" i="48" s="1"/>
  <c r="AF11" i="48"/>
  <c r="P8" i="45"/>
  <c r="U22" i="43"/>
  <c r="T12" i="43"/>
  <c r="T10" i="43"/>
  <c r="X44" i="48"/>
  <c r="X4" i="43"/>
  <c r="Y4" i="43" s="1"/>
  <c r="W4" i="43"/>
  <c r="AE23" i="48"/>
  <c r="AG23" i="48"/>
  <c r="AH23" i="48"/>
  <c r="AF23" i="48"/>
  <c r="AI23" i="48"/>
  <c r="AV17" i="48"/>
  <c r="AE15" i="48"/>
  <c r="AP15" i="48" s="1"/>
  <c r="AF15" i="48"/>
  <c r="AG15" i="48"/>
  <c r="AJ15" i="48"/>
  <c r="AK15" i="48"/>
  <c r="AV15" i="48" s="1"/>
  <c r="AH15" i="48"/>
  <c r="AI15" i="48"/>
  <c r="AE12" i="48"/>
  <c r="AP12" i="48" s="1"/>
  <c r="AH12" i="48"/>
  <c r="AS12" i="48" s="1"/>
  <c r="AI12" i="48"/>
  <c r="AT12" i="48" s="1"/>
  <c r="AJ12" i="48"/>
  <c r="AU12" i="48" s="1"/>
  <c r="AK12" i="48"/>
  <c r="AV12" i="48" s="1"/>
  <c r="AF12" i="48"/>
  <c r="AQ12" i="48" s="1"/>
  <c r="AG12" i="48"/>
  <c r="AR12" i="48" s="1"/>
  <c r="AS9" i="48"/>
  <c r="AT9" i="48"/>
  <c r="AU9" i="48"/>
  <c r="AE5" i="48"/>
  <c r="AH5" i="48"/>
  <c r="AI5" i="48"/>
  <c r="AG5" i="48"/>
  <c r="AJ5" i="48"/>
  <c r="AE33" i="48"/>
  <c r="AI33" i="48"/>
  <c r="AQ9" i="48"/>
  <c r="AU1" i="44"/>
  <c r="AJ4" i="44"/>
  <c r="AU4" i="44" s="1"/>
  <c r="BF1" i="48"/>
  <c r="BQ1" i="48"/>
  <c r="AR9" i="48"/>
  <c r="AS44" i="48"/>
  <c r="AH42" i="48"/>
  <c r="AG42" i="48"/>
  <c r="AR42" i="48" s="1"/>
  <c r="AI42" i="48"/>
  <c r="AH39" i="48"/>
  <c r="AI39" i="48"/>
  <c r="BP1" i="48"/>
  <c r="BE1" i="48"/>
  <c r="AQ17" i="48"/>
  <c r="AQ46" i="48"/>
  <c r="AE30" i="48"/>
  <c r="AG30" i="48"/>
  <c r="AE17" i="48"/>
  <c r="AG17" i="48"/>
  <c r="AH17" i="48"/>
  <c r="AS17" i="48" s="1"/>
  <c r="AI17" i="48"/>
  <c r="AE14" i="48"/>
  <c r="AH14" i="48"/>
  <c r="AI14" i="48"/>
  <c r="X34" i="48"/>
  <c r="P34" i="48"/>
  <c r="U34" i="48"/>
  <c r="N34" i="48"/>
  <c r="AE34" i="48" s="1"/>
  <c r="U30" i="48"/>
  <c r="P30" i="48"/>
  <c r="X30" i="48"/>
  <c r="U28" i="48"/>
  <c r="X28" i="48"/>
  <c r="AF44" i="48"/>
  <c r="AQ44" i="48" s="1"/>
  <c r="AF30" i="48"/>
  <c r="AE32" i="48"/>
  <c r="AH32" i="48"/>
  <c r="AE24" i="48"/>
  <c r="AE19" i="48"/>
  <c r="AH19" i="48"/>
  <c r="AE13" i="48"/>
  <c r="AG13" i="48"/>
  <c r="AE6" i="48"/>
  <c r="AG6" i="48"/>
  <c r="AR6" i="48" s="1"/>
  <c r="BI1" i="48"/>
  <c r="BS1" i="48"/>
  <c r="BH1" i="48"/>
  <c r="X45" i="48"/>
  <c r="U45" i="48"/>
  <c r="P45" i="48"/>
  <c r="P36" i="48"/>
  <c r="N36" i="48"/>
  <c r="AE36" i="48" s="1"/>
  <c r="V20" i="43"/>
  <c r="W20" i="43"/>
  <c r="BT1" i="45"/>
  <c r="BI1" i="45"/>
  <c r="BM1" i="45"/>
  <c r="AF5" i="48"/>
  <c r="AQ5" i="48" s="1"/>
  <c r="AF10" i="48"/>
  <c r="AQ10" i="48" s="1"/>
  <c r="AF16" i="48"/>
  <c r="AF28" i="48"/>
  <c r="AF32" i="48"/>
  <c r="AF38" i="48"/>
  <c r="AF42" i="48"/>
  <c r="D132" i="41"/>
  <c r="E132" i="41" s="1"/>
  <c r="E155" i="41"/>
  <c r="AD41" i="48" s="1"/>
  <c r="AC38" i="48"/>
  <c r="Y13" i="48"/>
  <c r="Z13" i="48"/>
  <c r="V18" i="48"/>
  <c r="W18" i="48"/>
  <c r="AV18" i="48" s="1"/>
  <c r="U6" i="44"/>
  <c r="P6" i="44"/>
  <c r="D139" i="41"/>
  <c r="X5" i="48"/>
  <c r="Y6" i="43"/>
  <c r="Z6" i="43"/>
  <c r="U25" i="43"/>
  <c r="U14" i="43"/>
  <c r="X6" i="44"/>
  <c r="BG1" i="48"/>
  <c r="P4" i="45"/>
  <c r="AW4" i="45" s="1"/>
  <c r="P7" i="45"/>
  <c r="U43" i="48"/>
  <c r="X43" i="48"/>
  <c r="P38" i="48"/>
  <c r="U32" i="48"/>
  <c r="X32" i="48"/>
  <c r="U19" i="43"/>
  <c r="P19" i="43"/>
  <c r="U8" i="43"/>
  <c r="D11" i="43"/>
  <c r="U37" i="48"/>
  <c r="X37" i="48"/>
  <c r="U25" i="48"/>
  <c r="P25" i="48"/>
  <c r="X25" i="48"/>
  <c r="X25" i="43"/>
  <c r="Y24" i="43"/>
  <c r="U12" i="43"/>
  <c r="X5" i="45"/>
  <c r="X22" i="43"/>
  <c r="Z22" i="43" s="1"/>
  <c r="P5" i="43"/>
  <c r="X26" i="48"/>
  <c r="X20" i="48"/>
  <c r="X18" i="48"/>
  <c r="X12" i="48"/>
  <c r="X10" i="48"/>
  <c r="P19" i="48"/>
  <c r="P13" i="48"/>
  <c r="P15" i="43"/>
  <c r="AE41" i="48"/>
  <c r="AF41" i="48"/>
  <c r="AG41" i="48"/>
  <c r="AE45" i="48"/>
  <c r="AF45" i="48"/>
  <c r="AG45" i="48"/>
  <c r="AE43" i="48"/>
  <c r="AF43" i="48"/>
  <c r="AG43" i="48"/>
  <c r="AE38" i="48"/>
  <c r="AE40" i="48"/>
  <c r="AC40" i="48"/>
  <c r="AE35" i="48"/>
  <c r="AP35" i="48" s="1"/>
  <c r="AF35" i="48"/>
  <c r="AQ35" i="48" s="1"/>
  <c r="AG35" i="48"/>
  <c r="AR35" i="48" s="1"/>
  <c r="AE46" i="48"/>
  <c r="AP46" i="48" s="1"/>
  <c r="AE44" i="48"/>
  <c r="AE42" i="48"/>
  <c r="AE39" i="48"/>
  <c r="AD39" i="48"/>
  <c r="AF39" i="48"/>
  <c r="AG39" i="48"/>
  <c r="AE37" i="48"/>
  <c r="AD37" i="48"/>
  <c r="AF37" i="48"/>
  <c r="AG37" i="48"/>
  <c r="AG33" i="48"/>
  <c r="AG31" i="48"/>
  <c r="AF33" i="48"/>
  <c r="AF31" i="48"/>
  <c r="AF29" i="48"/>
  <c r="AF26" i="48"/>
  <c r="AF22" i="48"/>
  <c r="AF20" i="48"/>
  <c r="AQ20" i="48" s="1"/>
  <c r="AF18" i="48"/>
  <c r="AC30" i="48"/>
  <c r="AC28" i="48"/>
  <c r="AC19" i="48"/>
  <c r="AC15" i="48"/>
  <c r="AN15" i="48" s="1"/>
  <c r="AC9" i="48"/>
  <c r="AN9" i="48" s="1"/>
  <c r="AC5" i="48"/>
  <c r="AD31" i="48"/>
  <c r="AD22" i="48"/>
  <c r="AD6" i="48"/>
  <c r="AO6" i="48" s="1"/>
  <c r="BO1" i="48"/>
  <c r="BD1" i="48"/>
  <c r="X4" i="45"/>
  <c r="D8" i="43"/>
  <c r="Z15" i="48"/>
  <c r="P4" i="44"/>
  <c r="L2" i="53"/>
  <c r="U18" i="43"/>
  <c r="P18" i="43"/>
  <c r="U13" i="43"/>
  <c r="X13" i="43"/>
  <c r="U7" i="43"/>
  <c r="P26" i="43"/>
  <c r="P22" i="43"/>
  <c r="P17" i="43"/>
  <c r="P13" i="43"/>
  <c r="P9" i="43"/>
  <c r="U36" i="48"/>
  <c r="X36" i="48"/>
  <c r="U31" i="48"/>
  <c r="X31" i="48"/>
  <c r="U24" i="48"/>
  <c r="X24" i="48"/>
  <c r="P24" i="48"/>
  <c r="U6" i="45"/>
  <c r="P6" i="45"/>
  <c r="BH6" i="45" s="1"/>
  <c r="P4" i="43"/>
  <c r="BI4" i="43" s="1"/>
  <c r="P6" i="43"/>
  <c r="P8" i="43"/>
  <c r="P10" i="43"/>
  <c r="P12" i="43"/>
  <c r="P14" i="43"/>
  <c r="P16" i="43"/>
  <c r="P20" i="43"/>
  <c r="P23" i="43"/>
  <c r="P25" i="43"/>
  <c r="P27" i="43"/>
  <c r="P5" i="48"/>
  <c r="P10" i="48"/>
  <c r="P12" i="48"/>
  <c r="P14" i="48"/>
  <c r="P16" i="48"/>
  <c r="P18" i="48"/>
  <c r="P20" i="48"/>
  <c r="P22" i="48"/>
  <c r="P26" i="48"/>
  <c r="P29" i="48"/>
  <c r="P33" i="48"/>
  <c r="P35" i="48"/>
  <c r="P37" i="48"/>
  <c r="P39" i="48"/>
  <c r="P44" i="48"/>
  <c r="U39" i="48"/>
  <c r="X39" i="48"/>
  <c r="U33" i="48"/>
  <c r="X33" i="48"/>
  <c r="U11" i="48"/>
  <c r="X11" i="48"/>
  <c r="U26" i="43"/>
  <c r="U21" i="43"/>
  <c r="U15" i="43"/>
  <c r="U41" i="48"/>
  <c r="X41" i="48"/>
  <c r="U19" i="48"/>
  <c r="X19" i="48"/>
  <c r="U14" i="48"/>
  <c r="X14" i="48"/>
  <c r="U8" i="48"/>
  <c r="X8" i="48"/>
  <c r="D20" i="43"/>
  <c r="X4" i="48"/>
  <c r="T47" i="48"/>
  <c r="U22" i="48"/>
  <c r="X22" i="48"/>
  <c r="U16" i="48"/>
  <c r="X16" i="48"/>
  <c r="D19" i="43"/>
  <c r="U10" i="43"/>
  <c r="U5" i="43"/>
  <c r="X5" i="43"/>
  <c r="D7" i="45"/>
  <c r="T8" i="45"/>
  <c r="T6" i="45"/>
  <c r="D7" i="43"/>
  <c r="D21" i="43"/>
  <c r="D27" i="43"/>
  <c r="T9" i="45"/>
  <c r="D9" i="43"/>
  <c r="D26" i="43"/>
  <c r="BD10" i="43" l="1"/>
  <c r="BO10" i="43" s="1"/>
  <c r="BC10" i="43"/>
  <c r="BN10" i="43" s="1"/>
  <c r="AW10" i="43"/>
  <c r="BJ10" i="43"/>
  <c r="BU10" i="43" s="1"/>
  <c r="BB10" i="43"/>
  <c r="BM10" i="43" s="1"/>
  <c r="BI10" i="43"/>
  <c r="BT10" i="43" s="1"/>
  <c r="BA10" i="43"/>
  <c r="BF10" i="43"/>
  <c r="BQ10" i="43" s="1"/>
  <c r="BH10" i="43"/>
  <c r="BS10" i="43" s="1"/>
  <c r="BG10" i="43"/>
  <c r="BR10" i="43" s="1"/>
  <c r="BE10" i="43"/>
  <c r="BP10" i="43" s="1"/>
  <c r="BF22" i="43"/>
  <c r="BQ22" i="43" s="1"/>
  <c r="AW22" i="43"/>
  <c r="BH22" i="43"/>
  <c r="BS22" i="43" s="1"/>
  <c r="BE22" i="43"/>
  <c r="BP22" i="43" s="1"/>
  <c r="BD22" i="43"/>
  <c r="BO22" i="43" s="1"/>
  <c r="BC22" i="43"/>
  <c r="BN22" i="43" s="1"/>
  <c r="BJ22" i="43"/>
  <c r="BU22" i="43" s="1"/>
  <c r="BB22" i="43"/>
  <c r="BM22" i="43" s="1"/>
  <c r="BI22" i="43"/>
  <c r="BT22" i="43" s="1"/>
  <c r="BA22" i="43"/>
  <c r="BG22" i="43"/>
  <c r="BR22" i="43" s="1"/>
  <c r="BH25" i="43"/>
  <c r="BS25" i="43" s="1"/>
  <c r="BG25" i="43"/>
  <c r="BR25" i="43" s="1"/>
  <c r="BB25" i="43"/>
  <c r="BM25" i="43" s="1"/>
  <c r="BF25" i="43"/>
  <c r="BQ25" i="43" s="1"/>
  <c r="BE25" i="43"/>
  <c r="BP25" i="43" s="1"/>
  <c r="AW25" i="43"/>
  <c r="BJ25" i="43"/>
  <c r="BU25" i="43" s="1"/>
  <c r="BD25" i="43"/>
  <c r="BO25" i="43" s="1"/>
  <c r="BC25" i="43"/>
  <c r="BN25" i="43" s="1"/>
  <c r="BI25" i="43"/>
  <c r="BT25" i="43" s="1"/>
  <c r="BA25" i="43"/>
  <c r="BJ23" i="43"/>
  <c r="BU23" i="43" s="1"/>
  <c r="BB23" i="43"/>
  <c r="BM23" i="43" s="1"/>
  <c r="BI23" i="43"/>
  <c r="BT23" i="43" s="1"/>
  <c r="BA23" i="43"/>
  <c r="BH23" i="43"/>
  <c r="BS23" i="43" s="1"/>
  <c r="BG23" i="43"/>
  <c r="BR23" i="43" s="1"/>
  <c r="BD23" i="43"/>
  <c r="BO23" i="43" s="1"/>
  <c r="BF23" i="43"/>
  <c r="BQ23" i="43" s="1"/>
  <c r="AW23" i="43"/>
  <c r="BE23" i="43"/>
  <c r="BP23" i="43" s="1"/>
  <c r="BC23" i="43"/>
  <c r="BN23" i="43" s="1"/>
  <c r="BJ7" i="43"/>
  <c r="BU7" i="43" s="1"/>
  <c r="BB7" i="43"/>
  <c r="BM7" i="43" s="1"/>
  <c r="BI7" i="43"/>
  <c r="BT7" i="43" s="1"/>
  <c r="BA7" i="43"/>
  <c r="BH7" i="43"/>
  <c r="BS7" i="43" s="1"/>
  <c r="BG7" i="43"/>
  <c r="BR7" i="43" s="1"/>
  <c r="BD7" i="43"/>
  <c r="BO7" i="43" s="1"/>
  <c r="BF7" i="43"/>
  <c r="BQ7" i="43" s="1"/>
  <c r="BE7" i="43"/>
  <c r="BP7" i="43" s="1"/>
  <c r="AW7" i="43"/>
  <c r="BC7" i="43"/>
  <c r="BN7" i="43" s="1"/>
  <c r="BF24" i="43"/>
  <c r="BQ24" i="43" s="1"/>
  <c r="AW24" i="43"/>
  <c r="BE24" i="43"/>
  <c r="BP24" i="43" s="1"/>
  <c r="BD24" i="43"/>
  <c r="BO24" i="43" s="1"/>
  <c r="BC24" i="43"/>
  <c r="BN24" i="43" s="1"/>
  <c r="BJ24" i="43"/>
  <c r="BU24" i="43" s="1"/>
  <c r="BB24" i="43"/>
  <c r="BM24" i="43" s="1"/>
  <c r="BI24" i="43"/>
  <c r="BT24" i="43" s="1"/>
  <c r="BA24" i="43"/>
  <c r="BG24" i="43"/>
  <c r="BR24" i="43" s="1"/>
  <c r="BH24" i="43"/>
  <c r="BS24" i="43" s="1"/>
  <c r="BF20" i="43"/>
  <c r="BQ20" i="43" s="1"/>
  <c r="AW20" i="43"/>
  <c r="BH20" i="43"/>
  <c r="BS20" i="43" s="1"/>
  <c r="BE20" i="43"/>
  <c r="BP20" i="43" s="1"/>
  <c r="BD20" i="43"/>
  <c r="BO20" i="43" s="1"/>
  <c r="BC20" i="43"/>
  <c r="BN20" i="43" s="1"/>
  <c r="BJ20" i="43"/>
  <c r="BU20" i="43" s="1"/>
  <c r="BB20" i="43"/>
  <c r="BM20" i="43" s="1"/>
  <c r="BI20" i="43"/>
  <c r="BT20" i="43" s="1"/>
  <c r="BA20" i="43"/>
  <c r="BG20" i="43"/>
  <c r="BR20" i="43" s="1"/>
  <c r="BI27" i="43"/>
  <c r="BT27" i="43" s="1"/>
  <c r="BA27" i="43"/>
  <c r="BH27" i="43"/>
  <c r="BS27" i="43" s="1"/>
  <c r="BG27" i="43"/>
  <c r="BR27" i="43" s="1"/>
  <c r="BC27" i="43"/>
  <c r="BN27" i="43" s="1"/>
  <c r="BF27" i="43"/>
  <c r="BQ27" i="43" s="1"/>
  <c r="AW27" i="43"/>
  <c r="BE27" i="43"/>
  <c r="BP27" i="43" s="1"/>
  <c r="BD27" i="43"/>
  <c r="BO27" i="43" s="1"/>
  <c r="BJ27" i="43"/>
  <c r="BU27" i="43" s="1"/>
  <c r="BB27" i="43"/>
  <c r="BM27" i="43" s="1"/>
  <c r="BI16" i="43"/>
  <c r="BT16" i="43" s="1"/>
  <c r="BA16" i="43"/>
  <c r="BH16" i="43"/>
  <c r="BS16" i="43" s="1"/>
  <c r="BG16" i="43"/>
  <c r="BR16" i="43" s="1"/>
  <c r="BF16" i="43"/>
  <c r="BQ16" i="43" s="1"/>
  <c r="AW16" i="43"/>
  <c r="BE16" i="43"/>
  <c r="BP16" i="43" s="1"/>
  <c r="BC16" i="43"/>
  <c r="BN16" i="43" s="1"/>
  <c r="BD16" i="43"/>
  <c r="BO16" i="43" s="1"/>
  <c r="BJ16" i="43"/>
  <c r="BU16" i="43" s="1"/>
  <c r="BB16" i="43"/>
  <c r="BM16" i="43" s="1"/>
  <c r="BE9" i="43"/>
  <c r="BP9" i="43" s="1"/>
  <c r="BG9" i="43"/>
  <c r="BR9" i="43" s="1"/>
  <c r="BD9" i="43"/>
  <c r="BO9" i="43" s="1"/>
  <c r="BC9" i="43"/>
  <c r="BN9" i="43" s="1"/>
  <c r="BJ9" i="43"/>
  <c r="BU9" i="43" s="1"/>
  <c r="BB9" i="43"/>
  <c r="BM9" i="43" s="1"/>
  <c r="BI9" i="43"/>
  <c r="BT9" i="43" s="1"/>
  <c r="BA9" i="43"/>
  <c r="BH9" i="43"/>
  <c r="BS9" i="43" s="1"/>
  <c r="BF9" i="43"/>
  <c r="BQ9" i="43" s="1"/>
  <c r="AW9" i="43"/>
  <c r="BI18" i="43"/>
  <c r="BT18" i="43" s="1"/>
  <c r="BA18" i="43"/>
  <c r="BH18" i="43"/>
  <c r="BS18" i="43" s="1"/>
  <c r="BG18" i="43"/>
  <c r="BR18" i="43" s="1"/>
  <c r="BF18" i="43"/>
  <c r="BQ18" i="43" s="1"/>
  <c r="AW18" i="43"/>
  <c r="BC18" i="43"/>
  <c r="BN18" i="43" s="1"/>
  <c r="BE18" i="43"/>
  <c r="BP18" i="43" s="1"/>
  <c r="BD18" i="43"/>
  <c r="BO18" i="43" s="1"/>
  <c r="BJ18" i="43"/>
  <c r="BU18" i="43" s="1"/>
  <c r="BB18" i="43"/>
  <c r="BM18" i="43" s="1"/>
  <c r="BE6" i="43"/>
  <c r="BP6" i="43" s="1"/>
  <c r="BD6" i="43"/>
  <c r="BO6" i="43" s="1"/>
  <c r="BC6" i="43"/>
  <c r="BN6" i="43" s="1"/>
  <c r="BG6" i="43"/>
  <c r="BR6" i="43" s="1"/>
  <c r="BJ6" i="43"/>
  <c r="BU6" i="43" s="1"/>
  <c r="BB6" i="43"/>
  <c r="BM6" i="43" s="1"/>
  <c r="BI6" i="43"/>
  <c r="BT6" i="43" s="1"/>
  <c r="BA6" i="43"/>
  <c r="BH6" i="43"/>
  <c r="BS6" i="43" s="1"/>
  <c r="BF6" i="43"/>
  <c r="BQ6" i="43" s="1"/>
  <c r="AW6" i="43"/>
  <c r="BD14" i="43"/>
  <c r="BO14" i="43" s="1"/>
  <c r="BC14" i="43"/>
  <c r="BN14" i="43" s="1"/>
  <c r="BJ14" i="43"/>
  <c r="BU14" i="43" s="1"/>
  <c r="BB14" i="43"/>
  <c r="BM14" i="43" s="1"/>
  <c r="BI14" i="43"/>
  <c r="BT14" i="43" s="1"/>
  <c r="BA14" i="43"/>
  <c r="AW14" i="43"/>
  <c r="BH14" i="43"/>
  <c r="BS14" i="43" s="1"/>
  <c r="BG14" i="43"/>
  <c r="BR14" i="43" s="1"/>
  <c r="BE14" i="43"/>
  <c r="BP14" i="43" s="1"/>
  <c r="BF14" i="43"/>
  <c r="BQ14" i="43" s="1"/>
  <c r="BD13" i="43"/>
  <c r="BO13" i="43" s="1"/>
  <c r="BC13" i="43"/>
  <c r="BN13" i="43" s="1"/>
  <c r="BJ13" i="43"/>
  <c r="BU13" i="43" s="1"/>
  <c r="BB13" i="43"/>
  <c r="BM13" i="43" s="1"/>
  <c r="AW13" i="43"/>
  <c r="BI13" i="43"/>
  <c r="BT13" i="43" s="1"/>
  <c r="BA13" i="43"/>
  <c r="BH13" i="43"/>
  <c r="BS13" i="43" s="1"/>
  <c r="BF13" i="43"/>
  <c r="BQ13" i="43" s="1"/>
  <c r="BG13" i="43"/>
  <c r="BR13" i="43" s="1"/>
  <c r="BE13" i="43"/>
  <c r="BP13" i="43" s="1"/>
  <c r="BC21" i="43"/>
  <c r="BN21" i="43" s="1"/>
  <c r="BJ21" i="43"/>
  <c r="BU21" i="43" s="1"/>
  <c r="BB21" i="43"/>
  <c r="BM21" i="43" s="1"/>
  <c r="BE21" i="43"/>
  <c r="BP21" i="43" s="1"/>
  <c r="BI21" i="43"/>
  <c r="BT21" i="43" s="1"/>
  <c r="BA21" i="43"/>
  <c r="BH21" i="43"/>
  <c r="BS21" i="43" s="1"/>
  <c r="BG21" i="43"/>
  <c r="BR21" i="43" s="1"/>
  <c r="BF21" i="43"/>
  <c r="BQ21" i="43" s="1"/>
  <c r="AW21" i="43"/>
  <c r="BD21" i="43"/>
  <c r="BO21" i="43" s="1"/>
  <c r="BL11" i="43"/>
  <c r="AZ11" i="43"/>
  <c r="BK11" i="43" s="1"/>
  <c r="BG8" i="43"/>
  <c r="BR8" i="43" s="1"/>
  <c r="BF8" i="43"/>
  <c r="BQ8" i="43" s="1"/>
  <c r="AW8" i="43"/>
  <c r="BE8" i="43"/>
  <c r="BP8" i="43" s="1"/>
  <c r="BD8" i="43"/>
  <c r="BO8" i="43" s="1"/>
  <c r="BC8" i="43"/>
  <c r="BN8" i="43" s="1"/>
  <c r="BJ8" i="43"/>
  <c r="BU8" i="43" s="1"/>
  <c r="BB8" i="43"/>
  <c r="BM8" i="43" s="1"/>
  <c r="BI8" i="43"/>
  <c r="BT8" i="43" s="1"/>
  <c r="BH8" i="43"/>
  <c r="BS8" i="43" s="1"/>
  <c r="BA8" i="43"/>
  <c r="BJ15" i="43"/>
  <c r="BU15" i="43" s="1"/>
  <c r="BB15" i="43"/>
  <c r="BM15" i="43" s="1"/>
  <c r="BI15" i="43"/>
  <c r="BT15" i="43" s="1"/>
  <c r="BA15" i="43"/>
  <c r="BH15" i="43"/>
  <c r="BS15" i="43" s="1"/>
  <c r="BG15" i="43"/>
  <c r="BR15" i="43" s="1"/>
  <c r="BF15" i="43"/>
  <c r="BQ15" i="43" s="1"/>
  <c r="AW15" i="43"/>
  <c r="BE15" i="43"/>
  <c r="BP15" i="43" s="1"/>
  <c r="BD15" i="43"/>
  <c r="BO15" i="43" s="1"/>
  <c r="BC15" i="43"/>
  <c r="BN15" i="43" s="1"/>
  <c r="BF12" i="43"/>
  <c r="BQ12" i="43" s="1"/>
  <c r="AW12" i="43"/>
  <c r="BE12" i="43"/>
  <c r="BP12" i="43" s="1"/>
  <c r="BH12" i="43"/>
  <c r="BS12" i="43" s="1"/>
  <c r="BD12" i="43"/>
  <c r="BO12" i="43" s="1"/>
  <c r="BC12" i="43"/>
  <c r="BN12" i="43" s="1"/>
  <c r="BJ12" i="43"/>
  <c r="BU12" i="43" s="1"/>
  <c r="BB12" i="43"/>
  <c r="BM12" i="43" s="1"/>
  <c r="BI12" i="43"/>
  <c r="BT12" i="43" s="1"/>
  <c r="BA12" i="43"/>
  <c r="BG12" i="43"/>
  <c r="BR12" i="43" s="1"/>
  <c r="BF17" i="43"/>
  <c r="BQ17" i="43" s="1"/>
  <c r="BH17" i="43"/>
  <c r="BS17" i="43" s="1"/>
  <c r="BE17" i="43"/>
  <c r="BP17" i="43" s="1"/>
  <c r="AW17" i="43"/>
  <c r="BD17" i="43"/>
  <c r="BO17" i="43" s="1"/>
  <c r="BC17" i="43"/>
  <c r="BN17" i="43" s="1"/>
  <c r="BJ17" i="43"/>
  <c r="BU17" i="43" s="1"/>
  <c r="BB17" i="43"/>
  <c r="BM17" i="43" s="1"/>
  <c r="BI17" i="43"/>
  <c r="BT17" i="43" s="1"/>
  <c r="BA17" i="43"/>
  <c r="BG17" i="43"/>
  <c r="BR17" i="43" s="1"/>
  <c r="BG19" i="43"/>
  <c r="BR19" i="43" s="1"/>
  <c r="BF19" i="43"/>
  <c r="BQ19" i="43" s="1"/>
  <c r="AW19" i="43"/>
  <c r="BE19" i="43"/>
  <c r="BP19" i="43" s="1"/>
  <c r="BI19" i="43"/>
  <c r="BT19" i="43" s="1"/>
  <c r="BD19" i="43"/>
  <c r="BO19" i="43" s="1"/>
  <c r="BC19" i="43"/>
  <c r="BN19" i="43" s="1"/>
  <c r="BA19" i="43"/>
  <c r="BJ19" i="43"/>
  <c r="BU19" i="43" s="1"/>
  <c r="BB19" i="43"/>
  <c r="BM19" i="43" s="1"/>
  <c r="BH19" i="43"/>
  <c r="BS19" i="43" s="1"/>
  <c r="BH26" i="43"/>
  <c r="BS26" i="43" s="1"/>
  <c r="BD26" i="43"/>
  <c r="BO26" i="43" s="1"/>
  <c r="BF26" i="43"/>
  <c r="BQ26" i="43" s="1"/>
  <c r="AW26" i="43"/>
  <c r="BE26" i="43"/>
  <c r="BP26" i="43" s="1"/>
  <c r="BG26" i="43"/>
  <c r="BR26" i="43" s="1"/>
  <c r="BC26" i="43"/>
  <c r="BN26" i="43" s="1"/>
  <c r="BJ26" i="43"/>
  <c r="BU26" i="43" s="1"/>
  <c r="BB26" i="43"/>
  <c r="BM26" i="43" s="1"/>
  <c r="BI26" i="43"/>
  <c r="BT26" i="43" s="1"/>
  <c r="BA26" i="43"/>
  <c r="BJ5" i="43"/>
  <c r="BU5" i="43" s="1"/>
  <c r="BF5" i="43"/>
  <c r="BQ5" i="43" s="1"/>
  <c r="BB5" i="43"/>
  <c r="BM5" i="43" s="1"/>
  <c r="AW5" i="43"/>
  <c r="BI5" i="43"/>
  <c r="BT5" i="43" s="1"/>
  <c r="BE5" i="43"/>
  <c r="BP5" i="43" s="1"/>
  <c r="BA5" i="43"/>
  <c r="BH5" i="43"/>
  <c r="BS5" i="43" s="1"/>
  <c r="BD5" i="43"/>
  <c r="BO5" i="43" s="1"/>
  <c r="BG5" i="43"/>
  <c r="BR5" i="43" s="1"/>
  <c r="BC5" i="43"/>
  <c r="BN5" i="43" s="1"/>
  <c r="BJ7" i="44"/>
  <c r="BU7" i="44" s="1"/>
  <c r="BF7" i="44"/>
  <c r="BQ7" i="44" s="1"/>
  <c r="BB7" i="44"/>
  <c r="BM7" i="44" s="1"/>
  <c r="BD7" i="44"/>
  <c r="BO7" i="44" s="1"/>
  <c r="BG7" i="44"/>
  <c r="BR7" i="44" s="1"/>
  <c r="BI7" i="44"/>
  <c r="BT7" i="44" s="1"/>
  <c r="BE7" i="44"/>
  <c r="BP7" i="44" s="1"/>
  <c r="BA7" i="44"/>
  <c r="AW7" i="44"/>
  <c r="BH7" i="44"/>
  <c r="BS7" i="44" s="1"/>
  <c r="BC7" i="44"/>
  <c r="BN7" i="44" s="1"/>
  <c r="BH25" i="48"/>
  <c r="BS25" i="48" s="1"/>
  <c r="BD25" i="48"/>
  <c r="BO25" i="48" s="1"/>
  <c r="BG25" i="48"/>
  <c r="BR25" i="48" s="1"/>
  <c r="BI25" i="48"/>
  <c r="BT25" i="48" s="1"/>
  <c r="BB25" i="48"/>
  <c r="BM25" i="48" s="1"/>
  <c r="BF25" i="48"/>
  <c r="BQ25" i="48" s="1"/>
  <c r="BA25" i="48"/>
  <c r="BE25" i="48"/>
  <c r="BP25" i="48" s="1"/>
  <c r="BC25" i="48"/>
  <c r="BN25" i="48" s="1"/>
  <c r="BJ25" i="48"/>
  <c r="BU25" i="48" s="1"/>
  <c r="BI31" i="48"/>
  <c r="BT31" i="48" s="1"/>
  <c r="BE31" i="48"/>
  <c r="BP31" i="48" s="1"/>
  <c r="BA31" i="48"/>
  <c r="BH31" i="48"/>
  <c r="BS31" i="48" s="1"/>
  <c r="BD31" i="48"/>
  <c r="BO31" i="48" s="1"/>
  <c r="BJ31" i="48"/>
  <c r="BU31" i="48" s="1"/>
  <c r="BB31" i="48"/>
  <c r="BM31" i="48" s="1"/>
  <c r="BG31" i="48"/>
  <c r="BR31" i="48" s="1"/>
  <c r="BF31" i="48"/>
  <c r="BQ31" i="48" s="1"/>
  <c r="BC31" i="48"/>
  <c r="BN31" i="48" s="1"/>
  <c r="BH41" i="48"/>
  <c r="BS41" i="48" s="1"/>
  <c r="BD41" i="48"/>
  <c r="BO41" i="48" s="1"/>
  <c r="BG41" i="48"/>
  <c r="BR41" i="48" s="1"/>
  <c r="BC41" i="48"/>
  <c r="BN41" i="48" s="1"/>
  <c r="BI41" i="48"/>
  <c r="BT41" i="48" s="1"/>
  <c r="BA41" i="48"/>
  <c r="BJ41" i="48"/>
  <c r="BU41" i="48" s="1"/>
  <c r="BF41" i="48"/>
  <c r="BQ41" i="48" s="1"/>
  <c r="BB41" i="48"/>
  <c r="BM41" i="48" s="1"/>
  <c r="BE41" i="48"/>
  <c r="BP41" i="48" s="1"/>
  <c r="BJ18" i="48"/>
  <c r="BU18" i="48" s="1"/>
  <c r="BF18" i="48"/>
  <c r="BQ18" i="48" s="1"/>
  <c r="BB18" i="48"/>
  <c r="BM18" i="48" s="1"/>
  <c r="BI18" i="48"/>
  <c r="BT18" i="48" s="1"/>
  <c r="BE18" i="48"/>
  <c r="BP18" i="48" s="1"/>
  <c r="BA18" i="48"/>
  <c r="BH18" i="48"/>
  <c r="BS18" i="48" s="1"/>
  <c r="BD18" i="48"/>
  <c r="BO18" i="48" s="1"/>
  <c r="BC18" i="48"/>
  <c r="BN18" i="48" s="1"/>
  <c r="BG18" i="48"/>
  <c r="BR18" i="48" s="1"/>
  <c r="BH27" i="48"/>
  <c r="BS27" i="48" s="1"/>
  <c r="BD27" i="48"/>
  <c r="BO27" i="48" s="1"/>
  <c r="BG27" i="48"/>
  <c r="BR27" i="48" s="1"/>
  <c r="BC27" i="48"/>
  <c r="BN27" i="48" s="1"/>
  <c r="BE27" i="48"/>
  <c r="BP27" i="48" s="1"/>
  <c r="BJ27" i="48"/>
  <c r="BU27" i="48" s="1"/>
  <c r="BB27" i="48"/>
  <c r="BM27" i="48" s="1"/>
  <c r="BI27" i="48"/>
  <c r="BT27" i="48" s="1"/>
  <c r="BA27" i="48"/>
  <c r="BF27" i="48"/>
  <c r="BQ27" i="48" s="1"/>
  <c r="BI16" i="48"/>
  <c r="BT16" i="48" s="1"/>
  <c r="BE16" i="48"/>
  <c r="BP16" i="48" s="1"/>
  <c r="BA16" i="48"/>
  <c r="BH16" i="48"/>
  <c r="BS16" i="48" s="1"/>
  <c r="BD16" i="48"/>
  <c r="BO16" i="48" s="1"/>
  <c r="BG16" i="48"/>
  <c r="BR16" i="48" s="1"/>
  <c r="BC16" i="48"/>
  <c r="BN16" i="48" s="1"/>
  <c r="BJ16" i="48"/>
  <c r="BU16" i="48" s="1"/>
  <c r="BF16" i="48"/>
  <c r="BQ16" i="48" s="1"/>
  <c r="BB16" i="48"/>
  <c r="BM16" i="48" s="1"/>
  <c r="BH38" i="48"/>
  <c r="BS38" i="48" s="1"/>
  <c r="BD38" i="48"/>
  <c r="BO38" i="48" s="1"/>
  <c r="BG38" i="48"/>
  <c r="BR38" i="48" s="1"/>
  <c r="BC38" i="48"/>
  <c r="BN38" i="48" s="1"/>
  <c r="BI38" i="48"/>
  <c r="BT38" i="48" s="1"/>
  <c r="BA38" i="48"/>
  <c r="BF38" i="48"/>
  <c r="BQ38" i="48" s="1"/>
  <c r="BE38" i="48"/>
  <c r="BP38" i="48" s="1"/>
  <c r="BJ38" i="48"/>
  <c r="BU38" i="48" s="1"/>
  <c r="BB38" i="48"/>
  <c r="BM38" i="48" s="1"/>
  <c r="BI42" i="48"/>
  <c r="BT42" i="48" s="1"/>
  <c r="BE42" i="48"/>
  <c r="BP42" i="48" s="1"/>
  <c r="BA42" i="48"/>
  <c r="BH42" i="48"/>
  <c r="BS42" i="48" s="1"/>
  <c r="BD42" i="48"/>
  <c r="BO42" i="48" s="1"/>
  <c r="BJ42" i="48"/>
  <c r="BU42" i="48" s="1"/>
  <c r="BB42" i="48"/>
  <c r="BM42" i="48" s="1"/>
  <c r="BC42" i="48"/>
  <c r="BN42" i="48" s="1"/>
  <c r="BG42" i="48"/>
  <c r="BR42" i="48" s="1"/>
  <c r="BF42" i="48"/>
  <c r="BQ42" i="48" s="1"/>
  <c r="BG43" i="48"/>
  <c r="BR43" i="48" s="1"/>
  <c r="BC43" i="48"/>
  <c r="BN43" i="48" s="1"/>
  <c r="BJ43" i="48"/>
  <c r="BU43" i="48" s="1"/>
  <c r="BF43" i="48"/>
  <c r="BQ43" i="48" s="1"/>
  <c r="BB43" i="48"/>
  <c r="BM43" i="48" s="1"/>
  <c r="BH43" i="48"/>
  <c r="BS43" i="48" s="1"/>
  <c r="BI43" i="48"/>
  <c r="BT43" i="48" s="1"/>
  <c r="BE43" i="48"/>
  <c r="BP43" i="48" s="1"/>
  <c r="BA43" i="48"/>
  <c r="BD43" i="48"/>
  <c r="BO43" i="48" s="1"/>
  <c r="BH40" i="48"/>
  <c r="BS40" i="48" s="1"/>
  <c r="BD40" i="48"/>
  <c r="BO40" i="48" s="1"/>
  <c r="BG40" i="48"/>
  <c r="BR40" i="48" s="1"/>
  <c r="BC40" i="48"/>
  <c r="BN40" i="48" s="1"/>
  <c r="BI40" i="48"/>
  <c r="BT40" i="48" s="1"/>
  <c r="BA40" i="48"/>
  <c r="BB40" i="48"/>
  <c r="BM40" i="48" s="1"/>
  <c r="BF40" i="48"/>
  <c r="BQ40" i="48" s="1"/>
  <c r="BE40" i="48"/>
  <c r="BP40" i="48" s="1"/>
  <c r="BJ40" i="48"/>
  <c r="BU40" i="48" s="1"/>
  <c r="BJ21" i="48"/>
  <c r="BU21" i="48" s="1"/>
  <c r="BF21" i="48"/>
  <c r="BQ21" i="48" s="1"/>
  <c r="BB21" i="48"/>
  <c r="BM21" i="48" s="1"/>
  <c r="BI21" i="48"/>
  <c r="BT21" i="48" s="1"/>
  <c r="BE21" i="48"/>
  <c r="BP21" i="48" s="1"/>
  <c r="BA21" i="48"/>
  <c r="BH21" i="48"/>
  <c r="BS21" i="48" s="1"/>
  <c r="BD21" i="48"/>
  <c r="BO21" i="48" s="1"/>
  <c r="BG21" i="48"/>
  <c r="BR21" i="48" s="1"/>
  <c r="BC21" i="48"/>
  <c r="BN21" i="48" s="1"/>
  <c r="BG29" i="48"/>
  <c r="BR29" i="48" s="1"/>
  <c r="BC29" i="48"/>
  <c r="BN29" i="48" s="1"/>
  <c r="BJ29" i="48"/>
  <c r="BU29" i="48" s="1"/>
  <c r="BF29" i="48"/>
  <c r="BQ29" i="48" s="1"/>
  <c r="BB29" i="48"/>
  <c r="BM29" i="48" s="1"/>
  <c r="BD29" i="48"/>
  <c r="BO29" i="48" s="1"/>
  <c r="BI29" i="48"/>
  <c r="BT29" i="48" s="1"/>
  <c r="BA29" i="48"/>
  <c r="BH29" i="48"/>
  <c r="BS29" i="48" s="1"/>
  <c r="BE29" i="48"/>
  <c r="BP29" i="48" s="1"/>
  <c r="BI37" i="48"/>
  <c r="BT37" i="48" s="1"/>
  <c r="BE37" i="48"/>
  <c r="BP37" i="48" s="1"/>
  <c r="BA37" i="48"/>
  <c r="BH37" i="48"/>
  <c r="BS37" i="48" s="1"/>
  <c r="BD37" i="48"/>
  <c r="BO37" i="48" s="1"/>
  <c r="BJ37" i="48"/>
  <c r="BU37" i="48" s="1"/>
  <c r="BB37" i="48"/>
  <c r="BM37" i="48" s="1"/>
  <c r="BG37" i="48"/>
  <c r="BR37" i="48" s="1"/>
  <c r="BF37" i="48"/>
  <c r="BQ37" i="48" s="1"/>
  <c r="BC37" i="48"/>
  <c r="BN37" i="48" s="1"/>
  <c r="BG35" i="48"/>
  <c r="BR35" i="48" s="1"/>
  <c r="BC35" i="48"/>
  <c r="BN35" i="48" s="1"/>
  <c r="BJ35" i="48"/>
  <c r="BU35" i="48" s="1"/>
  <c r="BF35" i="48"/>
  <c r="BQ35" i="48" s="1"/>
  <c r="BB35" i="48"/>
  <c r="BM35" i="48" s="1"/>
  <c r="BD35" i="48"/>
  <c r="BO35" i="48" s="1"/>
  <c r="BI35" i="48"/>
  <c r="BT35" i="48" s="1"/>
  <c r="BA35" i="48"/>
  <c r="BH35" i="48"/>
  <c r="BS35" i="48" s="1"/>
  <c r="BE35" i="48"/>
  <c r="BP35" i="48" s="1"/>
  <c r="BJ22" i="48"/>
  <c r="BU22" i="48" s="1"/>
  <c r="BF22" i="48"/>
  <c r="BQ22" i="48" s="1"/>
  <c r="BB22" i="48"/>
  <c r="BM22" i="48" s="1"/>
  <c r="BI22" i="48"/>
  <c r="BT22" i="48" s="1"/>
  <c r="BE22" i="48"/>
  <c r="BP22" i="48" s="1"/>
  <c r="BA22" i="48"/>
  <c r="BH22" i="48"/>
  <c r="BS22" i="48" s="1"/>
  <c r="BD22" i="48"/>
  <c r="BO22" i="48" s="1"/>
  <c r="BC22" i="48"/>
  <c r="BN22" i="48" s="1"/>
  <c r="BG22" i="48"/>
  <c r="BR22" i="48" s="1"/>
  <c r="BJ19" i="48"/>
  <c r="BU19" i="48" s="1"/>
  <c r="BF19" i="48"/>
  <c r="BQ19" i="48" s="1"/>
  <c r="BB19" i="48"/>
  <c r="BM19" i="48" s="1"/>
  <c r="BI19" i="48"/>
  <c r="BT19" i="48" s="1"/>
  <c r="BE19" i="48"/>
  <c r="BP19" i="48" s="1"/>
  <c r="BA19" i="48"/>
  <c r="BH19" i="48"/>
  <c r="BS19" i="48" s="1"/>
  <c r="BD19" i="48"/>
  <c r="BO19" i="48" s="1"/>
  <c r="BG19" i="48"/>
  <c r="BR19" i="48" s="1"/>
  <c r="BC19" i="48"/>
  <c r="BN19" i="48" s="1"/>
  <c r="BJ30" i="48"/>
  <c r="BU30" i="48" s="1"/>
  <c r="BF30" i="48"/>
  <c r="BQ30" i="48" s="1"/>
  <c r="BB30" i="48"/>
  <c r="BM30" i="48" s="1"/>
  <c r="BI30" i="48"/>
  <c r="BT30" i="48" s="1"/>
  <c r="BE30" i="48"/>
  <c r="BP30" i="48" s="1"/>
  <c r="BA30" i="48"/>
  <c r="BC30" i="48"/>
  <c r="BN30" i="48" s="1"/>
  <c r="BH30" i="48"/>
  <c r="BS30" i="48" s="1"/>
  <c r="BG30" i="48"/>
  <c r="BR30" i="48" s="1"/>
  <c r="BD30" i="48"/>
  <c r="BO30" i="48" s="1"/>
  <c r="BJ23" i="48"/>
  <c r="BU23" i="48" s="1"/>
  <c r="BF23" i="48"/>
  <c r="BQ23" i="48" s="1"/>
  <c r="BB23" i="48"/>
  <c r="BM23" i="48" s="1"/>
  <c r="BI23" i="48"/>
  <c r="BT23" i="48" s="1"/>
  <c r="BE23" i="48"/>
  <c r="BP23" i="48" s="1"/>
  <c r="BA23" i="48"/>
  <c r="BH23" i="48"/>
  <c r="BS23" i="48" s="1"/>
  <c r="BD23" i="48"/>
  <c r="BO23" i="48" s="1"/>
  <c r="BC23" i="48"/>
  <c r="BN23" i="48" s="1"/>
  <c r="BG23" i="48"/>
  <c r="BR23" i="48" s="1"/>
  <c r="BH28" i="48"/>
  <c r="BS28" i="48" s="1"/>
  <c r="BD28" i="48"/>
  <c r="BO28" i="48" s="1"/>
  <c r="BG28" i="48"/>
  <c r="BR28" i="48" s="1"/>
  <c r="BC28" i="48"/>
  <c r="BN28" i="48" s="1"/>
  <c r="BE28" i="48"/>
  <c r="BP28" i="48" s="1"/>
  <c r="BJ28" i="48"/>
  <c r="BU28" i="48" s="1"/>
  <c r="BB28" i="48"/>
  <c r="BM28" i="48" s="1"/>
  <c r="BI28" i="48"/>
  <c r="BT28" i="48" s="1"/>
  <c r="BA28" i="48"/>
  <c r="BF28" i="48"/>
  <c r="BQ28" i="48" s="1"/>
  <c r="BL32" i="48"/>
  <c r="AZ32" i="48"/>
  <c r="BK32" i="48" s="1"/>
  <c r="BG39" i="48"/>
  <c r="BR39" i="48" s="1"/>
  <c r="BC39" i="48"/>
  <c r="BN39" i="48" s="1"/>
  <c r="BJ39" i="48"/>
  <c r="BU39" i="48" s="1"/>
  <c r="BF39" i="48"/>
  <c r="BQ39" i="48" s="1"/>
  <c r="BB39" i="48"/>
  <c r="BM39" i="48" s="1"/>
  <c r="BH39" i="48"/>
  <c r="BS39" i="48" s="1"/>
  <c r="BI39" i="48"/>
  <c r="BT39" i="48" s="1"/>
  <c r="BE39" i="48"/>
  <c r="BP39" i="48" s="1"/>
  <c r="BA39" i="48"/>
  <c r="BD39" i="48"/>
  <c r="BO39" i="48" s="1"/>
  <c r="BG45" i="48"/>
  <c r="BR45" i="48" s="1"/>
  <c r="BC45" i="48"/>
  <c r="BN45" i="48" s="1"/>
  <c r="BJ45" i="48"/>
  <c r="BU45" i="48" s="1"/>
  <c r="BF45" i="48"/>
  <c r="BQ45" i="48" s="1"/>
  <c r="BB45" i="48"/>
  <c r="BM45" i="48" s="1"/>
  <c r="BD45" i="48"/>
  <c r="BO45" i="48" s="1"/>
  <c r="BE45" i="48"/>
  <c r="BP45" i="48" s="1"/>
  <c r="BI45" i="48"/>
  <c r="BT45" i="48" s="1"/>
  <c r="BA45" i="48"/>
  <c r="BH45" i="48"/>
  <c r="BS45" i="48" s="1"/>
  <c r="BH26" i="48"/>
  <c r="BS26" i="48" s="1"/>
  <c r="BD26" i="48"/>
  <c r="BO26" i="48" s="1"/>
  <c r="BG26" i="48"/>
  <c r="BR26" i="48" s="1"/>
  <c r="BC26" i="48"/>
  <c r="BN26" i="48" s="1"/>
  <c r="BE26" i="48"/>
  <c r="BP26" i="48" s="1"/>
  <c r="BJ26" i="48"/>
  <c r="BU26" i="48" s="1"/>
  <c r="BB26" i="48"/>
  <c r="BM26" i="48" s="1"/>
  <c r="BI26" i="48"/>
  <c r="BT26" i="48" s="1"/>
  <c r="BA26" i="48"/>
  <c r="BF26" i="48"/>
  <c r="BQ26" i="48" s="1"/>
  <c r="BI44" i="48"/>
  <c r="BT44" i="48" s="1"/>
  <c r="BE44" i="48"/>
  <c r="BP44" i="48" s="1"/>
  <c r="BA44" i="48"/>
  <c r="BH44" i="48"/>
  <c r="BS44" i="48" s="1"/>
  <c r="BD44" i="48"/>
  <c r="BO44" i="48" s="1"/>
  <c r="BF44" i="48"/>
  <c r="BQ44" i="48" s="1"/>
  <c r="BC44" i="48"/>
  <c r="BN44" i="48" s="1"/>
  <c r="BJ44" i="48"/>
  <c r="BU44" i="48" s="1"/>
  <c r="BB44" i="48"/>
  <c r="BM44" i="48" s="1"/>
  <c r="BG44" i="48"/>
  <c r="BR44" i="48" s="1"/>
  <c r="BJ33" i="48"/>
  <c r="BU33" i="48" s="1"/>
  <c r="BF33" i="48"/>
  <c r="BQ33" i="48" s="1"/>
  <c r="BB33" i="48"/>
  <c r="BM33" i="48" s="1"/>
  <c r="BI33" i="48"/>
  <c r="BT33" i="48" s="1"/>
  <c r="BE33" i="48"/>
  <c r="BP33" i="48" s="1"/>
  <c r="BA33" i="48"/>
  <c r="BC33" i="48"/>
  <c r="BN33" i="48" s="1"/>
  <c r="BH33" i="48"/>
  <c r="BS33" i="48" s="1"/>
  <c r="BG33" i="48"/>
  <c r="BR33" i="48" s="1"/>
  <c r="BD33" i="48"/>
  <c r="BO33" i="48" s="1"/>
  <c r="BI20" i="48"/>
  <c r="BT20" i="48" s="1"/>
  <c r="BE20" i="48"/>
  <c r="BP20" i="48" s="1"/>
  <c r="BA20" i="48"/>
  <c r="BH20" i="48"/>
  <c r="BS20" i="48" s="1"/>
  <c r="BD20" i="48"/>
  <c r="BO20" i="48" s="1"/>
  <c r="BG20" i="48"/>
  <c r="BR20" i="48" s="1"/>
  <c r="BC20" i="48"/>
  <c r="BN20" i="48" s="1"/>
  <c r="BJ20" i="48"/>
  <c r="BU20" i="48" s="1"/>
  <c r="BF20" i="48"/>
  <c r="BQ20" i="48" s="1"/>
  <c r="BB20" i="48"/>
  <c r="BM20" i="48" s="1"/>
  <c r="BI24" i="48"/>
  <c r="BT24" i="48" s="1"/>
  <c r="BE24" i="48"/>
  <c r="BP24" i="48" s="1"/>
  <c r="BA24" i="48"/>
  <c r="BH24" i="48"/>
  <c r="BS24" i="48" s="1"/>
  <c r="BD24" i="48"/>
  <c r="BO24" i="48" s="1"/>
  <c r="BG24" i="48"/>
  <c r="BR24" i="48" s="1"/>
  <c r="BC24" i="48"/>
  <c r="BN24" i="48" s="1"/>
  <c r="BB24" i="48"/>
  <c r="BM24" i="48" s="1"/>
  <c r="BF24" i="48"/>
  <c r="BQ24" i="48" s="1"/>
  <c r="BJ24" i="48"/>
  <c r="BU24" i="48" s="1"/>
  <c r="BJ36" i="48"/>
  <c r="BU36" i="48" s="1"/>
  <c r="BF36" i="48"/>
  <c r="BQ36" i="48" s="1"/>
  <c r="BB36" i="48"/>
  <c r="BM36" i="48" s="1"/>
  <c r="BI36" i="48"/>
  <c r="BT36" i="48" s="1"/>
  <c r="BE36" i="48"/>
  <c r="BP36" i="48" s="1"/>
  <c r="BA36" i="48"/>
  <c r="BC36" i="48"/>
  <c r="BN36" i="48" s="1"/>
  <c r="BH36" i="48"/>
  <c r="BS36" i="48" s="1"/>
  <c r="BG36" i="48"/>
  <c r="BR36" i="48" s="1"/>
  <c r="BD36" i="48"/>
  <c r="BO36" i="48" s="1"/>
  <c r="BG34" i="48"/>
  <c r="BR34" i="48" s="1"/>
  <c r="BC34" i="48"/>
  <c r="BN34" i="48" s="1"/>
  <c r="BJ34" i="48"/>
  <c r="BU34" i="48" s="1"/>
  <c r="BF34" i="48"/>
  <c r="BQ34" i="48" s="1"/>
  <c r="BB34" i="48"/>
  <c r="BM34" i="48" s="1"/>
  <c r="BD34" i="48"/>
  <c r="BO34" i="48" s="1"/>
  <c r="BI34" i="48"/>
  <c r="BT34" i="48" s="1"/>
  <c r="BA34" i="48"/>
  <c r="BH34" i="48"/>
  <c r="BS34" i="48" s="1"/>
  <c r="BE34" i="48"/>
  <c r="BP34" i="48" s="1"/>
  <c r="BI17" i="48"/>
  <c r="BT17" i="48" s="1"/>
  <c r="BE17" i="48"/>
  <c r="BP17" i="48" s="1"/>
  <c r="BA17" i="48"/>
  <c r="BH17" i="48"/>
  <c r="BS17" i="48" s="1"/>
  <c r="BD17" i="48"/>
  <c r="BO17" i="48" s="1"/>
  <c r="BG17" i="48"/>
  <c r="BR17" i="48" s="1"/>
  <c r="BC17" i="48"/>
  <c r="BN17" i="48" s="1"/>
  <c r="BF17" i="48"/>
  <c r="BQ17" i="48" s="1"/>
  <c r="BJ17" i="48"/>
  <c r="BU17" i="48" s="1"/>
  <c r="BB17" i="48"/>
  <c r="BM17" i="48" s="1"/>
  <c r="BI13" i="48"/>
  <c r="BT13" i="48" s="1"/>
  <c r="BE13" i="48"/>
  <c r="BP13" i="48" s="1"/>
  <c r="BA13" i="48"/>
  <c r="BH13" i="48"/>
  <c r="BS13" i="48" s="1"/>
  <c r="BD13" i="48"/>
  <c r="BO13" i="48" s="1"/>
  <c r="BG13" i="48"/>
  <c r="BR13" i="48" s="1"/>
  <c r="BC13" i="48"/>
  <c r="BN13" i="48" s="1"/>
  <c r="BJ13" i="48"/>
  <c r="BU13" i="48" s="1"/>
  <c r="BF13" i="48"/>
  <c r="BQ13" i="48" s="1"/>
  <c r="BB13" i="48"/>
  <c r="BM13" i="48" s="1"/>
  <c r="BJ14" i="48"/>
  <c r="BU14" i="48" s="1"/>
  <c r="BF14" i="48"/>
  <c r="BQ14" i="48" s="1"/>
  <c r="BB14" i="48"/>
  <c r="BM14" i="48" s="1"/>
  <c r="BI14" i="48"/>
  <c r="BT14" i="48" s="1"/>
  <c r="BE14" i="48"/>
  <c r="BP14" i="48" s="1"/>
  <c r="BA14" i="48"/>
  <c r="BH14" i="48"/>
  <c r="BS14" i="48" s="1"/>
  <c r="BD14" i="48"/>
  <c r="BO14" i="48" s="1"/>
  <c r="BG14" i="48"/>
  <c r="BR14" i="48" s="1"/>
  <c r="BC14" i="48"/>
  <c r="BN14" i="48" s="1"/>
  <c r="BJ15" i="48"/>
  <c r="BU15" i="48" s="1"/>
  <c r="BF15" i="48"/>
  <c r="BQ15" i="48" s="1"/>
  <c r="BB15" i="48"/>
  <c r="BM15" i="48" s="1"/>
  <c r="BI15" i="48"/>
  <c r="BT15" i="48" s="1"/>
  <c r="BE15" i="48"/>
  <c r="BP15" i="48" s="1"/>
  <c r="BA15" i="48"/>
  <c r="BH15" i="48"/>
  <c r="BS15" i="48" s="1"/>
  <c r="BD15" i="48"/>
  <c r="BO15" i="48" s="1"/>
  <c r="BG15" i="48"/>
  <c r="BR15" i="48" s="1"/>
  <c r="BC15" i="48"/>
  <c r="BN15" i="48" s="1"/>
  <c r="BL1" i="45"/>
  <c r="AT7" i="45"/>
  <c r="AC4" i="45"/>
  <c r="AC7" i="45"/>
  <c r="AN7" i="45" s="1"/>
  <c r="Y7" i="48"/>
  <c r="AS23" i="48"/>
  <c r="Z35" i="48"/>
  <c r="AT5" i="48"/>
  <c r="AC11" i="48"/>
  <c r="AC21" i="48"/>
  <c r="AN21" i="48" s="1"/>
  <c r="AC32" i="48"/>
  <c r="BA7" i="45"/>
  <c r="AU4" i="45"/>
  <c r="AC13" i="48"/>
  <c r="AN13" i="48" s="1"/>
  <c r="AC23" i="48"/>
  <c r="AN23" i="48" s="1"/>
  <c r="AC44" i="48"/>
  <c r="AN44" i="48" s="1"/>
  <c r="AT4" i="45"/>
  <c r="Y23" i="43"/>
  <c r="Z9" i="48"/>
  <c r="AT44" i="48"/>
  <c r="P5" i="45"/>
  <c r="BP29" i="53" s="1"/>
  <c r="BA4" i="45"/>
  <c r="AE10" i="48"/>
  <c r="AP10" i="48" s="1"/>
  <c r="AH13" i="48"/>
  <c r="AS13" i="48" s="1"/>
  <c r="AI13" i="48"/>
  <c r="AT13" i="48" s="1"/>
  <c r="AJ13" i="48"/>
  <c r="AE21" i="48"/>
  <c r="AP21" i="48" s="1"/>
  <c r="AH21" i="48"/>
  <c r="AH10" i="48"/>
  <c r="AS10" i="48" s="1"/>
  <c r="AJ21" i="48"/>
  <c r="AD14" i="48"/>
  <c r="AQ42" i="48"/>
  <c r="V13" i="48"/>
  <c r="AQ21" i="48"/>
  <c r="Y40" i="48"/>
  <c r="AU46" i="48"/>
  <c r="V12" i="48"/>
  <c r="AJ10" i="48"/>
  <c r="AU10" i="48" s="1"/>
  <c r="AF13" i="48"/>
  <c r="AQ13" i="48" s="1"/>
  <c r="AG20" i="48"/>
  <c r="AR20" i="48" s="1"/>
  <c r="AU15" i="48"/>
  <c r="AR23" i="48"/>
  <c r="AQ6" i="48"/>
  <c r="AS29" i="48"/>
  <c r="AE20" i="48"/>
  <c r="AP20" i="48" s="1"/>
  <c r="AT15" i="48"/>
  <c r="AR15" i="48"/>
  <c r="AQ29" i="48"/>
  <c r="AS15" i="48"/>
  <c r="AQ15" i="48"/>
  <c r="AV5" i="48"/>
  <c r="Y46" i="48"/>
  <c r="AU6" i="48"/>
  <c r="AK24" i="48"/>
  <c r="AJ24" i="48"/>
  <c r="AD8" i="48"/>
  <c r="AD16" i="48"/>
  <c r="AD24" i="48"/>
  <c r="AD33" i="48"/>
  <c r="AF24" i="48"/>
  <c r="BJ4" i="48"/>
  <c r="AD34" i="48"/>
  <c r="AP26" i="48"/>
  <c r="AP6" i="48"/>
  <c r="AS26" i="48"/>
  <c r="AS42" i="48"/>
  <c r="AV9" i="48"/>
  <c r="AE29" i="48"/>
  <c r="AP29" i="48" s="1"/>
  <c r="AI29" i="48"/>
  <c r="AJ29" i="48"/>
  <c r="AU29" i="48" s="1"/>
  <c r="AG24" i="48"/>
  <c r="AQ7" i="48"/>
  <c r="AE7" i="48"/>
  <c r="AP7" i="48" s="1"/>
  <c r="AD10" i="48"/>
  <c r="AO10" i="48" s="1"/>
  <c r="AD18" i="48"/>
  <c r="AO18" i="48" s="1"/>
  <c r="AD26" i="48"/>
  <c r="AO26" i="48" s="1"/>
  <c r="AQ18" i="48"/>
  <c r="AQ26" i="48"/>
  <c r="AP42" i="48"/>
  <c r="AD38" i="48"/>
  <c r="AD35" i="48"/>
  <c r="AO35" i="48" s="1"/>
  <c r="AD43" i="48"/>
  <c r="AD45" i="48"/>
  <c r="AR26" i="48"/>
  <c r="AE16" i="48"/>
  <c r="AH16" i="48"/>
  <c r="AJ16" i="48"/>
  <c r="AI16" i="48"/>
  <c r="AH33" i="48"/>
  <c r="AJ33" i="48"/>
  <c r="Z23" i="48"/>
  <c r="AD4" i="48"/>
  <c r="AO4" i="48" s="1"/>
  <c r="AD12" i="48"/>
  <c r="AO12" i="48" s="1"/>
  <c r="AD20" i="48"/>
  <c r="AO20" i="48" s="1"/>
  <c r="AD29" i="48"/>
  <c r="AC7" i="48"/>
  <c r="AN7" i="48" s="1"/>
  <c r="AC36" i="48"/>
  <c r="AH24" i="48"/>
  <c r="AT42" i="48"/>
  <c r="AS6" i="48"/>
  <c r="AJ4" i="43"/>
  <c r="AU4" i="43" s="1"/>
  <c r="AK4" i="43"/>
  <c r="AV4" i="43" s="1"/>
  <c r="AI6" i="45"/>
  <c r="AB6" i="45"/>
  <c r="AC6" i="45"/>
  <c r="AK6" i="45"/>
  <c r="AH20" i="48"/>
  <c r="AS20" i="48" s="1"/>
  <c r="AI20" i="48"/>
  <c r="AT20" i="48" s="1"/>
  <c r="AJ20" i="48"/>
  <c r="AU20" i="48" s="1"/>
  <c r="AK16" i="48"/>
  <c r="AV20" i="48"/>
  <c r="AC17" i="48"/>
  <c r="AN17" i="48" s="1"/>
  <c r="AC25" i="48"/>
  <c r="AC42" i="48"/>
  <c r="AN42" i="48" s="1"/>
  <c r="AC46" i="48"/>
  <c r="AN46" i="48" s="1"/>
  <c r="AC45" i="48"/>
  <c r="AC34" i="48"/>
  <c r="AV29" i="48"/>
  <c r="AU26" i="48"/>
  <c r="V27" i="43"/>
  <c r="W27" i="43"/>
  <c r="AR21" i="48"/>
  <c r="Z29" i="48"/>
  <c r="AT23" i="48"/>
  <c r="AP23" i="48"/>
  <c r="AV23" i="48"/>
  <c r="AQ23" i="48"/>
  <c r="AU23" i="48"/>
  <c r="AN5" i="48"/>
  <c r="AN40" i="48"/>
  <c r="AR17" i="48"/>
  <c r="AS5" i="48"/>
  <c r="AS40" i="48"/>
  <c r="AQ40" i="48"/>
  <c r="AV44" i="48"/>
  <c r="AU44" i="48"/>
  <c r="AU40" i="48"/>
  <c r="AO29" i="48"/>
  <c r="AP40" i="48"/>
  <c r="Z21" i="48"/>
  <c r="AS21" i="48"/>
  <c r="AP17" i="48"/>
  <c r="AR44" i="48"/>
  <c r="AU5" i="48"/>
  <c r="AP5" i="48"/>
  <c r="AR29" i="48"/>
  <c r="AT21" i="48"/>
  <c r="Z17" i="48"/>
  <c r="AV26" i="48"/>
  <c r="AU17" i="48"/>
  <c r="AP44" i="48"/>
  <c r="AR40" i="48"/>
  <c r="AT17" i="48"/>
  <c r="AR5" i="48"/>
  <c r="Y17" i="48"/>
  <c r="AV40" i="48"/>
  <c r="AT29" i="48"/>
  <c r="AT6" i="48"/>
  <c r="AT26" i="48"/>
  <c r="AV6" i="48"/>
  <c r="Z4" i="43"/>
  <c r="BT4" i="43" s="1"/>
  <c r="Y17" i="43"/>
  <c r="Z7" i="44"/>
  <c r="T15" i="43"/>
  <c r="X10" i="43"/>
  <c r="AX28" i="43"/>
  <c r="Y22" i="43"/>
  <c r="Z23" i="43"/>
  <c r="T18" i="43"/>
  <c r="T14" i="43"/>
  <c r="T16" i="43"/>
  <c r="Z6" i="48"/>
  <c r="V16" i="43"/>
  <c r="W16" i="43"/>
  <c r="V38" i="48"/>
  <c r="W38" i="48"/>
  <c r="AN38" i="48" s="1"/>
  <c r="T4" i="44"/>
  <c r="T2" i="44" s="1"/>
  <c r="X12" i="43"/>
  <c r="AU42" i="48"/>
  <c r="AV42" i="48"/>
  <c r="AU7" i="45"/>
  <c r="Y44" i="48"/>
  <c r="Z44" i="48"/>
  <c r="V22" i="43"/>
  <c r="W22" i="43"/>
  <c r="Y42" i="48"/>
  <c r="Z42" i="48"/>
  <c r="Y27" i="48"/>
  <c r="Z27" i="48"/>
  <c r="BH4" i="45"/>
  <c r="AP13" i="48"/>
  <c r="AM7" i="45"/>
  <c r="AY4" i="43"/>
  <c r="AM4" i="45"/>
  <c r="AU21" i="48"/>
  <c r="AV21" i="48"/>
  <c r="AN4" i="45"/>
  <c r="AV7" i="45"/>
  <c r="Y20" i="48"/>
  <c r="Z20" i="48"/>
  <c r="Y25" i="43"/>
  <c r="Z25" i="43"/>
  <c r="R11" i="43"/>
  <c r="V43" i="48"/>
  <c r="W43" i="48"/>
  <c r="AP43" i="48" s="1"/>
  <c r="V14" i="43"/>
  <c r="W14" i="43"/>
  <c r="AM1" i="43"/>
  <c r="AB4" i="43"/>
  <c r="AM4" i="43" s="1"/>
  <c r="AF36" i="48"/>
  <c r="AG36" i="48"/>
  <c r="AI36" i="48"/>
  <c r="AK36" i="48"/>
  <c r="AH36" i="48"/>
  <c r="AJ36" i="48"/>
  <c r="V45" i="48"/>
  <c r="W45" i="48"/>
  <c r="AP45" i="48" s="1"/>
  <c r="Y30" i="48"/>
  <c r="Z30" i="48"/>
  <c r="V30" i="48"/>
  <c r="W30" i="48"/>
  <c r="AR30" i="48" s="1"/>
  <c r="BE4" i="48"/>
  <c r="Y10" i="48"/>
  <c r="Z10" i="48"/>
  <c r="Z26" i="48"/>
  <c r="Y26" i="48"/>
  <c r="V12" i="43"/>
  <c r="W12" i="43"/>
  <c r="Y25" i="48"/>
  <c r="Z25" i="48"/>
  <c r="Y37" i="48"/>
  <c r="Z37" i="48"/>
  <c r="V8" i="43"/>
  <c r="W8" i="43"/>
  <c r="Y32" i="48"/>
  <c r="Z32" i="48"/>
  <c r="AW7" i="45"/>
  <c r="BJ7" i="45"/>
  <c r="V6" i="44"/>
  <c r="W6" i="44"/>
  <c r="U1" i="44"/>
  <c r="AV13" i="48"/>
  <c r="AU13" i="48"/>
  <c r="Y45" i="48"/>
  <c r="Z45" i="48"/>
  <c r="BI4" i="48"/>
  <c r="AF34" i="48"/>
  <c r="AG34" i="48"/>
  <c r="AH34" i="48"/>
  <c r="AI34" i="48"/>
  <c r="AK34" i="48"/>
  <c r="AJ34" i="48"/>
  <c r="Y34" i="48"/>
  <c r="Z34" i="48"/>
  <c r="AR43" i="48"/>
  <c r="BJ6" i="45"/>
  <c r="Y12" i="48"/>
  <c r="Z12" i="48"/>
  <c r="Y5" i="45"/>
  <c r="Z5" i="45"/>
  <c r="V37" i="48"/>
  <c r="W37" i="48"/>
  <c r="AO37" i="48" s="1"/>
  <c r="V32" i="48"/>
  <c r="W32" i="48"/>
  <c r="AP32" i="48" s="1"/>
  <c r="BG4" i="48"/>
  <c r="Y6" i="44"/>
  <c r="Z6" i="44"/>
  <c r="V25" i="43"/>
  <c r="W25" i="43"/>
  <c r="Y5" i="48"/>
  <c r="Z5" i="48"/>
  <c r="AM1" i="44"/>
  <c r="AB4" i="44"/>
  <c r="AM4" i="44" s="1"/>
  <c r="AR18" i="48"/>
  <c r="AT18" i="48"/>
  <c r="AS18" i="48"/>
  <c r="AC6" i="48"/>
  <c r="AN6" i="48" s="1"/>
  <c r="AC16" i="48"/>
  <c r="AC33" i="48"/>
  <c r="AC4" i="48"/>
  <c r="AN4" i="48" s="1"/>
  <c r="AC10" i="48"/>
  <c r="AN10" i="48" s="1"/>
  <c r="AC18" i="48"/>
  <c r="AN18" i="48" s="1"/>
  <c r="AC24" i="48"/>
  <c r="AC31" i="48"/>
  <c r="AC39" i="48"/>
  <c r="AN1" i="48"/>
  <c r="AC12" i="48"/>
  <c r="AN12" i="48" s="1"/>
  <c r="AC26" i="48"/>
  <c r="AN26" i="48" s="1"/>
  <c r="AC35" i="48"/>
  <c r="AN35" i="48" s="1"/>
  <c r="AC41" i="48"/>
  <c r="AC20" i="48"/>
  <c r="AN20" i="48" s="1"/>
  <c r="AC29" i="48"/>
  <c r="AN29" i="48" s="1"/>
  <c r="AC43" i="48"/>
  <c r="AC14" i="48"/>
  <c r="AC22" i="48"/>
  <c r="AC8" i="48"/>
  <c r="AC37" i="48"/>
  <c r="BB7" i="45"/>
  <c r="BB4" i="45"/>
  <c r="BI7" i="45"/>
  <c r="BI4" i="45"/>
  <c r="BH4" i="48"/>
  <c r="BJ4" i="45"/>
  <c r="Y28" i="48"/>
  <c r="Z28" i="48"/>
  <c r="AU18" i="48"/>
  <c r="BI1" i="44"/>
  <c r="BI4" i="44" s="1"/>
  <c r="BT1" i="44"/>
  <c r="AQ43" i="48"/>
  <c r="Y18" i="48"/>
  <c r="Z18" i="48"/>
  <c r="V25" i="48"/>
  <c r="W25" i="48"/>
  <c r="V19" i="43"/>
  <c r="W19" i="43"/>
  <c r="Y43" i="48"/>
  <c r="Z43" i="48"/>
  <c r="BH7" i="45"/>
  <c r="AO1" i="48"/>
  <c r="AD15" i="48"/>
  <c r="AO15" i="48" s="1"/>
  <c r="AD19" i="48"/>
  <c r="AD42" i="48"/>
  <c r="AO42" i="48" s="1"/>
  <c r="AD46" i="48"/>
  <c r="AO46" i="48" s="1"/>
  <c r="AD7" i="48"/>
  <c r="AO7" i="48" s="1"/>
  <c r="AD13" i="48"/>
  <c r="AO13" i="48" s="1"/>
  <c r="AD25" i="48"/>
  <c r="AD21" i="48"/>
  <c r="AO21" i="48" s="1"/>
  <c r="AD32" i="48"/>
  <c r="AD9" i="48"/>
  <c r="AO9" i="48" s="1"/>
  <c r="AD28" i="48"/>
  <c r="AD36" i="48"/>
  <c r="AD44" i="48"/>
  <c r="AO44" i="48" s="1"/>
  <c r="AD11" i="48"/>
  <c r="AD40" i="48"/>
  <c r="AO40" i="48" s="1"/>
  <c r="AD17" i="48"/>
  <c r="AO17" i="48" s="1"/>
  <c r="AD23" i="48"/>
  <c r="AO23" i="48" s="1"/>
  <c r="AD5" i="48"/>
  <c r="AO5" i="48" s="1"/>
  <c r="AD30" i="48"/>
  <c r="AP18" i="48"/>
  <c r="AR13" i="48"/>
  <c r="V28" i="48"/>
  <c r="W28" i="48"/>
  <c r="AN28" i="48" s="1"/>
  <c r="V34" i="48"/>
  <c r="W34" i="48"/>
  <c r="BF4" i="48"/>
  <c r="R27" i="43"/>
  <c r="R20" i="43"/>
  <c r="V19" i="48"/>
  <c r="W19" i="48"/>
  <c r="V39" i="48"/>
  <c r="W39" i="48"/>
  <c r="V6" i="45"/>
  <c r="W6" i="45"/>
  <c r="U1" i="45"/>
  <c r="Y31" i="48"/>
  <c r="Z31" i="48"/>
  <c r="Y22" i="48"/>
  <c r="Z22" i="48"/>
  <c r="Y33" i="48"/>
  <c r="Z33" i="48"/>
  <c r="AW4" i="43"/>
  <c r="V31" i="48"/>
  <c r="W31" i="48"/>
  <c r="AN1" i="44"/>
  <c r="AC4" i="44"/>
  <c r="V7" i="43"/>
  <c r="W7" i="43"/>
  <c r="AO1" i="45"/>
  <c r="AD4" i="45"/>
  <c r="AD7" i="45"/>
  <c r="AD6" i="45"/>
  <c r="AN1" i="43"/>
  <c r="AC4" i="43"/>
  <c r="M2" i="53"/>
  <c r="L3" i="53"/>
  <c r="Y4" i="45"/>
  <c r="AY4" i="45"/>
  <c r="Z4" i="45"/>
  <c r="BJ4" i="43"/>
  <c r="R9" i="43"/>
  <c r="R21" i="43"/>
  <c r="V10" i="43"/>
  <c r="W10" i="43"/>
  <c r="V18" i="43"/>
  <c r="W18" i="43"/>
  <c r="R8" i="43"/>
  <c r="X9" i="45"/>
  <c r="AM1" i="48"/>
  <c r="AB4" i="48"/>
  <c r="AB6" i="48"/>
  <c r="AB8" i="48"/>
  <c r="AB10" i="48"/>
  <c r="AB12" i="48"/>
  <c r="AB14" i="48"/>
  <c r="AA14" i="48" s="1"/>
  <c r="AB16" i="48"/>
  <c r="AB18" i="48"/>
  <c r="AB20" i="48"/>
  <c r="AB22" i="48"/>
  <c r="AB24" i="48"/>
  <c r="AB26" i="48"/>
  <c r="AB29" i="48"/>
  <c r="AB31" i="48"/>
  <c r="AA31" i="48" s="1"/>
  <c r="AB33" i="48"/>
  <c r="AB35" i="48"/>
  <c r="AB37" i="48"/>
  <c r="AB39" i="48"/>
  <c r="AA39" i="48" s="1"/>
  <c r="AB41" i="48"/>
  <c r="AB43" i="48"/>
  <c r="AB45" i="48"/>
  <c r="AB7" i="48"/>
  <c r="AM7" i="48" s="1"/>
  <c r="AB15" i="48"/>
  <c r="AB23" i="48"/>
  <c r="AB32" i="48"/>
  <c r="AB40" i="48"/>
  <c r="AB5" i="48"/>
  <c r="AB13" i="48"/>
  <c r="AB21" i="48"/>
  <c r="AB30" i="48"/>
  <c r="AB38" i="48"/>
  <c r="AB46" i="48"/>
  <c r="AB11" i="48"/>
  <c r="AA11" i="48" s="1"/>
  <c r="AB19" i="48"/>
  <c r="AA19" i="48" s="1"/>
  <c r="AB28" i="48"/>
  <c r="AB36" i="48"/>
  <c r="AB44" i="48"/>
  <c r="AB9" i="48"/>
  <c r="AM9" i="48" s="1"/>
  <c r="AB17" i="48"/>
  <c r="AB25" i="48"/>
  <c r="AB34" i="48"/>
  <c r="AB42" i="48"/>
  <c r="Y41" i="48"/>
  <c r="Z41" i="48"/>
  <c r="R26" i="43"/>
  <c r="X8" i="45"/>
  <c r="R7" i="43"/>
  <c r="V5" i="43"/>
  <c r="W5" i="43"/>
  <c r="R19" i="43"/>
  <c r="V22" i="48"/>
  <c r="W22" i="48"/>
  <c r="V14" i="48"/>
  <c r="W14" i="48"/>
  <c r="V41" i="48"/>
  <c r="W41" i="48"/>
  <c r="V15" i="43"/>
  <c r="W15" i="43"/>
  <c r="V26" i="43"/>
  <c r="W26" i="43"/>
  <c r="U1" i="43"/>
  <c r="V33" i="48"/>
  <c r="W33" i="48"/>
  <c r="AW6" i="45"/>
  <c r="BI6" i="45"/>
  <c r="BA6" i="45"/>
  <c r="BB6" i="45"/>
  <c r="Y24" i="48"/>
  <c r="Z24" i="48"/>
  <c r="Y36" i="48"/>
  <c r="Z36" i="48"/>
  <c r="Y13" i="43"/>
  <c r="Z13" i="43"/>
  <c r="F132" i="41"/>
  <c r="AW4" i="44"/>
  <c r="BD4" i="48"/>
  <c r="R7" i="45"/>
  <c r="V16" i="48"/>
  <c r="W16" i="48"/>
  <c r="V8" i="48"/>
  <c r="W8" i="48"/>
  <c r="U1" i="48"/>
  <c r="V21" i="43"/>
  <c r="W21" i="43"/>
  <c r="V11" i="48"/>
  <c r="W11" i="48"/>
  <c r="V36" i="48"/>
  <c r="W36" i="48"/>
  <c r="Y5" i="43"/>
  <c r="Z5" i="43"/>
  <c r="Y14" i="48"/>
  <c r="Z14" i="48"/>
  <c r="Y10" i="43"/>
  <c r="Z10" i="43"/>
  <c r="Y16" i="48"/>
  <c r="Z16" i="48"/>
  <c r="Y4" i="48"/>
  <c r="Z4" i="48"/>
  <c r="X47" i="48"/>
  <c r="X1" i="48"/>
  <c r="Y8" i="48"/>
  <c r="Z8" i="48"/>
  <c r="Y19" i="48"/>
  <c r="Z19" i="48"/>
  <c r="Y11" i="48"/>
  <c r="Z11" i="48"/>
  <c r="Y39" i="48"/>
  <c r="Z39" i="48"/>
  <c r="X6" i="45"/>
  <c r="V24" i="48"/>
  <c r="W24" i="48"/>
  <c r="V13" i="43"/>
  <c r="W13" i="43"/>
  <c r="BJ4" i="44"/>
  <c r="BL15" i="43" l="1"/>
  <c r="AZ15" i="43"/>
  <c r="BK15" i="43" s="1"/>
  <c r="BL13" i="43"/>
  <c r="AZ13" i="43"/>
  <c r="BK13" i="43" s="1"/>
  <c r="BL21" i="43"/>
  <c r="AZ21" i="43"/>
  <c r="BK21" i="43" s="1"/>
  <c r="BL24" i="43"/>
  <c r="AZ24" i="43"/>
  <c r="BK24" i="43" s="1"/>
  <c r="AZ7" i="43"/>
  <c r="BK7" i="43" s="1"/>
  <c r="BL7" i="43"/>
  <c r="BL10" i="43"/>
  <c r="AZ10" i="43"/>
  <c r="BK10" i="43" s="1"/>
  <c r="BL23" i="43"/>
  <c r="AZ23" i="43"/>
  <c r="BK23" i="43" s="1"/>
  <c r="BL22" i="43"/>
  <c r="AZ22" i="43"/>
  <c r="BK22" i="43" s="1"/>
  <c r="BL20" i="43"/>
  <c r="AZ20" i="43"/>
  <c r="BK20" i="43" s="1"/>
  <c r="BL19" i="43"/>
  <c r="AZ19" i="43"/>
  <c r="BK19" i="43" s="1"/>
  <c r="BL9" i="43"/>
  <c r="AZ9" i="43"/>
  <c r="BK9" i="43" s="1"/>
  <c r="BL12" i="43"/>
  <c r="AZ12" i="43"/>
  <c r="BK12" i="43" s="1"/>
  <c r="BL27" i="43"/>
  <c r="AZ27" i="43"/>
  <c r="BK27" i="43" s="1"/>
  <c r="AZ17" i="43"/>
  <c r="BK17" i="43" s="1"/>
  <c r="BL17" i="43"/>
  <c r="BL8" i="43"/>
  <c r="AZ8" i="43"/>
  <c r="BK8" i="43" s="1"/>
  <c r="BL14" i="43"/>
  <c r="AZ14" i="43"/>
  <c r="BK14" i="43" s="1"/>
  <c r="BL16" i="43"/>
  <c r="AZ16" i="43"/>
  <c r="BK16" i="43" s="1"/>
  <c r="BL18" i="43"/>
  <c r="AZ18" i="43"/>
  <c r="BK18" i="43" s="1"/>
  <c r="BL6" i="43"/>
  <c r="AZ6" i="43"/>
  <c r="BK6" i="43" s="1"/>
  <c r="AZ25" i="43"/>
  <c r="BK25" i="43" s="1"/>
  <c r="BL25" i="43"/>
  <c r="AZ26" i="43"/>
  <c r="BK26" i="43" s="1"/>
  <c r="BL26" i="43"/>
  <c r="BL5" i="43"/>
  <c r="AZ5" i="43"/>
  <c r="BK5" i="43" s="1"/>
  <c r="BL7" i="44"/>
  <c r="AZ7" i="44"/>
  <c r="BK7" i="44" s="1"/>
  <c r="X15" i="53"/>
  <c r="W15" i="53"/>
  <c r="BP15" i="53"/>
  <c r="L29" i="53"/>
  <c r="AO29" i="53"/>
  <c r="BE29" i="53"/>
  <c r="BU29" i="53"/>
  <c r="AR15" i="53"/>
  <c r="AS15" i="53"/>
  <c r="CC15" i="53"/>
  <c r="U29" i="53"/>
  <c r="AX29" i="53"/>
  <c r="BN29" i="53"/>
  <c r="AV15" i="53"/>
  <c r="AW15" i="53"/>
  <c r="U15" i="53"/>
  <c r="AL15" i="53"/>
  <c r="BB15" i="53"/>
  <c r="BR15" i="53"/>
  <c r="N29" i="53"/>
  <c r="AQ29" i="53"/>
  <c r="BG29" i="53"/>
  <c r="BW29" i="53"/>
  <c r="S15" i="53"/>
  <c r="AC15" i="53"/>
  <c r="I15" i="53"/>
  <c r="R15" i="53"/>
  <c r="AI15" i="53"/>
  <c r="AY15" i="53"/>
  <c r="BO15" i="53"/>
  <c r="K29" i="53"/>
  <c r="AN29" i="53"/>
  <c r="BD29" i="53"/>
  <c r="BT29" i="53"/>
  <c r="AN15" i="53"/>
  <c r="BT15" i="53"/>
  <c r="P29" i="53"/>
  <c r="AS29" i="53"/>
  <c r="BI29" i="53"/>
  <c r="BY29" i="53"/>
  <c r="BH15" i="53"/>
  <c r="BE15" i="53"/>
  <c r="I29" i="53"/>
  <c r="AL29" i="53"/>
  <c r="BB29" i="53"/>
  <c r="BR29" i="53"/>
  <c r="L15" i="53"/>
  <c r="BI15" i="53"/>
  <c r="Z15" i="53"/>
  <c r="AP15" i="53"/>
  <c r="BF15" i="53"/>
  <c r="BV15" i="53"/>
  <c r="R29" i="53"/>
  <c r="AU29" i="53"/>
  <c r="BK29" i="53"/>
  <c r="CA29" i="53"/>
  <c r="AJ15" i="53"/>
  <c r="AO15" i="53"/>
  <c r="Q15" i="53"/>
  <c r="V15" i="53"/>
  <c r="AM15" i="53"/>
  <c r="BC15" i="53"/>
  <c r="BS15" i="53"/>
  <c r="O29" i="53"/>
  <c r="AR29" i="53"/>
  <c r="BH29" i="53"/>
  <c r="BX29" i="53"/>
  <c r="BD15" i="53"/>
  <c r="BX15" i="53"/>
  <c r="T29" i="53"/>
  <c r="AW29" i="53"/>
  <c r="BM29" i="53"/>
  <c r="CC29" i="53"/>
  <c r="K15" i="53"/>
  <c r="T15" i="53"/>
  <c r="BQ15" i="53"/>
  <c r="M29" i="53"/>
  <c r="AP29" i="53"/>
  <c r="BF29" i="53"/>
  <c r="BV29" i="53"/>
  <c r="O15" i="53"/>
  <c r="Y15" i="53"/>
  <c r="BU15" i="53"/>
  <c r="AD15" i="53"/>
  <c r="AT15" i="53"/>
  <c r="BJ15" i="53"/>
  <c r="BZ15" i="53"/>
  <c r="V29" i="53"/>
  <c r="AY29" i="53"/>
  <c r="BO29" i="53"/>
  <c r="AZ15" i="53"/>
  <c r="BA15" i="53"/>
  <c r="J15" i="53"/>
  <c r="AA15" i="53"/>
  <c r="AQ15" i="53"/>
  <c r="BG15" i="53"/>
  <c r="BW15" i="53"/>
  <c r="S29" i="53"/>
  <c r="AV29" i="53"/>
  <c r="BL29" i="53"/>
  <c r="CB29" i="53"/>
  <c r="BL15" i="53"/>
  <c r="CB15" i="53"/>
  <c r="BA29" i="53"/>
  <c r="BQ29" i="53"/>
  <c r="AB15" i="53"/>
  <c r="AG15" i="53"/>
  <c r="BY15" i="53"/>
  <c r="Q29" i="53"/>
  <c r="AT29" i="53"/>
  <c r="BJ29" i="53"/>
  <c r="BZ29" i="53"/>
  <c r="AF15" i="53"/>
  <c r="AK15" i="53"/>
  <c r="M15" i="53"/>
  <c r="AH15" i="53"/>
  <c r="AX15" i="53"/>
  <c r="BN15" i="53"/>
  <c r="J29" i="53"/>
  <c r="AM29" i="53"/>
  <c r="BC29" i="53"/>
  <c r="BS29" i="53"/>
  <c r="P15" i="53"/>
  <c r="BM15" i="53"/>
  <c r="N15" i="53"/>
  <c r="AE15" i="53"/>
  <c r="AU15" i="53"/>
  <c r="BK15" i="53"/>
  <c r="CA15" i="53"/>
  <c r="W29" i="53"/>
  <c r="AZ29" i="53"/>
  <c r="BL34" i="48"/>
  <c r="AZ34" i="48"/>
  <c r="BK34" i="48" s="1"/>
  <c r="BL36" i="48"/>
  <c r="AZ36" i="48"/>
  <c r="BK36" i="48" s="1"/>
  <c r="AZ20" i="48"/>
  <c r="BK20" i="48" s="1"/>
  <c r="BL20" i="48"/>
  <c r="BL44" i="48"/>
  <c r="AZ44" i="48"/>
  <c r="BK44" i="48" s="1"/>
  <c r="BL26" i="48"/>
  <c r="AZ26" i="48"/>
  <c r="BK26" i="48" s="1"/>
  <c r="AZ19" i="48"/>
  <c r="BK19" i="48" s="1"/>
  <c r="BL19" i="48"/>
  <c r="AZ25" i="48"/>
  <c r="BK25" i="48" s="1"/>
  <c r="BL25" i="48"/>
  <c r="AZ39" i="48"/>
  <c r="BK39" i="48" s="1"/>
  <c r="BL39" i="48"/>
  <c r="BL28" i="48"/>
  <c r="AZ28" i="48"/>
  <c r="BK28" i="48" s="1"/>
  <c r="BL30" i="48"/>
  <c r="AZ30" i="48"/>
  <c r="BK30" i="48" s="1"/>
  <c r="BL38" i="48"/>
  <c r="AZ38" i="48"/>
  <c r="BK38" i="48" s="1"/>
  <c r="BL41" i="48"/>
  <c r="AZ41" i="48"/>
  <c r="BK41" i="48" s="1"/>
  <c r="BL17" i="48"/>
  <c r="AZ17" i="48"/>
  <c r="BK17" i="48" s="1"/>
  <c r="AZ24" i="48"/>
  <c r="BK24" i="48" s="1"/>
  <c r="BL24" i="48"/>
  <c r="BL45" i="48"/>
  <c r="AZ45" i="48"/>
  <c r="BK45" i="48" s="1"/>
  <c r="AZ23" i="48"/>
  <c r="BK23" i="48" s="1"/>
  <c r="BL23" i="48"/>
  <c r="AZ37" i="48"/>
  <c r="BK37" i="48" s="1"/>
  <c r="BL37" i="48"/>
  <c r="BL40" i="48"/>
  <c r="AZ40" i="48"/>
  <c r="BK40" i="48" s="1"/>
  <c r="BL43" i="48"/>
  <c r="AZ43" i="48"/>
  <c r="BK43" i="48" s="1"/>
  <c r="BL42" i="48"/>
  <c r="AZ42" i="48"/>
  <c r="BK42" i="48" s="1"/>
  <c r="AZ16" i="48"/>
  <c r="BK16" i="48" s="1"/>
  <c r="BL16" i="48"/>
  <c r="AZ27" i="48"/>
  <c r="BK27" i="48" s="1"/>
  <c r="BL27" i="48"/>
  <c r="AZ31" i="48"/>
  <c r="BK31" i="48" s="1"/>
  <c r="BL31" i="48"/>
  <c r="BL33" i="48"/>
  <c r="AZ33" i="48"/>
  <c r="BK33" i="48" s="1"/>
  <c r="BL22" i="48"/>
  <c r="AZ22" i="48"/>
  <c r="BK22" i="48" s="1"/>
  <c r="BL35" i="48"/>
  <c r="AZ35" i="48"/>
  <c r="BK35" i="48" s="1"/>
  <c r="AZ29" i="48"/>
  <c r="BK29" i="48" s="1"/>
  <c r="BL29" i="48"/>
  <c r="AZ21" i="48"/>
  <c r="BK21" i="48" s="1"/>
  <c r="BL21" i="48"/>
  <c r="AZ18" i="48"/>
  <c r="BK18" i="48" s="1"/>
  <c r="BL18" i="48"/>
  <c r="BL13" i="48"/>
  <c r="AZ13" i="48"/>
  <c r="BK13" i="48" s="1"/>
  <c r="BL15" i="48"/>
  <c r="AZ15" i="48"/>
  <c r="BK15" i="48" s="1"/>
  <c r="AZ14" i="48"/>
  <c r="BK14" i="48" s="1"/>
  <c r="BL14" i="48"/>
  <c r="BU4" i="43"/>
  <c r="AA22" i="48"/>
  <c r="AN25" i="48"/>
  <c r="AQ45" i="48"/>
  <c r="AO43" i="48"/>
  <c r="AN45" i="48"/>
  <c r="AA36" i="48"/>
  <c r="AA41" i="48"/>
  <c r="AA33" i="48"/>
  <c r="AA24" i="48"/>
  <c r="AL24" i="48" s="1"/>
  <c r="AA16" i="48"/>
  <c r="AL16" i="48" s="1"/>
  <c r="AR45" i="48"/>
  <c r="AP30" i="48"/>
  <c r="X15" i="43"/>
  <c r="X14" i="43"/>
  <c r="X16" i="43"/>
  <c r="X18" i="43"/>
  <c r="AS38" i="48"/>
  <c r="AT38" i="48"/>
  <c r="AR38" i="48"/>
  <c r="AV38" i="48"/>
  <c r="AU38" i="48"/>
  <c r="AQ38" i="48"/>
  <c r="T8" i="44"/>
  <c r="X4" i="44"/>
  <c r="AO38" i="48"/>
  <c r="AP38" i="48"/>
  <c r="AN32" i="48"/>
  <c r="Y12" i="43"/>
  <c r="Z12" i="43"/>
  <c r="AR34" i="48"/>
  <c r="AS34" i="48"/>
  <c r="AU34" i="48"/>
  <c r="AT34" i="48"/>
  <c r="AV34" i="48"/>
  <c r="BN1" i="48"/>
  <c r="BC1" i="48"/>
  <c r="AN37" i="48"/>
  <c r="AS37" i="48"/>
  <c r="AU37" i="48"/>
  <c r="AV37" i="48"/>
  <c r="AT37" i="48"/>
  <c r="AO34" i="48"/>
  <c r="AQ34" i="48"/>
  <c r="AO30" i="48"/>
  <c r="AS30" i="48"/>
  <c r="AQ30" i="48"/>
  <c r="AT30" i="48"/>
  <c r="AV30" i="48"/>
  <c r="AU30" i="48"/>
  <c r="BL1" i="43"/>
  <c r="BA1" i="43"/>
  <c r="AN34" i="48"/>
  <c r="W1" i="44"/>
  <c r="AR37" i="48"/>
  <c r="T1" i="48"/>
  <c r="AO28" i="48"/>
  <c r="AQ28" i="48"/>
  <c r="AS28" i="48"/>
  <c r="AT28" i="48"/>
  <c r="AU28" i="48"/>
  <c r="AV28" i="48"/>
  <c r="AP28" i="48"/>
  <c r="AR28" i="48"/>
  <c r="BM1" i="48"/>
  <c r="BB1" i="48"/>
  <c r="BA1" i="44"/>
  <c r="BL1" i="44"/>
  <c r="AQ37" i="48"/>
  <c r="V1" i="44"/>
  <c r="V8" i="44"/>
  <c r="T11" i="43"/>
  <c r="AP34" i="48"/>
  <c r="AP37" i="48"/>
  <c r="AO25" i="48"/>
  <c r="AT25" i="48"/>
  <c r="AS25" i="48"/>
  <c r="AV25" i="48"/>
  <c r="AU25" i="48"/>
  <c r="AP25" i="48"/>
  <c r="AQ25" i="48"/>
  <c r="AR25" i="48"/>
  <c r="AO32" i="48"/>
  <c r="AR32" i="48"/>
  <c r="AT32" i="48"/>
  <c r="AU32" i="48"/>
  <c r="AV32" i="48"/>
  <c r="AQ32" i="48"/>
  <c r="AS32" i="48"/>
  <c r="AN30" i="48"/>
  <c r="AS45" i="48"/>
  <c r="AU45" i="48"/>
  <c r="AV45" i="48"/>
  <c r="AT45" i="48"/>
  <c r="AN43" i="48"/>
  <c r="AS43" i="48"/>
  <c r="AU43" i="48"/>
  <c r="AV43" i="48"/>
  <c r="AT43" i="48"/>
  <c r="AO45" i="48"/>
  <c r="T7" i="45"/>
  <c r="AM17" i="48"/>
  <c r="AA17" i="48"/>
  <c r="AL17" i="48" s="1"/>
  <c r="AM13" i="48"/>
  <c r="AA13" i="48"/>
  <c r="AL13" i="48" s="1"/>
  <c r="AM45" i="48"/>
  <c r="AA45" i="48"/>
  <c r="AL45" i="48" s="1"/>
  <c r="AM29" i="48"/>
  <c r="AA29" i="48"/>
  <c r="AL29" i="48" s="1"/>
  <c r="AM4" i="48"/>
  <c r="AA4" i="48"/>
  <c r="AL4" i="48" s="1"/>
  <c r="T9" i="43"/>
  <c r="AO39" i="48"/>
  <c r="AP39" i="48"/>
  <c r="AN39" i="48"/>
  <c r="AR39" i="48"/>
  <c r="AM39" i="48"/>
  <c r="AQ39" i="48"/>
  <c r="AS39" i="48"/>
  <c r="AT39" i="48"/>
  <c r="AU39" i="48"/>
  <c r="AV39" i="48"/>
  <c r="AL39" i="48"/>
  <c r="AM38" i="48"/>
  <c r="AA38" i="48"/>
  <c r="AL38" i="48" s="1"/>
  <c r="AM23" i="48"/>
  <c r="AA23" i="48"/>
  <c r="AL23" i="48" s="1"/>
  <c r="AM35" i="48"/>
  <c r="AA35" i="48"/>
  <c r="AL35" i="48" s="1"/>
  <c r="AM18" i="48"/>
  <c r="AA18" i="48"/>
  <c r="AL18" i="48" s="1"/>
  <c r="BL1" i="48"/>
  <c r="BA1" i="48"/>
  <c r="BB1" i="43"/>
  <c r="BM1" i="43"/>
  <c r="AO31" i="48"/>
  <c r="AP31" i="48"/>
  <c r="AN31" i="48"/>
  <c r="AR31" i="48"/>
  <c r="AM31" i="48"/>
  <c r="AQ31" i="48"/>
  <c r="AS31" i="48"/>
  <c r="AT31" i="48"/>
  <c r="AU31" i="48"/>
  <c r="AV31" i="48"/>
  <c r="AL31" i="48"/>
  <c r="AO22" i="48"/>
  <c r="AP22" i="48"/>
  <c r="AN22" i="48"/>
  <c r="AR22" i="48"/>
  <c r="AM22" i="48"/>
  <c r="AQ22" i="48"/>
  <c r="AS22" i="48"/>
  <c r="AT22" i="48"/>
  <c r="AU22" i="48"/>
  <c r="AV22" i="48"/>
  <c r="AL22" i="48"/>
  <c r="AM32" i="48"/>
  <c r="AA32" i="48"/>
  <c r="AL32" i="48" s="1"/>
  <c r="AM37" i="48"/>
  <c r="AA37" i="48"/>
  <c r="AL37" i="48" s="1"/>
  <c r="AM20" i="48"/>
  <c r="AA20" i="48"/>
  <c r="AL20" i="48" s="1"/>
  <c r="AM12" i="48"/>
  <c r="AA12" i="48"/>
  <c r="AL12" i="48" s="1"/>
  <c r="AO16" i="48"/>
  <c r="AP16" i="48"/>
  <c r="AM16" i="48"/>
  <c r="AQ16" i="48"/>
  <c r="AR16" i="48"/>
  <c r="AN16" i="48"/>
  <c r="AS16" i="48"/>
  <c r="AT16" i="48"/>
  <c r="AU16" i="48"/>
  <c r="AV16" i="48"/>
  <c r="AO14" i="48"/>
  <c r="AP14" i="48"/>
  <c r="AN14" i="48"/>
  <c r="AQ14" i="48"/>
  <c r="AR14" i="48"/>
  <c r="AM14" i="48"/>
  <c r="AS14" i="48"/>
  <c r="AT14" i="48"/>
  <c r="AU14" i="48"/>
  <c r="AV14" i="48"/>
  <c r="AL14" i="48"/>
  <c r="AM42" i="48"/>
  <c r="AA42" i="48"/>
  <c r="AM28" i="48"/>
  <c r="AA28" i="48"/>
  <c r="AL28" i="48" s="1"/>
  <c r="AM5" i="48"/>
  <c r="AA5" i="48"/>
  <c r="AL5" i="48" s="1"/>
  <c r="AM43" i="48"/>
  <c r="AA43" i="48"/>
  <c r="AM26" i="48"/>
  <c r="AA26" i="48"/>
  <c r="AL26" i="48" s="1"/>
  <c r="AM10" i="48"/>
  <c r="AA10" i="48"/>
  <c r="AL10" i="48" s="1"/>
  <c r="BL4" i="45"/>
  <c r="BS4" i="45"/>
  <c r="BT4" i="45"/>
  <c r="BM4" i="45"/>
  <c r="BU4" i="45"/>
  <c r="AO24" i="48"/>
  <c r="AP24" i="48"/>
  <c r="AM24" i="48"/>
  <c r="AQ24" i="48"/>
  <c r="AR24" i="48"/>
  <c r="AN24" i="48"/>
  <c r="AS24" i="48"/>
  <c r="AT24" i="48"/>
  <c r="AU24" i="48"/>
  <c r="AV24" i="48"/>
  <c r="AO8" i="48"/>
  <c r="AP8" i="48"/>
  <c r="AS8" i="48"/>
  <c r="AT8" i="48"/>
  <c r="AU8" i="48"/>
  <c r="AV8" i="48"/>
  <c r="AM8" i="48"/>
  <c r="AN8" i="48"/>
  <c r="AQ8" i="48"/>
  <c r="AR8" i="48"/>
  <c r="W1" i="48"/>
  <c r="G132" i="41"/>
  <c r="AO41" i="48"/>
  <c r="AP41" i="48"/>
  <c r="AR41" i="48"/>
  <c r="AM41" i="48"/>
  <c r="AQ41" i="48"/>
  <c r="AN41" i="48"/>
  <c r="AS41" i="48"/>
  <c r="AT41" i="48"/>
  <c r="AU41" i="48"/>
  <c r="AV41" i="48"/>
  <c r="V28" i="43"/>
  <c r="T26" i="43"/>
  <c r="AM34" i="48"/>
  <c r="AA34" i="48"/>
  <c r="AL34" i="48" s="1"/>
  <c r="AM30" i="48"/>
  <c r="AA30" i="48"/>
  <c r="AL30" i="48" s="1"/>
  <c r="AM15" i="48"/>
  <c r="AA15" i="48"/>
  <c r="AL15" i="48" s="1"/>
  <c r="T8" i="43"/>
  <c r="T21" i="43"/>
  <c r="AO7" i="45"/>
  <c r="AT6" i="45"/>
  <c r="AT11" i="45" s="1"/>
  <c r="AO6" i="45"/>
  <c r="AU6" i="45"/>
  <c r="AU11" i="45" s="1"/>
  <c r="AN6" i="45"/>
  <c r="AN11" i="45" s="1"/>
  <c r="AM6" i="45"/>
  <c r="AM11" i="45" s="1"/>
  <c r="AV6" i="45"/>
  <c r="AV11" i="45" s="1"/>
  <c r="W1" i="45"/>
  <c r="T20" i="43"/>
  <c r="Y6" i="45"/>
  <c r="Z6" i="45"/>
  <c r="AY6" i="45"/>
  <c r="AO33" i="48"/>
  <c r="AP33" i="48"/>
  <c r="AR33" i="48"/>
  <c r="AM33" i="48"/>
  <c r="AQ33" i="48"/>
  <c r="AN33" i="48"/>
  <c r="AS33" i="48"/>
  <c r="AT33" i="48"/>
  <c r="AU33" i="48"/>
  <c r="AV33" i="48"/>
  <c r="AL33" i="48"/>
  <c r="T7" i="43"/>
  <c r="T28" i="43" s="1"/>
  <c r="Y8" i="45"/>
  <c r="Z8" i="45"/>
  <c r="AM46" i="48"/>
  <c r="AA46" i="48"/>
  <c r="AL46" i="48" s="1"/>
  <c r="AN4" i="43"/>
  <c r="BC1" i="45"/>
  <c r="BN1" i="45"/>
  <c r="AN4" i="44"/>
  <c r="T27" i="43"/>
  <c r="Y47" i="48"/>
  <c r="Y1" i="48"/>
  <c r="AO1" i="43"/>
  <c r="AD4" i="43"/>
  <c r="AO4" i="43" s="1"/>
  <c r="AO1" i="44"/>
  <c r="AD4" i="44"/>
  <c r="AO4" i="44" s="1"/>
  <c r="BO4" i="48"/>
  <c r="BP4" i="48"/>
  <c r="BQ4" i="48"/>
  <c r="BR4" i="48"/>
  <c r="BS4" i="48"/>
  <c r="BT4" i="48"/>
  <c r="Z47" i="48"/>
  <c r="BU4" i="48"/>
  <c r="Z1" i="48"/>
  <c r="AP36" i="48"/>
  <c r="AR36" i="48"/>
  <c r="AS36" i="48"/>
  <c r="AT36" i="48"/>
  <c r="AU36" i="48"/>
  <c r="AV36" i="48"/>
  <c r="AO36" i="48"/>
  <c r="AN36" i="48"/>
  <c r="AM36" i="48"/>
  <c r="AQ36" i="48"/>
  <c r="AL36" i="48"/>
  <c r="AP11" i="48"/>
  <c r="AQ11" i="48"/>
  <c r="AR11" i="48"/>
  <c r="AS11" i="48"/>
  <c r="AT11" i="48"/>
  <c r="AU11" i="48"/>
  <c r="AV11" i="48"/>
  <c r="AO11" i="48"/>
  <c r="AN11" i="48"/>
  <c r="AM11" i="48"/>
  <c r="AL11" i="48"/>
  <c r="V1" i="48"/>
  <c r="V47" i="48"/>
  <c r="AP1" i="45"/>
  <c r="AE4" i="45"/>
  <c r="AP4" i="45" s="1"/>
  <c r="AE7" i="45"/>
  <c r="AP7" i="45" s="1"/>
  <c r="AE6" i="45"/>
  <c r="AP6" i="45" s="1"/>
  <c r="T19" i="43"/>
  <c r="AM25" i="48"/>
  <c r="AA25" i="48"/>
  <c r="AL25" i="48" s="1"/>
  <c r="AM44" i="48"/>
  <c r="AA44" i="48"/>
  <c r="AL44" i="48" s="1"/>
  <c r="AM21" i="48"/>
  <c r="AA21" i="48"/>
  <c r="AL21" i="48" s="1"/>
  <c r="AM40" i="48"/>
  <c r="AA40" i="48"/>
  <c r="AL40" i="48" s="1"/>
  <c r="AM6" i="48"/>
  <c r="AA6" i="48"/>
  <c r="AL6" i="48" s="1"/>
  <c r="Y9" i="45"/>
  <c r="Z9" i="45"/>
  <c r="N2" i="53"/>
  <c r="M3" i="53"/>
  <c r="AO4" i="45"/>
  <c r="BM1" i="44"/>
  <c r="BB1" i="44"/>
  <c r="V11" i="45"/>
  <c r="V1" i="45"/>
  <c r="AP19" i="48"/>
  <c r="AR19" i="48"/>
  <c r="AS19" i="48"/>
  <c r="AT19" i="48"/>
  <c r="AU19" i="48"/>
  <c r="AV19" i="48"/>
  <c r="AO19" i="48"/>
  <c r="AN19" i="48"/>
  <c r="AM19" i="48"/>
  <c r="AQ19" i="48"/>
  <c r="AL19" i="48"/>
  <c r="Z15" i="43" l="1"/>
  <c r="Y15" i="43"/>
  <c r="AM8" i="44"/>
  <c r="Y18" i="43"/>
  <c r="Z18" i="43"/>
  <c r="Y16" i="43"/>
  <c r="Z16" i="43"/>
  <c r="Y14" i="43"/>
  <c r="Z14" i="43"/>
  <c r="Z4" i="44"/>
  <c r="AY4" i="44"/>
  <c r="X1" i="44"/>
  <c r="T1" i="44" s="1"/>
  <c r="X8" i="44"/>
  <c r="Y4" i="44"/>
  <c r="AM28" i="43"/>
  <c r="BB4" i="48"/>
  <c r="BM4" i="48" s="1"/>
  <c r="AV8" i="44"/>
  <c r="BA4" i="43"/>
  <c r="BL4" i="43" s="1"/>
  <c r="BC4" i="48"/>
  <c r="BN4" i="48" s="1"/>
  <c r="AU28" i="43"/>
  <c r="X11" i="43"/>
  <c r="AU8" i="44"/>
  <c r="BA4" i="44"/>
  <c r="BQ47" i="48"/>
  <c r="AL47" i="48"/>
  <c r="X7" i="45"/>
  <c r="T11" i="45"/>
  <c r="T2" i="45"/>
  <c r="AO11" i="45"/>
  <c r="O2" i="53"/>
  <c r="N3" i="53"/>
  <c r="X19" i="43"/>
  <c r="AP11" i="45"/>
  <c r="BT47" i="48"/>
  <c r="BP47" i="48"/>
  <c r="AO8" i="44"/>
  <c r="X8" i="43"/>
  <c r="X26" i="43"/>
  <c r="AP1" i="44"/>
  <c r="AE4" i="44"/>
  <c r="AP4" i="44" s="1"/>
  <c r="AS47" i="48"/>
  <c r="AO28" i="43"/>
  <c r="BB4" i="43"/>
  <c r="AM47" i="48"/>
  <c r="BM6" i="45"/>
  <c r="BL6" i="45"/>
  <c r="BS6" i="45"/>
  <c r="BT6" i="45"/>
  <c r="BU6" i="45"/>
  <c r="AP1" i="43"/>
  <c r="AE4" i="43"/>
  <c r="AT47" i="48"/>
  <c r="BB4" i="44"/>
  <c r="BD1" i="45"/>
  <c r="BO1" i="45"/>
  <c r="BU47" i="48"/>
  <c r="BS47" i="48"/>
  <c r="BO47" i="48"/>
  <c r="BC1" i="44"/>
  <c r="BN1" i="44"/>
  <c r="X27" i="43"/>
  <c r="AN8" i="44"/>
  <c r="BC6" i="45"/>
  <c r="BC7" i="45"/>
  <c r="BC4" i="45"/>
  <c r="AN28" i="43"/>
  <c r="T2" i="43"/>
  <c r="X7" i="43"/>
  <c r="AR47" i="48"/>
  <c r="AV47" i="48"/>
  <c r="AP47" i="48"/>
  <c r="X9" i="43"/>
  <c r="AQ1" i="45"/>
  <c r="AF6" i="45"/>
  <c r="AF4" i="45"/>
  <c r="AF7" i="45"/>
  <c r="AQ7" i="45" s="1"/>
  <c r="AN47" i="48"/>
  <c r="BR47" i="48"/>
  <c r="BN1" i="43"/>
  <c r="BC1" i="43"/>
  <c r="X20" i="43"/>
  <c r="X21" i="43"/>
  <c r="AQ47" i="48"/>
  <c r="AU47" i="48"/>
  <c r="AO47" i="48"/>
  <c r="AV28" i="43"/>
  <c r="BA4" i="48"/>
  <c r="BN47" i="48" l="1"/>
  <c r="BL4" i="44"/>
  <c r="Y8" i="44"/>
  <c r="Y1" i="44"/>
  <c r="BT4" i="44"/>
  <c r="BT8" i="44" s="1"/>
  <c r="Z8" i="44"/>
  <c r="BU4" i="44"/>
  <c r="BU8" i="44" s="1"/>
  <c r="Z1" i="44"/>
  <c r="BL8" i="44"/>
  <c r="BM47" i="48"/>
  <c r="Z11" i="43"/>
  <c r="Y11" i="43"/>
  <c r="AR1" i="45"/>
  <c r="AG7" i="45"/>
  <c r="AR7" i="45" s="1"/>
  <c r="AG4" i="45"/>
  <c r="AR4" i="45" s="1"/>
  <c r="AG6" i="45"/>
  <c r="AR6" i="45" s="1"/>
  <c r="Y27" i="43"/>
  <c r="Z27" i="43"/>
  <c r="BM4" i="43"/>
  <c r="Z26" i="43"/>
  <c r="Y26" i="43"/>
  <c r="Y8" i="43"/>
  <c r="Z8" i="43"/>
  <c r="Y7" i="45"/>
  <c r="AY7" i="45"/>
  <c r="Z7" i="45"/>
  <c r="X1" i="45"/>
  <c r="T1" i="45" s="1"/>
  <c r="X11" i="45"/>
  <c r="BC4" i="43"/>
  <c r="BN4" i="43" s="1"/>
  <c r="BD7" i="45"/>
  <c r="BD4" i="45"/>
  <c r="BO4" i="45" s="1"/>
  <c r="BD6" i="45"/>
  <c r="BO6" i="45" s="1"/>
  <c r="BM4" i="44"/>
  <c r="BO1" i="44"/>
  <c r="BD1" i="44"/>
  <c r="Y19" i="43"/>
  <c r="Z19" i="43"/>
  <c r="BE1" i="45"/>
  <c r="BP1" i="45"/>
  <c r="BN6" i="45"/>
  <c r="P2" i="53"/>
  <c r="O3" i="53"/>
  <c r="Y9" i="43"/>
  <c r="Z9" i="43"/>
  <c r="AQ6" i="45"/>
  <c r="AQ4" i="45"/>
  <c r="AQ1" i="44"/>
  <c r="AF4" i="44"/>
  <c r="AP4" i="43"/>
  <c r="AS1" i="45"/>
  <c r="AH6" i="45"/>
  <c r="AS6" i="45" s="1"/>
  <c r="AH4" i="45"/>
  <c r="AS4" i="45" s="1"/>
  <c r="AH7" i="45"/>
  <c r="AS7" i="45" s="1"/>
  <c r="AZ4" i="48"/>
  <c r="BK4" i="48" s="1"/>
  <c r="BL4" i="48"/>
  <c r="Y21" i="43"/>
  <c r="Z21" i="43"/>
  <c r="Y20" i="43"/>
  <c r="Z20" i="43"/>
  <c r="Y7" i="43"/>
  <c r="Z7" i="43"/>
  <c r="X28" i="43"/>
  <c r="X1" i="43"/>
  <c r="T1" i="43" s="1"/>
  <c r="BN4" i="45"/>
  <c r="BC4" i="44"/>
  <c r="BN4" i="44" s="1"/>
  <c r="BO1" i="43"/>
  <c r="BD1" i="43"/>
  <c r="AQ1" i="43"/>
  <c r="AF4" i="43"/>
  <c r="AQ4" i="43" s="1"/>
  <c r="AP8" i="44" l="1"/>
  <c r="AQ11" i="45"/>
  <c r="AA7" i="45"/>
  <c r="AL7" i="45" s="1"/>
  <c r="BN8" i="44"/>
  <c r="AS11" i="45"/>
  <c r="AA6" i="45"/>
  <c r="AL6" i="45" s="1"/>
  <c r="AQ4" i="44"/>
  <c r="Q2" i="53"/>
  <c r="P3" i="53"/>
  <c r="AA9" i="45"/>
  <c r="AL9" i="45" s="1"/>
  <c r="AY28" i="43"/>
  <c r="AA4" i="45"/>
  <c r="AL4" i="45" s="1"/>
  <c r="AA8" i="45"/>
  <c r="AL8" i="45" s="1"/>
  <c r="BM8" i="44"/>
  <c r="BS7" i="45"/>
  <c r="BS11" i="45" s="1"/>
  <c r="BT7" i="45"/>
  <c r="BT11" i="45" s="1"/>
  <c r="BM7" i="45"/>
  <c r="BM11" i="45" s="1"/>
  <c r="BO7" i="45"/>
  <c r="BO11" i="45" s="1"/>
  <c r="BL7" i="45"/>
  <c r="BL11" i="45" s="1"/>
  <c r="BN7" i="45"/>
  <c r="BN11" i="45" s="1"/>
  <c r="BU7" i="45"/>
  <c r="BU11" i="45" s="1"/>
  <c r="Z1" i="45"/>
  <c r="Z11" i="45"/>
  <c r="AR1" i="44"/>
  <c r="AG4" i="44"/>
  <c r="AR4" i="44" s="1"/>
  <c r="BG1" i="45"/>
  <c r="BR1" i="45"/>
  <c r="BE1" i="44"/>
  <c r="BP1" i="44"/>
  <c r="Y28" i="43"/>
  <c r="Y1" i="43"/>
  <c r="BL47" i="48"/>
  <c r="BE6" i="45"/>
  <c r="BE7" i="45"/>
  <c r="BE4" i="45"/>
  <c r="BF1" i="45"/>
  <c r="BQ1" i="45"/>
  <c r="Z28" i="43"/>
  <c r="Z1" i="43"/>
  <c r="BE1" i="43"/>
  <c r="BP1" i="43"/>
  <c r="BD4" i="43"/>
  <c r="BO4" i="43" s="1"/>
  <c r="BK47" i="48"/>
  <c r="AR1" i="43"/>
  <c r="AG4" i="43"/>
  <c r="AR4" i="43" s="1"/>
  <c r="AP28" i="43"/>
  <c r="BD4" i="44"/>
  <c r="BO4" i="44" s="1"/>
  <c r="Y11" i="45"/>
  <c r="Y1" i="45"/>
  <c r="AR11" i="45"/>
  <c r="AA10" i="45"/>
  <c r="AL10" i="45" s="1"/>
  <c r="AQ28" i="43" l="1"/>
  <c r="BU28" i="43"/>
  <c r="BT28" i="43"/>
  <c r="BM28" i="43"/>
  <c r="BN28" i="43"/>
  <c r="BL28" i="43"/>
  <c r="AS1" i="43"/>
  <c r="AH4" i="43"/>
  <c r="AS4" i="43" s="1"/>
  <c r="BF7" i="45"/>
  <c r="BQ7" i="45" s="1"/>
  <c r="BF4" i="45"/>
  <c r="BQ4" i="45" s="1"/>
  <c r="BF6" i="45"/>
  <c r="BQ6" i="45" s="1"/>
  <c r="BG6" i="45"/>
  <c r="BR6" i="45" s="1"/>
  <c r="BG4" i="45"/>
  <c r="BR4" i="45" s="1"/>
  <c r="BG7" i="45"/>
  <c r="BR7" i="45" s="1"/>
  <c r="AT1" i="43"/>
  <c r="AI4" i="43"/>
  <c r="AT4" i="43" s="1"/>
  <c r="BP4" i="45"/>
  <c r="AL11" i="45"/>
  <c r="BO8" i="44"/>
  <c r="BQ1" i="43"/>
  <c r="BF1" i="43"/>
  <c r="BE4" i="43"/>
  <c r="BP4" i="43" s="1"/>
  <c r="AS1" i="44"/>
  <c r="AH4" i="44"/>
  <c r="AS4" i="44" s="1"/>
  <c r="BE4" i="44"/>
  <c r="BP4" i="44" s="1"/>
  <c r="AR8" i="44"/>
  <c r="R2" i="53"/>
  <c r="Q3" i="53"/>
  <c r="AQ8" i="44"/>
  <c r="AR28" i="43"/>
  <c r="AT1" i="44"/>
  <c r="AI4" i="44"/>
  <c r="AT4" i="44" s="1"/>
  <c r="BP6" i="45"/>
  <c r="BQ1" i="44"/>
  <c r="BF1" i="44"/>
  <c r="BP7" i="45"/>
  <c r="BT26" i="53" l="1"/>
  <c r="AL26" i="53"/>
  <c r="BG26" i="53"/>
  <c r="BQ26" i="53"/>
  <c r="L26" i="53"/>
  <c r="X26" i="53"/>
  <c r="BX26" i="53"/>
  <c r="R26" i="53"/>
  <c r="CB26" i="53"/>
  <c r="BV26" i="53"/>
  <c r="BO26" i="53"/>
  <c r="AW26" i="53"/>
  <c r="BJ26" i="53"/>
  <c r="BL26" i="53"/>
  <c r="BF26" i="53"/>
  <c r="BW26" i="53"/>
  <c r="BH26" i="53"/>
  <c r="V26" i="53"/>
  <c r="BY26" i="53"/>
  <c r="BA26" i="53"/>
  <c r="BP26" i="53"/>
  <c r="AX26" i="53"/>
  <c r="W26" i="53"/>
  <c r="BI26" i="53"/>
  <c r="AU26" i="53"/>
  <c r="AZ26" i="53"/>
  <c r="AD26" i="53"/>
  <c r="BE26" i="53"/>
  <c r="O26" i="53"/>
  <c r="AC26" i="53"/>
  <c r="K26" i="53"/>
  <c r="BU26" i="53"/>
  <c r="BZ26" i="53"/>
  <c r="AT26" i="53"/>
  <c r="I26" i="53"/>
  <c r="Z26" i="53"/>
  <c r="P26" i="53"/>
  <c r="AI26" i="53"/>
  <c r="AJ26" i="53"/>
  <c r="BC26" i="53"/>
  <c r="AH26" i="53"/>
  <c r="U26" i="53"/>
  <c r="AP26" i="53"/>
  <c r="S26" i="53"/>
  <c r="AK26" i="53"/>
  <c r="J26" i="53"/>
  <c r="BK26" i="53"/>
  <c r="AY26" i="53"/>
  <c r="AG26" i="53"/>
  <c r="BR26" i="53"/>
  <c r="Y26" i="53"/>
  <c r="AN26" i="53"/>
  <c r="AA26" i="53"/>
  <c r="AB26" i="53"/>
  <c r="T26" i="53"/>
  <c r="AR26" i="53"/>
  <c r="CC26" i="53"/>
  <c r="AM26" i="53"/>
  <c r="N26" i="53"/>
  <c r="Q26" i="53"/>
  <c r="CA26" i="53"/>
  <c r="M26" i="53"/>
  <c r="BD26" i="53"/>
  <c r="AF26" i="53"/>
  <c r="AE26" i="53"/>
  <c r="BS26" i="53"/>
  <c r="BB26" i="53"/>
  <c r="BN26" i="53"/>
  <c r="AQ26" i="53"/>
  <c r="AS26" i="53"/>
  <c r="BM26" i="53"/>
  <c r="AZ6" i="45"/>
  <c r="BK6" i="45" s="1"/>
  <c r="BR11" i="45"/>
  <c r="BO28" i="43"/>
  <c r="AE30" i="53" s="1"/>
  <c r="BQ11" i="45"/>
  <c r="BR1" i="44"/>
  <c r="AB30" i="53" s="1"/>
  <c r="BG1" i="44"/>
  <c r="S2" i="53"/>
  <c r="R3" i="53"/>
  <c r="BP8" i="44"/>
  <c r="BF4" i="43"/>
  <c r="AA4" i="43"/>
  <c r="AL4" i="43" s="1"/>
  <c r="BS1" i="43"/>
  <c r="BZ30" i="53" s="1"/>
  <c r="BH1" i="43"/>
  <c r="BF4" i="44"/>
  <c r="BQ4" i="44" s="1"/>
  <c r="AA4" i="44"/>
  <c r="AL4" i="44" s="1"/>
  <c r="AZ4" i="45"/>
  <c r="BK4" i="45" s="1"/>
  <c r="BR1" i="43"/>
  <c r="BG1" i="43"/>
  <c r="AT8" i="44"/>
  <c r="BS1" i="44"/>
  <c r="BH1" i="44"/>
  <c r="AZ7" i="45"/>
  <c r="BK7" i="45" s="1"/>
  <c r="AB29" i="53" s="1"/>
  <c r="BP11" i="45"/>
  <c r="Z30" i="53" l="1"/>
  <c r="V30" i="53"/>
  <c r="AC30" i="53"/>
  <c r="BV30" i="53"/>
  <c r="Y30" i="53"/>
  <c r="AH30" i="53"/>
  <c r="O30" i="53"/>
  <c r="O46" i="53" s="1"/>
  <c r="AZ30" i="53"/>
  <c r="AF30" i="53"/>
  <c r="AU30" i="53"/>
  <c r="CB30" i="53"/>
  <c r="BL30" i="53"/>
  <c r="AI30" i="53"/>
  <c r="AQ30" i="53"/>
  <c r="AD30" i="53"/>
  <c r="BD30" i="53"/>
  <c r="AP30" i="53"/>
  <c r="BI30" i="53"/>
  <c r="BM30" i="53"/>
  <c r="AA30" i="53"/>
  <c r="BW30" i="53"/>
  <c r="AW30" i="53"/>
  <c r="P30" i="53"/>
  <c r="P46" i="53" s="1"/>
  <c r="BF30" i="53"/>
  <c r="Q30" i="53"/>
  <c r="Q46" i="53" s="1"/>
  <c r="U30" i="53"/>
  <c r="AT30" i="53"/>
  <c r="BC30" i="53"/>
  <c r="M30" i="53"/>
  <c r="BN30" i="53"/>
  <c r="BR30" i="53"/>
  <c r="AM30" i="53"/>
  <c r="BS30" i="53"/>
  <c r="BK30" i="53"/>
  <c r="BP30" i="53"/>
  <c r="S30" i="53"/>
  <c r="X30" i="53"/>
  <c r="AX30" i="53"/>
  <c r="BQ30" i="53"/>
  <c r="CA30" i="53"/>
  <c r="BO30" i="53"/>
  <c r="AR30" i="53"/>
  <c r="BB30" i="53"/>
  <c r="BH30" i="53"/>
  <c r="BT30" i="53"/>
  <c r="R30" i="53"/>
  <c r="R46" i="53" s="1"/>
  <c r="AS30" i="53"/>
  <c r="AN30" i="53"/>
  <c r="K30" i="53"/>
  <c r="K46" i="53" s="1"/>
  <c r="I30" i="53"/>
  <c r="AK30" i="53"/>
  <c r="BU30" i="53"/>
  <c r="T30" i="53"/>
  <c r="J30" i="53"/>
  <c r="J46" i="53" s="1"/>
  <c r="CC30" i="53"/>
  <c r="L30" i="53"/>
  <c r="L46" i="53" s="1"/>
  <c r="BJ30" i="53"/>
  <c r="N30" i="53"/>
  <c r="N46" i="53" s="1"/>
  <c r="BY30" i="53"/>
  <c r="BE30" i="53"/>
  <c r="AY30" i="53"/>
  <c r="BG30" i="53"/>
  <c r="BA30" i="53"/>
  <c r="AJ30" i="53"/>
  <c r="BX30" i="53"/>
  <c r="W30" i="53"/>
  <c r="AS28" i="43"/>
  <c r="BP28" i="43"/>
  <c r="AG30" i="53" s="1"/>
  <c r="AL8" i="44"/>
  <c r="AT28" i="43"/>
  <c r="AV26" i="53" s="1"/>
  <c r="AL28" i="43"/>
  <c r="AS8" i="44"/>
  <c r="BH4" i="44"/>
  <c r="BQ8" i="44"/>
  <c r="BH4" i="43"/>
  <c r="BS4" i="43" s="1"/>
  <c r="BG4" i="43"/>
  <c r="BR4" i="43" s="1"/>
  <c r="BK11" i="45"/>
  <c r="M46" i="53"/>
  <c r="BQ4" i="43"/>
  <c r="T2" i="53"/>
  <c r="S3" i="53"/>
  <c r="BG4" i="44"/>
  <c r="BR4" i="44" s="1"/>
  <c r="AO26" i="53" l="1"/>
  <c r="AJ29" i="53"/>
  <c r="BQ28" i="43"/>
  <c r="AL30" i="53" s="1"/>
  <c r="AF29" i="53"/>
  <c r="AG29" i="53"/>
  <c r="AC29" i="53"/>
  <c r="U2" i="53"/>
  <c r="T3" i="53"/>
  <c r="BR8" i="44"/>
  <c r="I46" i="53"/>
  <c r="S46" i="53"/>
  <c r="AZ4" i="43"/>
  <c r="BK4" i="43" s="1"/>
  <c r="BR28" i="43"/>
  <c r="AO30" i="53" s="1"/>
  <c r="AH29" i="53"/>
  <c r="AD29" i="53"/>
  <c r="BS4" i="44"/>
  <c r="AZ4" i="44"/>
  <c r="BK4" i="44" s="1"/>
  <c r="X29" i="53" l="1"/>
  <c r="AA29" i="53"/>
  <c r="AK29" i="53"/>
  <c r="AI29" i="53"/>
  <c r="Z29" i="53"/>
  <c r="Y29" i="53"/>
  <c r="AE29" i="53"/>
  <c r="BS28" i="43"/>
  <c r="T46" i="53"/>
  <c r="BK8" i="44"/>
  <c r="BK28" i="43"/>
  <c r="BS8" i="44"/>
  <c r="V2" i="53"/>
  <c r="U3" i="53"/>
  <c r="AV30" i="53" l="1"/>
  <c r="U46" i="53"/>
  <c r="W2" i="53"/>
  <c r="V3" i="53"/>
  <c r="V46" i="53" l="1"/>
  <c r="X2" i="53"/>
  <c r="W3" i="53"/>
  <c r="Y2" i="53" l="1"/>
  <c r="X3" i="53"/>
  <c r="W46" i="53"/>
  <c r="X46" i="53" l="1"/>
  <c r="Z2" i="53"/>
  <c r="Y3" i="53"/>
  <c r="AA2" i="53" l="1"/>
  <c r="Z3" i="53"/>
  <c r="Y46" i="53"/>
  <c r="Z46" i="53" l="1"/>
  <c r="AB2" i="53"/>
  <c r="AA3" i="53"/>
  <c r="AC2" i="53" l="1"/>
  <c r="AB3" i="53"/>
  <c r="AA46" i="53"/>
  <c r="AB46" i="53" l="1"/>
  <c r="AD2" i="53"/>
  <c r="AC3" i="53"/>
  <c r="AE2" i="53" l="1"/>
  <c r="AD3" i="53"/>
  <c r="AC46" i="53"/>
  <c r="AD46" i="53" l="1"/>
  <c r="AF2" i="53"/>
  <c r="AE3" i="53"/>
  <c r="AG2" i="53" l="1"/>
  <c r="AF3" i="53"/>
  <c r="AE46" i="53"/>
  <c r="AF46" i="53" l="1"/>
  <c r="AH2" i="53"/>
  <c r="AG3" i="53"/>
  <c r="AG46" i="53" l="1"/>
  <c r="AI2" i="53"/>
  <c r="AH3" i="53"/>
  <c r="AH46" i="53" l="1"/>
  <c r="AJ2" i="53"/>
  <c r="AI3" i="53"/>
  <c r="AI46" i="53" l="1"/>
  <c r="AK2" i="53"/>
  <c r="AJ3" i="53"/>
  <c r="AJ46" i="53" l="1"/>
  <c r="AL2" i="53"/>
  <c r="AK3" i="53"/>
  <c r="AK46" i="53" l="1"/>
  <c r="AM2" i="53"/>
  <c r="AL3" i="53"/>
  <c r="AL46" i="53" l="1"/>
  <c r="AN2" i="53"/>
  <c r="AM3" i="53"/>
  <c r="AO2" i="53" l="1"/>
  <c r="AN3" i="53"/>
  <c r="AM46" i="53"/>
  <c r="AN46" i="53" l="1"/>
  <c r="AP2" i="53"/>
  <c r="AO3" i="53"/>
  <c r="AQ2" i="53" l="1"/>
  <c r="AP3" i="53"/>
  <c r="AO46" i="53"/>
  <c r="AP46" i="53" l="1"/>
  <c r="AR2" i="53"/>
  <c r="AQ3" i="53"/>
  <c r="AS2" i="53" l="1"/>
  <c r="AR3" i="53"/>
  <c r="AQ46" i="53"/>
  <c r="AR46" i="53" l="1"/>
  <c r="AT2" i="53"/>
  <c r="AS3" i="53"/>
  <c r="AU2" i="53" l="1"/>
  <c r="AT3" i="53"/>
  <c r="AS46" i="53"/>
  <c r="AV2" i="53" l="1"/>
  <c r="AU3" i="53"/>
  <c r="AT46" i="53"/>
  <c r="AU46" i="53" l="1"/>
  <c r="AW2" i="53"/>
  <c r="AV3" i="53"/>
  <c r="AV46" i="53" l="1"/>
  <c r="AX2" i="53"/>
  <c r="AW3" i="53"/>
  <c r="AW46" i="53" l="1"/>
  <c r="AY2" i="53"/>
  <c r="AX3" i="53"/>
  <c r="AZ2" i="53" l="1"/>
  <c r="AY3" i="53"/>
  <c r="AX46" i="53"/>
  <c r="BA2" i="53" l="1"/>
  <c r="AZ3" i="53"/>
  <c r="AY46" i="53"/>
  <c r="BB2" i="53" l="1"/>
  <c r="BA3" i="53"/>
  <c r="AZ46" i="53"/>
  <c r="BA46" i="53" l="1"/>
  <c r="BC2" i="53"/>
  <c r="BB3" i="53"/>
  <c r="BB46" i="53" l="1"/>
  <c r="BD2" i="53"/>
  <c r="BC3" i="53"/>
  <c r="BE2" i="53" l="1"/>
  <c r="BD3" i="53"/>
  <c r="BC46" i="53"/>
  <c r="BD46" i="53" l="1"/>
  <c r="BF2" i="53"/>
  <c r="BE3" i="53"/>
  <c r="BE46" i="53" l="1"/>
  <c r="BG2" i="53"/>
  <c r="BF3" i="53"/>
  <c r="BF46" i="53" l="1"/>
  <c r="BH2" i="53"/>
  <c r="BG3" i="53"/>
  <c r="BI2" i="53" l="1"/>
  <c r="BH3" i="53"/>
  <c r="BG46" i="53"/>
  <c r="BH46" i="53" l="1"/>
  <c r="BJ2" i="53"/>
  <c r="BI3" i="53"/>
  <c r="BK2" i="53" l="1"/>
  <c r="BJ3" i="53"/>
  <c r="BI46" i="53"/>
  <c r="BJ46" i="53" l="1"/>
  <c r="BL2" i="53"/>
  <c r="BK3" i="53"/>
  <c r="BM2" i="53" l="1"/>
  <c r="BL3" i="53"/>
  <c r="BK46" i="53"/>
  <c r="BL46" i="53" l="1"/>
  <c r="BN2" i="53"/>
  <c r="BM3" i="53"/>
  <c r="BO2" i="53" l="1"/>
  <c r="BN3" i="53"/>
  <c r="BM46" i="53"/>
  <c r="BP2" i="53" l="1"/>
  <c r="BO3" i="53"/>
  <c r="BN46" i="53"/>
  <c r="BO46" i="53" l="1"/>
  <c r="BQ2" i="53"/>
  <c r="BP3" i="53"/>
  <c r="BP46" i="53" l="1"/>
  <c r="BR2" i="53"/>
  <c r="BQ3" i="53"/>
  <c r="BS2" i="53" l="1"/>
  <c r="BR3" i="53"/>
  <c r="BQ46" i="53"/>
  <c r="BT2" i="53" l="1"/>
  <c r="BS3" i="53"/>
  <c r="BR46" i="53"/>
  <c r="BS46" i="53" l="1"/>
  <c r="BU2" i="53"/>
  <c r="BT3" i="53"/>
  <c r="BT46" i="53" l="1"/>
  <c r="BV2" i="53"/>
  <c r="BU3" i="53"/>
  <c r="BU46" i="53" l="1"/>
  <c r="BW2" i="53"/>
  <c r="BV3" i="53"/>
  <c r="BV46" i="53" l="1"/>
  <c r="BX2" i="53"/>
  <c r="BW3" i="53"/>
  <c r="BY2" i="53" l="1"/>
  <c r="BX3" i="53"/>
  <c r="BW46" i="53"/>
  <c r="BZ2" i="53" l="1"/>
  <c r="BY3" i="53"/>
  <c r="BX46" i="53"/>
  <c r="BY46" i="53" l="1"/>
  <c r="CA2" i="53"/>
  <c r="BZ3" i="53"/>
  <c r="BZ46" i="53" l="1"/>
  <c r="CB2" i="53"/>
  <c r="CA3" i="53"/>
  <c r="CC2" i="53" l="1"/>
  <c r="CB3" i="53"/>
  <c r="CA46" i="53"/>
  <c r="CB46" i="53" l="1"/>
  <c r="H29" i="53"/>
  <c r="H26" i="53"/>
  <c r="H25" i="53"/>
  <c r="H15" i="53"/>
  <c r="H14" i="53"/>
  <c r="CC3" i="53"/>
  <c r="CC46" i="53" l="1"/>
  <c r="H30" i="53"/>
  <c r="H46" i="53" s="1"/>
  <c r="G14" i="53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O3" authorId="0" shapeId="0">
      <text>
        <r>
          <rPr>
            <b/>
            <sz val="10"/>
            <color indexed="81"/>
            <rFont val="Calibri"/>
            <family val="2"/>
          </rPr>
          <t>estimation du nombre de mois qu'il faudra pour signer un compromis</t>
        </r>
      </text>
    </comment>
  </commentList>
</comments>
</file>

<file path=xl/comments2.xml><?xml version="1.0" encoding="utf-8"?>
<comments xmlns="http://schemas.openxmlformats.org/spreadsheetml/2006/main">
  <authors>
    <author>Utilisateur de Microsoft Office</author>
  </authors>
  <commentList>
    <comment ref="O3" authorId="0" shapeId="0">
      <text>
        <r>
          <rPr>
            <b/>
            <sz val="10"/>
            <color indexed="81"/>
            <rFont val="Calibri"/>
            <family val="2"/>
          </rPr>
          <t>estimation du nombre de mois qu'il faudra pour signer un compromis</t>
        </r>
      </text>
    </comment>
  </commentList>
</comments>
</file>

<file path=xl/comments3.xml><?xml version="1.0" encoding="utf-8"?>
<comments xmlns="http://schemas.openxmlformats.org/spreadsheetml/2006/main">
  <authors>
    <author>Utilisateur de Microsoft Office</author>
  </authors>
  <commentList>
    <comment ref="O3" authorId="0" shapeId="0">
      <text>
        <r>
          <rPr>
            <b/>
            <sz val="10"/>
            <color indexed="81"/>
            <rFont val="Calibri"/>
            <family val="2"/>
          </rPr>
          <t>estimation du nombre de mois qu'il faudra pour signer un compromis</t>
        </r>
      </text>
    </comment>
  </commentList>
</comments>
</file>

<file path=xl/comments4.xml><?xml version="1.0" encoding="utf-8"?>
<comments xmlns="http://schemas.openxmlformats.org/spreadsheetml/2006/main">
  <authors>
    <author>Utilisateur de Microsoft Office</author>
  </authors>
  <commentList>
    <comment ref="O3" authorId="0" shapeId="0">
      <text>
        <r>
          <rPr>
            <b/>
            <sz val="10"/>
            <color rgb="FF000000"/>
            <rFont val="Calibri"/>
            <family val="2"/>
          </rPr>
          <t>estimation du nombre de mois qu'il faudra pour signer un compromis</t>
        </r>
      </text>
    </comment>
  </commentList>
</comments>
</file>

<file path=xl/sharedStrings.xml><?xml version="1.0" encoding="utf-8"?>
<sst xmlns="http://schemas.openxmlformats.org/spreadsheetml/2006/main" count="660" uniqueCount="208">
  <si>
    <t>C</t>
  </si>
  <si>
    <t>BLOC</t>
  </si>
  <si>
    <t>NBR</t>
  </si>
  <si>
    <t>S appart</t>
  </si>
  <si>
    <t>TYPE</t>
  </si>
  <si>
    <t>S terrasse</t>
  </si>
  <si>
    <t>S jardin</t>
  </si>
  <si>
    <t>VENDU</t>
  </si>
  <si>
    <t>STATUT</t>
  </si>
  <si>
    <t>AGENT</t>
  </si>
  <si>
    <t>DATE</t>
  </si>
  <si>
    <t>CAVE</t>
  </si>
  <si>
    <t>début commercialisation</t>
  </si>
  <si>
    <t>VENDU REEL</t>
  </si>
  <si>
    <t>A VENDRE</t>
  </si>
  <si>
    <t>FACTURES DE VENTE</t>
  </si>
  <si>
    <t>INVENDUS</t>
  </si>
  <si>
    <t>REL</t>
  </si>
  <si>
    <t>APPART</t>
  </si>
  <si>
    <t>PKG</t>
  </si>
  <si>
    <t>ACQUEREUR</t>
  </si>
  <si>
    <t>ADRESSE</t>
  </si>
  <si>
    <t>ZIP</t>
  </si>
  <si>
    <t>COMMUNE</t>
  </si>
  <si>
    <t>Commentaires</t>
  </si>
  <si>
    <t>%</t>
  </si>
  <si>
    <t>SALE</t>
  </si>
  <si>
    <t>COMPROMIS</t>
  </si>
  <si>
    <t>ACTE</t>
  </si>
  <si>
    <t>PROBA</t>
  </si>
  <si>
    <t>ESTIMATION</t>
  </si>
  <si>
    <t>PRIX OFFICIEL</t>
  </si>
  <si>
    <t>PRIX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</si>
  <si>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</si>
  <si>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</si>
  <si>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</si>
  <si>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</si>
  <si>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</si>
  <si>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</si>
  <si>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</si>
  <si>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</si>
  <si>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</si>
  <si>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</si>
  <si>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</si>
  <si>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OK</t>
  </si>
  <si>
    <t>A Vendre</t>
  </si>
  <si>
    <t>COMMUNES</t>
  </si>
  <si>
    <t>DATE DE SIGNATURE DU COMPROMIS</t>
  </si>
  <si>
    <t>DATE DE SIGNATURE DE L'ACTE</t>
  </si>
  <si>
    <t>CHECK</t>
  </si>
  <si>
    <t>Email</t>
  </si>
  <si>
    <t>Pays</t>
  </si>
  <si>
    <t>Langue</t>
  </si>
  <si>
    <r>
      <t xml:space="preserve">SALE </t>
    </r>
    <r>
      <rPr>
        <b/>
        <i/>
        <sz val="12"/>
        <color theme="0"/>
        <rFont val="Century Gothic"/>
        <family val="1"/>
      </rPr>
      <t>(OK si compromis signé)</t>
    </r>
  </si>
  <si>
    <r>
      <t>QUI (</t>
    </r>
    <r>
      <rPr>
        <b/>
        <u/>
        <sz val="12"/>
        <color theme="0"/>
        <rFont val="Century Gothic"/>
        <family val="1"/>
      </rPr>
      <t>Prénom + Nom</t>
    </r>
    <r>
      <rPr>
        <b/>
        <sz val="12"/>
        <color theme="0"/>
        <rFont val="Century Gothic"/>
        <family val="2"/>
      </rPr>
      <t>)</t>
    </r>
  </si>
  <si>
    <t>DATE DE RESERVATION</t>
  </si>
  <si>
    <t>DATE D'expiration conditions suspensives</t>
  </si>
  <si>
    <t>PU</t>
  </si>
  <si>
    <t>TOTAL VENDU</t>
  </si>
  <si>
    <t>TOTAL SALE VALUE</t>
  </si>
  <si>
    <t>TERRAIN</t>
  </si>
  <si>
    <t>CONSTRUCTION VENDUES</t>
  </si>
  <si>
    <t>tranche 0</t>
  </si>
  <si>
    <t>tranches Breyne</t>
  </si>
  <si>
    <t>CONSTRUCTION A VENDRE</t>
  </si>
  <si>
    <t>NET SALES CASHFLOWS</t>
  </si>
  <si>
    <t>STOP</t>
  </si>
  <si>
    <r>
      <rPr>
        <b/>
        <u/>
        <sz val="12"/>
        <color theme="0"/>
        <rFont val="Century Gothic"/>
        <family val="1"/>
      </rPr>
      <t>COMMENTAIRES</t>
    </r>
    <r>
      <rPr>
        <b/>
        <sz val="12"/>
        <color theme="0"/>
        <rFont val="Century Gothic"/>
        <family val="2"/>
      </rPr>
      <t xml:space="preserve">
(</t>
    </r>
    <r>
      <rPr>
        <b/>
        <i/>
        <sz val="12"/>
        <color theme="0"/>
        <rFont val="Century Gothic"/>
        <family val="1"/>
      </rPr>
      <t>ex : usufruit - appartement XX + cave X)</t>
    </r>
  </si>
  <si>
    <t>P01</t>
  </si>
  <si>
    <t>P02</t>
  </si>
  <si>
    <t>P03</t>
  </si>
  <si>
    <t>P04</t>
  </si>
  <si>
    <t>P05</t>
  </si>
  <si>
    <t>P06</t>
  </si>
  <si>
    <t>P07</t>
  </si>
  <si>
    <t>P08</t>
  </si>
  <si>
    <t>P09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</si>
  <si>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</si>
  <si>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</si>
  <si>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</si>
  <si>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</si>
  <si>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</si>
  <si>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</si>
  <si>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</si>
  <si>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</si>
  <si>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</si>
  <si>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</si>
  <si>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</si>
  <si>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</si>
  <si>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</si>
  <si>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</si>
  <si>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</si>
  <si>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</si>
  <si>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</si>
  <si>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</si>
  <si>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</si>
  <si>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</si>
  <si>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</si>
  <si>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</si>
  <si>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</si>
  <si>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</si>
  <si>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</si>
  <si>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</si>
  <si>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</si>
  <si>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</si>
  <si>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</si>
  <si>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</si>
  <si>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</si>
  <si>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</si>
  <si>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</si>
  <si>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</si>
  <si>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K01</t>
  </si>
  <si>
    <t>K02</t>
  </si>
  <si>
    <t>K03</t>
  </si>
  <si>
    <t>K04</t>
  </si>
  <si>
    <t>K05</t>
  </si>
  <si>
    <t>K06</t>
  </si>
  <si>
    <t>K07</t>
  </si>
  <si>
    <t>K08</t>
  </si>
  <si>
    <t>K09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</si>
  <si>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</si>
  <si>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</si>
  <si>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</si>
  <si>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</si>
  <si>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</si>
  <si>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</si>
  <si>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</si>
  <si>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</si>
  <si>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</si>
  <si>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</si>
  <si>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</si>
  <si>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</si>
  <si>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</si>
  <si>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</si>
  <si>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</si>
  <si>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</si>
  <si>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</si>
  <si>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NIVEAU</t>
  </si>
  <si>
    <t>2 chambres</t>
  </si>
  <si>
    <t>studio</t>
  </si>
  <si>
    <t>1 chambre</t>
  </si>
  <si>
    <t>3 chambres</t>
  </si>
  <si>
    <t>Parking v.</t>
  </si>
  <si>
    <t>Cave</t>
  </si>
  <si>
    <t>A</t>
  </si>
  <si>
    <t>B</t>
  </si>
  <si>
    <t>Parkings</t>
  </si>
  <si>
    <t>x</t>
  </si>
  <si>
    <r>
      <t xml:space="preserve">Conditions suspensives (durée en mois)
</t>
    </r>
    <r>
      <rPr>
        <b/>
        <sz val="12"/>
        <color rgb="FFFF0000"/>
        <rFont val="Century Gothic"/>
        <family val="1"/>
      </rPr>
      <t xml:space="preserve"> à compléter que si différent de 0</t>
    </r>
  </si>
  <si>
    <t>Rythme De vente</t>
  </si>
  <si>
    <t>Par Type d'unité</t>
  </si>
  <si>
    <t>Studio</t>
  </si>
  <si>
    <t>Maison</t>
  </si>
  <si>
    <t>Nombre de ventes mensuelles</t>
  </si>
  <si>
    <t>Date de début 
de commercialisation :</t>
  </si>
  <si>
    <t>Etat des ventes</t>
  </si>
  <si>
    <t>Nombre d'unité vendu par type :</t>
  </si>
  <si>
    <t>= début de chantier</t>
  </si>
  <si>
    <t>récpetion provisoire =</t>
  </si>
  <si>
    <t>Tranches Breyne BLOC C</t>
  </si>
  <si>
    <t>Tranches Breyne BLOC A</t>
  </si>
  <si>
    <t>Tranches Breyne BLOC B</t>
  </si>
  <si>
    <t>Date de réception provisoire :</t>
  </si>
  <si>
    <t>Tranches Breyne PARKINGS (sous bloc A,B et C)</t>
  </si>
  <si>
    <t>Date de début de chantier :</t>
  </si>
  <si>
    <t>RESERVATION</t>
  </si>
  <si>
    <t>COMPROMIS SIGNE</t>
  </si>
  <si>
    <t>Taux de compromis sans conditions suspensives signés selon projection</t>
  </si>
  <si>
    <t>TOTAL</t>
  </si>
  <si>
    <t>Parkings voitures</t>
  </si>
  <si>
    <t xml:space="preserve">PRIX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</si>
  <si>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</si>
  <si>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</si>
  <si>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</si>
  <si>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</si>
  <si>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</si>
  <si>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</si>
  <si>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</si>
  <si>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</si>
  <si>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</si>
  <si>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</si>
  <si>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</si>
  <si>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</si>
  <si>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</si>
  <si>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</si>
  <si>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</si>
  <si>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</si>
  <si>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</si>
  <si>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</si>
  <si>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</si>
  <si>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</si>
  <si>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</si>
  <si>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</si>
  <si>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</si>
  <si>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</si>
  <si>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</si>
  <si>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</si>
  <si>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</si>
  <si>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</si>
  <si>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C1</t>
  </si>
  <si>
    <t>C2</t>
  </si>
  <si>
    <t>C3</t>
  </si>
  <si>
    <t>C4</t>
  </si>
  <si>
    <t>C5</t>
  </si>
  <si>
    <t>C6</t>
  </si>
  <si>
    <t>C7</t>
  </si>
  <si>
    <t>N° de relation client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</si>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</sst>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(&quot;€&quot;\ * #,##0.00_);_(&quot;€&quot;\ * \(#,##0.00\);_(&quot;€&quot;\ * &quot;-&quot;??_);_(@_)"/>
    <numFmt numFmtId="167" formatCode="_-* #,##0.00\ &quot;FB&quot;_-;\-* #,##0.00\ &quot;FB&quot;_-;_-* &quot;-&quot;??\ &quot;FB&quot;_-;_-@_-"/>
    <numFmt numFmtId="168" formatCode="#,##0.0\ &quot;m²&quot;"/>
    <numFmt numFmtId="169" formatCode="#,##0\ &quot;€&quot;"/>
    <numFmt numFmtId="170" formatCode="0%\ &quot;Terrain&quot;"/>
    <numFmt numFmtId="171" formatCode="0%\ &quot;Construction&quot;"/>
    <numFmt numFmtId="172" formatCode="#,##0\ &quot;mois&quot;"/>
    <numFmt numFmtId="173" formatCode="d/mm/yyyy;@"/>
    <numFmt numFmtId="174" formatCode="0.0%"/>
    <numFmt numFmtId="175" formatCode="#,##0.00\ &quot;€&quot;"/>
    <numFmt numFmtId="176" formatCode="_ * #,##0_)\ &quot;€&quot;_ ;_ * \(#,##0\)\ &quot;€&quot;_ ;_ * &quot;-&quot;??_)\ &quot;€&quot;_ ;_ @_ "/>
    <numFmt numFmtId="177" formatCode="#,##0\ &quot;par mois&quot;"/>
    <numFmt numFmtId="178" formatCode="&quot;tranche-&quot;General"/>
  </numFmts>
  <fonts count="71" x14ac:knownFonts="1">
    <font>
      <sz val="10"/>
      <name val="Arial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u/>
      <sz val="11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sz val="10"/>
      <name val="Century Gothic"/>
      <family val="2"/>
    </font>
    <font>
      <b/>
      <sz val="10"/>
      <color rgb="FF002060"/>
      <name val="Century Gothic"/>
      <family val="2"/>
    </font>
    <font>
      <sz val="10"/>
      <color rgb="FF002060"/>
      <name val="Century Gothic"/>
      <family val="2"/>
    </font>
    <font>
      <sz val="10"/>
      <name val="Arial"/>
      <family val="2"/>
    </font>
    <font>
      <sz val="10"/>
      <color theme="0"/>
      <name val="Century Gothic"/>
      <family val="2"/>
    </font>
    <font>
      <b/>
      <sz val="12"/>
      <color theme="0"/>
      <name val="Century Gothic"/>
      <family val="2"/>
    </font>
    <font>
      <b/>
      <sz val="12"/>
      <name val="Century Gothic"/>
      <family val="1"/>
    </font>
    <font>
      <b/>
      <sz val="13"/>
      <color rgb="FF002060"/>
      <name val="Century Gothic"/>
      <family val="2"/>
    </font>
    <font>
      <sz val="13"/>
      <color rgb="FF002060"/>
      <name val="Century Gothic"/>
      <family val="2"/>
    </font>
    <font>
      <sz val="13"/>
      <name val="Century Gothic"/>
      <family val="2"/>
    </font>
    <font>
      <sz val="10"/>
      <color rgb="FF002060"/>
      <name val="Arial"/>
      <family val="2"/>
    </font>
    <font>
      <b/>
      <sz val="20"/>
      <color theme="0"/>
      <name val="Arial"/>
      <family val="2"/>
    </font>
    <font>
      <b/>
      <sz val="12"/>
      <color theme="1"/>
      <name val="Calibri"/>
      <family val="2"/>
      <scheme val="minor"/>
    </font>
    <font>
      <b/>
      <sz val="20"/>
      <color theme="3"/>
      <name val="Century Gothic"/>
      <family val="1"/>
    </font>
    <font>
      <u/>
      <sz val="9"/>
      <color theme="0" tint="-0.499984740745262"/>
      <name val="Century Gothic"/>
      <family val="1"/>
    </font>
    <font>
      <sz val="9"/>
      <color theme="0" tint="-0.499984740745262"/>
      <name val="Century Gothic"/>
      <family val="1"/>
    </font>
    <font>
      <b/>
      <sz val="15"/>
      <color theme="5" tint="-0.499984740745262"/>
      <name val="Arial"/>
      <family val="2"/>
    </font>
    <font>
      <b/>
      <sz val="12"/>
      <color theme="5" tint="-0.499984740745262"/>
      <name val="Arial"/>
      <family val="2"/>
    </font>
    <font>
      <b/>
      <sz val="20"/>
      <color rgb="FFC00000"/>
      <name val="Century Gothic"/>
      <family val="1"/>
    </font>
    <font>
      <sz val="10"/>
      <color rgb="FFC00000"/>
      <name val="Century Gothic"/>
      <family val="1"/>
    </font>
    <font>
      <b/>
      <sz val="25"/>
      <color rgb="FFC00000"/>
      <name val="Arial"/>
      <family val="2"/>
    </font>
    <font>
      <b/>
      <sz val="12"/>
      <color rgb="FFC00000"/>
      <name val="Century Gothic"/>
      <family val="1"/>
    </font>
    <font>
      <b/>
      <sz val="12"/>
      <color theme="1" tint="0.34998626667073579"/>
      <name val="Century Gothic"/>
      <family val="1"/>
    </font>
    <font>
      <b/>
      <sz val="12"/>
      <color rgb="FFFFFF00"/>
      <name val="Century Gothic"/>
      <family val="1"/>
    </font>
    <font>
      <b/>
      <sz val="20"/>
      <color rgb="FFC00000"/>
      <name val="Arial"/>
      <family val="2"/>
    </font>
    <font>
      <b/>
      <sz val="11"/>
      <color theme="0"/>
      <name val="Century Gothic"/>
      <family val="1"/>
    </font>
    <font>
      <b/>
      <sz val="11"/>
      <color rgb="FFC00000"/>
      <name val="Century Gothic"/>
      <family val="1"/>
    </font>
    <font>
      <sz val="10"/>
      <color theme="3" tint="-0.499984740745262"/>
      <name val="Century Gothic"/>
      <family val="1"/>
    </font>
    <font>
      <b/>
      <sz val="10"/>
      <color theme="1"/>
      <name val="Century Gothic"/>
      <family val="1"/>
    </font>
    <font>
      <sz val="10"/>
      <color theme="5" tint="-0.499984740745262"/>
      <name val="Century Gothic"/>
      <family val="1"/>
    </font>
    <font>
      <b/>
      <sz val="10"/>
      <color indexed="81"/>
      <name val="Calibri"/>
      <family val="2"/>
    </font>
    <font>
      <b/>
      <sz val="12"/>
      <color rgb="FF002060"/>
      <name val="Century Gothic"/>
      <family val="1"/>
    </font>
    <font>
      <b/>
      <i/>
      <sz val="12"/>
      <color theme="0"/>
      <name val="Century Gothic"/>
      <family val="1"/>
    </font>
    <font>
      <b/>
      <u/>
      <sz val="12"/>
      <color theme="0"/>
      <name val="Century Gothic"/>
      <family val="1"/>
    </font>
    <font>
      <b/>
      <u/>
      <sz val="14"/>
      <color rgb="FF002060"/>
      <name val="Century Gothic"/>
      <family val="2"/>
    </font>
    <font>
      <b/>
      <sz val="10"/>
      <name val="Century Gothic"/>
      <family val="1"/>
    </font>
    <font>
      <b/>
      <sz val="10"/>
      <name val="Arial"/>
      <family val="2"/>
    </font>
    <font>
      <sz val="10"/>
      <color rgb="FFFF0000"/>
      <name val="Century Gothic"/>
      <family val="1"/>
    </font>
    <font>
      <sz val="10"/>
      <color rgb="FFFFFF00"/>
      <name val="Century Gothic"/>
      <family val="1"/>
    </font>
    <font>
      <b/>
      <sz val="8"/>
      <color theme="0"/>
      <name val="Century Gothic"/>
      <family val="1"/>
    </font>
    <font>
      <sz val="9"/>
      <name val="Century Gothic"/>
      <family val="1"/>
    </font>
    <font>
      <sz val="10"/>
      <color rgb="FFFFC000"/>
      <name val="Century Gothic"/>
      <family val="1"/>
    </font>
    <font>
      <b/>
      <sz val="30"/>
      <color theme="3" tint="-0.249977111117893"/>
      <name val="Century Gothic"/>
      <family val="1"/>
    </font>
    <font>
      <b/>
      <u/>
      <sz val="10"/>
      <name val="Century Gothic"/>
      <family val="1"/>
    </font>
    <font>
      <u/>
      <sz val="10"/>
      <name val="Century Gothic"/>
      <family val="1"/>
    </font>
    <font>
      <sz val="10"/>
      <color theme="1"/>
      <name val="Century Gothic"/>
      <family val="1"/>
    </font>
    <font>
      <u/>
      <sz val="10"/>
      <color rgb="FFFF0000"/>
      <name val="Century Gothic"/>
      <family val="1"/>
    </font>
    <font>
      <b/>
      <sz val="12"/>
      <color rgb="FFFFC000"/>
      <name val="Century Gothic"/>
      <family val="1"/>
    </font>
    <font>
      <b/>
      <sz val="12"/>
      <name val="Arial"/>
      <family val="2"/>
    </font>
    <font>
      <sz val="11"/>
      <color rgb="FFFFFF00"/>
      <name val="Century Gothic"/>
      <family val="1"/>
    </font>
    <font>
      <sz val="11"/>
      <color theme="1"/>
      <name val="Century Gothic"/>
      <family val="1"/>
    </font>
    <font>
      <b/>
      <sz val="11"/>
      <color theme="1"/>
      <name val="Century Gothic"/>
      <family val="1"/>
    </font>
    <font>
      <b/>
      <sz val="12"/>
      <color rgb="FFFF0000"/>
      <name val="Century Gothic"/>
      <family val="1"/>
    </font>
    <font>
      <b/>
      <sz val="11"/>
      <color rgb="FF002060"/>
      <name val="Century Gothic"/>
      <family val="2"/>
    </font>
    <font>
      <b/>
      <sz val="12"/>
      <color theme="1"/>
      <name val="Century Gothic"/>
      <family val="1"/>
    </font>
    <font>
      <sz val="9"/>
      <color rgb="FF002060"/>
      <name val="Century Gothic"/>
      <family val="1"/>
    </font>
    <font>
      <sz val="8"/>
      <color rgb="FFFFFF00"/>
      <name val="Century Gothic"/>
      <family val="1"/>
    </font>
    <font>
      <sz val="9"/>
      <color theme="1" tint="0.499984740745262"/>
      <name val="Century Gothic"/>
      <family val="1"/>
    </font>
    <font>
      <b/>
      <sz val="10"/>
      <name val="Century Gothic"/>
      <family val="1"/>
    </font>
    <font>
      <b/>
      <sz val="10"/>
      <color rgb="FF000000"/>
      <name val="Calibri"/>
      <family val="2"/>
    </font>
    <font>
      <sz val="12"/>
      <color rgb="FF000000"/>
      <name val="Helvetica"/>
    </font>
  </fonts>
  <fills count="1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lightVertical">
        <bgColor theme="0"/>
      </patternFill>
    </fill>
    <fill>
      <patternFill patternType="lightVertical">
        <bgColor theme="5" tint="0.79998168889431442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79">
    <border>
      <left/>
      <right/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theme="0"/>
      </top>
      <bottom style="medium">
        <color theme="0"/>
      </bottom>
      <diagonal/>
    </border>
    <border>
      <left/>
      <right style="thin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thick">
        <color auto="1"/>
      </top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0" tint="-0.14996795556505021"/>
      </right>
      <top/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auto="1"/>
      </bottom>
      <diagonal/>
    </border>
    <border>
      <left style="thin">
        <color theme="0" tint="-0.14996795556505021"/>
      </left>
      <right/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/>
      <top/>
      <bottom style="dotted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 style="thick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/>
      <right style="medium">
        <color auto="1"/>
      </right>
      <top style="hair">
        <color auto="1"/>
      </top>
      <bottom style="thin">
        <color indexed="64"/>
      </bottom>
      <diagonal/>
    </border>
  </borders>
  <cellStyleXfs count="950">
    <xf numFmtId="0" fontId="0" fillId="0" borderId="0"/>
    <xf numFmtId="0" fontId="3" fillId="0" borderId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7" fillId="0" borderId="0"/>
    <xf numFmtId="0" fontId="8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7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4" fontId="1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9" fontId="4" fillId="0" borderId="0" applyFont="0" applyFill="0" applyBorder="0" applyAlignment="0" applyProtection="0"/>
  </cellStyleXfs>
  <cellXfs count="391">
    <xf numFmtId="0" fontId="0" fillId="0" borderId="0" xfId="0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8" fontId="12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vertical="center" wrapText="1"/>
    </xf>
    <xf numFmtId="0" fontId="12" fillId="0" borderId="0" xfId="0" applyFont="1" applyAlignment="1">
      <alignment vertical="center"/>
    </xf>
    <xf numFmtId="3" fontId="11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23" fillId="4" borderId="0" xfId="0" applyFont="1" applyFill="1" applyBorder="1" applyAlignment="1" applyProtection="1">
      <alignment horizontal="left" vertical="center"/>
    </xf>
    <xf numFmtId="0" fontId="24" fillId="4" borderId="0" xfId="0" applyFont="1" applyFill="1" applyBorder="1" applyAlignment="1" applyProtection="1">
      <alignment horizontal="left"/>
    </xf>
    <xf numFmtId="0" fontId="0" fillId="0" borderId="0" xfId="0" applyFill="1" applyBorder="1"/>
    <xf numFmtId="3" fontId="25" fillId="4" borderId="5" xfId="0" applyNumberFormat="1" applyFont="1" applyFill="1" applyBorder="1" applyAlignment="1" applyProtection="1">
      <alignment horizontal="center" vertical="center"/>
    </xf>
    <xf numFmtId="3" fontId="25" fillId="4" borderId="6" xfId="0" applyNumberFormat="1" applyFont="1" applyFill="1" applyBorder="1" applyAlignment="1" applyProtection="1">
      <alignment horizontal="center" vertical="center"/>
    </xf>
    <xf numFmtId="3" fontId="25" fillId="4" borderId="7" xfId="0" applyNumberFormat="1" applyFont="1" applyFill="1" applyBorder="1" applyAlignment="1" applyProtection="1">
      <alignment horizontal="center" vertical="center"/>
    </xf>
    <xf numFmtId="0" fontId="23" fillId="6" borderId="0" xfId="0" applyFont="1" applyFill="1" applyBorder="1" applyAlignment="1" applyProtection="1">
      <alignment horizontal="left" vertical="center"/>
    </xf>
    <xf numFmtId="14" fontId="14" fillId="2" borderId="0" xfId="0" applyNumberFormat="1" applyFont="1" applyFill="1" applyBorder="1" applyAlignment="1" applyProtection="1">
      <alignment horizontal="center" vertical="center"/>
    </xf>
    <xf numFmtId="14" fontId="14" fillId="3" borderId="0" xfId="0" applyNumberFormat="1" applyFont="1" applyFill="1" applyBorder="1" applyAlignment="1" applyProtection="1">
      <alignment horizontal="center" vertical="center"/>
    </xf>
    <xf numFmtId="0" fontId="26" fillId="7" borderId="8" xfId="0" applyFont="1" applyFill="1" applyBorder="1" applyAlignment="1">
      <alignment vertical="center"/>
    </xf>
    <xf numFmtId="0" fontId="28" fillId="8" borderId="0" xfId="0" applyFont="1" applyFill="1" applyBorder="1" applyAlignment="1" applyProtection="1">
      <alignment horizontal="left" vertical="center"/>
    </xf>
    <xf numFmtId="14" fontId="29" fillId="8" borderId="0" xfId="0" applyNumberFormat="1" applyFont="1" applyFill="1" applyBorder="1" applyAlignment="1" applyProtection="1">
      <alignment horizontal="center" vertical="center"/>
    </xf>
    <xf numFmtId="14" fontId="29" fillId="8" borderId="10" xfId="0" applyNumberFormat="1" applyFont="1" applyFill="1" applyBorder="1" applyAlignment="1" applyProtection="1">
      <alignment horizontal="center" vertical="center"/>
    </xf>
    <xf numFmtId="0" fontId="30" fillId="8" borderId="0" xfId="0" applyFont="1" applyFill="1" applyBorder="1" applyAlignment="1">
      <alignment vertical="center"/>
    </xf>
    <xf numFmtId="14" fontId="29" fillId="8" borderId="1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31" fillId="4" borderId="0" xfId="0" applyFont="1" applyFill="1" applyBorder="1" applyAlignment="1" applyProtection="1">
      <alignment horizontal="right" vertical="center"/>
    </xf>
    <xf numFmtId="0" fontId="23" fillId="4" borderId="12" xfId="0" applyFont="1" applyFill="1" applyBorder="1" applyAlignment="1" applyProtection="1">
      <alignment horizontal="left" vertical="center"/>
    </xf>
    <xf numFmtId="0" fontId="23" fillId="4" borderId="13" xfId="0" applyFont="1" applyFill="1" applyBorder="1" applyAlignment="1" applyProtection="1">
      <alignment horizontal="left" vertical="center"/>
    </xf>
    <xf numFmtId="3" fontId="15" fillId="9" borderId="9" xfId="0" applyNumberFormat="1" applyFont="1" applyFill="1" applyBorder="1" applyAlignment="1" applyProtection="1">
      <alignment horizontal="center" vertical="center"/>
    </xf>
    <xf numFmtId="9" fontId="33" fillId="6" borderId="14" xfId="0" applyNumberFormat="1" applyFont="1" applyFill="1" applyBorder="1" applyAlignment="1" applyProtection="1">
      <alignment horizontal="center" vertical="center"/>
    </xf>
    <xf numFmtId="9" fontId="15" fillId="2" borderId="15" xfId="0" applyNumberFormat="1" applyFont="1" applyFill="1" applyBorder="1" applyAlignment="1" applyProtection="1">
      <alignment horizontal="center" vertical="center"/>
    </xf>
    <xf numFmtId="0" fontId="26" fillId="7" borderId="16" xfId="0" applyFont="1" applyFill="1" applyBorder="1" applyAlignment="1">
      <alignment vertical="center"/>
    </xf>
    <xf numFmtId="3" fontId="26" fillId="7" borderId="0" xfId="0" applyNumberFormat="1" applyFont="1" applyFill="1" applyBorder="1" applyAlignment="1">
      <alignment vertical="center"/>
    </xf>
    <xf numFmtId="9" fontId="31" fillId="8" borderId="15" xfId="0" applyNumberFormat="1" applyFont="1" applyFill="1" applyBorder="1" applyAlignment="1" applyProtection="1">
      <alignment horizontal="center" vertical="center"/>
    </xf>
    <xf numFmtId="9" fontId="31" fillId="8" borderId="17" xfId="0" applyNumberFormat="1" applyFont="1" applyFill="1" applyBorder="1" applyAlignment="1" applyProtection="1">
      <alignment horizontal="center" vertical="center"/>
    </xf>
    <xf numFmtId="3" fontId="35" fillId="2" borderId="0" xfId="0" applyNumberFormat="1" applyFont="1" applyFill="1" applyBorder="1" applyAlignment="1" applyProtection="1">
      <alignment horizontal="center" vertical="center"/>
    </xf>
    <xf numFmtId="3" fontId="35" fillId="2" borderId="8" xfId="0" applyNumberFormat="1" applyFont="1" applyFill="1" applyBorder="1" applyAlignment="1" applyProtection="1">
      <alignment horizontal="center" vertical="center"/>
    </xf>
    <xf numFmtId="3" fontId="35" fillId="2" borderId="3" xfId="0" applyNumberFormat="1" applyFont="1" applyFill="1" applyBorder="1" applyAlignment="1" applyProtection="1">
      <alignment horizontal="center" vertical="center"/>
    </xf>
    <xf numFmtId="3" fontId="35" fillId="2" borderId="9" xfId="0" applyNumberFormat="1" applyFont="1" applyFill="1" applyBorder="1" applyAlignment="1" applyProtection="1">
      <alignment horizontal="center" vertical="center"/>
    </xf>
    <xf numFmtId="3" fontId="35" fillId="2" borderId="16" xfId="0" applyNumberFormat="1" applyFont="1" applyFill="1" applyBorder="1" applyAlignment="1" applyProtection="1">
      <alignment horizontal="center" vertical="center" wrapText="1"/>
    </xf>
    <xf numFmtId="170" fontId="35" fillId="2" borderId="0" xfId="949" applyNumberFormat="1" applyFont="1" applyFill="1" applyBorder="1" applyAlignment="1" applyProtection="1">
      <alignment horizontal="center" vertical="center" wrapText="1"/>
    </xf>
    <xf numFmtId="171" fontId="35" fillId="2" borderId="0" xfId="949" applyNumberFormat="1" applyFont="1" applyFill="1" applyBorder="1" applyAlignment="1" applyProtection="1">
      <alignment horizontal="center" vertical="center" wrapText="1"/>
    </xf>
    <xf numFmtId="3" fontId="35" fillId="2" borderId="16" xfId="0" applyNumberFormat="1" applyFont="1" applyFill="1" applyBorder="1" applyAlignment="1" applyProtection="1">
      <alignment horizontal="center" vertical="center"/>
    </xf>
    <xf numFmtId="3" fontId="35" fillId="2" borderId="10" xfId="0" applyNumberFormat="1" applyFont="1" applyFill="1" applyBorder="1" applyAlignment="1" applyProtection="1">
      <alignment horizontal="center" vertical="center"/>
    </xf>
    <xf numFmtId="3" fontId="35" fillId="3" borderId="0" xfId="0" applyNumberFormat="1" applyFont="1" applyFill="1" applyBorder="1" applyAlignment="1" applyProtection="1">
      <alignment horizontal="center" vertical="center"/>
    </xf>
    <xf numFmtId="0" fontId="27" fillId="7" borderId="19" xfId="0" applyFont="1" applyFill="1" applyBorder="1" applyAlignment="1">
      <alignment horizontal="center" vertical="center"/>
    </xf>
    <xf numFmtId="0" fontId="27" fillId="7" borderId="12" xfId="0" applyFont="1" applyFill="1" applyBorder="1" applyAlignment="1">
      <alignment horizontal="center" vertical="center"/>
    </xf>
    <xf numFmtId="10" fontId="27" fillId="7" borderId="13" xfId="0" applyNumberFormat="1" applyFont="1" applyFill="1" applyBorder="1" applyAlignment="1">
      <alignment horizontal="center" vertical="center"/>
    </xf>
    <xf numFmtId="3" fontId="36" fillId="8" borderId="0" xfId="0" applyNumberFormat="1" applyFont="1" applyFill="1" applyBorder="1" applyAlignment="1" applyProtection="1">
      <alignment horizontal="center" vertical="center"/>
    </xf>
    <xf numFmtId="3" fontId="36" fillId="8" borderId="10" xfId="0" applyNumberFormat="1" applyFont="1" applyFill="1" applyBorder="1" applyAlignment="1" applyProtection="1">
      <alignment horizontal="center" vertical="center"/>
    </xf>
    <xf numFmtId="3" fontId="36" fillId="8" borderId="11" xfId="0" applyNumberFormat="1" applyFont="1" applyFill="1" applyBorder="1" applyAlignment="1" applyProtection="1">
      <alignment horizontal="center" vertical="center"/>
    </xf>
    <xf numFmtId="0" fontId="10" fillId="10" borderId="0" xfId="0" applyFont="1" applyFill="1" applyBorder="1" applyAlignment="1">
      <alignment horizontal="center" vertical="center"/>
    </xf>
    <xf numFmtId="0" fontId="37" fillId="11" borderId="23" xfId="0" applyFont="1" applyFill="1" applyBorder="1" applyAlignment="1" applyProtection="1">
      <alignment vertical="center"/>
    </xf>
    <xf numFmtId="0" fontId="37" fillId="11" borderId="21" xfId="0" applyFont="1" applyFill="1" applyBorder="1" applyAlignment="1" applyProtection="1">
      <alignment vertical="center"/>
    </xf>
    <xf numFmtId="0" fontId="37" fillId="11" borderId="22" xfId="0" applyFont="1" applyFill="1" applyBorder="1" applyAlignment="1" applyProtection="1">
      <alignment vertical="center"/>
    </xf>
    <xf numFmtId="173" fontId="29" fillId="11" borderId="25" xfId="0" applyNumberFormat="1" applyFont="1" applyFill="1" applyBorder="1" applyAlignment="1" applyProtection="1">
      <alignment vertical="center"/>
    </xf>
    <xf numFmtId="3" fontId="38" fillId="11" borderId="26" xfId="0" applyNumberFormat="1" applyFont="1" applyFill="1" applyBorder="1" applyAlignment="1" applyProtection="1">
      <alignment horizontal="center" vertical="center"/>
    </xf>
    <xf numFmtId="3" fontId="10" fillId="11" borderId="27" xfId="0" applyNumberFormat="1" applyFont="1" applyFill="1" applyBorder="1" applyAlignment="1" applyProtection="1">
      <alignment horizontal="center" vertical="center"/>
    </xf>
    <xf numFmtId="3" fontId="10" fillId="11" borderId="25" xfId="0" applyNumberFormat="1" applyFont="1" applyFill="1" applyBorder="1" applyAlignment="1" applyProtection="1">
      <alignment horizontal="center" vertical="center"/>
    </xf>
    <xf numFmtId="3" fontId="10" fillId="11" borderId="28" xfId="0" applyNumberFormat="1" applyFont="1" applyFill="1" applyBorder="1" applyAlignment="1" applyProtection="1">
      <alignment horizontal="center" vertical="center"/>
    </xf>
    <xf numFmtId="9" fontId="37" fillId="11" borderId="29" xfId="949" applyFont="1" applyFill="1" applyBorder="1" applyAlignment="1" applyProtection="1">
      <alignment horizontal="center" vertical="center"/>
    </xf>
    <xf numFmtId="174" fontId="37" fillId="11" borderId="25" xfId="949" applyNumberFormat="1" applyFont="1" applyFill="1" applyBorder="1" applyAlignment="1" applyProtection="1">
      <alignment horizontal="center" vertical="center"/>
    </xf>
    <xf numFmtId="174" fontId="37" fillId="11" borderId="28" xfId="949" applyNumberFormat="1" applyFont="1" applyFill="1" applyBorder="1" applyAlignment="1" applyProtection="1">
      <alignment horizontal="center" vertical="center"/>
    </xf>
    <xf numFmtId="3" fontId="10" fillId="11" borderId="30" xfId="0" applyNumberFormat="1" applyFont="1" applyFill="1" applyBorder="1" applyAlignment="1" applyProtection="1">
      <alignment horizontal="center" vertical="center"/>
    </xf>
    <xf numFmtId="173" fontId="39" fillId="11" borderId="27" xfId="0" applyNumberFormat="1" applyFont="1" applyFill="1" applyBorder="1" applyAlignment="1" applyProtection="1">
      <alignment vertical="center"/>
    </xf>
    <xf numFmtId="3" fontId="39" fillId="11" borderId="25" xfId="0" applyNumberFormat="1" applyFont="1" applyFill="1" applyBorder="1" applyAlignment="1" applyProtection="1">
      <alignment horizontal="center" vertical="center"/>
    </xf>
    <xf numFmtId="3" fontId="39" fillId="11" borderId="28" xfId="0" applyNumberFormat="1" applyFont="1" applyFill="1" applyBorder="1" applyAlignment="1" applyProtection="1">
      <alignment horizontal="center" vertical="center"/>
    </xf>
    <xf numFmtId="9" fontId="37" fillId="11" borderId="30" xfId="949" applyFont="1" applyFill="1" applyBorder="1" applyAlignment="1" applyProtection="1">
      <alignment horizontal="center" vertical="center"/>
    </xf>
    <xf numFmtId="3" fontId="39" fillId="11" borderId="31" xfId="0" applyNumberFormat="1" applyFont="1" applyFill="1" applyBorder="1" applyAlignment="1" applyProtection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4" xfId="0" applyFont="1" applyFill="1" applyBorder="1" applyAlignment="1">
      <alignment horizontal="center" vertical="center"/>
    </xf>
    <xf numFmtId="0" fontId="37" fillId="11" borderId="32" xfId="0" applyFont="1" applyFill="1" applyBorder="1" applyAlignment="1" applyProtection="1">
      <alignment vertical="center"/>
    </xf>
    <xf numFmtId="0" fontId="14" fillId="3" borderId="0" xfId="0" applyFont="1" applyFill="1" applyBorder="1" applyAlignment="1">
      <alignment horizontal="center" vertical="center"/>
    </xf>
    <xf numFmtId="173" fontId="37" fillId="11" borderId="33" xfId="0" applyNumberFormat="1" applyFont="1" applyFill="1" applyBorder="1" applyAlignment="1" applyProtection="1">
      <alignment vertical="center"/>
    </xf>
    <xf numFmtId="172" fontId="10" fillId="11" borderId="33" xfId="0" applyNumberFormat="1" applyFont="1" applyFill="1" applyBorder="1" applyAlignment="1" applyProtection="1">
      <alignment horizontal="center" vertical="center"/>
    </xf>
    <xf numFmtId="9" fontId="37" fillId="11" borderId="26" xfId="949" applyFont="1" applyFill="1" applyBorder="1" applyAlignment="1" applyProtection="1">
      <alignment horizontal="center" vertical="center"/>
    </xf>
    <xf numFmtId="9" fontId="37" fillId="11" borderId="28" xfId="949" applyFont="1" applyFill="1" applyBorder="1" applyAlignment="1" applyProtection="1">
      <alignment horizontal="center" vertical="center"/>
    </xf>
    <xf numFmtId="0" fontId="10" fillId="11" borderId="36" xfId="0" applyFont="1" applyFill="1" applyBorder="1" applyAlignment="1">
      <alignment horizontal="center" vertical="center"/>
    </xf>
    <xf numFmtId="0" fontId="10" fillId="11" borderId="37" xfId="0" applyFont="1" applyFill="1" applyBorder="1" applyAlignment="1">
      <alignment horizontal="center" vertical="center"/>
    </xf>
    <xf numFmtId="0" fontId="37" fillId="11" borderId="35" xfId="0" applyFont="1" applyFill="1" applyBorder="1" applyAlignment="1" applyProtection="1">
      <alignment vertical="center"/>
    </xf>
    <xf numFmtId="0" fontId="37" fillId="11" borderId="38" xfId="0" applyFont="1" applyFill="1" applyBorder="1" applyAlignment="1" applyProtection="1">
      <alignment vertical="center"/>
    </xf>
    <xf numFmtId="0" fontId="37" fillId="11" borderId="39" xfId="0" applyFont="1" applyFill="1" applyBorder="1" applyAlignment="1" applyProtection="1">
      <alignment vertical="center"/>
    </xf>
    <xf numFmtId="0" fontId="14" fillId="3" borderId="12" xfId="0" applyFont="1" applyFill="1" applyBorder="1" applyAlignment="1">
      <alignment horizontal="center" vertical="center"/>
    </xf>
    <xf numFmtId="173" fontId="29" fillId="11" borderId="12" xfId="0" applyNumberFormat="1" applyFont="1" applyFill="1" applyBorder="1" applyAlignment="1" applyProtection="1">
      <alignment vertical="center"/>
    </xf>
    <xf numFmtId="3" fontId="38" fillId="11" borderId="41" xfId="0" applyNumberFormat="1" applyFont="1" applyFill="1" applyBorder="1" applyAlignment="1" applyProtection="1">
      <alignment horizontal="center" vertical="center"/>
    </xf>
    <xf numFmtId="3" fontId="10" fillId="11" borderId="19" xfId="0" applyNumberFormat="1" applyFont="1" applyFill="1" applyBorder="1" applyAlignment="1" applyProtection="1">
      <alignment horizontal="center" vertical="center"/>
    </xf>
    <xf numFmtId="3" fontId="10" fillId="11" borderId="12" xfId="0" applyNumberFormat="1" applyFont="1" applyFill="1" applyBorder="1" applyAlignment="1" applyProtection="1">
      <alignment horizontal="center" vertical="center"/>
    </xf>
    <xf numFmtId="3" fontId="10" fillId="11" borderId="13" xfId="0" applyNumberFormat="1" applyFont="1" applyFill="1" applyBorder="1" applyAlignment="1" applyProtection="1">
      <alignment horizontal="center" vertical="center"/>
    </xf>
    <xf numFmtId="9" fontId="37" fillId="11" borderId="42" xfId="949" applyFont="1" applyFill="1" applyBorder="1" applyAlignment="1" applyProtection="1">
      <alignment horizontal="center" vertical="center"/>
    </xf>
    <xf numFmtId="174" fontId="37" fillId="11" borderId="12" xfId="949" applyNumberFormat="1" applyFont="1" applyFill="1" applyBorder="1" applyAlignment="1" applyProtection="1">
      <alignment horizontal="center" vertical="center"/>
    </xf>
    <xf numFmtId="174" fontId="37" fillId="11" borderId="13" xfId="949" applyNumberFormat="1" applyFont="1" applyFill="1" applyBorder="1" applyAlignment="1" applyProtection="1">
      <alignment horizontal="center" vertical="center"/>
    </xf>
    <xf numFmtId="3" fontId="10" fillId="11" borderId="43" xfId="0" applyNumberFormat="1" applyFont="1" applyFill="1" applyBorder="1" applyAlignment="1" applyProtection="1">
      <alignment horizontal="center" vertical="center"/>
    </xf>
    <xf numFmtId="173" fontId="39" fillId="11" borderId="19" xfId="0" applyNumberFormat="1" applyFont="1" applyFill="1" applyBorder="1" applyAlignment="1" applyProtection="1">
      <alignment vertical="center"/>
    </xf>
    <xf numFmtId="3" fontId="39" fillId="11" borderId="12" xfId="0" applyNumberFormat="1" applyFont="1" applyFill="1" applyBorder="1" applyAlignment="1" applyProtection="1">
      <alignment horizontal="center" vertical="center"/>
    </xf>
    <xf numFmtId="3" fontId="39" fillId="11" borderId="13" xfId="0" applyNumberFormat="1" applyFont="1" applyFill="1" applyBorder="1" applyAlignment="1" applyProtection="1">
      <alignment horizontal="center" vertical="center"/>
    </xf>
    <xf numFmtId="9" fontId="37" fillId="11" borderId="43" xfId="949" applyFont="1" applyFill="1" applyBorder="1" applyAlignment="1" applyProtection="1">
      <alignment horizontal="center" vertical="center"/>
    </xf>
    <xf numFmtId="3" fontId="39" fillId="11" borderId="44" xfId="0" applyNumberFormat="1" applyFont="1" applyFill="1" applyBorder="1" applyAlignment="1" applyProtection="1">
      <alignment horizontal="center" vertical="center"/>
    </xf>
    <xf numFmtId="3" fontId="0" fillId="0" borderId="0" xfId="0" applyNumberFormat="1"/>
    <xf numFmtId="0" fontId="37" fillId="11" borderId="25" xfId="0" applyFont="1" applyFill="1" applyBorder="1" applyAlignment="1" applyProtection="1">
      <alignment vertical="center"/>
    </xf>
    <xf numFmtId="0" fontId="37" fillId="11" borderId="28" xfId="0" applyFont="1" applyFill="1" applyBorder="1" applyAlignment="1" applyProtection="1">
      <alignment vertical="center"/>
    </xf>
    <xf numFmtId="3" fontId="37" fillId="11" borderId="32" xfId="0" applyNumberFormat="1" applyFont="1" applyFill="1" applyBorder="1" applyAlignment="1" applyProtection="1">
      <alignment vertical="center"/>
    </xf>
    <xf numFmtId="3" fontId="37" fillId="11" borderId="23" xfId="0" applyNumberFormat="1" applyFont="1" applyFill="1" applyBorder="1" applyAlignment="1" applyProtection="1">
      <alignment vertical="center"/>
    </xf>
    <xf numFmtId="3" fontId="37" fillId="11" borderId="21" xfId="0" applyNumberFormat="1" applyFont="1" applyFill="1" applyBorder="1" applyAlignment="1" applyProtection="1">
      <alignment vertical="center"/>
    </xf>
    <xf numFmtId="3" fontId="37" fillId="11" borderId="25" xfId="0" applyNumberFormat="1" applyFont="1" applyFill="1" applyBorder="1" applyAlignment="1" applyProtection="1">
      <alignment vertical="center"/>
    </xf>
    <xf numFmtId="3" fontId="37" fillId="11" borderId="28" xfId="0" applyNumberFormat="1" applyFont="1" applyFill="1" applyBorder="1" applyAlignment="1" applyProtection="1">
      <alignment vertical="center"/>
    </xf>
    <xf numFmtId="14" fontId="37" fillId="11" borderId="33" xfId="0" applyNumberFormat="1" applyFont="1" applyFill="1" applyBorder="1" applyAlignment="1" applyProtection="1">
      <alignment vertical="center"/>
    </xf>
    <xf numFmtId="14" fontId="37" fillId="11" borderId="36" xfId="0" applyNumberFormat="1" applyFont="1" applyFill="1" applyBorder="1" applyAlignment="1" applyProtection="1">
      <alignment vertical="center"/>
    </xf>
    <xf numFmtId="3" fontId="10" fillId="10" borderId="0" xfId="0" applyNumberFormat="1" applyFont="1" applyFill="1" applyBorder="1" applyAlignment="1">
      <alignment horizontal="center" vertical="center"/>
    </xf>
    <xf numFmtId="14" fontId="14" fillId="3" borderId="0" xfId="0" applyNumberFormat="1" applyFont="1" applyFill="1" applyBorder="1" applyAlignment="1">
      <alignment horizontal="center" vertical="center"/>
    </xf>
    <xf numFmtId="14" fontId="14" fillId="3" borderId="12" xfId="0" applyNumberFormat="1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center" vertical="center"/>
    </xf>
    <xf numFmtId="9" fontId="27" fillId="7" borderId="3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9" borderId="0" xfId="0" applyFont="1" applyFill="1" applyAlignment="1">
      <alignment horizontal="center" vertical="center"/>
    </xf>
    <xf numFmtId="0" fontId="41" fillId="9" borderId="45" xfId="0" applyFont="1" applyFill="1" applyBorder="1" applyAlignment="1">
      <alignment horizontal="center" vertical="center"/>
    </xf>
    <xf numFmtId="0" fontId="15" fillId="2" borderId="46" xfId="0" applyFont="1" applyFill="1" applyBorder="1" applyAlignment="1">
      <alignment horizontal="center" vertical="center"/>
    </xf>
    <xf numFmtId="0" fontId="15" fillId="2" borderId="47" xfId="0" applyFont="1" applyFill="1" applyBorder="1" applyAlignment="1">
      <alignment horizontal="center" vertical="center"/>
    </xf>
    <xf numFmtId="0" fontId="15" fillId="2" borderId="47" xfId="0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center" wrapText="1"/>
    </xf>
    <xf numFmtId="9" fontId="35" fillId="2" borderId="0" xfId="949" applyNumberFormat="1" applyFont="1" applyFill="1" applyBorder="1" applyAlignment="1" applyProtection="1">
      <alignment horizontal="center" vertical="center" wrapText="1"/>
    </xf>
    <xf numFmtId="3" fontId="38" fillId="12" borderId="26" xfId="0" applyNumberFormat="1" applyFont="1" applyFill="1" applyBorder="1" applyAlignment="1" applyProtection="1">
      <alignment horizontal="center" vertical="center"/>
    </xf>
    <xf numFmtId="3" fontId="38" fillId="12" borderId="41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7" borderId="32" xfId="0" applyFont="1" applyFill="1" applyBorder="1" applyAlignment="1">
      <alignment horizontal="center" vertical="center"/>
    </xf>
    <xf numFmtId="0" fontId="10" fillId="7" borderId="33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37" fillId="7" borderId="32" xfId="0" applyFont="1" applyFill="1" applyBorder="1" applyAlignment="1" applyProtection="1">
      <alignment vertical="center"/>
    </xf>
    <xf numFmtId="0" fontId="37" fillId="7" borderId="23" xfId="0" applyFont="1" applyFill="1" applyBorder="1" applyAlignment="1" applyProtection="1">
      <alignment vertical="center"/>
    </xf>
    <xf numFmtId="0" fontId="37" fillId="7" borderId="25" xfId="0" applyFont="1" applyFill="1" applyBorder="1" applyAlignment="1" applyProtection="1">
      <alignment vertical="center"/>
    </xf>
    <xf numFmtId="0" fontId="37" fillId="7" borderId="21" xfId="0" applyFont="1" applyFill="1" applyBorder="1" applyAlignment="1" applyProtection="1">
      <alignment vertical="center"/>
    </xf>
    <xf numFmtId="0" fontId="37" fillId="7" borderId="28" xfId="0" applyFont="1" applyFill="1" applyBorder="1" applyAlignment="1" applyProtection="1">
      <alignment vertical="center"/>
    </xf>
    <xf numFmtId="14" fontId="37" fillId="7" borderId="33" xfId="0" applyNumberFormat="1" applyFont="1" applyFill="1" applyBorder="1" applyAlignment="1" applyProtection="1">
      <alignment vertical="center"/>
    </xf>
    <xf numFmtId="172" fontId="10" fillId="7" borderId="33" xfId="0" applyNumberFormat="1" applyFont="1" applyFill="1" applyBorder="1" applyAlignment="1" applyProtection="1">
      <alignment horizontal="center" vertical="center"/>
    </xf>
    <xf numFmtId="173" fontId="29" fillId="7" borderId="25" xfId="0" applyNumberFormat="1" applyFont="1" applyFill="1" applyBorder="1" applyAlignment="1" applyProtection="1">
      <alignment vertical="center"/>
    </xf>
    <xf numFmtId="3" fontId="38" fillId="7" borderId="26" xfId="0" applyNumberFormat="1" applyFont="1" applyFill="1" applyBorder="1" applyAlignment="1" applyProtection="1">
      <alignment horizontal="center" vertical="center"/>
    </xf>
    <xf numFmtId="3" fontId="38" fillId="13" borderId="26" xfId="0" applyNumberFormat="1" applyFont="1" applyFill="1" applyBorder="1" applyAlignment="1" applyProtection="1">
      <alignment horizontal="center" vertical="center"/>
    </xf>
    <xf numFmtId="3" fontId="10" fillId="7" borderId="27" xfId="0" applyNumberFormat="1" applyFont="1" applyFill="1" applyBorder="1" applyAlignment="1" applyProtection="1">
      <alignment horizontal="center" vertical="center"/>
    </xf>
    <xf numFmtId="3" fontId="10" fillId="7" borderId="25" xfId="0" applyNumberFormat="1" applyFont="1" applyFill="1" applyBorder="1" applyAlignment="1" applyProtection="1">
      <alignment horizontal="center" vertical="center"/>
    </xf>
    <xf numFmtId="3" fontId="10" fillId="7" borderId="28" xfId="0" applyNumberFormat="1" applyFont="1" applyFill="1" applyBorder="1" applyAlignment="1" applyProtection="1">
      <alignment horizontal="center" vertical="center"/>
    </xf>
    <xf numFmtId="9" fontId="37" fillId="7" borderId="29" xfId="949" applyFont="1" applyFill="1" applyBorder="1" applyAlignment="1" applyProtection="1">
      <alignment horizontal="center" vertical="center"/>
    </xf>
    <xf numFmtId="174" fontId="37" fillId="7" borderId="25" xfId="949" applyNumberFormat="1" applyFont="1" applyFill="1" applyBorder="1" applyAlignment="1" applyProtection="1">
      <alignment horizontal="center" vertical="center"/>
    </xf>
    <xf numFmtId="174" fontId="37" fillId="7" borderId="28" xfId="949" applyNumberFormat="1" applyFont="1" applyFill="1" applyBorder="1" applyAlignment="1" applyProtection="1">
      <alignment horizontal="center" vertical="center"/>
    </xf>
    <xf numFmtId="3" fontId="10" fillId="7" borderId="30" xfId="0" applyNumberFormat="1" applyFont="1" applyFill="1" applyBorder="1" applyAlignment="1" applyProtection="1">
      <alignment horizontal="center" vertical="center"/>
    </xf>
    <xf numFmtId="173" fontId="39" fillId="7" borderId="27" xfId="0" applyNumberFormat="1" applyFont="1" applyFill="1" applyBorder="1" applyAlignment="1" applyProtection="1">
      <alignment vertical="center"/>
    </xf>
    <xf numFmtId="3" fontId="39" fillId="7" borderId="28" xfId="0" applyNumberFormat="1" applyFont="1" applyFill="1" applyBorder="1" applyAlignment="1" applyProtection="1">
      <alignment horizontal="center" vertical="center"/>
    </xf>
    <xf numFmtId="9" fontId="37" fillId="7" borderId="30" xfId="949" applyFont="1" applyFill="1" applyBorder="1" applyAlignment="1" applyProtection="1">
      <alignment horizontal="center" vertical="center"/>
    </xf>
    <xf numFmtId="3" fontId="39" fillId="7" borderId="25" xfId="0" applyNumberFormat="1" applyFont="1" applyFill="1" applyBorder="1" applyAlignment="1" applyProtection="1">
      <alignment horizontal="center" vertical="center"/>
    </xf>
    <xf numFmtId="3" fontId="39" fillId="7" borderId="31" xfId="0" applyNumberFormat="1" applyFont="1" applyFill="1" applyBorder="1" applyAlignment="1" applyProtection="1">
      <alignment horizontal="center" vertical="center"/>
    </xf>
    <xf numFmtId="173" fontId="37" fillId="7" borderId="33" xfId="0" applyNumberFormat="1" applyFont="1" applyFill="1" applyBorder="1" applyAlignment="1" applyProtection="1">
      <alignment vertical="center"/>
    </xf>
    <xf numFmtId="3" fontId="37" fillId="7" borderId="32" xfId="0" applyNumberFormat="1" applyFont="1" applyFill="1" applyBorder="1" applyAlignment="1" applyProtection="1">
      <alignment vertical="center"/>
    </xf>
    <xf numFmtId="3" fontId="37" fillId="7" borderId="23" xfId="0" applyNumberFormat="1" applyFont="1" applyFill="1" applyBorder="1" applyAlignment="1" applyProtection="1">
      <alignment vertical="center"/>
    </xf>
    <xf numFmtId="3" fontId="37" fillId="7" borderId="21" xfId="0" applyNumberFormat="1" applyFont="1" applyFill="1" applyBorder="1" applyAlignment="1" applyProtection="1">
      <alignment vertical="center"/>
    </xf>
    <xf numFmtId="3" fontId="37" fillId="7" borderId="25" xfId="0" applyNumberFormat="1" applyFont="1" applyFill="1" applyBorder="1" applyAlignment="1" applyProtection="1">
      <alignment vertical="center"/>
    </xf>
    <xf numFmtId="3" fontId="37" fillId="7" borderId="22" xfId="0" applyNumberFormat="1" applyFont="1" applyFill="1" applyBorder="1" applyAlignment="1" applyProtection="1">
      <alignment vertical="center"/>
    </xf>
    <xf numFmtId="0" fontId="37" fillId="7" borderId="22" xfId="0" applyFont="1" applyFill="1" applyBorder="1" applyAlignment="1" applyProtection="1">
      <alignment vertical="center"/>
    </xf>
    <xf numFmtId="0" fontId="10" fillId="7" borderId="21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3" fontId="37" fillId="7" borderId="20" xfId="0" applyNumberFormat="1" applyFont="1" applyFill="1" applyBorder="1" applyAlignment="1" applyProtection="1">
      <alignment vertical="center"/>
    </xf>
    <xf numFmtId="14" fontId="37" fillId="7" borderId="21" xfId="0" applyNumberFormat="1" applyFont="1" applyFill="1" applyBorder="1" applyAlignment="1" applyProtection="1">
      <alignment vertical="center"/>
    </xf>
    <xf numFmtId="172" fontId="10" fillId="7" borderId="21" xfId="0" applyNumberFormat="1" applyFont="1" applyFill="1" applyBorder="1" applyAlignment="1" applyProtection="1">
      <alignment horizontal="center" vertical="center"/>
    </xf>
    <xf numFmtId="9" fontId="37" fillId="7" borderId="26" xfId="949" applyFont="1" applyFill="1" applyBorder="1" applyAlignment="1" applyProtection="1">
      <alignment horizontal="center" vertical="center"/>
    </xf>
    <xf numFmtId="9" fontId="37" fillId="7" borderId="28" xfId="949" applyFont="1" applyFill="1" applyBorder="1" applyAlignment="1" applyProtection="1">
      <alignment horizontal="center" vertical="center"/>
    </xf>
    <xf numFmtId="10" fontId="37" fillId="11" borderId="24" xfId="0" applyNumberFormat="1" applyFont="1" applyFill="1" applyBorder="1" applyAlignment="1" applyProtection="1">
      <alignment horizontal="center" vertical="center"/>
    </xf>
    <xf numFmtId="10" fontId="37" fillId="7" borderId="24" xfId="0" applyNumberFormat="1" applyFont="1" applyFill="1" applyBorder="1" applyAlignment="1" applyProtection="1">
      <alignment horizontal="center" vertical="center"/>
    </xf>
    <xf numFmtId="10" fontId="37" fillId="11" borderId="40" xfId="0" applyNumberFormat="1" applyFont="1" applyFill="1" applyBorder="1" applyAlignment="1" applyProtection="1">
      <alignment horizontal="center" vertical="center"/>
    </xf>
    <xf numFmtId="3" fontId="37" fillId="7" borderId="23" xfId="0" applyNumberFormat="1" applyFont="1" applyFill="1" applyBorder="1" applyAlignment="1" applyProtection="1">
      <alignment horizontal="center" vertical="center"/>
    </xf>
    <xf numFmtId="0" fontId="37" fillId="7" borderId="23" xfId="0" applyFont="1" applyFill="1" applyBorder="1" applyAlignment="1" applyProtection="1">
      <alignment horizontal="center" vertical="center"/>
    </xf>
    <xf numFmtId="10" fontId="37" fillId="11" borderId="49" xfId="0" applyNumberFormat="1" applyFont="1" applyFill="1" applyBorder="1" applyAlignment="1" applyProtection="1">
      <alignment horizontal="center" vertical="center"/>
    </xf>
    <xf numFmtId="10" fontId="37" fillId="7" borderId="49" xfId="0" applyNumberFormat="1" applyFont="1" applyFill="1" applyBorder="1" applyAlignment="1" applyProtection="1">
      <alignment horizontal="center" vertical="center"/>
    </xf>
    <xf numFmtId="0" fontId="45" fillId="10" borderId="0" xfId="0" applyFont="1" applyFill="1" applyBorder="1" applyAlignment="1">
      <alignment horizontal="center" vertical="center"/>
    </xf>
    <xf numFmtId="0" fontId="0" fillId="0" borderId="12" xfId="0" applyBorder="1"/>
    <xf numFmtId="0" fontId="46" fillId="0" borderId="12" xfId="0" applyFont="1" applyBorder="1" applyAlignment="1">
      <alignment horizontal="center"/>
    </xf>
    <xf numFmtId="169" fontId="46" fillId="0" borderId="19" xfId="0" applyNumberFormat="1" applyFont="1" applyBorder="1" applyAlignment="1">
      <alignment horizontal="center"/>
    </xf>
    <xf numFmtId="169" fontId="46" fillId="0" borderId="12" xfId="0" applyNumberFormat="1" applyFont="1" applyBorder="1" applyAlignment="1">
      <alignment horizontal="center"/>
    </xf>
    <xf numFmtId="3" fontId="45" fillId="10" borderId="0" xfId="0" applyNumberFormat="1" applyFont="1" applyFill="1" applyBorder="1" applyAlignment="1">
      <alignment horizontal="center" vertical="center"/>
    </xf>
    <xf numFmtId="0" fontId="10" fillId="0" borderId="0" xfId="0" applyFont="1"/>
    <xf numFmtId="0" fontId="48" fillId="0" borderId="0" xfId="0" applyFont="1" applyFill="1"/>
    <xf numFmtId="0" fontId="48" fillId="14" borderId="0" xfId="0" applyNumberFormat="1" applyFont="1" applyFill="1" applyAlignment="1">
      <alignment horizontal="center" vertical="center"/>
    </xf>
    <xf numFmtId="17" fontId="48" fillId="14" borderId="0" xfId="0" applyNumberFormat="1" applyFont="1" applyFill="1" applyAlignment="1">
      <alignment horizontal="center" vertical="center"/>
    </xf>
    <xf numFmtId="0" fontId="50" fillId="0" borderId="0" xfId="0" applyFont="1"/>
    <xf numFmtId="1" fontId="51" fillId="14" borderId="0" xfId="0" applyNumberFormat="1" applyFont="1" applyFill="1" applyAlignment="1">
      <alignment horizontal="center" vertical="center"/>
    </xf>
    <xf numFmtId="0" fontId="10" fillId="15" borderId="0" xfId="0" applyFont="1" applyFill="1" applyBorder="1" applyAlignment="1">
      <alignment horizontal="left" indent="1"/>
    </xf>
    <xf numFmtId="0" fontId="10" fillId="15" borderId="0" xfId="0" applyFont="1" applyFill="1" applyAlignment="1">
      <alignment vertical="center"/>
    </xf>
    <xf numFmtId="0" fontId="10" fillId="15" borderId="51" xfId="0" applyFont="1" applyFill="1" applyBorder="1"/>
    <xf numFmtId="3" fontId="10" fillId="15" borderId="52" xfId="0" applyNumberFormat="1" applyFont="1" applyFill="1" applyBorder="1" applyAlignment="1">
      <alignment horizontal="left"/>
    </xf>
    <xf numFmtId="3" fontId="48" fillId="15" borderId="0" xfId="0" applyNumberFormat="1" applyFont="1" applyFill="1"/>
    <xf numFmtId="0" fontId="10" fillId="15" borderId="0" xfId="0" applyFont="1" applyFill="1" applyBorder="1"/>
    <xf numFmtId="3" fontId="10" fillId="15" borderId="54" xfId="0" applyNumberFormat="1" applyFont="1" applyFill="1" applyBorder="1" applyAlignment="1">
      <alignment horizontal="left"/>
    </xf>
    <xf numFmtId="3" fontId="53" fillId="15" borderId="54" xfId="0" applyNumberFormat="1" applyFont="1" applyFill="1" applyBorder="1" applyAlignment="1">
      <alignment horizontal="left"/>
    </xf>
    <xf numFmtId="0" fontId="10" fillId="15" borderId="54" xfId="0" applyFont="1" applyFill="1" applyBorder="1"/>
    <xf numFmtId="0" fontId="48" fillId="15" borderId="0" xfId="0" applyFont="1" applyFill="1"/>
    <xf numFmtId="0" fontId="54" fillId="15" borderId="0" xfId="0" applyFont="1" applyFill="1" applyBorder="1"/>
    <xf numFmtId="3" fontId="10" fillId="15" borderId="54" xfId="0" applyNumberFormat="1" applyFont="1" applyFill="1" applyBorder="1"/>
    <xf numFmtId="0" fontId="10" fillId="15" borderId="0" xfId="0" applyFont="1" applyFill="1" applyBorder="1" applyAlignment="1">
      <alignment horizontal="right"/>
    </xf>
    <xf numFmtId="0" fontId="10" fillId="15" borderId="56" xfId="0" applyFont="1" applyFill="1" applyBorder="1"/>
    <xf numFmtId="0" fontId="10" fillId="15" borderId="56" xfId="0" applyFont="1" applyFill="1" applyBorder="1" applyAlignment="1">
      <alignment horizontal="right"/>
    </xf>
    <xf numFmtId="3" fontId="10" fillId="15" borderId="57" xfId="0" applyNumberFormat="1" applyFont="1" applyFill="1" applyBorder="1"/>
    <xf numFmtId="0" fontId="10" fillId="0" borderId="0" xfId="0" applyFont="1" applyFill="1" applyBorder="1" applyAlignment="1">
      <alignment horizontal="left" indent="1"/>
    </xf>
    <xf numFmtId="3" fontId="48" fillId="0" borderId="0" xfId="0" applyNumberFormat="1" applyFont="1" applyFill="1"/>
    <xf numFmtId="0" fontId="45" fillId="0" borderId="0" xfId="0" applyFont="1" applyAlignment="1">
      <alignment horizontal="center" vertical="center"/>
    </xf>
    <xf numFmtId="169" fontId="10" fillId="15" borderId="0" xfId="0" applyNumberFormat="1" applyFont="1" applyFill="1" applyBorder="1" applyAlignment="1">
      <alignment horizontal="left" indent="1"/>
    </xf>
    <xf numFmtId="169" fontId="48" fillId="15" borderId="0" xfId="0" applyNumberFormat="1" applyFont="1" applyFill="1"/>
    <xf numFmtId="175" fontId="0" fillId="0" borderId="0" xfId="0" applyNumberFormat="1"/>
    <xf numFmtId="169" fontId="0" fillId="0" borderId="0" xfId="0" applyNumberFormat="1"/>
    <xf numFmtId="3" fontId="55" fillId="15" borderId="0" xfId="0" applyNumberFormat="1" applyFont="1" applyFill="1"/>
    <xf numFmtId="169" fontId="55" fillId="15" borderId="0" xfId="0" applyNumberFormat="1" applyFont="1" applyFill="1"/>
    <xf numFmtId="0" fontId="55" fillId="15" borderId="0" xfId="0" applyFont="1" applyFill="1"/>
    <xf numFmtId="169" fontId="55" fillId="15" borderId="0" xfId="0" applyNumberFormat="1" applyFont="1" applyFill="1" applyAlignment="1">
      <alignment horizontal="center"/>
    </xf>
    <xf numFmtId="0" fontId="56" fillId="15" borderId="0" xfId="0" applyFont="1" applyFill="1" applyBorder="1"/>
    <xf numFmtId="0" fontId="10" fillId="15" borderId="0" xfId="0" applyFont="1" applyFill="1" applyBorder="1" applyAlignment="1">
      <alignment horizontal="right" wrapText="1"/>
    </xf>
    <xf numFmtId="169" fontId="47" fillId="15" borderId="0" xfId="0" applyNumberFormat="1" applyFont="1" applyFill="1"/>
    <xf numFmtId="3" fontId="57" fillId="15" borderId="0" xfId="0" applyNumberFormat="1" applyFont="1" applyFill="1" applyAlignment="1">
      <alignment horizontal="center"/>
    </xf>
    <xf numFmtId="0" fontId="57" fillId="15" borderId="0" xfId="0" applyFont="1" applyFill="1" applyAlignment="1">
      <alignment horizontal="center"/>
    </xf>
    <xf numFmtId="0" fontId="10" fillId="5" borderId="0" xfId="0" applyFont="1" applyFill="1"/>
    <xf numFmtId="0" fontId="16" fillId="5" borderId="56" xfId="0" applyFont="1" applyFill="1" applyBorder="1"/>
    <xf numFmtId="0" fontId="59" fillId="5" borderId="0" xfId="0" applyFont="1" applyFill="1"/>
    <xf numFmtId="169" fontId="60" fillId="5" borderId="0" xfId="0" applyNumberFormat="1" applyFont="1" applyFill="1" applyAlignment="1">
      <alignment horizontal="center"/>
    </xf>
    <xf numFmtId="169" fontId="61" fillId="5" borderId="0" xfId="0" applyNumberFormat="1" applyFont="1" applyFill="1" applyAlignment="1">
      <alignment horizontal="center" vertical="center"/>
    </xf>
    <xf numFmtId="9" fontId="27" fillId="7" borderId="10" xfId="0" applyNumberFormat="1" applyFont="1" applyFill="1" applyBorder="1" applyAlignment="1">
      <alignment horizontal="center" vertical="center"/>
    </xf>
    <xf numFmtId="174" fontId="27" fillId="7" borderId="9" xfId="0" applyNumberFormat="1" applyFont="1" applyFill="1" applyBorder="1" applyAlignment="1">
      <alignment horizontal="center" vertical="center"/>
    </xf>
    <xf numFmtId="174" fontId="26" fillId="7" borderId="0" xfId="0" applyNumberFormat="1" applyFont="1" applyFill="1" applyBorder="1" applyAlignment="1">
      <alignment horizontal="center" vertical="center"/>
    </xf>
    <xf numFmtId="9" fontId="26" fillId="7" borderId="0" xfId="0" applyNumberFormat="1" applyFont="1" applyFill="1" applyBorder="1" applyAlignment="1">
      <alignment horizontal="center" vertical="center"/>
    </xf>
    <xf numFmtId="169" fontId="47" fillId="15" borderId="0" xfId="0" applyNumberFormat="1" applyFont="1" applyFill="1" applyAlignment="1">
      <alignment horizontal="center" vertical="center"/>
    </xf>
    <xf numFmtId="0" fontId="10" fillId="15" borderId="0" xfId="0" applyFont="1" applyFill="1" applyBorder="1" applyAlignment="1">
      <alignment horizontal="center" vertical="center" wrapText="1"/>
    </xf>
    <xf numFmtId="4" fontId="0" fillId="0" borderId="0" xfId="0" applyNumberFormat="1"/>
    <xf numFmtId="0" fontId="15" fillId="2" borderId="58" xfId="0" applyFont="1" applyFill="1" applyBorder="1" applyAlignment="1">
      <alignment horizontal="center" vertical="center"/>
    </xf>
    <xf numFmtId="176" fontId="58" fillId="0" borderId="41" xfId="0" applyNumberFormat="1" applyFont="1" applyBorder="1" applyAlignment="1">
      <alignment horizontal="center" vertical="center"/>
    </xf>
    <xf numFmtId="169" fontId="46" fillId="0" borderId="13" xfId="0" applyNumberFormat="1" applyFont="1" applyBorder="1" applyAlignment="1">
      <alignment horizontal="center"/>
    </xf>
    <xf numFmtId="3" fontId="0" fillId="0" borderId="19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22" fillId="0" borderId="13" xfId="0" applyNumberFormat="1" applyFont="1" applyBorder="1" applyAlignment="1">
      <alignment horizontal="center" vertical="center"/>
    </xf>
    <xf numFmtId="3" fontId="0" fillId="0" borderId="19" xfId="0" applyNumberFormat="1" applyBorder="1"/>
    <xf numFmtId="3" fontId="0" fillId="0" borderId="12" xfId="0" applyNumberFormat="1" applyBorder="1"/>
    <xf numFmtId="3" fontId="0" fillId="0" borderId="13" xfId="0" applyNumberFormat="1" applyBorder="1"/>
    <xf numFmtId="0" fontId="10" fillId="10" borderId="12" xfId="0" applyFont="1" applyFill="1" applyBorder="1" applyAlignment="1">
      <alignment horizontal="center" vertical="center"/>
    </xf>
    <xf numFmtId="0" fontId="10" fillId="7" borderId="36" xfId="0" applyFont="1" applyFill="1" applyBorder="1" applyAlignment="1">
      <alignment horizontal="center" vertical="center"/>
    </xf>
    <xf numFmtId="0" fontId="10" fillId="7" borderId="37" xfId="0" applyFont="1" applyFill="1" applyBorder="1" applyAlignment="1">
      <alignment horizontal="center" vertical="center"/>
    </xf>
    <xf numFmtId="0" fontId="37" fillId="7" borderId="35" xfId="0" applyFont="1" applyFill="1" applyBorder="1" applyAlignment="1" applyProtection="1">
      <alignment vertical="center"/>
    </xf>
    <xf numFmtId="0" fontId="37" fillId="7" borderId="38" xfId="0" applyFont="1" applyFill="1" applyBorder="1" applyAlignment="1" applyProtection="1">
      <alignment vertical="center"/>
    </xf>
    <xf numFmtId="0" fontId="37" fillId="7" borderId="39" xfId="0" applyFont="1" applyFill="1" applyBorder="1" applyAlignment="1" applyProtection="1">
      <alignment vertical="center"/>
    </xf>
    <xf numFmtId="0" fontId="37" fillId="7" borderId="60" xfId="0" applyFont="1" applyFill="1" applyBorder="1" applyAlignment="1" applyProtection="1">
      <alignment vertical="center"/>
    </xf>
    <xf numFmtId="10" fontId="37" fillId="7" borderId="40" xfId="0" applyNumberFormat="1" applyFont="1" applyFill="1" applyBorder="1" applyAlignment="1" applyProtection="1">
      <alignment horizontal="center" vertical="center"/>
    </xf>
    <xf numFmtId="14" fontId="37" fillId="7" borderId="36" xfId="0" applyNumberFormat="1" applyFont="1" applyFill="1" applyBorder="1" applyAlignment="1" applyProtection="1">
      <alignment vertical="center"/>
    </xf>
    <xf numFmtId="172" fontId="10" fillId="7" borderId="36" xfId="0" applyNumberFormat="1" applyFont="1" applyFill="1" applyBorder="1" applyAlignment="1" applyProtection="1">
      <alignment horizontal="center" vertical="center"/>
    </xf>
    <xf numFmtId="173" fontId="29" fillId="7" borderId="12" xfId="0" applyNumberFormat="1" applyFont="1" applyFill="1" applyBorder="1" applyAlignment="1" applyProtection="1">
      <alignment vertical="center"/>
    </xf>
    <xf numFmtId="3" fontId="38" fillId="7" borderId="41" xfId="0" applyNumberFormat="1" applyFont="1" applyFill="1" applyBorder="1" applyAlignment="1" applyProtection="1">
      <alignment horizontal="center" vertical="center"/>
    </xf>
    <xf numFmtId="3" fontId="38" fillId="13" borderId="41" xfId="0" applyNumberFormat="1" applyFont="1" applyFill="1" applyBorder="1" applyAlignment="1" applyProtection="1">
      <alignment horizontal="center" vertical="center"/>
    </xf>
    <xf numFmtId="3" fontId="10" fillId="7" borderId="19" xfId="0" applyNumberFormat="1" applyFont="1" applyFill="1" applyBorder="1" applyAlignment="1" applyProtection="1">
      <alignment horizontal="center" vertical="center"/>
    </xf>
    <xf numFmtId="3" fontId="10" fillId="7" borderId="12" xfId="0" applyNumberFormat="1" applyFont="1" applyFill="1" applyBorder="1" applyAlignment="1" applyProtection="1">
      <alignment horizontal="center" vertical="center"/>
    </xf>
    <xf numFmtId="3" fontId="10" fillId="7" borderId="13" xfId="0" applyNumberFormat="1" applyFont="1" applyFill="1" applyBorder="1" applyAlignment="1" applyProtection="1">
      <alignment horizontal="center" vertical="center"/>
    </xf>
    <xf numFmtId="9" fontId="37" fillId="7" borderId="42" xfId="949" applyFont="1" applyFill="1" applyBorder="1" applyAlignment="1" applyProtection="1">
      <alignment horizontal="center" vertical="center"/>
    </xf>
    <xf numFmtId="174" fontId="37" fillId="7" borderId="12" xfId="949" applyNumberFormat="1" applyFont="1" applyFill="1" applyBorder="1" applyAlignment="1" applyProtection="1">
      <alignment horizontal="center" vertical="center"/>
    </xf>
    <xf numFmtId="174" fontId="37" fillId="7" borderId="13" xfId="949" applyNumberFormat="1" applyFont="1" applyFill="1" applyBorder="1" applyAlignment="1" applyProtection="1">
      <alignment horizontal="center" vertical="center"/>
    </xf>
    <xf numFmtId="3" fontId="10" fillId="7" borderId="43" xfId="0" applyNumberFormat="1" applyFont="1" applyFill="1" applyBorder="1" applyAlignment="1" applyProtection="1">
      <alignment horizontal="center" vertical="center"/>
    </xf>
    <xf numFmtId="173" fontId="39" fillId="7" borderId="19" xfId="0" applyNumberFormat="1" applyFont="1" applyFill="1" applyBorder="1" applyAlignment="1" applyProtection="1">
      <alignment vertical="center"/>
    </xf>
    <xf numFmtId="3" fontId="39" fillId="7" borderId="12" xfId="0" applyNumberFormat="1" applyFont="1" applyFill="1" applyBorder="1" applyAlignment="1" applyProtection="1">
      <alignment horizontal="center" vertical="center"/>
    </xf>
    <xf numFmtId="3" fontId="39" fillId="7" borderId="13" xfId="0" applyNumberFormat="1" applyFont="1" applyFill="1" applyBorder="1" applyAlignment="1" applyProtection="1">
      <alignment horizontal="center" vertical="center"/>
    </xf>
    <xf numFmtId="9" fontId="37" fillId="7" borderId="43" xfId="949" applyFont="1" applyFill="1" applyBorder="1" applyAlignment="1" applyProtection="1">
      <alignment horizontal="center" vertical="center"/>
    </xf>
    <xf numFmtId="3" fontId="39" fillId="7" borderId="44" xfId="0" applyNumberFormat="1" applyFont="1" applyFill="1" applyBorder="1" applyAlignment="1" applyProtection="1">
      <alignment horizontal="center" vertical="center"/>
    </xf>
    <xf numFmtId="0" fontId="37" fillId="11" borderId="60" xfId="0" applyFont="1" applyFill="1" applyBorder="1" applyAlignment="1" applyProtection="1">
      <alignment vertical="center"/>
    </xf>
    <xf numFmtId="3" fontId="0" fillId="0" borderId="13" xfId="0" applyNumberFormat="1" applyBorder="1" applyAlignment="1">
      <alignment horizontal="center" vertical="center"/>
    </xf>
    <xf numFmtId="0" fontId="0" fillId="0" borderId="13" xfId="0" applyBorder="1"/>
    <xf numFmtId="0" fontId="45" fillId="10" borderId="12" xfId="0" applyFont="1" applyFill="1" applyBorder="1" applyAlignment="1">
      <alignment horizontal="center" vertical="center"/>
    </xf>
    <xf numFmtId="4" fontId="39" fillId="7" borderId="25" xfId="0" applyNumberFormat="1" applyFont="1" applyFill="1" applyBorder="1" applyAlignment="1" applyProtection="1">
      <alignment horizontal="center" vertical="center"/>
    </xf>
    <xf numFmtId="0" fontId="11" fillId="9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169" fontId="0" fillId="0" borderId="19" xfId="0" applyNumberFormat="1" applyBorder="1" applyAlignment="1">
      <alignment horizontal="center"/>
    </xf>
    <xf numFmtId="169" fontId="0" fillId="0" borderId="12" xfId="0" applyNumberFormat="1" applyBorder="1" applyAlignment="1">
      <alignment horizontal="center"/>
    </xf>
    <xf numFmtId="169" fontId="0" fillId="0" borderId="13" xfId="0" applyNumberFormat="1" applyBorder="1" applyAlignment="1">
      <alignment horizontal="center"/>
    </xf>
    <xf numFmtId="0" fontId="37" fillId="7" borderId="38" xfId="0" applyFont="1" applyFill="1" applyBorder="1" applyAlignment="1" applyProtection="1">
      <alignment horizontal="center" vertical="center"/>
    </xf>
    <xf numFmtId="0" fontId="37" fillId="7" borderId="12" xfId="0" applyFont="1" applyFill="1" applyBorder="1" applyAlignment="1" applyProtection="1">
      <alignment vertical="center"/>
    </xf>
    <xf numFmtId="3" fontId="46" fillId="0" borderId="19" xfId="0" applyNumberFormat="1" applyFont="1" applyBorder="1" applyAlignment="1">
      <alignment horizontal="center"/>
    </xf>
    <xf numFmtId="0" fontId="46" fillId="0" borderId="13" xfId="0" applyFont="1" applyBorder="1" applyAlignment="1">
      <alignment horizontal="center"/>
    </xf>
    <xf numFmtId="0" fontId="11" fillId="15" borderId="1" xfId="0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center" vertical="center"/>
    </xf>
    <xf numFmtId="168" fontId="12" fillId="15" borderId="1" xfId="0" applyNumberFormat="1" applyFont="1" applyFill="1" applyBorder="1" applyAlignment="1">
      <alignment horizontal="center" vertical="center"/>
    </xf>
    <xf numFmtId="169" fontId="11" fillId="15" borderId="1" xfId="946" applyNumberFormat="1" applyFont="1" applyFill="1" applyBorder="1" applyAlignment="1">
      <alignment horizontal="center" vertical="center"/>
    </xf>
    <xf numFmtId="3" fontId="11" fillId="15" borderId="1" xfId="0" applyNumberFormat="1" applyFont="1" applyFill="1" applyBorder="1" applyAlignment="1">
      <alignment horizontal="center" vertical="center"/>
    </xf>
    <xf numFmtId="14" fontId="11" fillId="15" borderId="1" xfId="0" applyNumberFormat="1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12" fillId="15" borderId="2" xfId="0" applyFont="1" applyFill="1" applyBorder="1" applyAlignment="1">
      <alignment horizontal="center" vertical="center"/>
    </xf>
    <xf numFmtId="168" fontId="12" fillId="15" borderId="2" xfId="0" applyNumberFormat="1" applyFont="1" applyFill="1" applyBorder="1" applyAlignment="1">
      <alignment horizontal="center" vertical="center"/>
    </xf>
    <xf numFmtId="169" fontId="11" fillId="15" borderId="2" xfId="946" applyNumberFormat="1" applyFont="1" applyFill="1" applyBorder="1" applyAlignment="1">
      <alignment horizontal="center" vertical="center"/>
    </xf>
    <xf numFmtId="3" fontId="11" fillId="15" borderId="2" xfId="0" applyNumberFormat="1" applyFont="1" applyFill="1" applyBorder="1" applyAlignment="1">
      <alignment horizontal="center" vertical="center"/>
    </xf>
    <xf numFmtId="14" fontId="11" fillId="15" borderId="2" xfId="0" applyNumberFormat="1" applyFont="1" applyFill="1" applyBorder="1" applyAlignment="1">
      <alignment horizontal="center" vertical="center"/>
    </xf>
    <xf numFmtId="0" fontId="11" fillId="15" borderId="59" xfId="0" applyFont="1" applyFill="1" applyBorder="1" applyAlignment="1">
      <alignment horizontal="center" vertical="center"/>
    </xf>
    <xf numFmtId="0" fontId="12" fillId="15" borderId="59" xfId="0" applyFont="1" applyFill="1" applyBorder="1" applyAlignment="1">
      <alignment horizontal="center" vertical="center"/>
    </xf>
    <xf numFmtId="168" fontId="12" fillId="15" borderId="59" xfId="0" applyNumberFormat="1" applyFont="1" applyFill="1" applyBorder="1" applyAlignment="1">
      <alignment horizontal="center" vertical="center"/>
    </xf>
    <xf numFmtId="169" fontId="11" fillId="15" borderId="59" xfId="946" applyNumberFormat="1" applyFont="1" applyFill="1" applyBorder="1" applyAlignment="1">
      <alignment horizontal="center" vertical="center"/>
    </xf>
    <xf numFmtId="3" fontId="11" fillId="15" borderId="59" xfId="0" applyNumberFormat="1" applyFont="1" applyFill="1" applyBorder="1" applyAlignment="1">
      <alignment horizontal="center" vertical="center"/>
    </xf>
    <xf numFmtId="14" fontId="11" fillId="15" borderId="59" xfId="0" applyNumberFormat="1" applyFont="1" applyFill="1" applyBorder="1" applyAlignment="1">
      <alignment horizontal="center" vertical="center"/>
    </xf>
    <xf numFmtId="3" fontId="11" fillId="10" borderId="0" xfId="0" applyNumberFormat="1" applyFont="1" applyFill="1" applyBorder="1" applyAlignment="1">
      <alignment horizontal="center" vertical="center"/>
    </xf>
    <xf numFmtId="14" fontId="11" fillId="10" borderId="0" xfId="0" applyNumberFormat="1" applyFont="1" applyFill="1" applyBorder="1" applyAlignment="1">
      <alignment horizontal="center" vertical="center"/>
    </xf>
    <xf numFmtId="172" fontId="11" fillId="15" borderId="1" xfId="0" applyNumberFormat="1" applyFont="1" applyFill="1" applyBorder="1" applyAlignment="1">
      <alignment horizontal="center" vertical="center"/>
    </xf>
    <xf numFmtId="172" fontId="11" fillId="15" borderId="2" xfId="0" applyNumberFormat="1" applyFont="1" applyFill="1" applyBorder="1" applyAlignment="1">
      <alignment horizontal="center" vertical="center"/>
    </xf>
    <xf numFmtId="172" fontId="11" fillId="15" borderId="59" xfId="0" applyNumberFormat="1" applyFont="1" applyFill="1" applyBorder="1" applyAlignment="1">
      <alignment horizontal="center" vertical="center"/>
    </xf>
    <xf numFmtId="3" fontId="38" fillId="10" borderId="0" xfId="0" applyNumberFormat="1" applyFont="1" applyFill="1" applyBorder="1" applyAlignment="1">
      <alignment horizontal="center" vertical="center"/>
    </xf>
    <xf numFmtId="3" fontId="63" fillId="10" borderId="0" xfId="0" applyNumberFormat="1" applyFont="1" applyFill="1" applyBorder="1" applyAlignment="1">
      <alignment horizontal="center" vertical="center"/>
    </xf>
    <xf numFmtId="3" fontId="41" fillId="1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77" fontId="11" fillId="10" borderId="0" xfId="0" applyNumberFormat="1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/>
    </xf>
    <xf numFmtId="3" fontId="11" fillId="10" borderId="0" xfId="0" applyNumberFormat="1" applyFont="1" applyFill="1" applyBorder="1" applyAlignment="1">
      <alignment horizontal="center" vertical="center" wrapText="1"/>
    </xf>
    <xf numFmtId="14" fontId="64" fillId="15" borderId="0" xfId="0" applyNumberFormat="1" applyFont="1" applyFill="1" applyBorder="1" applyAlignment="1">
      <alignment horizontal="center" vertical="center"/>
    </xf>
    <xf numFmtId="168" fontId="12" fillId="10" borderId="0" xfId="0" applyNumberFormat="1" applyFont="1" applyFill="1" applyBorder="1" applyAlignment="1">
      <alignment vertical="center"/>
    </xf>
    <xf numFmtId="168" fontId="11" fillId="10" borderId="0" xfId="0" applyNumberFormat="1" applyFont="1" applyFill="1" applyBorder="1" applyAlignment="1">
      <alignment vertical="center"/>
    </xf>
    <xf numFmtId="3" fontId="38" fillId="10" borderId="0" xfId="0" applyNumberFormat="1" applyFont="1" applyFill="1" applyBorder="1" applyAlignment="1">
      <alignment horizontal="right" vertical="center"/>
    </xf>
    <xf numFmtId="168" fontId="12" fillId="10" borderId="0" xfId="0" applyNumberFormat="1" applyFont="1" applyFill="1" applyBorder="1" applyAlignment="1">
      <alignment horizontal="center" vertical="center"/>
    </xf>
    <xf numFmtId="0" fontId="12" fillId="15" borderId="0" xfId="0" applyFont="1" applyFill="1" applyAlignment="1">
      <alignment vertical="center"/>
    </xf>
    <xf numFmtId="0" fontId="11" fillId="15" borderId="61" xfId="0" applyFont="1" applyFill="1" applyBorder="1" applyAlignment="1">
      <alignment vertical="center"/>
    </xf>
    <xf numFmtId="0" fontId="12" fillId="15" borderId="62" xfId="0" applyFont="1" applyFill="1" applyBorder="1" applyAlignment="1">
      <alignment vertical="center"/>
    </xf>
    <xf numFmtId="0" fontId="12" fillId="15" borderId="63" xfId="0" applyFont="1" applyFill="1" applyBorder="1" applyAlignment="1">
      <alignment vertical="center"/>
    </xf>
    <xf numFmtId="178" fontId="65" fillId="15" borderId="64" xfId="0" applyNumberFormat="1" applyFont="1" applyFill="1" applyBorder="1" applyAlignment="1" applyProtection="1">
      <alignment horizontal="center" vertical="center"/>
    </xf>
    <xf numFmtId="178" fontId="65" fillId="15" borderId="62" xfId="0" applyNumberFormat="1" applyFont="1" applyFill="1" applyBorder="1" applyAlignment="1" applyProtection="1">
      <alignment horizontal="center" vertical="center"/>
    </xf>
    <xf numFmtId="178" fontId="65" fillId="15" borderId="63" xfId="0" applyNumberFormat="1" applyFont="1" applyFill="1" applyBorder="1" applyAlignment="1" applyProtection="1">
      <alignment horizontal="center" vertical="center"/>
    </xf>
    <xf numFmtId="172" fontId="20" fillId="16" borderId="65" xfId="0" applyNumberFormat="1" applyFont="1" applyFill="1" applyBorder="1" applyAlignment="1" applyProtection="1">
      <alignment horizontal="center" vertical="center"/>
      <protection locked="0"/>
    </xf>
    <xf numFmtId="172" fontId="20" fillId="16" borderId="0" xfId="0" applyNumberFormat="1" applyFont="1" applyFill="1" applyBorder="1" applyAlignment="1" applyProtection="1">
      <alignment horizontal="center" vertical="center"/>
      <protection locked="0"/>
    </xf>
    <xf numFmtId="172" fontId="20" fillId="16" borderId="11" xfId="0" applyNumberFormat="1" applyFont="1" applyFill="1" applyBorder="1" applyAlignment="1" applyProtection="1">
      <alignment horizontal="center" vertical="center"/>
      <protection locked="0"/>
    </xf>
    <xf numFmtId="173" fontId="65" fillId="16" borderId="66" xfId="0" applyNumberFormat="1" applyFont="1" applyFill="1" applyBorder="1" applyAlignment="1">
      <alignment horizontal="center" vertical="center"/>
    </xf>
    <xf numFmtId="9" fontId="65" fillId="16" borderId="67" xfId="0" applyNumberFormat="1" applyFont="1" applyFill="1" applyBorder="1" applyAlignment="1">
      <alignment horizontal="center" vertical="center"/>
    </xf>
    <xf numFmtId="9" fontId="65" fillId="16" borderId="45" xfId="0" applyNumberFormat="1" applyFont="1" applyFill="1" applyBorder="1" applyAlignment="1">
      <alignment horizontal="center" vertical="center"/>
    </xf>
    <xf numFmtId="9" fontId="65" fillId="16" borderId="4" xfId="0" applyNumberFormat="1" applyFont="1" applyFill="1" applyBorder="1" applyAlignment="1">
      <alignment horizontal="center" vertical="center"/>
    </xf>
    <xf numFmtId="173" fontId="67" fillId="15" borderId="0" xfId="0" applyNumberFormat="1" applyFont="1" applyFill="1" applyAlignment="1">
      <alignment vertical="center"/>
    </xf>
    <xf numFmtId="0" fontId="67" fillId="15" borderId="0" xfId="0" quotePrefix="1" applyFont="1" applyFill="1" applyAlignment="1">
      <alignment vertical="center"/>
    </xf>
    <xf numFmtId="0" fontId="67" fillId="15" borderId="0" xfId="0" applyFont="1" applyFill="1" applyAlignment="1">
      <alignment vertical="center"/>
    </xf>
    <xf numFmtId="0" fontId="67" fillId="15" borderId="0" xfId="0" applyFont="1" applyFill="1" applyAlignment="1">
      <alignment horizontal="right" vertical="center"/>
    </xf>
    <xf numFmtId="3" fontId="66" fillId="0" borderId="0" xfId="0" applyNumberFormat="1" applyFont="1" applyFill="1" applyBorder="1" applyAlignment="1">
      <alignment horizontal="center" vertical="center"/>
    </xf>
    <xf numFmtId="0" fontId="67" fillId="0" borderId="0" xfId="0" applyFont="1" applyFill="1" applyAlignment="1">
      <alignment vertical="center"/>
    </xf>
    <xf numFmtId="3" fontId="41" fillId="10" borderId="0" xfId="0" applyNumberFormat="1" applyFont="1" applyFill="1" applyBorder="1" applyAlignment="1">
      <alignment horizontal="center" vertical="center" wrapText="1"/>
    </xf>
    <xf numFmtId="10" fontId="62" fillId="15" borderId="0" xfId="0" applyNumberFormat="1" applyFont="1" applyFill="1" applyBorder="1" applyAlignment="1">
      <alignment horizontal="center" vertical="center"/>
    </xf>
    <xf numFmtId="168" fontId="11" fillId="10" borderId="0" xfId="0" applyNumberFormat="1" applyFont="1" applyFill="1" applyBorder="1" applyAlignment="1">
      <alignment horizontal="center" vertical="center"/>
    </xf>
    <xf numFmtId="168" fontId="11" fillId="10" borderId="0" xfId="0" applyNumberFormat="1" applyFont="1" applyFill="1" applyBorder="1" applyAlignment="1">
      <alignment horizontal="center" vertical="center" wrapText="1"/>
    </xf>
    <xf numFmtId="3" fontId="38" fillId="10" borderId="45" xfId="0" applyNumberFormat="1" applyFont="1" applyFill="1" applyBorder="1" applyAlignment="1">
      <alignment horizontal="right" vertical="center"/>
    </xf>
    <xf numFmtId="168" fontId="12" fillId="10" borderId="45" xfId="0" applyNumberFormat="1" applyFont="1" applyFill="1" applyBorder="1" applyAlignment="1">
      <alignment horizontal="center" vertical="center"/>
    </xf>
    <xf numFmtId="0" fontId="12" fillId="10" borderId="0" xfId="0" applyNumberFormat="1" applyFont="1" applyFill="1" applyBorder="1" applyAlignment="1">
      <alignment horizontal="center" vertical="center"/>
    </xf>
    <xf numFmtId="0" fontId="11" fillId="10" borderId="0" xfId="0" applyNumberFormat="1" applyFont="1" applyFill="1" applyBorder="1" applyAlignment="1">
      <alignment horizontal="center" vertical="center"/>
    </xf>
    <xf numFmtId="0" fontId="68" fillId="7" borderId="20" xfId="0" applyFont="1" applyFill="1" applyBorder="1" applyAlignment="1">
      <alignment horizontal="center" vertical="center"/>
    </xf>
    <xf numFmtId="0" fontId="68" fillId="11" borderId="32" xfId="0" applyFont="1" applyFill="1" applyBorder="1" applyAlignment="1">
      <alignment horizontal="center" vertical="center"/>
    </xf>
    <xf numFmtId="0" fontId="68" fillId="7" borderId="32" xfId="0" applyFont="1" applyFill="1" applyBorder="1" applyAlignment="1">
      <alignment horizontal="center" vertical="center"/>
    </xf>
    <xf numFmtId="0" fontId="68" fillId="11" borderId="35" xfId="0" applyFont="1" applyFill="1" applyBorder="1" applyAlignment="1">
      <alignment horizontal="center" vertical="center"/>
    </xf>
    <xf numFmtId="0" fontId="68" fillId="7" borderId="35" xfId="0" applyFont="1" applyFill="1" applyBorder="1" applyAlignment="1">
      <alignment horizontal="center" vertical="center"/>
    </xf>
    <xf numFmtId="0" fontId="68" fillId="11" borderId="33" xfId="0" applyFont="1" applyFill="1" applyBorder="1" applyAlignment="1">
      <alignment horizontal="center" vertical="center"/>
    </xf>
    <xf numFmtId="0" fontId="68" fillId="7" borderId="33" xfId="0" applyFont="1" applyFill="1" applyBorder="1" applyAlignment="1">
      <alignment horizontal="center" vertical="center"/>
    </xf>
    <xf numFmtId="0" fontId="10" fillId="11" borderId="68" xfId="0" applyFont="1" applyFill="1" applyBorder="1" applyAlignment="1">
      <alignment horizontal="center" vertical="center"/>
    </xf>
    <xf numFmtId="0" fontId="68" fillId="11" borderId="69" xfId="0" applyFont="1" applyFill="1" applyBorder="1" applyAlignment="1">
      <alignment horizontal="center" vertical="center"/>
    </xf>
    <xf numFmtId="0" fontId="10" fillId="11" borderId="70" xfId="0" applyFont="1" applyFill="1" applyBorder="1" applyAlignment="1">
      <alignment horizontal="center" vertical="center"/>
    </xf>
    <xf numFmtId="0" fontId="37" fillId="11" borderId="68" xfId="0" applyFont="1" applyFill="1" applyBorder="1" applyAlignment="1" applyProtection="1">
      <alignment vertical="center"/>
    </xf>
    <xf numFmtId="0" fontId="37" fillId="11" borderId="71" xfId="0" applyFont="1" applyFill="1" applyBorder="1" applyAlignment="1" applyProtection="1">
      <alignment vertical="center"/>
    </xf>
    <xf numFmtId="0" fontId="37" fillId="11" borderId="45" xfId="0" applyFont="1" applyFill="1" applyBorder="1" applyAlignment="1" applyProtection="1">
      <alignment vertical="center"/>
    </xf>
    <xf numFmtId="0" fontId="37" fillId="11" borderId="72" xfId="0" applyFont="1" applyFill="1" applyBorder="1" applyAlignment="1" applyProtection="1">
      <alignment vertical="center"/>
    </xf>
    <xf numFmtId="0" fontId="37" fillId="11" borderId="73" xfId="0" applyFont="1" applyFill="1" applyBorder="1" applyAlignment="1" applyProtection="1">
      <alignment vertical="center"/>
    </xf>
    <xf numFmtId="10" fontId="37" fillId="11" borderId="74" xfId="0" applyNumberFormat="1" applyFont="1" applyFill="1" applyBorder="1" applyAlignment="1" applyProtection="1">
      <alignment horizontal="center" vertical="center"/>
    </xf>
    <xf numFmtId="14" fontId="14" fillId="3" borderId="45" xfId="0" applyNumberFormat="1" applyFont="1" applyFill="1" applyBorder="1" applyAlignment="1">
      <alignment horizontal="center" vertical="center"/>
    </xf>
    <xf numFmtId="173" fontId="37" fillId="11" borderId="69" xfId="0" applyNumberFormat="1" applyFont="1" applyFill="1" applyBorder="1" applyAlignment="1" applyProtection="1">
      <alignment vertical="center"/>
    </xf>
    <xf numFmtId="172" fontId="10" fillId="11" borderId="69" xfId="0" applyNumberFormat="1" applyFont="1" applyFill="1" applyBorder="1" applyAlignment="1" applyProtection="1">
      <alignment horizontal="center" vertical="center"/>
    </xf>
    <xf numFmtId="173" fontId="29" fillId="11" borderId="45" xfId="0" applyNumberFormat="1" applyFont="1" applyFill="1" applyBorder="1" applyAlignment="1" applyProtection="1">
      <alignment vertical="center"/>
    </xf>
    <xf numFmtId="3" fontId="38" fillId="12" borderId="75" xfId="0" applyNumberFormat="1" applyFont="1" applyFill="1" applyBorder="1" applyAlignment="1" applyProtection="1">
      <alignment horizontal="center" vertical="center"/>
    </xf>
    <xf numFmtId="3" fontId="38" fillId="11" borderId="75" xfId="0" applyNumberFormat="1" applyFont="1" applyFill="1" applyBorder="1" applyAlignment="1" applyProtection="1">
      <alignment horizontal="center" vertical="center"/>
    </xf>
    <xf numFmtId="3" fontId="10" fillId="11" borderId="76" xfId="0" applyNumberFormat="1" applyFont="1" applyFill="1" applyBorder="1" applyAlignment="1" applyProtection="1">
      <alignment horizontal="center" vertical="center"/>
    </xf>
    <xf numFmtId="3" fontId="10" fillId="11" borderId="45" xfId="0" applyNumberFormat="1" applyFont="1" applyFill="1" applyBorder="1" applyAlignment="1" applyProtection="1">
      <alignment horizontal="center" vertical="center"/>
    </xf>
    <xf numFmtId="3" fontId="10" fillId="11" borderId="73" xfId="0" applyNumberFormat="1" applyFont="1" applyFill="1" applyBorder="1" applyAlignment="1" applyProtection="1">
      <alignment horizontal="center" vertical="center"/>
    </xf>
    <xf numFmtId="9" fontId="37" fillId="11" borderId="77" xfId="949" applyFont="1" applyFill="1" applyBorder="1" applyAlignment="1" applyProtection="1">
      <alignment horizontal="center" vertical="center"/>
    </xf>
    <xf numFmtId="174" fontId="37" fillId="11" borderId="45" xfId="949" applyNumberFormat="1" applyFont="1" applyFill="1" applyBorder="1" applyAlignment="1" applyProtection="1">
      <alignment horizontal="center" vertical="center"/>
    </xf>
    <xf numFmtId="174" fontId="37" fillId="11" borderId="73" xfId="949" applyNumberFormat="1" applyFont="1" applyFill="1" applyBorder="1" applyAlignment="1" applyProtection="1">
      <alignment horizontal="center" vertical="center"/>
    </xf>
    <xf numFmtId="3" fontId="10" fillId="11" borderId="78" xfId="0" applyNumberFormat="1" applyFont="1" applyFill="1" applyBorder="1" applyAlignment="1" applyProtection="1">
      <alignment horizontal="center" vertical="center"/>
    </xf>
    <xf numFmtId="173" fontId="39" fillId="11" borderId="76" xfId="0" applyNumberFormat="1" applyFont="1" applyFill="1" applyBorder="1" applyAlignment="1" applyProtection="1">
      <alignment vertical="center"/>
    </xf>
    <xf numFmtId="3" fontId="39" fillId="11" borderId="45" xfId="0" applyNumberFormat="1" applyFont="1" applyFill="1" applyBorder="1" applyAlignment="1" applyProtection="1">
      <alignment horizontal="center" vertical="center"/>
    </xf>
    <xf numFmtId="3" fontId="39" fillId="11" borderId="73" xfId="0" applyNumberFormat="1" applyFont="1" applyFill="1" applyBorder="1" applyAlignment="1" applyProtection="1">
      <alignment horizontal="center" vertical="center"/>
    </xf>
    <xf numFmtId="9" fontId="37" fillId="11" borderId="78" xfId="949" applyFont="1" applyFill="1" applyBorder="1" applyAlignment="1" applyProtection="1">
      <alignment horizontal="center" vertical="center"/>
    </xf>
    <xf numFmtId="3" fontId="39" fillId="11" borderId="4" xfId="0" applyNumberFormat="1" applyFont="1" applyFill="1" applyBorder="1" applyAlignment="1" applyProtection="1">
      <alignment horizontal="center" vertical="center"/>
    </xf>
    <xf numFmtId="0" fontId="44" fillId="0" borderId="0" xfId="0" applyFont="1" applyFill="1" applyBorder="1" applyAlignment="1">
      <alignment horizontal="center" vertical="center"/>
    </xf>
    <xf numFmtId="0" fontId="32" fillId="4" borderId="8" xfId="0" applyFont="1" applyFill="1" applyBorder="1" applyAlignment="1" applyProtection="1">
      <alignment horizontal="center" vertical="center"/>
    </xf>
    <xf numFmtId="0" fontId="32" fillId="4" borderId="3" xfId="0" applyFont="1" applyFill="1" applyBorder="1" applyAlignment="1" applyProtection="1">
      <alignment horizontal="center" vertical="center"/>
    </xf>
    <xf numFmtId="0" fontId="32" fillId="4" borderId="9" xfId="0" applyFont="1" applyFill="1" applyBorder="1" applyAlignment="1" applyProtection="1">
      <alignment horizontal="center" vertical="center"/>
    </xf>
    <xf numFmtId="0" fontId="21" fillId="3" borderId="15" xfId="0" applyFont="1" applyFill="1" applyBorder="1" applyAlignment="1">
      <alignment horizontal="center" vertical="center"/>
    </xf>
    <xf numFmtId="0" fontId="34" fillId="8" borderId="15" xfId="0" applyFont="1" applyFill="1" applyBorder="1" applyAlignment="1">
      <alignment horizontal="center" vertical="center"/>
    </xf>
    <xf numFmtId="0" fontId="34" fillId="8" borderId="18" xfId="0" applyFont="1" applyFill="1" applyBorder="1" applyAlignment="1">
      <alignment horizontal="center" vertical="center"/>
    </xf>
    <xf numFmtId="0" fontId="49" fillId="6" borderId="0" xfId="0" applyFont="1" applyFill="1" applyAlignment="1">
      <alignment horizontal="center" vertical="center"/>
    </xf>
    <xf numFmtId="0" fontId="52" fillId="15" borderId="50" xfId="0" applyFont="1" applyFill="1" applyBorder="1" applyAlignment="1">
      <alignment horizontal="center" vertical="center"/>
    </xf>
    <xf numFmtId="0" fontId="52" fillId="15" borderId="53" xfId="0" applyFont="1" applyFill="1" applyBorder="1" applyAlignment="1">
      <alignment horizontal="center" vertical="center"/>
    </xf>
    <xf numFmtId="0" fontId="52" fillId="15" borderId="55" xfId="0" applyFont="1" applyFill="1" applyBorder="1" applyAlignment="1">
      <alignment horizontal="center" vertical="center"/>
    </xf>
    <xf numFmtId="172" fontId="10" fillId="0" borderId="21" xfId="0" applyNumberFormat="1" applyFont="1" applyFill="1" applyBorder="1" applyAlignment="1" applyProtection="1">
      <alignment horizontal="center" vertical="center"/>
    </xf>
    <xf numFmtId="172" fontId="10" fillId="0" borderId="36" xfId="0" applyNumberFormat="1" applyFont="1" applyFill="1" applyBorder="1" applyAlignment="1" applyProtection="1">
      <alignment horizontal="center" vertical="center"/>
    </xf>
  </cellXfs>
  <cellStyles count="950">
    <cellStyle name="Currency" xfId="946" builtinId="4"/>
    <cellStyle name="Currency 2" xfId="37"/>
    <cellStyle name="Euro" xfId="2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8" builtinId="9" hidden="1"/>
    <cellStyle name="Hoofdstuk" xfId="38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7" builtinId="8" hidden="1"/>
    <cellStyle name="Milliers 2" xfId="655"/>
    <cellStyle name="Monétaire 2" xfId="36"/>
    <cellStyle name="Monétaire 3" xfId="603"/>
    <cellStyle name="Normal" xfId="0" builtinId="0"/>
    <cellStyle name="Normal 2" xfId="1"/>
    <cellStyle name="Normal 3" xfId="35"/>
    <cellStyle name="Normal 4" xfId="39"/>
    <cellStyle name="Normal 5" xfId="4"/>
    <cellStyle name="Normal 6" xfId="40"/>
    <cellStyle name="Normal 7" xfId="474"/>
    <cellStyle name="Normal 8" xfId="654"/>
    <cellStyle name="Percent" xfId="949" builtinId="5"/>
    <cellStyle name="Percent 2" xfId="3"/>
    <cellStyle name="Percent 3" xfId="41"/>
  </cellStyles>
  <dxfs count="64"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85FF"/>
      <color rgb="FFFFFFFF"/>
      <color rgb="FFB2B2B2"/>
      <color rgb="FFC0C0C0"/>
      <color rgb="FFAFAD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31</xdr:row>
          <xdr:rowOff>85725</xdr:rowOff>
        </xdr:from>
        <xdr:to>
          <xdr:col>7</xdr:col>
          <xdr:colOff>495300</xdr:colOff>
          <xdr:row>37</xdr:row>
          <xdr:rowOff>66675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Générer Factures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26</xdr:row>
          <xdr:rowOff>114300</xdr:rowOff>
        </xdr:from>
        <xdr:to>
          <xdr:col>5</xdr:col>
          <xdr:colOff>28575</xdr:colOff>
          <xdr:row>30</xdr:row>
          <xdr:rowOff>114300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xmlns="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Générer Template Factures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809625</xdr:colOff>
          <xdr:row>13</xdr:row>
          <xdr:rowOff>142875</xdr:rowOff>
        </xdr:from>
        <xdr:to>
          <xdr:col>5</xdr:col>
          <xdr:colOff>428625</xdr:colOff>
          <xdr:row>20</xdr:row>
          <xdr:rowOff>152400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xmlns="" id="{00000000-0008-0000-03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Générer factures de ventes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304800</xdr:colOff>
          <xdr:row>49</xdr:row>
          <xdr:rowOff>38100</xdr:rowOff>
        </xdr:from>
        <xdr:to>
          <xdr:col>5</xdr:col>
          <xdr:colOff>1381125</xdr:colOff>
          <xdr:row>57</xdr:row>
          <xdr:rowOff>123825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xmlns="" id="{00000000-0008-0000-04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Générer factures de vente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4">
    <pageSetUpPr fitToPage="1"/>
  </sheetPr>
  <dimension ref="A1:XDS158"/>
  <sheetViews>
    <sheetView topLeftCell="F1" workbookViewId="0">
      <pane ySplit="1" topLeftCell="A95" activePane="bottomLeft" state="frozen"/>
      <selection pane="bottomLeft" activeCell="M114" sqref="M114"/>
    </sheetView>
  </sheetViews>
  <sheetFormatPr defaultColWidth="9.140625" defaultRowHeight="13.5" outlineLevelRow="1" x14ac:dyDescent="0.2"/>
  <cols>
    <col min="1" max="1" width="9.140625" style="2"/>
    <col min="2" max="2" width="16.85546875" style="3" customWidth="1"/>
    <col min="3" max="3" width="10.28515625" style="2" customWidth="1"/>
    <col min="4" max="4" width="10.42578125" style="2" bestFit="1" customWidth="1"/>
    <col min="5" max="5" width="29.85546875" style="1" customWidth="1"/>
    <col min="6" max="7" width="15" style="1" customWidth="1"/>
    <col min="8" max="8" width="17.28515625" style="1" customWidth="1"/>
    <col min="9" max="9" width="14.140625" style="1" bestFit="1" customWidth="1"/>
    <col min="10" max="10" width="11.7109375" style="1" customWidth="1"/>
    <col min="11" max="11" width="13.85546875" style="1" customWidth="1"/>
    <col min="12" max="12" width="39.85546875" style="1" bestFit="1" customWidth="1"/>
    <col min="13" max="13" width="44.140625" style="1" customWidth="1"/>
    <col min="14" max="14" width="12.28515625" style="1" customWidth="1"/>
    <col min="15" max="15" width="25.42578125" style="1" bestFit="1" customWidth="1"/>
    <col min="16" max="16" width="26.28515625" style="1" customWidth="1"/>
    <col min="17" max="17" width="22" style="1" customWidth="1"/>
    <col min="18" max="18" width="18" style="1" customWidth="1"/>
    <col min="19" max="19" width="15" style="119" customWidth="1"/>
    <col min="20" max="20" width="25.140625" style="1" bestFit="1" customWidth="1"/>
    <col min="21" max="21" width="25.140625" style="1" customWidth="1"/>
    <col min="22" max="22" width="26.85546875" style="119" bestFit="1" customWidth="1"/>
    <col min="23" max="23" width="6.140625" style="119" customWidth="1"/>
    <col min="24" max="24" width="11.42578125" style="119" customWidth="1"/>
    <col min="25" max="25" width="14.7109375" style="1" customWidth="1"/>
    <col min="26" max="129" width="9.140625" style="1"/>
    <col min="130" max="130" width="23.85546875" style="1" customWidth="1"/>
    <col min="131" max="131" width="15.28515625" style="1" customWidth="1"/>
    <col min="132" max="133" width="12.7109375" style="1" customWidth="1"/>
    <col min="134" max="134" width="13.42578125" style="1" customWidth="1"/>
    <col min="135" max="137" width="12.7109375" style="1" customWidth="1"/>
    <col min="138" max="151" width="11.42578125" style="1" customWidth="1"/>
    <col min="152" max="385" width="9.140625" style="1"/>
    <col min="386" max="386" width="23.85546875" style="1" customWidth="1"/>
    <col min="387" max="387" width="15.28515625" style="1" customWidth="1"/>
    <col min="388" max="389" width="12.7109375" style="1" customWidth="1"/>
    <col min="390" max="390" width="13.42578125" style="1" customWidth="1"/>
    <col min="391" max="393" width="12.7109375" style="1" customWidth="1"/>
    <col min="394" max="407" width="11.42578125" style="1" customWidth="1"/>
    <col min="408" max="641" width="9.140625" style="1"/>
    <col min="642" max="642" width="23.85546875" style="1" customWidth="1"/>
    <col min="643" max="643" width="15.28515625" style="1" customWidth="1"/>
    <col min="644" max="645" width="12.7109375" style="1" customWidth="1"/>
    <col min="646" max="646" width="13.42578125" style="1" customWidth="1"/>
    <col min="647" max="649" width="12.7109375" style="1" customWidth="1"/>
    <col min="650" max="663" width="11.42578125" style="1" customWidth="1"/>
    <col min="664" max="897" width="9.140625" style="1"/>
    <col min="898" max="898" width="23.85546875" style="1" customWidth="1"/>
    <col min="899" max="899" width="15.28515625" style="1" customWidth="1"/>
    <col min="900" max="901" width="12.7109375" style="1" customWidth="1"/>
    <col min="902" max="902" width="13.42578125" style="1" customWidth="1"/>
    <col min="903" max="905" width="12.7109375" style="1" customWidth="1"/>
    <col min="906" max="919" width="11.42578125" style="1" customWidth="1"/>
    <col min="920" max="1153" width="9.140625" style="1"/>
    <col min="1154" max="1154" width="23.85546875" style="1" customWidth="1"/>
    <col min="1155" max="1155" width="15.28515625" style="1" customWidth="1"/>
    <col min="1156" max="1157" width="12.7109375" style="1" customWidth="1"/>
    <col min="1158" max="1158" width="13.42578125" style="1" customWidth="1"/>
    <col min="1159" max="1161" width="12.7109375" style="1" customWidth="1"/>
    <col min="1162" max="1175" width="11.42578125" style="1" customWidth="1"/>
    <col min="1176" max="1409" width="9.140625" style="1"/>
    <col min="1410" max="1410" width="23.85546875" style="1" customWidth="1"/>
    <col min="1411" max="1411" width="15.28515625" style="1" customWidth="1"/>
    <col min="1412" max="1413" width="12.7109375" style="1" customWidth="1"/>
    <col min="1414" max="1414" width="13.42578125" style="1" customWidth="1"/>
    <col min="1415" max="1417" width="12.7109375" style="1" customWidth="1"/>
    <col min="1418" max="1431" width="11.42578125" style="1" customWidth="1"/>
    <col min="1432" max="1665" width="9.140625" style="1"/>
    <col min="1666" max="1666" width="23.85546875" style="1" customWidth="1"/>
    <col min="1667" max="1667" width="15.28515625" style="1" customWidth="1"/>
    <col min="1668" max="1669" width="12.7109375" style="1" customWidth="1"/>
    <col min="1670" max="1670" width="13.42578125" style="1" customWidth="1"/>
    <col min="1671" max="1673" width="12.7109375" style="1" customWidth="1"/>
    <col min="1674" max="1687" width="11.42578125" style="1" customWidth="1"/>
    <col min="1688" max="1921" width="9.140625" style="1"/>
    <col min="1922" max="1922" width="23.85546875" style="1" customWidth="1"/>
    <col min="1923" max="1923" width="15.28515625" style="1" customWidth="1"/>
    <col min="1924" max="1925" width="12.7109375" style="1" customWidth="1"/>
    <col min="1926" max="1926" width="13.42578125" style="1" customWidth="1"/>
    <col min="1927" max="1929" width="12.7109375" style="1" customWidth="1"/>
    <col min="1930" max="1943" width="11.42578125" style="1" customWidth="1"/>
    <col min="1944" max="2177" width="9.140625" style="1"/>
    <col min="2178" max="2178" width="23.85546875" style="1" customWidth="1"/>
    <col min="2179" max="2179" width="15.28515625" style="1" customWidth="1"/>
    <col min="2180" max="2181" width="12.7109375" style="1" customWidth="1"/>
    <col min="2182" max="2182" width="13.42578125" style="1" customWidth="1"/>
    <col min="2183" max="2185" width="12.7109375" style="1" customWidth="1"/>
    <col min="2186" max="2199" width="11.42578125" style="1" customWidth="1"/>
    <col min="2200" max="2433" width="9.140625" style="1"/>
    <col min="2434" max="2434" width="23.85546875" style="1" customWidth="1"/>
    <col min="2435" max="2435" width="15.28515625" style="1" customWidth="1"/>
    <col min="2436" max="2437" width="12.7109375" style="1" customWidth="1"/>
    <col min="2438" max="2438" width="13.42578125" style="1" customWidth="1"/>
    <col min="2439" max="2441" width="12.7109375" style="1" customWidth="1"/>
    <col min="2442" max="2455" width="11.42578125" style="1" customWidth="1"/>
    <col min="2456" max="2689" width="9.140625" style="1"/>
    <col min="2690" max="2690" width="23.85546875" style="1" customWidth="1"/>
    <col min="2691" max="2691" width="15.28515625" style="1" customWidth="1"/>
    <col min="2692" max="2693" width="12.7109375" style="1" customWidth="1"/>
    <col min="2694" max="2694" width="13.42578125" style="1" customWidth="1"/>
    <col min="2695" max="2697" width="12.7109375" style="1" customWidth="1"/>
    <col min="2698" max="2711" width="11.42578125" style="1" customWidth="1"/>
    <col min="2712" max="2945" width="9.140625" style="1"/>
    <col min="2946" max="2946" width="23.85546875" style="1" customWidth="1"/>
    <col min="2947" max="2947" width="15.28515625" style="1" customWidth="1"/>
    <col min="2948" max="2949" width="12.7109375" style="1" customWidth="1"/>
    <col min="2950" max="2950" width="13.42578125" style="1" customWidth="1"/>
    <col min="2951" max="2953" width="12.7109375" style="1" customWidth="1"/>
    <col min="2954" max="2967" width="11.42578125" style="1" customWidth="1"/>
    <col min="2968" max="3201" width="9.140625" style="1"/>
    <col min="3202" max="3202" width="23.85546875" style="1" customWidth="1"/>
    <col min="3203" max="3203" width="15.28515625" style="1" customWidth="1"/>
    <col min="3204" max="3205" width="12.7109375" style="1" customWidth="1"/>
    <col min="3206" max="3206" width="13.42578125" style="1" customWidth="1"/>
    <col min="3207" max="3209" width="12.7109375" style="1" customWidth="1"/>
    <col min="3210" max="3223" width="11.42578125" style="1" customWidth="1"/>
    <col min="3224" max="3457" width="9.140625" style="1"/>
    <col min="3458" max="3458" width="23.85546875" style="1" customWidth="1"/>
    <col min="3459" max="3459" width="15.28515625" style="1" customWidth="1"/>
    <col min="3460" max="3461" width="12.7109375" style="1" customWidth="1"/>
    <col min="3462" max="3462" width="13.42578125" style="1" customWidth="1"/>
    <col min="3463" max="3465" width="12.7109375" style="1" customWidth="1"/>
    <col min="3466" max="3479" width="11.42578125" style="1" customWidth="1"/>
    <col min="3480" max="3713" width="9.140625" style="1"/>
    <col min="3714" max="3714" width="23.85546875" style="1" customWidth="1"/>
    <col min="3715" max="3715" width="15.28515625" style="1" customWidth="1"/>
    <col min="3716" max="3717" width="12.7109375" style="1" customWidth="1"/>
    <col min="3718" max="3718" width="13.42578125" style="1" customWidth="1"/>
    <col min="3719" max="3721" width="12.7109375" style="1" customWidth="1"/>
    <col min="3722" max="3735" width="11.42578125" style="1" customWidth="1"/>
    <col min="3736" max="3969" width="9.140625" style="1"/>
    <col min="3970" max="3970" width="23.85546875" style="1" customWidth="1"/>
    <col min="3971" max="3971" width="15.28515625" style="1" customWidth="1"/>
    <col min="3972" max="3973" width="12.7109375" style="1" customWidth="1"/>
    <col min="3974" max="3974" width="13.42578125" style="1" customWidth="1"/>
    <col min="3975" max="3977" width="12.7109375" style="1" customWidth="1"/>
    <col min="3978" max="3991" width="11.42578125" style="1" customWidth="1"/>
    <col min="3992" max="4225" width="9.140625" style="1"/>
    <col min="4226" max="4226" width="23.85546875" style="1" customWidth="1"/>
    <col min="4227" max="4227" width="15.28515625" style="1" customWidth="1"/>
    <col min="4228" max="4229" width="12.7109375" style="1" customWidth="1"/>
    <col min="4230" max="4230" width="13.42578125" style="1" customWidth="1"/>
    <col min="4231" max="4233" width="12.7109375" style="1" customWidth="1"/>
    <col min="4234" max="4247" width="11.42578125" style="1" customWidth="1"/>
    <col min="4248" max="4481" width="9.140625" style="1"/>
    <col min="4482" max="4482" width="23.85546875" style="1" customWidth="1"/>
    <col min="4483" max="4483" width="15.28515625" style="1" customWidth="1"/>
    <col min="4484" max="4485" width="12.7109375" style="1" customWidth="1"/>
    <col min="4486" max="4486" width="13.42578125" style="1" customWidth="1"/>
    <col min="4487" max="4489" width="12.7109375" style="1" customWidth="1"/>
    <col min="4490" max="4503" width="11.42578125" style="1" customWidth="1"/>
    <col min="4504" max="4737" width="9.140625" style="1"/>
    <col min="4738" max="4738" width="23.85546875" style="1" customWidth="1"/>
    <col min="4739" max="4739" width="15.28515625" style="1" customWidth="1"/>
    <col min="4740" max="4741" width="12.7109375" style="1" customWidth="1"/>
    <col min="4742" max="4742" width="13.42578125" style="1" customWidth="1"/>
    <col min="4743" max="4745" width="12.7109375" style="1" customWidth="1"/>
    <col min="4746" max="4759" width="11.42578125" style="1" customWidth="1"/>
    <col min="4760" max="4993" width="9.140625" style="1"/>
    <col min="4994" max="4994" width="23.85546875" style="1" customWidth="1"/>
    <col min="4995" max="4995" width="15.28515625" style="1" customWidth="1"/>
    <col min="4996" max="4997" width="12.7109375" style="1" customWidth="1"/>
    <col min="4998" max="4998" width="13.42578125" style="1" customWidth="1"/>
    <col min="4999" max="5001" width="12.7109375" style="1" customWidth="1"/>
    <col min="5002" max="5015" width="11.42578125" style="1" customWidth="1"/>
    <col min="5016" max="5249" width="9.140625" style="1"/>
    <col min="5250" max="5250" width="23.85546875" style="1" customWidth="1"/>
    <col min="5251" max="5251" width="15.28515625" style="1" customWidth="1"/>
    <col min="5252" max="5253" width="12.7109375" style="1" customWidth="1"/>
    <col min="5254" max="5254" width="13.42578125" style="1" customWidth="1"/>
    <col min="5255" max="5257" width="12.7109375" style="1" customWidth="1"/>
    <col min="5258" max="5271" width="11.42578125" style="1" customWidth="1"/>
    <col min="5272" max="5505" width="9.140625" style="1"/>
    <col min="5506" max="5506" width="23.85546875" style="1" customWidth="1"/>
    <col min="5507" max="5507" width="15.28515625" style="1" customWidth="1"/>
    <col min="5508" max="5509" width="12.7109375" style="1" customWidth="1"/>
    <col min="5510" max="5510" width="13.42578125" style="1" customWidth="1"/>
    <col min="5511" max="5513" width="12.7109375" style="1" customWidth="1"/>
    <col min="5514" max="5527" width="11.42578125" style="1" customWidth="1"/>
    <col min="5528" max="5761" width="9.140625" style="1"/>
    <col min="5762" max="5762" width="23.85546875" style="1" customWidth="1"/>
    <col min="5763" max="5763" width="15.28515625" style="1" customWidth="1"/>
    <col min="5764" max="5765" width="12.7109375" style="1" customWidth="1"/>
    <col min="5766" max="5766" width="13.42578125" style="1" customWidth="1"/>
    <col min="5767" max="5769" width="12.7109375" style="1" customWidth="1"/>
    <col min="5770" max="5783" width="11.42578125" style="1" customWidth="1"/>
    <col min="5784" max="6017" width="9.140625" style="1"/>
    <col min="6018" max="6018" width="23.85546875" style="1" customWidth="1"/>
    <col min="6019" max="6019" width="15.28515625" style="1" customWidth="1"/>
    <col min="6020" max="6021" width="12.7109375" style="1" customWidth="1"/>
    <col min="6022" max="6022" width="13.42578125" style="1" customWidth="1"/>
    <col min="6023" max="6025" width="12.7109375" style="1" customWidth="1"/>
    <col min="6026" max="6039" width="11.42578125" style="1" customWidth="1"/>
    <col min="6040" max="6273" width="9.140625" style="1"/>
    <col min="6274" max="6274" width="23.85546875" style="1" customWidth="1"/>
    <col min="6275" max="6275" width="15.28515625" style="1" customWidth="1"/>
    <col min="6276" max="6277" width="12.7109375" style="1" customWidth="1"/>
    <col min="6278" max="6278" width="13.42578125" style="1" customWidth="1"/>
    <col min="6279" max="6281" width="12.7109375" style="1" customWidth="1"/>
    <col min="6282" max="6295" width="11.42578125" style="1" customWidth="1"/>
    <col min="6296" max="6529" width="9.140625" style="1"/>
    <col min="6530" max="6530" width="23.85546875" style="1" customWidth="1"/>
    <col min="6531" max="6531" width="15.28515625" style="1" customWidth="1"/>
    <col min="6532" max="6533" width="12.7109375" style="1" customWidth="1"/>
    <col min="6534" max="6534" width="13.42578125" style="1" customWidth="1"/>
    <col min="6535" max="6537" width="12.7109375" style="1" customWidth="1"/>
    <col min="6538" max="6551" width="11.42578125" style="1" customWidth="1"/>
    <col min="6552" max="6785" width="9.140625" style="1"/>
    <col min="6786" max="6786" width="23.85546875" style="1" customWidth="1"/>
    <col min="6787" max="6787" width="15.28515625" style="1" customWidth="1"/>
    <col min="6788" max="6789" width="12.7109375" style="1" customWidth="1"/>
    <col min="6790" max="6790" width="13.42578125" style="1" customWidth="1"/>
    <col min="6791" max="6793" width="12.7109375" style="1" customWidth="1"/>
    <col min="6794" max="6807" width="11.42578125" style="1" customWidth="1"/>
    <col min="6808" max="7041" width="9.140625" style="1"/>
    <col min="7042" max="7042" width="23.85546875" style="1" customWidth="1"/>
    <col min="7043" max="7043" width="15.28515625" style="1" customWidth="1"/>
    <col min="7044" max="7045" width="12.7109375" style="1" customWidth="1"/>
    <col min="7046" max="7046" width="13.42578125" style="1" customWidth="1"/>
    <col min="7047" max="7049" width="12.7109375" style="1" customWidth="1"/>
    <col min="7050" max="7063" width="11.42578125" style="1" customWidth="1"/>
    <col min="7064" max="7297" width="9.140625" style="1"/>
    <col min="7298" max="7298" width="23.85546875" style="1" customWidth="1"/>
    <col min="7299" max="7299" width="15.28515625" style="1" customWidth="1"/>
    <col min="7300" max="7301" width="12.7109375" style="1" customWidth="1"/>
    <col min="7302" max="7302" width="13.42578125" style="1" customWidth="1"/>
    <col min="7303" max="7305" width="12.7109375" style="1" customWidth="1"/>
    <col min="7306" max="7319" width="11.42578125" style="1" customWidth="1"/>
    <col min="7320" max="7553" width="9.140625" style="1"/>
    <col min="7554" max="7554" width="23.85546875" style="1" customWidth="1"/>
    <col min="7555" max="7555" width="15.28515625" style="1" customWidth="1"/>
    <col min="7556" max="7557" width="12.7109375" style="1" customWidth="1"/>
    <col min="7558" max="7558" width="13.42578125" style="1" customWidth="1"/>
    <col min="7559" max="7561" width="12.7109375" style="1" customWidth="1"/>
    <col min="7562" max="7575" width="11.42578125" style="1" customWidth="1"/>
    <col min="7576" max="7809" width="9.140625" style="1"/>
    <col min="7810" max="7810" width="23.85546875" style="1" customWidth="1"/>
    <col min="7811" max="7811" width="15.28515625" style="1" customWidth="1"/>
    <col min="7812" max="7813" width="12.7109375" style="1" customWidth="1"/>
    <col min="7814" max="7814" width="13.42578125" style="1" customWidth="1"/>
    <col min="7815" max="7817" width="12.7109375" style="1" customWidth="1"/>
    <col min="7818" max="7831" width="11.42578125" style="1" customWidth="1"/>
    <col min="7832" max="8065" width="9.140625" style="1"/>
    <col min="8066" max="8066" width="23.85546875" style="1" customWidth="1"/>
    <col min="8067" max="8067" width="15.28515625" style="1" customWidth="1"/>
    <col min="8068" max="8069" width="12.7109375" style="1" customWidth="1"/>
    <col min="8070" max="8070" width="13.42578125" style="1" customWidth="1"/>
    <col min="8071" max="8073" width="12.7109375" style="1" customWidth="1"/>
    <col min="8074" max="8087" width="11.42578125" style="1" customWidth="1"/>
    <col min="8088" max="8321" width="9.140625" style="1"/>
    <col min="8322" max="8322" width="23.85546875" style="1" customWidth="1"/>
    <col min="8323" max="8323" width="15.28515625" style="1" customWidth="1"/>
    <col min="8324" max="8325" width="12.7109375" style="1" customWidth="1"/>
    <col min="8326" max="8326" width="13.42578125" style="1" customWidth="1"/>
    <col min="8327" max="8329" width="12.7109375" style="1" customWidth="1"/>
    <col min="8330" max="8343" width="11.42578125" style="1" customWidth="1"/>
    <col min="8344" max="8577" width="9.140625" style="1"/>
    <col min="8578" max="8578" width="23.85546875" style="1" customWidth="1"/>
    <col min="8579" max="8579" width="15.28515625" style="1" customWidth="1"/>
    <col min="8580" max="8581" width="12.7109375" style="1" customWidth="1"/>
    <col min="8582" max="8582" width="13.42578125" style="1" customWidth="1"/>
    <col min="8583" max="8585" width="12.7109375" style="1" customWidth="1"/>
    <col min="8586" max="8599" width="11.42578125" style="1" customWidth="1"/>
    <col min="8600" max="8833" width="9.140625" style="1"/>
    <col min="8834" max="8834" width="23.85546875" style="1" customWidth="1"/>
    <col min="8835" max="8835" width="15.28515625" style="1" customWidth="1"/>
    <col min="8836" max="8837" width="12.7109375" style="1" customWidth="1"/>
    <col min="8838" max="8838" width="13.42578125" style="1" customWidth="1"/>
    <col min="8839" max="8841" width="12.7109375" style="1" customWidth="1"/>
    <col min="8842" max="8855" width="11.42578125" style="1" customWidth="1"/>
    <col min="8856" max="9089" width="9.140625" style="1"/>
    <col min="9090" max="9090" width="23.85546875" style="1" customWidth="1"/>
    <col min="9091" max="9091" width="15.28515625" style="1" customWidth="1"/>
    <col min="9092" max="9093" width="12.7109375" style="1" customWidth="1"/>
    <col min="9094" max="9094" width="13.42578125" style="1" customWidth="1"/>
    <col min="9095" max="9097" width="12.7109375" style="1" customWidth="1"/>
    <col min="9098" max="9111" width="11.42578125" style="1" customWidth="1"/>
    <col min="9112" max="9345" width="9.140625" style="1"/>
    <col min="9346" max="9346" width="23.85546875" style="1" customWidth="1"/>
    <col min="9347" max="9347" width="15.28515625" style="1" customWidth="1"/>
    <col min="9348" max="9349" width="12.7109375" style="1" customWidth="1"/>
    <col min="9350" max="9350" width="13.42578125" style="1" customWidth="1"/>
    <col min="9351" max="9353" width="12.7109375" style="1" customWidth="1"/>
    <col min="9354" max="9367" width="11.42578125" style="1" customWidth="1"/>
    <col min="9368" max="9601" width="9.140625" style="1"/>
    <col min="9602" max="9602" width="23.85546875" style="1" customWidth="1"/>
    <col min="9603" max="9603" width="15.28515625" style="1" customWidth="1"/>
    <col min="9604" max="9605" width="12.7109375" style="1" customWidth="1"/>
    <col min="9606" max="9606" width="13.42578125" style="1" customWidth="1"/>
    <col min="9607" max="9609" width="12.7109375" style="1" customWidth="1"/>
    <col min="9610" max="9623" width="11.42578125" style="1" customWidth="1"/>
    <col min="9624" max="9857" width="9.140625" style="1"/>
    <col min="9858" max="9858" width="23.85546875" style="1" customWidth="1"/>
    <col min="9859" max="9859" width="15.28515625" style="1" customWidth="1"/>
    <col min="9860" max="9861" width="12.7109375" style="1" customWidth="1"/>
    <col min="9862" max="9862" width="13.42578125" style="1" customWidth="1"/>
    <col min="9863" max="9865" width="12.7109375" style="1" customWidth="1"/>
    <col min="9866" max="9879" width="11.42578125" style="1" customWidth="1"/>
    <col min="9880" max="10113" width="9.140625" style="1"/>
    <col min="10114" max="10114" width="23.85546875" style="1" customWidth="1"/>
    <col min="10115" max="10115" width="15.28515625" style="1" customWidth="1"/>
    <col min="10116" max="10117" width="12.7109375" style="1" customWidth="1"/>
    <col min="10118" max="10118" width="13.42578125" style="1" customWidth="1"/>
    <col min="10119" max="10121" width="12.7109375" style="1" customWidth="1"/>
    <col min="10122" max="10135" width="11.42578125" style="1" customWidth="1"/>
    <col min="10136" max="10369" width="9.140625" style="1"/>
    <col min="10370" max="10370" width="23.85546875" style="1" customWidth="1"/>
    <col min="10371" max="10371" width="15.28515625" style="1" customWidth="1"/>
    <col min="10372" max="10373" width="12.7109375" style="1" customWidth="1"/>
    <col min="10374" max="10374" width="13.42578125" style="1" customWidth="1"/>
    <col min="10375" max="10377" width="12.7109375" style="1" customWidth="1"/>
    <col min="10378" max="10391" width="11.42578125" style="1" customWidth="1"/>
    <col min="10392" max="10625" width="9.140625" style="1"/>
    <col min="10626" max="10626" width="23.85546875" style="1" customWidth="1"/>
    <col min="10627" max="10627" width="15.28515625" style="1" customWidth="1"/>
    <col min="10628" max="10629" width="12.7109375" style="1" customWidth="1"/>
    <col min="10630" max="10630" width="13.42578125" style="1" customWidth="1"/>
    <col min="10631" max="10633" width="12.7109375" style="1" customWidth="1"/>
    <col min="10634" max="10647" width="11.42578125" style="1" customWidth="1"/>
    <col min="10648" max="10881" width="9.140625" style="1"/>
    <col min="10882" max="10882" width="23.85546875" style="1" customWidth="1"/>
    <col min="10883" max="10883" width="15.28515625" style="1" customWidth="1"/>
    <col min="10884" max="10885" width="12.7109375" style="1" customWidth="1"/>
    <col min="10886" max="10886" width="13.42578125" style="1" customWidth="1"/>
    <col min="10887" max="10889" width="12.7109375" style="1" customWidth="1"/>
    <col min="10890" max="10903" width="11.42578125" style="1" customWidth="1"/>
    <col min="10904" max="11137" width="9.140625" style="1"/>
    <col min="11138" max="11138" width="23.85546875" style="1" customWidth="1"/>
    <col min="11139" max="11139" width="15.28515625" style="1" customWidth="1"/>
    <col min="11140" max="11141" width="12.7109375" style="1" customWidth="1"/>
    <col min="11142" max="11142" width="13.42578125" style="1" customWidth="1"/>
    <col min="11143" max="11145" width="12.7109375" style="1" customWidth="1"/>
    <col min="11146" max="11159" width="11.42578125" style="1" customWidth="1"/>
    <col min="11160" max="11393" width="9.140625" style="1"/>
    <col min="11394" max="11394" width="23.85546875" style="1" customWidth="1"/>
    <col min="11395" max="11395" width="15.28515625" style="1" customWidth="1"/>
    <col min="11396" max="11397" width="12.7109375" style="1" customWidth="1"/>
    <col min="11398" max="11398" width="13.42578125" style="1" customWidth="1"/>
    <col min="11399" max="11401" width="12.7109375" style="1" customWidth="1"/>
    <col min="11402" max="11415" width="11.42578125" style="1" customWidth="1"/>
    <col min="11416" max="11649" width="9.140625" style="1"/>
    <col min="11650" max="11650" width="23.85546875" style="1" customWidth="1"/>
    <col min="11651" max="11651" width="15.28515625" style="1" customWidth="1"/>
    <col min="11652" max="11653" width="12.7109375" style="1" customWidth="1"/>
    <col min="11654" max="11654" width="13.42578125" style="1" customWidth="1"/>
    <col min="11655" max="11657" width="12.7109375" style="1" customWidth="1"/>
    <col min="11658" max="11671" width="11.42578125" style="1" customWidth="1"/>
    <col min="11672" max="11905" width="9.140625" style="1"/>
    <col min="11906" max="11906" width="23.85546875" style="1" customWidth="1"/>
    <col min="11907" max="11907" width="15.28515625" style="1" customWidth="1"/>
    <col min="11908" max="11909" width="12.7109375" style="1" customWidth="1"/>
    <col min="11910" max="11910" width="13.42578125" style="1" customWidth="1"/>
    <col min="11911" max="11913" width="12.7109375" style="1" customWidth="1"/>
    <col min="11914" max="11927" width="11.42578125" style="1" customWidth="1"/>
    <col min="11928" max="12161" width="9.140625" style="1"/>
    <col min="12162" max="12162" width="23.85546875" style="1" customWidth="1"/>
    <col min="12163" max="12163" width="15.28515625" style="1" customWidth="1"/>
    <col min="12164" max="12165" width="12.7109375" style="1" customWidth="1"/>
    <col min="12166" max="12166" width="13.42578125" style="1" customWidth="1"/>
    <col min="12167" max="12169" width="12.7109375" style="1" customWidth="1"/>
    <col min="12170" max="12183" width="11.42578125" style="1" customWidth="1"/>
    <col min="12184" max="12417" width="9.140625" style="1"/>
    <col min="12418" max="12418" width="23.85546875" style="1" customWidth="1"/>
    <col min="12419" max="12419" width="15.28515625" style="1" customWidth="1"/>
    <col min="12420" max="12421" width="12.7109375" style="1" customWidth="1"/>
    <col min="12422" max="12422" width="13.42578125" style="1" customWidth="1"/>
    <col min="12423" max="12425" width="12.7109375" style="1" customWidth="1"/>
    <col min="12426" max="12439" width="11.42578125" style="1" customWidth="1"/>
    <col min="12440" max="12673" width="9.140625" style="1"/>
    <col min="12674" max="12674" width="23.85546875" style="1" customWidth="1"/>
    <col min="12675" max="12675" width="15.28515625" style="1" customWidth="1"/>
    <col min="12676" max="12677" width="12.7109375" style="1" customWidth="1"/>
    <col min="12678" max="12678" width="13.42578125" style="1" customWidth="1"/>
    <col min="12679" max="12681" width="12.7109375" style="1" customWidth="1"/>
    <col min="12682" max="12695" width="11.42578125" style="1" customWidth="1"/>
    <col min="12696" max="12929" width="9.140625" style="1"/>
    <col min="12930" max="12930" width="23.85546875" style="1" customWidth="1"/>
    <col min="12931" max="12931" width="15.28515625" style="1" customWidth="1"/>
    <col min="12932" max="12933" width="12.7109375" style="1" customWidth="1"/>
    <col min="12934" max="12934" width="13.42578125" style="1" customWidth="1"/>
    <col min="12935" max="12937" width="12.7109375" style="1" customWidth="1"/>
    <col min="12938" max="12951" width="11.42578125" style="1" customWidth="1"/>
    <col min="12952" max="13185" width="9.140625" style="1"/>
    <col min="13186" max="13186" width="23.85546875" style="1" customWidth="1"/>
    <col min="13187" max="13187" width="15.28515625" style="1" customWidth="1"/>
    <col min="13188" max="13189" width="12.7109375" style="1" customWidth="1"/>
    <col min="13190" max="13190" width="13.42578125" style="1" customWidth="1"/>
    <col min="13191" max="13193" width="12.7109375" style="1" customWidth="1"/>
    <col min="13194" max="13207" width="11.42578125" style="1" customWidth="1"/>
    <col min="13208" max="13441" width="9.140625" style="1"/>
    <col min="13442" max="13442" width="23.85546875" style="1" customWidth="1"/>
    <col min="13443" max="13443" width="15.28515625" style="1" customWidth="1"/>
    <col min="13444" max="13445" width="12.7109375" style="1" customWidth="1"/>
    <col min="13446" max="13446" width="13.42578125" style="1" customWidth="1"/>
    <col min="13447" max="13449" width="12.7109375" style="1" customWidth="1"/>
    <col min="13450" max="13463" width="11.42578125" style="1" customWidth="1"/>
    <col min="13464" max="13697" width="9.140625" style="1"/>
    <col min="13698" max="13698" width="23.85546875" style="1" customWidth="1"/>
    <col min="13699" max="13699" width="15.28515625" style="1" customWidth="1"/>
    <col min="13700" max="13701" width="12.7109375" style="1" customWidth="1"/>
    <col min="13702" max="13702" width="13.42578125" style="1" customWidth="1"/>
    <col min="13703" max="13705" width="12.7109375" style="1" customWidth="1"/>
    <col min="13706" max="13719" width="11.42578125" style="1" customWidth="1"/>
    <col min="13720" max="13953" width="9.140625" style="1"/>
    <col min="13954" max="13954" width="23.85546875" style="1" customWidth="1"/>
    <col min="13955" max="13955" width="15.28515625" style="1" customWidth="1"/>
    <col min="13956" max="13957" width="12.7109375" style="1" customWidth="1"/>
    <col min="13958" max="13958" width="13.42578125" style="1" customWidth="1"/>
    <col min="13959" max="13961" width="12.7109375" style="1" customWidth="1"/>
    <col min="13962" max="13975" width="11.42578125" style="1" customWidth="1"/>
    <col min="13976" max="14209" width="9.140625" style="1"/>
    <col min="14210" max="14210" width="23.85546875" style="1" customWidth="1"/>
    <col min="14211" max="14211" width="15.28515625" style="1" customWidth="1"/>
    <col min="14212" max="14213" width="12.7109375" style="1" customWidth="1"/>
    <col min="14214" max="14214" width="13.42578125" style="1" customWidth="1"/>
    <col min="14215" max="14217" width="12.7109375" style="1" customWidth="1"/>
    <col min="14218" max="14231" width="11.42578125" style="1" customWidth="1"/>
    <col min="14232" max="14465" width="9.140625" style="1"/>
    <col min="14466" max="14466" width="23.85546875" style="1" customWidth="1"/>
    <col min="14467" max="14467" width="15.28515625" style="1" customWidth="1"/>
    <col min="14468" max="14469" width="12.7109375" style="1" customWidth="1"/>
    <col min="14470" max="14470" width="13.42578125" style="1" customWidth="1"/>
    <col min="14471" max="14473" width="12.7109375" style="1" customWidth="1"/>
    <col min="14474" max="14487" width="11.42578125" style="1" customWidth="1"/>
    <col min="14488" max="14721" width="9.140625" style="1"/>
    <col min="14722" max="14722" width="23.85546875" style="1" customWidth="1"/>
    <col min="14723" max="14723" width="15.28515625" style="1" customWidth="1"/>
    <col min="14724" max="14725" width="12.7109375" style="1" customWidth="1"/>
    <col min="14726" max="14726" width="13.42578125" style="1" customWidth="1"/>
    <col min="14727" max="14729" width="12.7109375" style="1" customWidth="1"/>
    <col min="14730" max="14743" width="11.42578125" style="1" customWidth="1"/>
    <col min="14744" max="14977" width="9.140625" style="1"/>
    <col min="14978" max="14978" width="23.85546875" style="1" customWidth="1"/>
    <col min="14979" max="14979" width="15.28515625" style="1" customWidth="1"/>
    <col min="14980" max="14981" width="12.7109375" style="1" customWidth="1"/>
    <col min="14982" max="14982" width="13.42578125" style="1" customWidth="1"/>
    <col min="14983" max="14985" width="12.7109375" style="1" customWidth="1"/>
    <col min="14986" max="14999" width="11.42578125" style="1" customWidth="1"/>
    <col min="15000" max="15233" width="9.140625" style="1"/>
    <col min="15234" max="15234" width="23.85546875" style="1" customWidth="1"/>
    <col min="15235" max="15235" width="15.28515625" style="1" customWidth="1"/>
    <col min="15236" max="15237" width="12.7109375" style="1" customWidth="1"/>
    <col min="15238" max="15238" width="13.42578125" style="1" customWidth="1"/>
    <col min="15239" max="15241" width="12.7109375" style="1" customWidth="1"/>
    <col min="15242" max="15255" width="11.42578125" style="1" customWidth="1"/>
    <col min="15256" max="15489" width="9.140625" style="1"/>
    <col min="15490" max="15490" width="23.85546875" style="1" customWidth="1"/>
    <col min="15491" max="15491" width="15.28515625" style="1" customWidth="1"/>
    <col min="15492" max="15493" width="12.7109375" style="1" customWidth="1"/>
    <col min="15494" max="15494" width="13.42578125" style="1" customWidth="1"/>
    <col min="15495" max="15497" width="12.7109375" style="1" customWidth="1"/>
    <col min="15498" max="15511" width="11.42578125" style="1" customWidth="1"/>
    <col min="15512" max="15745" width="9.140625" style="1"/>
    <col min="15746" max="15746" width="23.85546875" style="1" customWidth="1"/>
    <col min="15747" max="15747" width="15.28515625" style="1" customWidth="1"/>
    <col min="15748" max="15749" width="12.7109375" style="1" customWidth="1"/>
    <col min="15750" max="15750" width="13.42578125" style="1" customWidth="1"/>
    <col min="15751" max="15753" width="12.7109375" style="1" customWidth="1"/>
    <col min="15754" max="15767" width="11.42578125" style="1" customWidth="1"/>
    <col min="15768" max="16001" width="9.140625" style="1"/>
    <col min="16002" max="16002" width="23.85546875" style="1" customWidth="1"/>
    <col min="16003" max="16003" width="15.28515625" style="1" customWidth="1"/>
    <col min="16004" max="16005" width="12.7109375" style="1" customWidth="1"/>
    <col min="16006" max="16006" width="13.42578125" style="1" customWidth="1"/>
    <col min="16007" max="16009" width="12.7109375" style="1" customWidth="1"/>
    <col min="16010" max="16023" width="11.42578125" style="1" customWidth="1"/>
    <col min="16024" max="16384" width="9.140625" style="1"/>
  </cols>
  <sheetData>
    <row r="1" spans="1:26 16347:16347" s="7" customFormat="1" ht="86.1" customHeight="1" x14ac:dyDescent="0.2">
      <c r="A1" s="122" t="s">
        <v>1</v>
      </c>
      <c r="B1" s="123" t="s">
        <v>137</v>
      </c>
      <c r="C1" s="233" t="s">
        <v>2</v>
      </c>
      <c r="D1" s="123" t="s">
        <v>4</v>
      </c>
      <c r="E1" s="123" t="s">
        <v>3</v>
      </c>
      <c r="F1" s="123" t="s">
        <v>5</v>
      </c>
      <c r="G1" s="123" t="s">
        <v>6</v>
      </c>
      <c r="H1" s="124" t="s">
        <v>170</v>
      </c>
      <c r="I1" s="123" t="s">
        <v>8</v>
      </c>
      <c r="J1" s="123" t="s">
        <v>9</v>
      </c>
      <c r="K1" s="124" t="s">
        <v>55</v>
      </c>
      <c r="L1" s="123" t="s">
        <v>54</v>
      </c>
      <c r="M1" s="123" t="s">
        <v>21</v>
      </c>
      <c r="N1" s="123" t="s">
        <v>22</v>
      </c>
      <c r="O1" s="123" t="s">
        <v>46</v>
      </c>
      <c r="P1" s="124" t="s">
        <v>67</v>
      </c>
      <c r="Q1" s="124" t="s">
        <v>47</v>
      </c>
      <c r="R1" s="124" t="s">
        <v>48</v>
      </c>
      <c r="S1" s="124" t="s">
        <v>206</v>
      </c>
      <c r="T1" s="124" t="s">
        <v>148</v>
      </c>
      <c r="U1" s="124" t="s">
        <v>56</v>
      </c>
      <c r="V1" s="124" t="s">
        <v>50</v>
      </c>
      <c r="W1" s="124" t="s">
        <v>51</v>
      </c>
      <c r="X1" s="125" t="s">
        <v>52</v>
      </c>
      <c r="Y1" s="125" t="s">
        <v>53</v>
      </c>
      <c r="Z1" s="121" t="s">
        <v>49</v>
      </c>
      <c r="XDS1" s="8"/>
    </row>
    <row r="2" spans="1:26 16347:16347" s="9" customFormat="1" ht="18" customHeight="1" outlineLevel="1" x14ac:dyDescent="0.2">
      <c r="A2" s="281" t="s">
        <v>144</v>
      </c>
      <c r="B2" s="282">
        <v>0</v>
      </c>
      <c r="C2" s="282" t="s">
        <v>171</v>
      </c>
      <c r="D2" s="282" t="s">
        <v>138</v>
      </c>
      <c r="E2" s="283">
        <v>116</v>
      </c>
      <c r="F2" s="283">
        <v>19.5</v>
      </c>
      <c r="G2" s="283"/>
      <c r="H2" s="284">
        <v>100000</v>
      </c>
      <c r="I2" s="285"/>
      <c r="J2" s="285"/>
      <c r="K2" s="285"/>
      <c r="L2" s="285"/>
      <c r="M2" s="285"/>
      <c r="N2" s="285"/>
      <c r="O2" s="285"/>
      <c r="P2" s="285"/>
      <c r="Q2" s="286"/>
      <c r="R2" s="286"/>
      <c r="S2" s="285"/>
      <c r="T2" s="301"/>
      <c r="U2" s="286" t="str">
        <f>IF(T2&lt;&gt;"",Q2+T2,"")</f>
        <v/>
      </c>
      <c r="V2" s="285"/>
      <c r="W2" s="285"/>
      <c r="X2" s="285"/>
      <c r="Y2" s="286"/>
      <c r="Z2" s="120" t="str">
        <f t="shared" ref="Z2:Z16" si="0">IF(AND(Y2="OK",COUNTBLANK(L2:X2)&lt;&gt;0),"ERROR","")</f>
        <v/>
      </c>
    </row>
    <row r="3" spans="1:26 16347:16347" s="9" customFormat="1" ht="18" customHeight="1" outlineLevel="1" x14ac:dyDescent="0.2">
      <c r="A3" s="281" t="s">
        <v>144</v>
      </c>
      <c r="B3" s="282">
        <v>0</v>
      </c>
      <c r="C3" s="282" t="s">
        <v>172</v>
      </c>
      <c r="D3" s="282" t="s">
        <v>139</v>
      </c>
      <c r="E3" s="283">
        <v>47</v>
      </c>
      <c r="F3" s="283">
        <v>21.5</v>
      </c>
      <c r="G3" s="283"/>
      <c r="H3" s="284">
        <v>120000</v>
      </c>
      <c r="I3" s="285"/>
      <c r="J3" s="285"/>
      <c r="K3" s="285"/>
      <c r="L3" s="285"/>
      <c r="M3" s="285"/>
      <c r="N3" s="285"/>
      <c r="O3" s="285"/>
      <c r="P3" s="285"/>
      <c r="Q3" s="286"/>
      <c r="R3" s="286"/>
      <c r="S3" s="285"/>
      <c r="T3" s="301"/>
      <c r="U3" s="286" t="str">
        <f t="shared" ref="U3:U60" si="1">IF(T3&lt;&gt;"",Q3+T3,"")</f>
        <v/>
      </c>
      <c r="V3" s="285"/>
      <c r="W3" s="285"/>
      <c r="X3" s="285"/>
      <c r="Y3" s="286"/>
      <c r="Z3" s="120" t="str">
        <f t="shared" si="0"/>
        <v/>
      </c>
    </row>
    <row r="4" spans="1:26 16347:16347" s="9" customFormat="1" ht="18" customHeight="1" outlineLevel="1" x14ac:dyDescent="0.2">
      <c r="A4" s="281" t="s">
        <v>144</v>
      </c>
      <c r="B4" s="282">
        <v>0</v>
      </c>
      <c r="C4" s="282" t="s">
        <v>173</v>
      </c>
      <c r="D4" s="282" t="s">
        <v>140</v>
      </c>
      <c r="E4" s="283">
        <v>67</v>
      </c>
      <c r="F4" s="283">
        <v>44.5</v>
      </c>
      <c r="G4" s="283"/>
      <c r="H4" s="284">
        <v>140000</v>
      </c>
      <c r="I4" s="285"/>
      <c r="J4" s="285"/>
      <c r="K4" s="285"/>
      <c r="L4" s="285"/>
      <c r="M4" s="285"/>
      <c r="N4" s="285"/>
      <c r="O4" s="285"/>
      <c r="P4" s="285"/>
      <c r="Q4" s="286"/>
      <c r="R4" s="286"/>
      <c r="S4" s="285"/>
      <c r="T4" s="301"/>
      <c r="U4" s="286" t="str">
        <f t="shared" si="1"/>
        <v/>
      </c>
      <c r="V4" s="285"/>
      <c r="W4" s="285"/>
      <c r="X4" s="285"/>
      <c r="Y4" s="286"/>
      <c r="Z4" s="120" t="str">
        <f t="shared" si="0"/>
        <v/>
      </c>
    </row>
    <row r="5" spans="1:26 16347:16347" s="9" customFormat="1" ht="18" customHeight="1" outlineLevel="1" x14ac:dyDescent="0.2">
      <c r="A5" s="281" t="s">
        <v>144</v>
      </c>
      <c r="B5" s="282">
        <v>0</v>
      </c>
      <c r="C5" s="282" t="s">
        <v>174</v>
      </c>
      <c r="D5" s="282" t="s">
        <v>138</v>
      </c>
      <c r="E5" s="283">
        <v>89.5</v>
      </c>
      <c r="F5" s="283">
        <v>29</v>
      </c>
      <c r="G5" s="283"/>
      <c r="H5" s="284">
        <v>160000</v>
      </c>
      <c r="I5" s="285"/>
      <c r="J5" s="285"/>
      <c r="K5" s="285"/>
      <c r="L5" s="285"/>
      <c r="M5" s="285"/>
      <c r="N5" s="285"/>
      <c r="O5" s="285"/>
      <c r="P5" s="285"/>
      <c r="Q5" s="286"/>
      <c r="R5" s="286"/>
      <c r="S5" s="285"/>
      <c r="T5" s="301"/>
      <c r="U5" s="286" t="str">
        <f t="shared" si="1"/>
        <v/>
      </c>
      <c r="V5" s="285"/>
      <c r="W5" s="285"/>
      <c r="X5" s="285"/>
      <c r="Y5" s="286"/>
      <c r="Z5" s="120" t="str">
        <f t="shared" si="0"/>
        <v/>
      </c>
    </row>
    <row r="6" spans="1:26 16347:16347" s="9" customFormat="1" ht="18" customHeight="1" outlineLevel="1" x14ac:dyDescent="0.2">
      <c r="A6" s="281" t="s">
        <v>144</v>
      </c>
      <c r="B6" s="282">
        <v>1</v>
      </c>
      <c r="C6" s="282" t="s">
        <v>175</v>
      </c>
      <c r="D6" s="282" t="s">
        <v>138</v>
      </c>
      <c r="E6" s="283">
        <v>90</v>
      </c>
      <c r="F6" s="283">
        <v>9</v>
      </c>
      <c r="G6" s="283"/>
      <c r="H6" s="284">
        <v>180000</v>
      </c>
      <c r="I6" s="285"/>
      <c r="J6" s="285"/>
      <c r="K6" s="285"/>
      <c r="L6" s="285"/>
      <c r="M6" s="285"/>
      <c r="N6" s="285"/>
      <c r="O6" s="285"/>
      <c r="P6" s="285"/>
      <c r="Q6" s="286"/>
      <c r="R6" s="286"/>
      <c r="S6" s="285"/>
      <c r="T6" s="301"/>
      <c r="U6" s="286" t="str">
        <f t="shared" si="1"/>
        <v/>
      </c>
      <c r="V6" s="285"/>
      <c r="W6" s="285"/>
      <c r="X6" s="285"/>
      <c r="Y6" s="286"/>
      <c r="Z6" s="120" t="str">
        <f t="shared" si="0"/>
        <v/>
      </c>
    </row>
    <row r="7" spans="1:26 16347:16347" s="9" customFormat="1" ht="18" customHeight="1" outlineLevel="1" x14ac:dyDescent="0.2">
      <c r="A7" s="281" t="s">
        <v>144</v>
      </c>
      <c r="B7" s="282">
        <v>1</v>
      </c>
      <c r="C7" s="282" t="s">
        <v>176</v>
      </c>
      <c r="D7" s="282" t="s">
        <v>138</v>
      </c>
      <c r="E7" s="283">
        <v>86</v>
      </c>
      <c r="F7" s="283">
        <v>10</v>
      </c>
      <c r="G7" s="283"/>
      <c r="H7" s="284">
        <v>200000</v>
      </c>
      <c r="I7" s="285"/>
      <c r="J7" s="285"/>
      <c r="K7" s="285"/>
      <c r="L7" s="285"/>
      <c r="M7" s="285"/>
      <c r="N7" s="285"/>
      <c r="O7" s="285"/>
      <c r="P7" s="285"/>
      <c r="Q7" s="286"/>
      <c r="R7" s="286"/>
      <c r="S7" s="285"/>
      <c r="T7" s="301"/>
      <c r="U7" s="286" t="str">
        <f t="shared" si="1"/>
        <v/>
      </c>
      <c r="V7" s="285"/>
      <c r="W7" s="285"/>
      <c r="X7" s="285"/>
      <c r="Y7" s="286"/>
      <c r="Z7" s="120" t="str">
        <f t="shared" si="0"/>
        <v/>
      </c>
    </row>
    <row r="8" spans="1:26 16347:16347" s="9" customFormat="1" ht="18" customHeight="1" outlineLevel="1" x14ac:dyDescent="0.2">
      <c r="A8" s="281" t="s">
        <v>144</v>
      </c>
      <c r="B8" s="282">
        <v>1</v>
      </c>
      <c r="C8" s="282" t="s">
        <v>177</v>
      </c>
      <c r="D8" s="282" t="s">
        <v>140</v>
      </c>
      <c r="E8" s="283">
        <v>67</v>
      </c>
      <c r="F8" s="283">
        <v>7</v>
      </c>
      <c r="G8" s="283"/>
      <c r="H8" s="284">
        <v>220000</v>
      </c>
      <c r="I8" s="285"/>
      <c r="J8" s="285"/>
      <c r="K8" s="285"/>
      <c r="L8" s="285"/>
      <c r="M8" s="285"/>
      <c r="N8" s="285"/>
      <c r="O8" s="285"/>
      <c r="P8" s="285"/>
      <c r="Q8" s="286"/>
      <c r="R8" s="286"/>
      <c r="S8" s="285"/>
      <c r="T8" s="301"/>
      <c r="U8" s="286" t="str">
        <f t="shared" si="1"/>
        <v/>
      </c>
      <c r="V8" s="285"/>
      <c r="W8" s="285"/>
      <c r="X8" s="285"/>
      <c r="Y8" s="286"/>
      <c r="Z8" s="120" t="str">
        <f t="shared" si="0"/>
        <v/>
      </c>
    </row>
    <row r="9" spans="1:26 16347:16347" s="9" customFormat="1" ht="18" customHeight="1" outlineLevel="1" x14ac:dyDescent="0.2">
      <c r="A9" s="281" t="s">
        <v>144</v>
      </c>
      <c r="B9" s="282">
        <v>1</v>
      </c>
      <c r="C9" s="282" t="s">
        <v>178</v>
      </c>
      <c r="D9" s="282" t="s">
        <v>138</v>
      </c>
      <c r="E9" s="283">
        <v>89.5</v>
      </c>
      <c r="F9" s="283">
        <v>7</v>
      </c>
      <c r="G9" s="283"/>
      <c r="H9" s="284">
        <v>240000</v>
      </c>
      <c r="I9" s="285"/>
      <c r="J9" s="285"/>
      <c r="K9" s="285"/>
      <c r="L9" s="285"/>
      <c r="M9" s="285"/>
      <c r="N9" s="285"/>
      <c r="O9" s="285"/>
      <c r="P9" s="285"/>
      <c r="Q9" s="286"/>
      <c r="R9" s="286"/>
      <c r="S9" s="285"/>
      <c r="T9" s="301"/>
      <c r="U9" s="286" t="str">
        <f t="shared" si="1"/>
        <v/>
      </c>
      <c r="V9" s="285"/>
      <c r="W9" s="285"/>
      <c r="X9" s="285"/>
      <c r="Y9" s="286"/>
      <c r="Z9" s="120" t="str">
        <f t="shared" si="0"/>
        <v/>
      </c>
    </row>
    <row r="10" spans="1:26 16347:16347" s="9" customFormat="1" ht="18" customHeight="1" outlineLevel="1" x14ac:dyDescent="0.2">
      <c r="A10" s="281" t="s">
        <v>144</v>
      </c>
      <c r="B10" s="282">
        <v>1</v>
      </c>
      <c r="C10" s="282" t="s">
        <v>179</v>
      </c>
      <c r="D10" s="282" t="s">
        <v>140</v>
      </c>
      <c r="E10" s="283">
        <v>68</v>
      </c>
      <c r="F10" s="283"/>
      <c r="G10" s="283"/>
      <c r="H10" s="284">
        <v>260000</v>
      </c>
      <c r="I10" s="285"/>
      <c r="J10" s="285"/>
      <c r="K10" s="285"/>
      <c r="L10" s="285"/>
      <c r="M10" s="285"/>
      <c r="N10" s="285"/>
      <c r="O10" s="285"/>
      <c r="P10" s="285"/>
      <c r="Q10" s="286"/>
      <c r="R10" s="286"/>
      <c r="S10" s="285"/>
      <c r="T10" s="301"/>
      <c r="U10" s="286" t="str">
        <f t="shared" si="1"/>
        <v/>
      </c>
      <c r="V10" s="285"/>
      <c r="W10" s="285"/>
      <c r="X10" s="285"/>
      <c r="Y10" s="286"/>
      <c r="Z10" s="120" t="str">
        <f t="shared" si="0"/>
        <v/>
      </c>
    </row>
    <row r="11" spans="1:26 16347:16347" s="9" customFormat="1" ht="18" customHeight="1" outlineLevel="1" x14ac:dyDescent="0.2">
      <c r="A11" s="281" t="s">
        <v>144</v>
      </c>
      <c r="B11" s="282">
        <v>2</v>
      </c>
      <c r="C11" s="282" t="s">
        <v>180</v>
      </c>
      <c r="D11" s="282" t="s">
        <v>138</v>
      </c>
      <c r="E11" s="283">
        <v>90</v>
      </c>
      <c r="F11" s="283">
        <v>9</v>
      </c>
      <c r="G11" s="283"/>
      <c r="H11" s="284">
        <v>280000</v>
      </c>
      <c r="I11" s="285"/>
      <c r="J11" s="285"/>
      <c r="K11" s="285"/>
      <c r="L11" s="285"/>
      <c r="M11" s="285"/>
      <c r="N11" s="285"/>
      <c r="O11" s="285"/>
      <c r="P11" s="285"/>
      <c r="Q11" s="286"/>
      <c r="R11" s="286"/>
      <c r="S11" s="285"/>
      <c r="T11" s="301"/>
      <c r="U11" s="286" t="str">
        <f t="shared" si="1"/>
        <v/>
      </c>
      <c r="V11" s="285"/>
      <c r="W11" s="285"/>
      <c r="X11" s="285"/>
      <c r="Y11" s="286"/>
      <c r="Z11" s="120" t="str">
        <f t="shared" si="0"/>
        <v/>
      </c>
    </row>
    <row r="12" spans="1:26 16347:16347" s="9" customFormat="1" ht="18" customHeight="1" outlineLevel="1" x14ac:dyDescent="0.2">
      <c r="A12" s="281" t="s">
        <v>144</v>
      </c>
      <c r="B12" s="282">
        <v>2</v>
      </c>
      <c r="C12" s="282" t="s">
        <v>181</v>
      </c>
      <c r="D12" s="282" t="s">
        <v>138</v>
      </c>
      <c r="E12" s="283">
        <v>87.5</v>
      </c>
      <c r="F12" s="283">
        <v>10</v>
      </c>
      <c r="G12" s="283"/>
      <c r="H12" s="284">
        <v>300000</v>
      </c>
      <c r="I12" s="285"/>
      <c r="J12" s="285"/>
      <c r="K12" s="285"/>
      <c r="L12" s="285"/>
      <c r="M12" s="285"/>
      <c r="N12" s="285"/>
      <c r="O12" s="285"/>
      <c r="P12" s="285"/>
      <c r="Q12" s="286"/>
      <c r="R12" s="286"/>
      <c r="S12" s="285"/>
      <c r="T12" s="301"/>
      <c r="U12" s="286" t="str">
        <f t="shared" si="1"/>
        <v/>
      </c>
      <c r="V12" s="285"/>
      <c r="W12" s="285"/>
      <c r="X12" s="285"/>
      <c r="Y12" s="286"/>
      <c r="Z12" s="120" t="str">
        <f t="shared" si="0"/>
        <v/>
      </c>
    </row>
    <row r="13" spans="1:26 16347:16347" s="9" customFormat="1" ht="18" customHeight="1" outlineLevel="1" x14ac:dyDescent="0.2">
      <c r="A13" s="281" t="s">
        <v>144</v>
      </c>
      <c r="B13" s="282">
        <v>2</v>
      </c>
      <c r="C13" s="282" t="s">
        <v>182</v>
      </c>
      <c r="D13" s="282" t="s">
        <v>140</v>
      </c>
      <c r="E13" s="283">
        <v>83.5</v>
      </c>
      <c r="F13" s="283">
        <v>8</v>
      </c>
      <c r="G13" s="283"/>
      <c r="H13" s="284">
        <v>320000</v>
      </c>
      <c r="I13" s="285"/>
      <c r="J13" s="285"/>
      <c r="K13" s="285"/>
      <c r="L13" s="285"/>
      <c r="M13" s="285"/>
      <c r="N13" s="285"/>
      <c r="O13" s="285"/>
      <c r="P13" s="285"/>
      <c r="Q13" s="286"/>
      <c r="R13" s="286"/>
      <c r="S13" s="285"/>
      <c r="T13" s="301"/>
      <c r="U13" s="286" t="str">
        <f t="shared" si="1"/>
        <v/>
      </c>
      <c r="V13" s="285"/>
      <c r="W13" s="285"/>
      <c r="X13" s="285"/>
      <c r="Y13" s="286"/>
      <c r="Z13" s="120" t="str">
        <f t="shared" si="0"/>
        <v/>
      </c>
    </row>
    <row r="14" spans="1:26 16347:16347" s="9" customFormat="1" ht="18" customHeight="1" outlineLevel="1" x14ac:dyDescent="0.2">
      <c r="A14" s="281" t="s">
        <v>144</v>
      </c>
      <c r="B14" s="282">
        <v>2</v>
      </c>
      <c r="C14" s="282" t="s">
        <v>183</v>
      </c>
      <c r="D14" s="282" t="s">
        <v>140</v>
      </c>
      <c r="E14" s="283">
        <v>66</v>
      </c>
      <c r="F14" s="283">
        <v>7</v>
      </c>
      <c r="G14" s="283"/>
      <c r="H14" s="284">
        <v>280000</v>
      </c>
      <c r="I14" s="285"/>
      <c r="J14" s="285"/>
      <c r="K14" s="285"/>
      <c r="L14" s="285"/>
      <c r="M14" s="285"/>
      <c r="N14" s="285"/>
      <c r="O14" s="285"/>
      <c r="P14" s="285"/>
      <c r="Q14" s="286"/>
      <c r="R14" s="286"/>
      <c r="S14" s="285"/>
      <c r="T14" s="301"/>
      <c r="U14" s="286" t="str">
        <f t="shared" si="1"/>
        <v/>
      </c>
      <c r="V14" s="285"/>
      <c r="W14" s="285"/>
      <c r="X14" s="285"/>
      <c r="Y14" s="286"/>
      <c r="Z14" s="120" t="str">
        <f t="shared" si="0"/>
        <v/>
      </c>
    </row>
    <row r="15" spans="1:26 16347:16347" s="9" customFormat="1" ht="18" customHeight="1" outlineLevel="1" x14ac:dyDescent="0.2">
      <c r="A15" s="281" t="s">
        <v>144</v>
      </c>
      <c r="B15" s="282">
        <v>2</v>
      </c>
      <c r="C15" s="282" t="s">
        <v>184</v>
      </c>
      <c r="D15" s="282" t="s">
        <v>138</v>
      </c>
      <c r="E15" s="283">
        <v>89.5</v>
      </c>
      <c r="F15" s="283">
        <v>7</v>
      </c>
      <c r="G15" s="283"/>
      <c r="H15" s="284">
        <v>300000</v>
      </c>
      <c r="I15" s="285"/>
      <c r="J15" s="285"/>
      <c r="K15" s="285"/>
      <c r="L15" s="285"/>
      <c r="M15" s="285"/>
      <c r="N15" s="285"/>
      <c r="O15" s="285"/>
      <c r="P15" s="285"/>
      <c r="Q15" s="286"/>
      <c r="R15" s="286"/>
      <c r="S15" s="285"/>
      <c r="T15" s="301"/>
      <c r="U15" s="286" t="str">
        <f t="shared" si="1"/>
        <v/>
      </c>
      <c r="V15" s="285"/>
      <c r="W15" s="285"/>
      <c r="X15" s="285"/>
      <c r="Y15" s="286"/>
      <c r="Z15" s="120" t="str">
        <f t="shared" si="0"/>
        <v/>
      </c>
    </row>
    <row r="16" spans="1:26 16347:16347" s="9" customFormat="1" ht="18" customHeight="1" outlineLevel="1" x14ac:dyDescent="0.2">
      <c r="A16" s="281" t="s">
        <v>144</v>
      </c>
      <c r="B16" s="282">
        <v>2</v>
      </c>
      <c r="C16" s="282" t="s">
        <v>185</v>
      </c>
      <c r="D16" s="282" t="s">
        <v>140</v>
      </c>
      <c r="E16" s="283">
        <v>72</v>
      </c>
      <c r="F16" s="283">
        <v>7</v>
      </c>
      <c r="G16" s="283"/>
      <c r="H16" s="284">
        <v>320000</v>
      </c>
      <c r="I16" s="285"/>
      <c r="J16" s="285"/>
      <c r="K16" s="285"/>
      <c r="L16" s="285"/>
      <c r="M16" s="285"/>
      <c r="N16" s="285"/>
      <c r="O16" s="285"/>
      <c r="P16" s="285"/>
      <c r="Q16" s="286"/>
      <c r="R16" s="286"/>
      <c r="S16" s="285"/>
      <c r="T16" s="301"/>
      <c r="U16" s="286" t="str">
        <f t="shared" si="1"/>
        <v/>
      </c>
      <c r="V16" s="285"/>
      <c r="W16" s="285"/>
      <c r="X16" s="285"/>
      <c r="Y16" s="286"/>
      <c r="Z16" s="120" t="str">
        <f t="shared" si="0"/>
        <v/>
      </c>
    </row>
    <row r="17" spans="1:26" s="9" customFormat="1" ht="18" customHeight="1" outlineLevel="1" x14ac:dyDescent="0.2">
      <c r="A17" s="281" t="s">
        <v>144</v>
      </c>
      <c r="B17" s="282">
        <v>3</v>
      </c>
      <c r="C17" s="282" t="s">
        <v>186</v>
      </c>
      <c r="D17" s="282" t="s">
        <v>138</v>
      </c>
      <c r="E17" s="283">
        <v>90</v>
      </c>
      <c r="F17" s="283">
        <v>9</v>
      </c>
      <c r="G17" s="283"/>
      <c r="H17" s="284">
        <v>340000</v>
      </c>
      <c r="I17" s="285"/>
      <c r="J17" s="285"/>
      <c r="K17" s="285"/>
      <c r="L17" s="285"/>
      <c r="M17" s="285"/>
      <c r="N17" s="285"/>
      <c r="O17" s="285"/>
      <c r="P17" s="285"/>
      <c r="Q17" s="286"/>
      <c r="R17" s="286"/>
      <c r="S17" s="285"/>
      <c r="T17" s="301"/>
      <c r="U17" s="286" t="str">
        <f t="shared" si="1"/>
        <v/>
      </c>
      <c r="V17" s="285"/>
      <c r="W17" s="285"/>
      <c r="X17" s="285"/>
      <c r="Y17" s="286"/>
      <c r="Z17" s="120" t="str">
        <f t="shared" ref="Z17:Z42" si="2">IF(AND(Y17="OK",COUNTBLANK(L17:X17)&lt;&gt;0),"ERROR","")</f>
        <v/>
      </c>
    </row>
    <row r="18" spans="1:26" s="9" customFormat="1" ht="18" customHeight="1" outlineLevel="1" x14ac:dyDescent="0.2">
      <c r="A18" s="281" t="s">
        <v>144</v>
      </c>
      <c r="B18" s="282">
        <v>3</v>
      </c>
      <c r="C18" s="282" t="s">
        <v>187</v>
      </c>
      <c r="D18" s="282" t="s">
        <v>138</v>
      </c>
      <c r="E18" s="283">
        <v>87.5</v>
      </c>
      <c r="F18" s="283">
        <v>10</v>
      </c>
      <c r="G18" s="283"/>
      <c r="H18" s="284">
        <v>360000</v>
      </c>
      <c r="I18" s="285"/>
      <c r="J18" s="285"/>
      <c r="K18" s="285"/>
      <c r="L18" s="285"/>
      <c r="M18" s="285"/>
      <c r="N18" s="285"/>
      <c r="O18" s="285"/>
      <c r="P18" s="285"/>
      <c r="Q18" s="286"/>
      <c r="R18" s="286"/>
      <c r="S18" s="285"/>
      <c r="T18" s="301"/>
      <c r="U18" s="286" t="str">
        <f t="shared" si="1"/>
        <v/>
      </c>
      <c r="V18" s="285"/>
      <c r="W18" s="285"/>
      <c r="X18" s="285"/>
      <c r="Y18" s="286"/>
      <c r="Z18" s="120" t="str">
        <f t="shared" si="2"/>
        <v/>
      </c>
    </row>
    <row r="19" spans="1:26" s="9" customFormat="1" ht="18" customHeight="1" outlineLevel="1" x14ac:dyDescent="0.2">
      <c r="A19" s="281" t="s">
        <v>144</v>
      </c>
      <c r="B19" s="282">
        <v>3</v>
      </c>
      <c r="C19" s="282" t="s">
        <v>188</v>
      </c>
      <c r="D19" s="282" t="s">
        <v>140</v>
      </c>
      <c r="E19" s="283">
        <v>83.5</v>
      </c>
      <c r="F19" s="283">
        <v>8</v>
      </c>
      <c r="G19" s="283"/>
      <c r="H19" s="284">
        <v>380000</v>
      </c>
      <c r="I19" s="285"/>
      <c r="J19" s="285"/>
      <c r="K19" s="285"/>
      <c r="L19" s="285"/>
      <c r="M19" s="285"/>
      <c r="N19" s="285"/>
      <c r="O19" s="285"/>
      <c r="P19" s="285"/>
      <c r="Q19" s="286"/>
      <c r="R19" s="286"/>
      <c r="S19" s="285"/>
      <c r="T19" s="301"/>
      <c r="U19" s="286" t="str">
        <f t="shared" si="1"/>
        <v/>
      </c>
      <c r="V19" s="285"/>
      <c r="W19" s="285"/>
      <c r="X19" s="285"/>
      <c r="Y19" s="286"/>
      <c r="Z19" s="120" t="str">
        <f t="shared" si="2"/>
        <v/>
      </c>
    </row>
    <row r="20" spans="1:26" s="9" customFormat="1" ht="18" customHeight="1" outlineLevel="1" x14ac:dyDescent="0.2">
      <c r="A20" s="281" t="s">
        <v>144</v>
      </c>
      <c r="B20" s="282">
        <v>3</v>
      </c>
      <c r="C20" s="282" t="s">
        <v>189</v>
      </c>
      <c r="D20" s="282" t="s">
        <v>140</v>
      </c>
      <c r="E20" s="283">
        <v>66.5</v>
      </c>
      <c r="F20" s="283">
        <v>7</v>
      </c>
      <c r="G20" s="283"/>
      <c r="H20" s="284">
        <v>400000</v>
      </c>
      <c r="I20" s="285"/>
      <c r="J20" s="285"/>
      <c r="K20" s="285"/>
      <c r="L20" s="285"/>
      <c r="M20" s="285"/>
      <c r="N20" s="285"/>
      <c r="O20" s="285"/>
      <c r="P20" s="285"/>
      <c r="Q20" s="286"/>
      <c r="R20" s="286"/>
      <c r="S20" s="285"/>
      <c r="T20" s="301"/>
      <c r="U20" s="286" t="str">
        <f t="shared" si="1"/>
        <v/>
      </c>
      <c r="V20" s="285"/>
      <c r="W20" s="285"/>
      <c r="X20" s="285"/>
      <c r="Y20" s="286"/>
      <c r="Z20" s="120" t="str">
        <f t="shared" si="2"/>
        <v/>
      </c>
    </row>
    <row r="21" spans="1:26" s="9" customFormat="1" ht="18" customHeight="1" outlineLevel="1" x14ac:dyDescent="0.2">
      <c r="A21" s="281" t="s">
        <v>144</v>
      </c>
      <c r="B21" s="282">
        <v>3</v>
      </c>
      <c r="C21" s="282" t="s">
        <v>190</v>
      </c>
      <c r="D21" s="282" t="s">
        <v>140</v>
      </c>
      <c r="E21" s="283">
        <v>66.5</v>
      </c>
      <c r="F21" s="283">
        <v>11.5</v>
      </c>
      <c r="G21" s="283"/>
      <c r="H21" s="284">
        <v>420000</v>
      </c>
      <c r="I21" s="285"/>
      <c r="J21" s="285"/>
      <c r="K21" s="285"/>
      <c r="L21" s="285"/>
      <c r="M21" s="285"/>
      <c r="N21" s="285"/>
      <c r="O21" s="285"/>
      <c r="P21" s="285"/>
      <c r="Q21" s="286"/>
      <c r="R21" s="286"/>
      <c r="S21" s="285"/>
      <c r="T21" s="301"/>
      <c r="U21" s="286" t="str">
        <f t="shared" si="1"/>
        <v/>
      </c>
      <c r="V21" s="285"/>
      <c r="W21" s="285"/>
      <c r="X21" s="285"/>
      <c r="Y21" s="286"/>
      <c r="Z21" s="120" t="str">
        <f t="shared" si="2"/>
        <v/>
      </c>
    </row>
    <row r="22" spans="1:26" s="9" customFormat="1" ht="18" customHeight="1" outlineLevel="1" x14ac:dyDescent="0.2">
      <c r="A22" s="281" t="s">
        <v>144</v>
      </c>
      <c r="B22" s="282">
        <v>3</v>
      </c>
      <c r="C22" s="282" t="s">
        <v>191</v>
      </c>
      <c r="D22" s="282" t="s">
        <v>140</v>
      </c>
      <c r="E22" s="283">
        <v>72</v>
      </c>
      <c r="F22" s="283">
        <v>7</v>
      </c>
      <c r="G22" s="283"/>
      <c r="H22" s="284">
        <v>440000</v>
      </c>
      <c r="I22" s="285"/>
      <c r="J22" s="285"/>
      <c r="K22" s="285"/>
      <c r="L22" s="285"/>
      <c r="M22" s="285"/>
      <c r="N22" s="285"/>
      <c r="O22" s="285"/>
      <c r="P22" s="285"/>
      <c r="Q22" s="286"/>
      <c r="R22" s="286"/>
      <c r="S22" s="285"/>
      <c r="T22" s="301"/>
      <c r="U22" s="286" t="str">
        <f t="shared" si="1"/>
        <v/>
      </c>
      <c r="V22" s="285"/>
      <c r="W22" s="285"/>
      <c r="X22" s="285"/>
      <c r="Y22" s="286"/>
      <c r="Z22" s="120" t="str">
        <f t="shared" si="2"/>
        <v/>
      </c>
    </row>
    <row r="23" spans="1:26" s="9" customFormat="1" ht="18" customHeight="1" outlineLevel="1" x14ac:dyDescent="0.2">
      <c r="A23" s="281" t="s">
        <v>144</v>
      </c>
      <c r="B23" s="282">
        <v>4</v>
      </c>
      <c r="C23" s="282" t="s">
        <v>192</v>
      </c>
      <c r="D23" s="282" t="s">
        <v>141</v>
      </c>
      <c r="E23" s="283">
        <v>141</v>
      </c>
      <c r="F23" s="283">
        <v>41</v>
      </c>
      <c r="G23" s="283"/>
      <c r="H23" s="284">
        <v>460000</v>
      </c>
      <c r="I23" s="285"/>
      <c r="J23" s="285"/>
      <c r="K23" s="285"/>
      <c r="L23" s="285"/>
      <c r="M23" s="285"/>
      <c r="N23" s="285"/>
      <c r="O23" s="285"/>
      <c r="P23" s="285"/>
      <c r="Q23" s="286"/>
      <c r="R23" s="286"/>
      <c r="S23" s="285"/>
      <c r="T23" s="301"/>
      <c r="U23" s="286" t="str">
        <f t="shared" si="1"/>
        <v/>
      </c>
      <c r="V23" s="285"/>
      <c r="W23" s="285"/>
      <c r="X23" s="285"/>
      <c r="Y23" s="286"/>
      <c r="Z23" s="120" t="str">
        <f t="shared" si="2"/>
        <v/>
      </c>
    </row>
    <row r="24" spans="1:26" s="9" customFormat="1" ht="18" customHeight="1" outlineLevel="1" x14ac:dyDescent="0.2">
      <c r="A24" s="281" t="s">
        <v>144</v>
      </c>
      <c r="B24" s="282">
        <v>4</v>
      </c>
      <c r="C24" s="282" t="s">
        <v>193</v>
      </c>
      <c r="D24" s="282" t="s">
        <v>141</v>
      </c>
      <c r="E24" s="283">
        <v>120.5</v>
      </c>
      <c r="F24" s="283">
        <v>12.5</v>
      </c>
      <c r="G24" s="283"/>
      <c r="H24" s="284">
        <v>480000</v>
      </c>
      <c r="I24" s="285"/>
      <c r="J24" s="285"/>
      <c r="K24" s="285"/>
      <c r="L24" s="285"/>
      <c r="M24" s="285"/>
      <c r="N24" s="285"/>
      <c r="O24" s="285"/>
      <c r="P24" s="285"/>
      <c r="Q24" s="286"/>
      <c r="R24" s="286"/>
      <c r="S24" s="285"/>
      <c r="T24" s="301"/>
      <c r="U24" s="286" t="str">
        <f t="shared" si="1"/>
        <v/>
      </c>
      <c r="V24" s="285"/>
      <c r="W24" s="285"/>
      <c r="X24" s="285"/>
      <c r="Y24" s="286"/>
      <c r="Z24" s="120" t="str">
        <f t="shared" si="2"/>
        <v/>
      </c>
    </row>
    <row r="25" spans="1:26" s="9" customFormat="1" ht="18" customHeight="1" outlineLevel="1" thickBot="1" x14ac:dyDescent="0.25">
      <c r="A25" s="287" t="s">
        <v>144</v>
      </c>
      <c r="B25" s="288">
        <v>4</v>
      </c>
      <c r="C25" s="288" t="s">
        <v>194</v>
      </c>
      <c r="D25" s="288" t="s">
        <v>141</v>
      </c>
      <c r="E25" s="289">
        <v>130.5</v>
      </c>
      <c r="F25" s="289">
        <v>22</v>
      </c>
      <c r="G25" s="289"/>
      <c r="H25" s="290">
        <v>500000</v>
      </c>
      <c r="I25" s="291"/>
      <c r="J25" s="291"/>
      <c r="K25" s="291"/>
      <c r="L25" s="291"/>
      <c r="M25" s="291"/>
      <c r="N25" s="291"/>
      <c r="O25" s="291"/>
      <c r="P25" s="291"/>
      <c r="Q25" s="292"/>
      <c r="R25" s="292"/>
      <c r="S25" s="291"/>
      <c r="T25" s="302"/>
      <c r="U25" s="292" t="str">
        <f t="shared" si="1"/>
        <v/>
      </c>
      <c r="V25" s="291"/>
      <c r="W25" s="291"/>
      <c r="X25" s="291"/>
      <c r="Y25" s="292"/>
      <c r="Z25" s="272" t="str">
        <f t="shared" si="2"/>
        <v/>
      </c>
    </row>
    <row r="26" spans="1:26" s="9" customFormat="1" ht="18" customHeight="1" outlineLevel="1" x14ac:dyDescent="0.2">
      <c r="A26" s="293" t="s">
        <v>145</v>
      </c>
      <c r="B26" s="294">
        <v>1</v>
      </c>
      <c r="C26" s="294" t="s">
        <v>195</v>
      </c>
      <c r="D26" s="294" t="s">
        <v>138</v>
      </c>
      <c r="E26" s="295">
        <v>85</v>
      </c>
      <c r="F26" s="295">
        <v>14</v>
      </c>
      <c r="G26" s="295">
        <v>18.5</v>
      </c>
      <c r="H26" s="296">
        <v>200000</v>
      </c>
      <c r="I26" s="297"/>
      <c r="J26" s="297"/>
      <c r="K26" s="297"/>
      <c r="L26" s="297"/>
      <c r="M26" s="297"/>
      <c r="N26" s="297"/>
      <c r="O26" s="297"/>
      <c r="P26" s="297"/>
      <c r="Q26" s="298"/>
      <c r="R26" s="298"/>
      <c r="S26" s="297"/>
      <c r="T26" s="303"/>
      <c r="U26" s="298" t="str">
        <f t="shared" si="1"/>
        <v/>
      </c>
      <c r="V26" s="297"/>
      <c r="W26" s="297"/>
      <c r="X26" s="297"/>
      <c r="Y26" s="298"/>
      <c r="Z26" s="120" t="str">
        <f t="shared" si="2"/>
        <v/>
      </c>
    </row>
    <row r="27" spans="1:26" s="9" customFormat="1" ht="18" customHeight="1" outlineLevel="1" x14ac:dyDescent="0.2">
      <c r="A27" s="281" t="s">
        <v>145</v>
      </c>
      <c r="B27" s="282">
        <v>1</v>
      </c>
      <c r="C27" s="294" t="s">
        <v>196</v>
      </c>
      <c r="D27" s="282" t="s">
        <v>138</v>
      </c>
      <c r="E27" s="283">
        <v>85</v>
      </c>
      <c r="F27" s="283">
        <v>14</v>
      </c>
      <c r="G27" s="283">
        <v>21</v>
      </c>
      <c r="H27" s="284">
        <v>220000</v>
      </c>
      <c r="I27" s="285"/>
      <c r="J27" s="285"/>
      <c r="K27" s="285"/>
      <c r="L27" s="285"/>
      <c r="M27" s="285"/>
      <c r="N27" s="285"/>
      <c r="O27" s="285"/>
      <c r="P27" s="285"/>
      <c r="Q27" s="286"/>
      <c r="R27" s="286"/>
      <c r="S27" s="285"/>
      <c r="T27" s="301"/>
      <c r="U27" s="286" t="str">
        <f t="shared" si="1"/>
        <v/>
      </c>
      <c r="V27" s="285"/>
      <c r="W27" s="285"/>
      <c r="X27" s="285"/>
      <c r="Y27" s="286"/>
      <c r="Z27" s="120" t="str">
        <f t="shared" si="2"/>
        <v/>
      </c>
    </row>
    <row r="28" spans="1:26" s="9" customFormat="1" ht="18" customHeight="1" outlineLevel="1" x14ac:dyDescent="0.2">
      <c r="A28" s="281" t="s">
        <v>145</v>
      </c>
      <c r="B28" s="282">
        <v>2</v>
      </c>
      <c r="C28" s="294" t="s">
        <v>197</v>
      </c>
      <c r="D28" s="282" t="s">
        <v>138</v>
      </c>
      <c r="E28" s="283">
        <v>85</v>
      </c>
      <c r="F28" s="283">
        <v>6.5</v>
      </c>
      <c r="G28" s="283"/>
      <c r="H28" s="284">
        <v>240000</v>
      </c>
      <c r="I28" s="285"/>
      <c r="J28" s="285"/>
      <c r="K28" s="285"/>
      <c r="L28" s="285"/>
      <c r="M28" s="285"/>
      <c r="N28" s="285"/>
      <c r="O28" s="285"/>
      <c r="P28" s="285"/>
      <c r="Q28" s="286"/>
      <c r="R28" s="286"/>
      <c r="S28" s="285"/>
      <c r="T28" s="301"/>
      <c r="U28" s="286" t="str">
        <f t="shared" si="1"/>
        <v/>
      </c>
      <c r="V28" s="285"/>
      <c r="W28" s="285"/>
      <c r="X28" s="285"/>
      <c r="Y28" s="286"/>
      <c r="Z28" s="120" t="str">
        <f t="shared" si="2"/>
        <v/>
      </c>
    </row>
    <row r="29" spans="1:26" s="9" customFormat="1" ht="18" customHeight="1" outlineLevel="1" x14ac:dyDescent="0.2">
      <c r="A29" s="281" t="s">
        <v>145</v>
      </c>
      <c r="B29" s="282">
        <v>2</v>
      </c>
      <c r="C29" s="294" t="s">
        <v>198</v>
      </c>
      <c r="D29" s="282" t="s">
        <v>138</v>
      </c>
      <c r="E29" s="283">
        <v>85</v>
      </c>
      <c r="F29" s="283">
        <v>4</v>
      </c>
      <c r="G29" s="283"/>
      <c r="H29" s="284">
        <v>260000</v>
      </c>
      <c r="I29" s="285"/>
      <c r="J29" s="285"/>
      <c r="K29" s="285"/>
      <c r="L29" s="285"/>
      <c r="M29" s="285"/>
      <c r="N29" s="285"/>
      <c r="O29" s="285"/>
      <c r="P29" s="285"/>
      <c r="Q29" s="286"/>
      <c r="R29" s="286"/>
      <c r="S29" s="285"/>
      <c r="T29" s="301"/>
      <c r="U29" s="286" t="str">
        <f t="shared" si="1"/>
        <v/>
      </c>
      <c r="V29" s="285"/>
      <c r="W29" s="285"/>
      <c r="X29" s="285"/>
      <c r="Y29" s="286"/>
      <c r="Z29" s="120" t="str">
        <f t="shared" si="2"/>
        <v/>
      </c>
    </row>
    <row r="30" spans="1:26" s="9" customFormat="1" ht="18" customHeight="1" outlineLevel="1" x14ac:dyDescent="0.2">
      <c r="A30" s="293" t="s">
        <v>0</v>
      </c>
      <c r="B30" s="294">
        <v>0</v>
      </c>
      <c r="C30" s="294" t="s">
        <v>199</v>
      </c>
      <c r="D30" s="294" t="s">
        <v>138</v>
      </c>
      <c r="E30" s="295">
        <v>93.5</v>
      </c>
      <c r="F30" s="295">
        <v>14.5</v>
      </c>
      <c r="G30" s="295">
        <v>40</v>
      </c>
      <c r="H30" s="296">
        <v>260000</v>
      </c>
      <c r="I30" s="297"/>
      <c r="J30" s="297"/>
      <c r="K30" s="297"/>
      <c r="L30" s="297"/>
      <c r="M30" s="297"/>
      <c r="N30" s="297"/>
      <c r="O30" s="297"/>
      <c r="P30" s="297"/>
      <c r="Q30" s="298"/>
      <c r="R30" s="298"/>
      <c r="S30" s="297"/>
      <c r="T30" s="303"/>
      <c r="U30" s="298" t="str">
        <f t="shared" si="1"/>
        <v/>
      </c>
      <c r="V30" s="297"/>
      <c r="W30" s="297"/>
      <c r="X30" s="297"/>
      <c r="Y30" s="298"/>
      <c r="Z30" s="120" t="str">
        <f t="shared" si="2"/>
        <v/>
      </c>
    </row>
    <row r="31" spans="1:26" s="9" customFormat="1" ht="18" customHeight="1" outlineLevel="1" x14ac:dyDescent="0.2">
      <c r="A31" s="281" t="s">
        <v>0</v>
      </c>
      <c r="B31" s="282">
        <v>0</v>
      </c>
      <c r="C31" s="294" t="s">
        <v>200</v>
      </c>
      <c r="D31" s="282" t="s">
        <v>139</v>
      </c>
      <c r="E31" s="283">
        <v>50.5</v>
      </c>
      <c r="F31" s="283">
        <v>16</v>
      </c>
      <c r="G31" s="283">
        <v>20.5</v>
      </c>
      <c r="H31" s="284">
        <v>260000</v>
      </c>
      <c r="I31" s="285"/>
      <c r="J31" s="285"/>
      <c r="K31" s="285"/>
      <c r="L31" s="285"/>
      <c r="M31" s="285"/>
      <c r="N31" s="285"/>
      <c r="O31" s="285"/>
      <c r="P31" s="285"/>
      <c r="Q31" s="286"/>
      <c r="R31" s="286"/>
      <c r="S31" s="285"/>
      <c r="T31" s="301"/>
      <c r="U31" s="286" t="str">
        <f t="shared" si="1"/>
        <v/>
      </c>
      <c r="V31" s="285"/>
      <c r="W31" s="285"/>
      <c r="X31" s="285"/>
      <c r="Y31" s="286"/>
      <c r="Z31" s="120" t="str">
        <f t="shared" si="2"/>
        <v/>
      </c>
    </row>
    <row r="32" spans="1:26" s="9" customFormat="1" ht="18" customHeight="1" outlineLevel="1" x14ac:dyDescent="0.2">
      <c r="A32" s="281" t="s">
        <v>0</v>
      </c>
      <c r="B32" s="282">
        <v>0</v>
      </c>
      <c r="C32" s="294" t="s">
        <v>201</v>
      </c>
      <c r="D32" s="282" t="s">
        <v>141</v>
      </c>
      <c r="E32" s="283">
        <v>121</v>
      </c>
      <c r="F32" s="283">
        <v>49</v>
      </c>
      <c r="G32" s="283">
        <v>18.5</v>
      </c>
      <c r="H32" s="284">
        <v>260000</v>
      </c>
      <c r="I32" s="285"/>
      <c r="J32" s="285"/>
      <c r="K32" s="285"/>
      <c r="L32" s="285"/>
      <c r="M32" s="285"/>
      <c r="N32" s="285"/>
      <c r="O32" s="285"/>
      <c r="P32" s="285"/>
      <c r="Q32" s="286"/>
      <c r="R32" s="286"/>
      <c r="S32" s="285"/>
      <c r="T32" s="301"/>
      <c r="U32" s="286" t="str">
        <f t="shared" si="1"/>
        <v/>
      </c>
      <c r="V32" s="285"/>
      <c r="W32" s="285"/>
      <c r="X32" s="285"/>
      <c r="Y32" s="286"/>
      <c r="Z32" s="120" t="str">
        <f t="shared" si="2"/>
        <v/>
      </c>
    </row>
    <row r="33" spans="1:26" s="9" customFormat="1" ht="18" customHeight="1" outlineLevel="1" x14ac:dyDescent="0.2">
      <c r="A33" s="281" t="s">
        <v>0</v>
      </c>
      <c r="B33" s="282">
        <v>1</v>
      </c>
      <c r="C33" s="294" t="s">
        <v>202</v>
      </c>
      <c r="D33" s="282" t="s">
        <v>138</v>
      </c>
      <c r="E33" s="283">
        <v>92.5</v>
      </c>
      <c r="F33" s="283">
        <v>9</v>
      </c>
      <c r="G33" s="283"/>
      <c r="H33" s="284">
        <v>200000</v>
      </c>
      <c r="I33" s="285"/>
      <c r="J33" s="285"/>
      <c r="K33" s="285"/>
      <c r="L33" s="285"/>
      <c r="M33" s="285"/>
      <c r="N33" s="285"/>
      <c r="O33" s="285"/>
      <c r="P33" s="285"/>
      <c r="Q33" s="286"/>
      <c r="R33" s="286"/>
      <c r="S33" s="285"/>
      <c r="T33" s="301"/>
      <c r="U33" s="286" t="str">
        <f t="shared" si="1"/>
        <v/>
      </c>
      <c r="V33" s="285"/>
      <c r="W33" s="285"/>
      <c r="X33" s="285"/>
      <c r="Y33" s="286"/>
      <c r="Z33" s="120" t="str">
        <f t="shared" si="2"/>
        <v/>
      </c>
    </row>
    <row r="34" spans="1:26" s="9" customFormat="1" ht="18" customHeight="1" outlineLevel="1" x14ac:dyDescent="0.2">
      <c r="A34" s="281" t="s">
        <v>0</v>
      </c>
      <c r="B34" s="282">
        <v>1</v>
      </c>
      <c r="C34" s="294" t="s">
        <v>203</v>
      </c>
      <c r="D34" s="282" t="s">
        <v>139</v>
      </c>
      <c r="E34" s="283">
        <v>50.5</v>
      </c>
      <c r="F34" s="283"/>
      <c r="G34" s="283"/>
      <c r="H34" s="284">
        <v>200000</v>
      </c>
      <c r="I34" s="285"/>
      <c r="J34" s="285"/>
      <c r="K34" s="285"/>
      <c r="L34" s="285"/>
      <c r="M34" s="285"/>
      <c r="N34" s="285"/>
      <c r="O34" s="285"/>
      <c r="P34" s="285"/>
      <c r="Q34" s="286"/>
      <c r="R34" s="286"/>
      <c r="S34" s="285"/>
      <c r="T34" s="301"/>
      <c r="U34" s="286" t="str">
        <f t="shared" si="1"/>
        <v/>
      </c>
      <c r="V34" s="285"/>
      <c r="W34" s="285"/>
      <c r="X34" s="285"/>
      <c r="Y34" s="286"/>
      <c r="Z34" s="120" t="str">
        <f t="shared" si="2"/>
        <v/>
      </c>
    </row>
    <row r="35" spans="1:26" s="9" customFormat="1" ht="18" customHeight="1" outlineLevel="1" x14ac:dyDescent="0.2">
      <c r="A35" s="281" t="s">
        <v>0</v>
      </c>
      <c r="B35" s="282">
        <v>1</v>
      </c>
      <c r="C35" s="294" t="s">
        <v>204</v>
      </c>
      <c r="D35" s="282" t="s">
        <v>138</v>
      </c>
      <c r="E35" s="283">
        <v>90</v>
      </c>
      <c r="F35" s="283">
        <v>9</v>
      </c>
      <c r="G35" s="283"/>
      <c r="H35" s="284">
        <v>200000</v>
      </c>
      <c r="I35" s="285"/>
      <c r="J35" s="285"/>
      <c r="K35" s="285"/>
      <c r="L35" s="285"/>
      <c r="M35" s="285"/>
      <c r="N35" s="285"/>
      <c r="O35" s="285"/>
      <c r="P35" s="285"/>
      <c r="Q35" s="286"/>
      <c r="R35" s="286"/>
      <c r="S35" s="285"/>
      <c r="T35" s="301"/>
      <c r="U35" s="286" t="str">
        <f t="shared" si="1"/>
        <v/>
      </c>
      <c r="V35" s="285"/>
      <c r="W35" s="285"/>
      <c r="X35" s="285"/>
      <c r="Y35" s="286"/>
      <c r="Z35" s="120" t="str">
        <f t="shared" si="2"/>
        <v/>
      </c>
    </row>
    <row r="36" spans="1:26" s="9" customFormat="1" ht="18" customHeight="1" outlineLevel="1" thickBot="1" x14ac:dyDescent="0.25">
      <c r="A36" s="287" t="s">
        <v>0</v>
      </c>
      <c r="B36" s="288">
        <v>1</v>
      </c>
      <c r="C36" s="288" t="s">
        <v>205</v>
      </c>
      <c r="D36" s="288" t="s">
        <v>139</v>
      </c>
      <c r="E36" s="289">
        <v>43.5</v>
      </c>
      <c r="F36" s="289">
        <v>10</v>
      </c>
      <c r="G36" s="289"/>
      <c r="H36" s="290">
        <v>200000</v>
      </c>
      <c r="I36" s="291"/>
      <c r="J36" s="291"/>
      <c r="K36" s="291"/>
      <c r="L36" s="291"/>
      <c r="M36" s="291"/>
      <c r="N36" s="291"/>
      <c r="O36" s="291"/>
      <c r="P36" s="291"/>
      <c r="Q36" s="292"/>
      <c r="R36" s="292"/>
      <c r="S36" s="291"/>
      <c r="T36" s="302"/>
      <c r="U36" s="292" t="str">
        <f t="shared" si="1"/>
        <v/>
      </c>
      <c r="V36" s="291"/>
      <c r="W36" s="291"/>
      <c r="X36" s="291"/>
      <c r="Y36" s="292"/>
      <c r="Z36" s="272" t="str">
        <f t="shared" si="2"/>
        <v/>
      </c>
    </row>
    <row r="37" spans="1:26" s="9" customFormat="1" ht="18" customHeight="1" outlineLevel="1" x14ac:dyDescent="0.2">
      <c r="A37" s="293" t="s">
        <v>146</v>
      </c>
      <c r="B37" s="294">
        <v>-1</v>
      </c>
      <c r="C37" s="294" t="s">
        <v>68</v>
      </c>
      <c r="D37" s="294" t="s">
        <v>142</v>
      </c>
      <c r="E37" s="295"/>
      <c r="F37" s="295"/>
      <c r="G37" s="295"/>
      <c r="H37" s="296">
        <v>30000</v>
      </c>
      <c r="I37" s="297"/>
      <c r="J37" s="297"/>
      <c r="K37" s="297"/>
      <c r="L37" s="297"/>
      <c r="M37" s="297"/>
      <c r="N37" s="297"/>
      <c r="O37" s="297"/>
      <c r="P37" s="297"/>
      <c r="Q37" s="298"/>
      <c r="R37" s="298"/>
      <c r="S37" s="297"/>
      <c r="T37" s="303"/>
      <c r="U37" s="298" t="str">
        <f t="shared" si="1"/>
        <v/>
      </c>
      <c r="V37" s="297"/>
      <c r="W37" s="297"/>
      <c r="X37" s="297"/>
      <c r="Y37" s="298"/>
      <c r="Z37" s="120" t="str">
        <f t="shared" si="2"/>
        <v/>
      </c>
    </row>
    <row r="38" spans="1:26" s="9" customFormat="1" ht="18" customHeight="1" outlineLevel="1" x14ac:dyDescent="0.2">
      <c r="A38" s="281" t="s">
        <v>146</v>
      </c>
      <c r="B38" s="282">
        <v>-1</v>
      </c>
      <c r="C38" s="282" t="s">
        <v>69</v>
      </c>
      <c r="D38" s="282" t="s">
        <v>142</v>
      </c>
      <c r="E38" s="283"/>
      <c r="F38" s="283"/>
      <c r="G38" s="283"/>
      <c r="H38" s="284">
        <v>30000</v>
      </c>
      <c r="I38" s="285"/>
      <c r="J38" s="285"/>
      <c r="K38" s="285"/>
      <c r="L38" s="285"/>
      <c r="M38" s="285"/>
      <c r="N38" s="285"/>
      <c r="O38" s="285"/>
      <c r="P38" s="285"/>
      <c r="Q38" s="286"/>
      <c r="R38" s="286"/>
      <c r="S38" s="285"/>
      <c r="T38" s="301"/>
      <c r="U38" s="286" t="str">
        <f t="shared" si="1"/>
        <v/>
      </c>
      <c r="V38" s="285"/>
      <c r="W38" s="285"/>
      <c r="X38" s="285"/>
      <c r="Y38" s="286"/>
      <c r="Z38" s="120" t="str">
        <f t="shared" si="2"/>
        <v/>
      </c>
    </row>
    <row r="39" spans="1:26" s="9" customFormat="1" ht="18" customHeight="1" outlineLevel="1" x14ac:dyDescent="0.2">
      <c r="A39" s="281" t="s">
        <v>146</v>
      </c>
      <c r="B39" s="282">
        <v>-1</v>
      </c>
      <c r="C39" s="282" t="s">
        <v>70</v>
      </c>
      <c r="D39" s="282" t="s">
        <v>142</v>
      </c>
      <c r="E39" s="283"/>
      <c r="F39" s="283"/>
      <c r="G39" s="283"/>
      <c r="H39" s="284">
        <v>30000</v>
      </c>
      <c r="I39" s="285"/>
      <c r="J39" s="285"/>
      <c r="K39" s="285"/>
      <c r="L39" s="285"/>
      <c r="M39" s="285"/>
      <c r="N39" s="285"/>
      <c r="O39" s="285"/>
      <c r="P39" s="285"/>
      <c r="Q39" s="286"/>
      <c r="R39" s="286"/>
      <c r="S39" s="285"/>
      <c r="T39" s="301"/>
      <c r="U39" s="286" t="str">
        <f t="shared" si="1"/>
        <v/>
      </c>
      <c r="V39" s="285"/>
      <c r="W39" s="285"/>
      <c r="X39" s="285"/>
      <c r="Y39" s="286"/>
      <c r="Z39" s="120" t="str">
        <f t="shared" si="2"/>
        <v/>
      </c>
    </row>
    <row r="40" spans="1:26" s="9" customFormat="1" ht="18" customHeight="1" outlineLevel="1" x14ac:dyDescent="0.2">
      <c r="A40" s="281" t="s">
        <v>146</v>
      </c>
      <c r="B40" s="282">
        <v>-1</v>
      </c>
      <c r="C40" s="282" t="s">
        <v>71</v>
      </c>
      <c r="D40" s="282" t="s">
        <v>142</v>
      </c>
      <c r="E40" s="283"/>
      <c r="F40" s="283"/>
      <c r="G40" s="283"/>
      <c r="H40" s="284">
        <v>30000</v>
      </c>
      <c r="I40" s="285"/>
      <c r="J40" s="285"/>
      <c r="K40" s="285"/>
      <c r="L40" s="285"/>
      <c r="M40" s="285"/>
      <c r="N40" s="285"/>
      <c r="O40" s="285"/>
      <c r="P40" s="285"/>
      <c r="Q40" s="286"/>
      <c r="R40" s="286"/>
      <c r="S40" s="285"/>
      <c r="T40" s="301"/>
      <c r="U40" s="286" t="str">
        <f t="shared" si="1"/>
        <v/>
      </c>
      <c r="V40" s="285"/>
      <c r="W40" s="285"/>
      <c r="X40" s="285"/>
      <c r="Y40" s="286"/>
      <c r="Z40" s="120" t="str">
        <f t="shared" si="2"/>
        <v/>
      </c>
    </row>
    <row r="41" spans="1:26" s="9" customFormat="1" ht="18" customHeight="1" outlineLevel="1" x14ac:dyDescent="0.2">
      <c r="A41" s="281" t="s">
        <v>146</v>
      </c>
      <c r="B41" s="282">
        <v>-1</v>
      </c>
      <c r="C41" s="282" t="s">
        <v>72</v>
      </c>
      <c r="D41" s="282" t="s">
        <v>142</v>
      </c>
      <c r="E41" s="283"/>
      <c r="F41" s="283"/>
      <c r="G41" s="283"/>
      <c r="H41" s="284">
        <v>30000</v>
      </c>
      <c r="I41" s="285"/>
      <c r="J41" s="285"/>
      <c r="K41" s="285"/>
      <c r="L41" s="285"/>
      <c r="M41" s="285"/>
      <c r="N41" s="285"/>
      <c r="O41" s="285"/>
      <c r="P41" s="285"/>
      <c r="Q41" s="286"/>
      <c r="R41" s="286"/>
      <c r="S41" s="285"/>
      <c r="T41" s="301"/>
      <c r="U41" s="286" t="str">
        <f t="shared" si="1"/>
        <v/>
      </c>
      <c r="V41" s="285"/>
      <c r="W41" s="285"/>
      <c r="X41" s="285"/>
      <c r="Y41" s="286"/>
      <c r="Z41" s="120" t="str">
        <f t="shared" si="2"/>
        <v/>
      </c>
    </row>
    <row r="42" spans="1:26" s="9" customFormat="1" ht="18" customHeight="1" outlineLevel="1" x14ac:dyDescent="0.2">
      <c r="A42" s="281" t="s">
        <v>146</v>
      </c>
      <c r="B42" s="282">
        <v>-1</v>
      </c>
      <c r="C42" s="282" t="s">
        <v>73</v>
      </c>
      <c r="D42" s="282" t="s">
        <v>142</v>
      </c>
      <c r="E42" s="283"/>
      <c r="F42" s="283"/>
      <c r="G42" s="283"/>
      <c r="H42" s="284">
        <v>30000</v>
      </c>
      <c r="I42" s="285"/>
      <c r="J42" s="285"/>
      <c r="K42" s="285"/>
      <c r="L42" s="285"/>
      <c r="M42" s="285"/>
      <c r="N42" s="285"/>
      <c r="O42" s="285"/>
      <c r="P42" s="285"/>
      <c r="Q42" s="286"/>
      <c r="R42" s="286"/>
      <c r="S42" s="285"/>
      <c r="T42" s="301"/>
      <c r="U42" s="286" t="str">
        <f t="shared" si="1"/>
        <v/>
      </c>
      <c r="V42" s="285"/>
      <c r="W42" s="285"/>
      <c r="X42" s="285"/>
      <c r="Y42" s="286"/>
      <c r="Z42" s="120" t="str">
        <f t="shared" si="2"/>
        <v/>
      </c>
    </row>
    <row r="43" spans="1:26" s="9" customFormat="1" ht="18" customHeight="1" outlineLevel="1" x14ac:dyDescent="0.2">
      <c r="A43" s="281" t="s">
        <v>146</v>
      </c>
      <c r="B43" s="282">
        <v>-1</v>
      </c>
      <c r="C43" s="282" t="s">
        <v>74</v>
      </c>
      <c r="D43" s="282" t="s">
        <v>142</v>
      </c>
      <c r="E43" s="283"/>
      <c r="F43" s="283"/>
      <c r="G43" s="283"/>
      <c r="H43" s="284">
        <v>30000</v>
      </c>
      <c r="I43" s="285"/>
      <c r="J43" s="285"/>
      <c r="K43" s="285"/>
      <c r="L43" s="285"/>
      <c r="M43" s="285"/>
      <c r="N43" s="285"/>
      <c r="O43" s="285"/>
      <c r="P43" s="285"/>
      <c r="Q43" s="286"/>
      <c r="R43" s="286"/>
      <c r="S43" s="285"/>
      <c r="T43" s="301"/>
      <c r="U43" s="286" t="str">
        <f t="shared" si="1"/>
        <v/>
      </c>
      <c r="V43" s="285"/>
      <c r="W43" s="285"/>
      <c r="X43" s="285"/>
      <c r="Y43" s="286"/>
      <c r="Z43" s="120" t="str">
        <f t="shared" ref="Z43:Z74" si="3">IF(AND(Y43="OK",COUNTBLANK(L43:X43)&lt;&gt;0),"ERROR","")</f>
        <v/>
      </c>
    </row>
    <row r="44" spans="1:26" s="9" customFormat="1" ht="18" customHeight="1" outlineLevel="1" x14ac:dyDescent="0.2">
      <c r="A44" s="281" t="s">
        <v>146</v>
      </c>
      <c r="B44" s="282">
        <v>-1</v>
      </c>
      <c r="C44" s="282" t="s">
        <v>75</v>
      </c>
      <c r="D44" s="282" t="s">
        <v>142</v>
      </c>
      <c r="E44" s="283"/>
      <c r="F44" s="283"/>
      <c r="G44" s="283"/>
      <c r="H44" s="284">
        <v>30000</v>
      </c>
      <c r="I44" s="285"/>
      <c r="J44" s="285"/>
      <c r="K44" s="285"/>
      <c r="L44" s="285"/>
      <c r="M44" s="285"/>
      <c r="N44" s="285"/>
      <c r="O44" s="285"/>
      <c r="P44" s="285"/>
      <c r="Q44" s="286"/>
      <c r="R44" s="286"/>
      <c r="S44" s="285"/>
      <c r="T44" s="301"/>
      <c r="U44" s="286" t="str">
        <f t="shared" si="1"/>
        <v/>
      </c>
      <c r="V44" s="285"/>
      <c r="W44" s="285"/>
      <c r="X44" s="285"/>
      <c r="Y44" s="286"/>
      <c r="Z44" s="120" t="str">
        <f t="shared" si="3"/>
        <v/>
      </c>
    </row>
    <row r="45" spans="1:26" s="9" customFormat="1" ht="18" customHeight="1" outlineLevel="1" x14ac:dyDescent="0.2">
      <c r="A45" s="281" t="s">
        <v>146</v>
      </c>
      <c r="B45" s="282">
        <v>-1</v>
      </c>
      <c r="C45" s="282" t="s">
        <v>76</v>
      </c>
      <c r="D45" s="282" t="s">
        <v>142</v>
      </c>
      <c r="E45" s="283"/>
      <c r="F45" s="283"/>
      <c r="G45" s="283"/>
      <c r="H45" s="284">
        <v>30000</v>
      </c>
      <c r="I45" s="285"/>
      <c r="J45" s="285"/>
      <c r="K45" s="285"/>
      <c r="L45" s="285"/>
      <c r="M45" s="285"/>
      <c r="N45" s="285"/>
      <c r="O45" s="285"/>
      <c r="P45" s="285"/>
      <c r="Q45" s="286"/>
      <c r="R45" s="286"/>
      <c r="S45" s="285"/>
      <c r="T45" s="301"/>
      <c r="U45" s="286" t="str">
        <f t="shared" si="1"/>
        <v/>
      </c>
      <c r="V45" s="285"/>
      <c r="W45" s="285"/>
      <c r="X45" s="285"/>
      <c r="Y45" s="286"/>
      <c r="Z45" s="120" t="str">
        <f t="shared" si="3"/>
        <v/>
      </c>
    </row>
    <row r="46" spans="1:26" s="9" customFormat="1" ht="18" customHeight="1" outlineLevel="1" x14ac:dyDescent="0.2">
      <c r="A46" s="281" t="s">
        <v>146</v>
      </c>
      <c r="B46" s="282">
        <v>-1</v>
      </c>
      <c r="C46" s="282" t="s">
        <v>77</v>
      </c>
      <c r="D46" s="282" t="s">
        <v>142</v>
      </c>
      <c r="E46" s="283"/>
      <c r="F46" s="283"/>
      <c r="G46" s="283"/>
      <c r="H46" s="284">
        <v>30000</v>
      </c>
      <c r="I46" s="285"/>
      <c r="J46" s="285"/>
      <c r="K46" s="285"/>
      <c r="L46" s="285"/>
      <c r="M46" s="285"/>
      <c r="N46" s="285"/>
      <c r="O46" s="285"/>
      <c r="P46" s="285"/>
      <c r="Q46" s="286"/>
      <c r="R46" s="286"/>
      <c r="S46" s="285"/>
      <c r="T46" s="301"/>
      <c r="U46" s="286" t="str">
        <f t="shared" si="1"/>
        <v/>
      </c>
      <c r="V46" s="285"/>
      <c r="W46" s="285"/>
      <c r="X46" s="285"/>
      <c r="Y46" s="286"/>
      <c r="Z46" s="120" t="str">
        <f t="shared" si="3"/>
        <v/>
      </c>
    </row>
    <row r="47" spans="1:26" s="9" customFormat="1" ht="18" customHeight="1" outlineLevel="1" x14ac:dyDescent="0.2">
      <c r="A47" s="281" t="s">
        <v>146</v>
      </c>
      <c r="B47" s="282">
        <v>-1</v>
      </c>
      <c r="C47" s="282" t="s">
        <v>78</v>
      </c>
      <c r="D47" s="282" t="s">
        <v>142</v>
      </c>
      <c r="E47" s="283"/>
      <c r="F47" s="283"/>
      <c r="G47" s="283"/>
      <c r="H47" s="284">
        <v>30000</v>
      </c>
      <c r="I47" s="285"/>
      <c r="J47" s="285"/>
      <c r="K47" s="285"/>
      <c r="L47" s="285"/>
      <c r="M47" s="285"/>
      <c r="N47" s="285"/>
      <c r="O47" s="285"/>
      <c r="P47" s="285"/>
      <c r="Q47" s="286"/>
      <c r="R47" s="286"/>
      <c r="S47" s="285"/>
      <c r="T47" s="301"/>
      <c r="U47" s="286" t="str">
        <f t="shared" si="1"/>
        <v/>
      </c>
      <c r="V47" s="285"/>
      <c r="W47" s="285"/>
      <c r="X47" s="285"/>
      <c r="Y47" s="286"/>
      <c r="Z47" s="120" t="str">
        <f t="shared" si="3"/>
        <v/>
      </c>
    </row>
    <row r="48" spans="1:26" s="9" customFormat="1" ht="18" customHeight="1" outlineLevel="1" x14ac:dyDescent="0.2">
      <c r="A48" s="281" t="s">
        <v>146</v>
      </c>
      <c r="B48" s="282">
        <v>-1</v>
      </c>
      <c r="C48" s="282" t="s">
        <v>79</v>
      </c>
      <c r="D48" s="282" t="s">
        <v>142</v>
      </c>
      <c r="E48" s="283"/>
      <c r="F48" s="283"/>
      <c r="G48" s="283"/>
      <c r="H48" s="284">
        <v>30000</v>
      </c>
      <c r="I48" s="285"/>
      <c r="J48" s="285"/>
      <c r="K48" s="285"/>
      <c r="L48" s="285"/>
      <c r="M48" s="285"/>
      <c r="N48" s="285"/>
      <c r="O48" s="285"/>
      <c r="P48" s="285"/>
      <c r="Q48" s="286"/>
      <c r="R48" s="286"/>
      <c r="S48" s="285"/>
      <c r="T48" s="301"/>
      <c r="U48" s="286" t="str">
        <f t="shared" si="1"/>
        <v/>
      </c>
      <c r="V48" s="285"/>
      <c r="W48" s="285"/>
      <c r="X48" s="285"/>
      <c r="Y48" s="286"/>
      <c r="Z48" s="120" t="str">
        <f t="shared" si="3"/>
        <v/>
      </c>
    </row>
    <row r="49" spans="1:26" s="9" customFormat="1" ht="18" customHeight="1" outlineLevel="1" x14ac:dyDescent="0.2">
      <c r="A49" s="281" t="s">
        <v>146</v>
      </c>
      <c r="B49" s="282">
        <v>-1</v>
      </c>
      <c r="C49" s="282" t="s">
        <v>80</v>
      </c>
      <c r="D49" s="282" t="s">
        <v>142</v>
      </c>
      <c r="E49" s="283"/>
      <c r="F49" s="283"/>
      <c r="G49" s="283"/>
      <c r="H49" s="284">
        <v>30000</v>
      </c>
      <c r="I49" s="285"/>
      <c r="J49" s="285"/>
      <c r="K49" s="285"/>
      <c r="L49" s="285"/>
      <c r="M49" s="285"/>
      <c r="N49" s="285"/>
      <c r="O49" s="285"/>
      <c r="P49" s="285"/>
      <c r="Q49" s="286"/>
      <c r="R49" s="286"/>
      <c r="S49" s="285"/>
      <c r="T49" s="301"/>
      <c r="U49" s="286" t="str">
        <f t="shared" si="1"/>
        <v/>
      </c>
      <c r="V49" s="285"/>
      <c r="W49" s="285"/>
      <c r="X49" s="285"/>
      <c r="Y49" s="286"/>
      <c r="Z49" s="120" t="str">
        <f t="shared" si="3"/>
        <v/>
      </c>
    </row>
    <row r="50" spans="1:26" s="9" customFormat="1" ht="18" customHeight="1" outlineLevel="1" x14ac:dyDescent="0.2">
      <c r="A50" s="281" t="s">
        <v>146</v>
      </c>
      <c r="B50" s="282">
        <v>-1</v>
      </c>
      <c r="C50" s="282" t="s">
        <v>81</v>
      </c>
      <c r="D50" s="282" t="s">
        <v>142</v>
      </c>
      <c r="E50" s="283"/>
      <c r="F50" s="283"/>
      <c r="G50" s="283"/>
      <c r="H50" s="284">
        <v>30000</v>
      </c>
      <c r="I50" s="285"/>
      <c r="J50" s="285"/>
      <c r="K50" s="285"/>
      <c r="L50" s="285"/>
      <c r="M50" s="285"/>
      <c r="N50" s="285"/>
      <c r="O50" s="285"/>
      <c r="P50" s="285"/>
      <c r="Q50" s="286"/>
      <c r="R50" s="286"/>
      <c r="S50" s="285"/>
      <c r="T50" s="301"/>
      <c r="U50" s="286" t="str">
        <f t="shared" si="1"/>
        <v/>
      </c>
      <c r="V50" s="285"/>
      <c r="W50" s="285"/>
      <c r="X50" s="285"/>
      <c r="Y50" s="286"/>
      <c r="Z50" s="120" t="str">
        <f t="shared" si="3"/>
        <v/>
      </c>
    </row>
    <row r="51" spans="1:26" s="9" customFormat="1" ht="18" customHeight="1" outlineLevel="1" x14ac:dyDescent="0.2">
      <c r="A51" s="281" t="s">
        <v>146</v>
      </c>
      <c r="B51" s="282">
        <v>-1</v>
      </c>
      <c r="C51" s="282" t="s">
        <v>82</v>
      </c>
      <c r="D51" s="282" t="s">
        <v>142</v>
      </c>
      <c r="E51" s="283"/>
      <c r="F51" s="283"/>
      <c r="G51" s="283"/>
      <c r="H51" s="284">
        <v>30000</v>
      </c>
      <c r="I51" s="285"/>
      <c r="J51" s="285"/>
      <c r="K51" s="285"/>
      <c r="L51" s="285"/>
      <c r="M51" s="285"/>
      <c r="N51" s="285"/>
      <c r="O51" s="285"/>
      <c r="P51" s="285"/>
      <c r="Q51" s="286"/>
      <c r="R51" s="286"/>
      <c r="S51" s="285"/>
      <c r="T51" s="301"/>
      <c r="U51" s="286" t="str">
        <f t="shared" si="1"/>
        <v/>
      </c>
      <c r="V51" s="285"/>
      <c r="W51" s="285"/>
      <c r="X51" s="285"/>
      <c r="Y51" s="286"/>
      <c r="Z51" s="120" t="str">
        <f t="shared" si="3"/>
        <v/>
      </c>
    </row>
    <row r="52" spans="1:26" s="9" customFormat="1" ht="18" customHeight="1" outlineLevel="1" x14ac:dyDescent="0.2">
      <c r="A52" s="281" t="s">
        <v>146</v>
      </c>
      <c r="B52" s="282">
        <v>-1</v>
      </c>
      <c r="C52" s="282" t="s">
        <v>83</v>
      </c>
      <c r="D52" s="282" t="s">
        <v>142</v>
      </c>
      <c r="E52" s="283"/>
      <c r="F52" s="283"/>
      <c r="G52" s="283"/>
      <c r="H52" s="284">
        <v>30000</v>
      </c>
      <c r="I52" s="285"/>
      <c r="J52" s="285"/>
      <c r="K52" s="285"/>
      <c r="L52" s="285"/>
      <c r="M52" s="285"/>
      <c r="N52" s="285"/>
      <c r="O52" s="285"/>
      <c r="P52" s="285"/>
      <c r="Q52" s="286"/>
      <c r="R52" s="286"/>
      <c r="S52" s="285"/>
      <c r="T52" s="301"/>
      <c r="U52" s="286" t="str">
        <f t="shared" si="1"/>
        <v/>
      </c>
      <c r="V52" s="285"/>
      <c r="W52" s="285"/>
      <c r="X52" s="285"/>
      <c r="Y52" s="286"/>
      <c r="Z52" s="120" t="str">
        <f t="shared" si="3"/>
        <v/>
      </c>
    </row>
    <row r="53" spans="1:26" s="9" customFormat="1" ht="18" customHeight="1" outlineLevel="1" x14ac:dyDescent="0.2">
      <c r="A53" s="281" t="s">
        <v>146</v>
      </c>
      <c r="B53" s="282">
        <v>-1</v>
      </c>
      <c r="C53" s="282" t="s">
        <v>84</v>
      </c>
      <c r="D53" s="282" t="s">
        <v>142</v>
      </c>
      <c r="E53" s="283"/>
      <c r="F53" s="283"/>
      <c r="G53" s="283"/>
      <c r="H53" s="284">
        <v>30000</v>
      </c>
      <c r="I53" s="285"/>
      <c r="J53" s="285"/>
      <c r="K53" s="285"/>
      <c r="L53" s="285"/>
      <c r="M53" s="285"/>
      <c r="N53" s="285"/>
      <c r="O53" s="285"/>
      <c r="P53" s="285"/>
      <c r="Q53" s="286"/>
      <c r="R53" s="286"/>
      <c r="S53" s="285"/>
      <c r="T53" s="301"/>
      <c r="U53" s="286" t="str">
        <f t="shared" si="1"/>
        <v/>
      </c>
      <c r="V53" s="285"/>
      <c r="W53" s="285"/>
      <c r="X53" s="285"/>
      <c r="Y53" s="286"/>
      <c r="Z53" s="120" t="str">
        <f t="shared" si="3"/>
        <v/>
      </c>
    </row>
    <row r="54" spans="1:26" s="9" customFormat="1" ht="18" customHeight="1" outlineLevel="1" x14ac:dyDescent="0.2">
      <c r="A54" s="281" t="s">
        <v>146</v>
      </c>
      <c r="B54" s="282">
        <v>-1</v>
      </c>
      <c r="C54" s="282" t="s">
        <v>85</v>
      </c>
      <c r="D54" s="282" t="s">
        <v>142</v>
      </c>
      <c r="E54" s="283"/>
      <c r="F54" s="283"/>
      <c r="G54" s="283"/>
      <c r="H54" s="284">
        <v>30000</v>
      </c>
      <c r="I54" s="285"/>
      <c r="J54" s="285"/>
      <c r="K54" s="285"/>
      <c r="L54" s="285"/>
      <c r="M54" s="285"/>
      <c r="N54" s="285"/>
      <c r="O54" s="285"/>
      <c r="P54" s="285"/>
      <c r="Q54" s="286"/>
      <c r="R54" s="286"/>
      <c r="S54" s="285"/>
      <c r="T54" s="301"/>
      <c r="U54" s="286" t="str">
        <f t="shared" si="1"/>
        <v/>
      </c>
      <c r="V54" s="285"/>
      <c r="W54" s="285"/>
      <c r="X54" s="285"/>
      <c r="Y54" s="286"/>
      <c r="Z54" s="120" t="str">
        <f t="shared" si="3"/>
        <v/>
      </c>
    </row>
    <row r="55" spans="1:26" s="9" customFormat="1" ht="18" customHeight="1" outlineLevel="1" x14ac:dyDescent="0.2">
      <c r="A55" s="281" t="s">
        <v>146</v>
      </c>
      <c r="B55" s="282">
        <v>-1</v>
      </c>
      <c r="C55" s="282" t="s">
        <v>86</v>
      </c>
      <c r="D55" s="282" t="s">
        <v>142</v>
      </c>
      <c r="E55" s="283"/>
      <c r="F55" s="283"/>
      <c r="G55" s="283"/>
      <c r="H55" s="284">
        <v>30000</v>
      </c>
      <c r="I55" s="285"/>
      <c r="J55" s="285"/>
      <c r="K55" s="285"/>
      <c r="L55" s="285"/>
      <c r="M55" s="285"/>
      <c r="N55" s="285"/>
      <c r="O55" s="285"/>
      <c r="P55" s="285"/>
      <c r="Q55" s="286"/>
      <c r="R55" s="286"/>
      <c r="S55" s="285"/>
      <c r="T55" s="301"/>
      <c r="U55" s="286" t="str">
        <f t="shared" si="1"/>
        <v/>
      </c>
      <c r="V55" s="285"/>
      <c r="W55" s="285"/>
      <c r="X55" s="285"/>
      <c r="Y55" s="286"/>
      <c r="Z55" s="120" t="str">
        <f t="shared" si="3"/>
        <v/>
      </c>
    </row>
    <row r="56" spans="1:26" s="9" customFormat="1" ht="18" customHeight="1" outlineLevel="1" x14ac:dyDescent="0.2">
      <c r="A56" s="281" t="s">
        <v>146</v>
      </c>
      <c r="B56" s="282">
        <v>-1</v>
      </c>
      <c r="C56" s="282" t="s">
        <v>87</v>
      </c>
      <c r="D56" s="282" t="s">
        <v>142</v>
      </c>
      <c r="E56" s="283"/>
      <c r="F56" s="283"/>
      <c r="G56" s="283"/>
      <c r="H56" s="284">
        <v>30000</v>
      </c>
      <c r="I56" s="285"/>
      <c r="J56" s="285"/>
      <c r="K56" s="285"/>
      <c r="L56" s="285"/>
      <c r="M56" s="285"/>
      <c r="N56" s="285"/>
      <c r="O56" s="285"/>
      <c r="P56" s="285"/>
      <c r="Q56" s="286"/>
      <c r="R56" s="286"/>
      <c r="S56" s="285"/>
      <c r="T56" s="301"/>
      <c r="U56" s="286" t="str">
        <f t="shared" si="1"/>
        <v/>
      </c>
      <c r="V56" s="285"/>
      <c r="W56" s="285"/>
      <c r="X56" s="285"/>
      <c r="Y56" s="286"/>
      <c r="Z56" s="120" t="str">
        <f t="shared" si="3"/>
        <v/>
      </c>
    </row>
    <row r="57" spans="1:26" s="9" customFormat="1" ht="18" customHeight="1" outlineLevel="1" x14ac:dyDescent="0.2">
      <c r="A57" s="281" t="s">
        <v>146</v>
      </c>
      <c r="B57" s="282">
        <v>-1</v>
      </c>
      <c r="C57" s="282" t="s">
        <v>88</v>
      </c>
      <c r="D57" s="282" t="s">
        <v>142</v>
      </c>
      <c r="E57" s="283"/>
      <c r="F57" s="283"/>
      <c r="G57" s="283"/>
      <c r="H57" s="284">
        <v>30000</v>
      </c>
      <c r="I57" s="285"/>
      <c r="J57" s="285"/>
      <c r="K57" s="285"/>
      <c r="L57" s="285"/>
      <c r="M57" s="285"/>
      <c r="N57" s="285"/>
      <c r="O57" s="285"/>
      <c r="P57" s="285"/>
      <c r="Q57" s="286"/>
      <c r="R57" s="286"/>
      <c r="S57" s="285"/>
      <c r="T57" s="301"/>
      <c r="U57" s="286" t="str">
        <f t="shared" si="1"/>
        <v/>
      </c>
      <c r="V57" s="285"/>
      <c r="W57" s="285"/>
      <c r="X57" s="285"/>
      <c r="Y57" s="286"/>
      <c r="Z57" s="120" t="str">
        <f t="shared" si="3"/>
        <v/>
      </c>
    </row>
    <row r="58" spans="1:26" s="9" customFormat="1" ht="18" customHeight="1" outlineLevel="1" x14ac:dyDescent="0.2">
      <c r="A58" s="281" t="s">
        <v>146</v>
      </c>
      <c r="B58" s="282">
        <v>-1</v>
      </c>
      <c r="C58" s="282" t="s">
        <v>89</v>
      </c>
      <c r="D58" s="282" t="s">
        <v>142</v>
      </c>
      <c r="E58" s="283"/>
      <c r="F58" s="283"/>
      <c r="G58" s="283"/>
      <c r="H58" s="284">
        <v>30000</v>
      </c>
      <c r="I58" s="285"/>
      <c r="J58" s="285"/>
      <c r="K58" s="285"/>
      <c r="L58" s="285"/>
      <c r="M58" s="285"/>
      <c r="N58" s="285"/>
      <c r="O58" s="285"/>
      <c r="P58" s="285"/>
      <c r="Q58" s="286"/>
      <c r="R58" s="286"/>
      <c r="S58" s="285"/>
      <c r="T58" s="301"/>
      <c r="U58" s="286" t="str">
        <f t="shared" si="1"/>
        <v/>
      </c>
      <c r="V58" s="285"/>
      <c r="W58" s="285"/>
      <c r="X58" s="285"/>
      <c r="Y58" s="286"/>
      <c r="Z58" s="120" t="str">
        <f t="shared" si="3"/>
        <v/>
      </c>
    </row>
    <row r="59" spans="1:26" s="9" customFormat="1" ht="18" customHeight="1" outlineLevel="1" x14ac:dyDescent="0.2">
      <c r="A59" s="281" t="s">
        <v>146</v>
      </c>
      <c r="B59" s="282">
        <v>-1</v>
      </c>
      <c r="C59" s="282" t="s">
        <v>90</v>
      </c>
      <c r="D59" s="282" t="s">
        <v>142</v>
      </c>
      <c r="E59" s="283"/>
      <c r="F59" s="283"/>
      <c r="G59" s="283"/>
      <c r="H59" s="284">
        <v>30000</v>
      </c>
      <c r="I59" s="285"/>
      <c r="J59" s="285"/>
      <c r="K59" s="285"/>
      <c r="L59" s="285"/>
      <c r="M59" s="285"/>
      <c r="N59" s="285"/>
      <c r="O59" s="285"/>
      <c r="P59" s="285"/>
      <c r="Q59" s="286"/>
      <c r="R59" s="286"/>
      <c r="S59" s="285"/>
      <c r="T59" s="301"/>
      <c r="U59" s="286" t="str">
        <f t="shared" si="1"/>
        <v/>
      </c>
      <c r="V59" s="285"/>
      <c r="W59" s="285"/>
      <c r="X59" s="285"/>
      <c r="Y59" s="286"/>
      <c r="Z59" s="120" t="str">
        <f t="shared" si="3"/>
        <v/>
      </c>
    </row>
    <row r="60" spans="1:26" s="9" customFormat="1" ht="18" customHeight="1" outlineLevel="1" x14ac:dyDescent="0.2">
      <c r="A60" s="281" t="s">
        <v>146</v>
      </c>
      <c r="B60" s="282">
        <v>-1</v>
      </c>
      <c r="C60" s="282" t="s">
        <v>91</v>
      </c>
      <c r="D60" s="282" t="s">
        <v>142</v>
      </c>
      <c r="E60" s="283"/>
      <c r="F60" s="283"/>
      <c r="G60" s="283"/>
      <c r="H60" s="284">
        <v>30000</v>
      </c>
      <c r="I60" s="285"/>
      <c r="J60" s="285"/>
      <c r="K60" s="285"/>
      <c r="L60" s="285"/>
      <c r="M60" s="285"/>
      <c r="N60" s="285"/>
      <c r="O60" s="285"/>
      <c r="P60" s="285"/>
      <c r="Q60" s="286"/>
      <c r="R60" s="286"/>
      <c r="S60" s="285"/>
      <c r="T60" s="301"/>
      <c r="U60" s="286" t="str">
        <f t="shared" si="1"/>
        <v/>
      </c>
      <c r="V60" s="285"/>
      <c r="W60" s="285"/>
      <c r="X60" s="285"/>
      <c r="Y60" s="286"/>
      <c r="Z60" s="120" t="str">
        <f t="shared" si="3"/>
        <v/>
      </c>
    </row>
    <row r="61" spans="1:26" s="9" customFormat="1" ht="18" customHeight="1" outlineLevel="1" x14ac:dyDescent="0.2">
      <c r="A61" s="281" t="s">
        <v>146</v>
      </c>
      <c r="B61" s="282">
        <v>-1</v>
      </c>
      <c r="C61" s="282" t="s">
        <v>92</v>
      </c>
      <c r="D61" s="282" t="s">
        <v>142</v>
      </c>
      <c r="E61" s="283"/>
      <c r="F61" s="283"/>
      <c r="G61" s="283"/>
      <c r="H61" s="284">
        <v>30000</v>
      </c>
      <c r="I61" s="285"/>
      <c r="J61" s="285"/>
      <c r="K61" s="285"/>
      <c r="L61" s="285"/>
      <c r="M61" s="285"/>
      <c r="N61" s="285"/>
      <c r="O61" s="285"/>
      <c r="P61" s="285"/>
      <c r="Q61" s="286"/>
      <c r="R61" s="286"/>
      <c r="S61" s="285"/>
      <c r="T61" s="301"/>
      <c r="U61" s="286" t="str">
        <f t="shared" ref="U61:U105" si="4">IF(T61&lt;&gt;"",Q61+T61,"")</f>
        <v/>
      </c>
      <c r="V61" s="285"/>
      <c r="W61" s="285"/>
      <c r="X61" s="285"/>
      <c r="Y61" s="286"/>
      <c r="Z61" s="120" t="str">
        <f t="shared" si="3"/>
        <v/>
      </c>
    </row>
    <row r="62" spans="1:26" s="9" customFormat="1" ht="18" customHeight="1" outlineLevel="1" x14ac:dyDescent="0.2">
      <c r="A62" s="281" t="s">
        <v>146</v>
      </c>
      <c r="B62" s="282">
        <v>-1</v>
      </c>
      <c r="C62" s="282" t="s">
        <v>93</v>
      </c>
      <c r="D62" s="282" t="s">
        <v>142</v>
      </c>
      <c r="E62" s="283"/>
      <c r="F62" s="283"/>
      <c r="G62" s="283"/>
      <c r="H62" s="284">
        <v>30000</v>
      </c>
      <c r="I62" s="285"/>
      <c r="J62" s="285"/>
      <c r="K62" s="285"/>
      <c r="L62" s="285"/>
      <c r="M62" s="285"/>
      <c r="N62" s="285"/>
      <c r="O62" s="285"/>
      <c r="P62" s="285"/>
      <c r="Q62" s="286"/>
      <c r="R62" s="286"/>
      <c r="S62" s="285"/>
      <c r="T62" s="301"/>
      <c r="U62" s="286" t="str">
        <f t="shared" si="4"/>
        <v/>
      </c>
      <c r="V62" s="285"/>
      <c r="W62" s="285"/>
      <c r="X62" s="285"/>
      <c r="Y62" s="286"/>
      <c r="Z62" s="120" t="str">
        <f t="shared" si="3"/>
        <v/>
      </c>
    </row>
    <row r="63" spans="1:26" s="9" customFormat="1" ht="18" customHeight="1" outlineLevel="1" x14ac:dyDescent="0.2">
      <c r="A63" s="281" t="s">
        <v>146</v>
      </c>
      <c r="B63" s="282">
        <v>-1</v>
      </c>
      <c r="C63" s="282" t="s">
        <v>94</v>
      </c>
      <c r="D63" s="282" t="s">
        <v>142</v>
      </c>
      <c r="E63" s="283"/>
      <c r="F63" s="283"/>
      <c r="G63" s="283"/>
      <c r="H63" s="284">
        <v>30000</v>
      </c>
      <c r="I63" s="285"/>
      <c r="J63" s="285"/>
      <c r="K63" s="285"/>
      <c r="L63" s="285"/>
      <c r="M63" s="285"/>
      <c r="N63" s="285"/>
      <c r="O63" s="285"/>
      <c r="P63" s="285"/>
      <c r="Q63" s="286"/>
      <c r="R63" s="286"/>
      <c r="S63" s="285"/>
      <c r="T63" s="301"/>
      <c r="U63" s="286" t="str">
        <f t="shared" si="4"/>
        <v/>
      </c>
      <c r="V63" s="285"/>
      <c r="W63" s="285"/>
      <c r="X63" s="285"/>
      <c r="Y63" s="286"/>
      <c r="Z63" s="120" t="str">
        <f t="shared" si="3"/>
        <v/>
      </c>
    </row>
    <row r="64" spans="1:26" s="9" customFormat="1" ht="18" customHeight="1" outlineLevel="1" x14ac:dyDescent="0.2">
      <c r="A64" s="281" t="s">
        <v>146</v>
      </c>
      <c r="B64" s="282">
        <v>-1</v>
      </c>
      <c r="C64" s="282" t="s">
        <v>95</v>
      </c>
      <c r="D64" s="282" t="s">
        <v>142</v>
      </c>
      <c r="E64" s="283"/>
      <c r="F64" s="283"/>
      <c r="G64" s="283"/>
      <c r="H64" s="284">
        <v>30000</v>
      </c>
      <c r="I64" s="285"/>
      <c r="J64" s="285"/>
      <c r="K64" s="285"/>
      <c r="L64" s="285"/>
      <c r="M64" s="285"/>
      <c r="N64" s="285"/>
      <c r="O64" s="285"/>
      <c r="P64" s="285"/>
      <c r="Q64" s="286"/>
      <c r="R64" s="286"/>
      <c r="S64" s="285"/>
      <c r="T64" s="301"/>
      <c r="U64" s="286" t="str">
        <f t="shared" si="4"/>
        <v/>
      </c>
      <c r="V64" s="285"/>
      <c r="W64" s="285"/>
      <c r="X64" s="285"/>
      <c r="Y64" s="286"/>
      <c r="Z64" s="120" t="str">
        <f t="shared" si="3"/>
        <v/>
      </c>
    </row>
    <row r="65" spans="1:26" s="9" customFormat="1" ht="18" customHeight="1" outlineLevel="1" x14ac:dyDescent="0.2">
      <c r="A65" s="281" t="s">
        <v>146</v>
      </c>
      <c r="B65" s="282">
        <v>-1</v>
      </c>
      <c r="C65" s="282" t="s">
        <v>96</v>
      </c>
      <c r="D65" s="282" t="s">
        <v>142</v>
      </c>
      <c r="E65" s="283"/>
      <c r="F65" s="283"/>
      <c r="G65" s="283"/>
      <c r="H65" s="284">
        <v>30000</v>
      </c>
      <c r="I65" s="285"/>
      <c r="J65" s="285"/>
      <c r="K65" s="285"/>
      <c r="L65" s="285"/>
      <c r="M65" s="285"/>
      <c r="N65" s="285"/>
      <c r="O65" s="285"/>
      <c r="P65" s="285"/>
      <c r="Q65" s="286"/>
      <c r="R65" s="286"/>
      <c r="S65" s="285"/>
      <c r="T65" s="301"/>
      <c r="U65" s="286" t="str">
        <f t="shared" si="4"/>
        <v/>
      </c>
      <c r="V65" s="285"/>
      <c r="W65" s="285"/>
      <c r="X65" s="285"/>
      <c r="Y65" s="286"/>
      <c r="Z65" s="120" t="str">
        <f t="shared" si="3"/>
        <v/>
      </c>
    </row>
    <row r="66" spans="1:26" s="9" customFormat="1" ht="18" customHeight="1" outlineLevel="1" x14ac:dyDescent="0.2">
      <c r="A66" s="281" t="s">
        <v>146</v>
      </c>
      <c r="B66" s="282">
        <v>-1</v>
      </c>
      <c r="C66" s="282" t="s">
        <v>97</v>
      </c>
      <c r="D66" s="282" t="s">
        <v>142</v>
      </c>
      <c r="E66" s="283"/>
      <c r="F66" s="283"/>
      <c r="G66" s="283"/>
      <c r="H66" s="284">
        <v>30000</v>
      </c>
      <c r="I66" s="285"/>
      <c r="J66" s="285"/>
      <c r="K66" s="285"/>
      <c r="L66" s="285"/>
      <c r="M66" s="285"/>
      <c r="N66" s="285"/>
      <c r="O66" s="285"/>
      <c r="P66" s="285"/>
      <c r="Q66" s="286"/>
      <c r="R66" s="286"/>
      <c r="S66" s="285"/>
      <c r="T66" s="301"/>
      <c r="U66" s="286" t="str">
        <f t="shared" si="4"/>
        <v/>
      </c>
      <c r="V66" s="285"/>
      <c r="W66" s="285"/>
      <c r="X66" s="285"/>
      <c r="Y66" s="286"/>
      <c r="Z66" s="120" t="str">
        <f t="shared" si="3"/>
        <v/>
      </c>
    </row>
    <row r="67" spans="1:26" s="9" customFormat="1" ht="18" customHeight="1" outlineLevel="1" x14ac:dyDescent="0.2">
      <c r="A67" s="281" t="s">
        <v>146</v>
      </c>
      <c r="B67" s="282">
        <v>-1</v>
      </c>
      <c r="C67" s="282" t="s">
        <v>98</v>
      </c>
      <c r="D67" s="282" t="s">
        <v>142</v>
      </c>
      <c r="E67" s="283"/>
      <c r="F67" s="283"/>
      <c r="G67" s="283"/>
      <c r="H67" s="284">
        <v>30000</v>
      </c>
      <c r="I67" s="285"/>
      <c r="J67" s="285"/>
      <c r="K67" s="285"/>
      <c r="L67" s="285"/>
      <c r="M67" s="285"/>
      <c r="N67" s="285"/>
      <c r="O67" s="285"/>
      <c r="P67" s="285"/>
      <c r="Q67" s="286"/>
      <c r="R67" s="286"/>
      <c r="S67" s="285"/>
      <c r="T67" s="301"/>
      <c r="U67" s="286" t="str">
        <f t="shared" si="4"/>
        <v/>
      </c>
      <c r="V67" s="285"/>
      <c r="W67" s="285"/>
      <c r="X67" s="285"/>
      <c r="Y67" s="286"/>
      <c r="Z67" s="120" t="str">
        <f t="shared" si="3"/>
        <v/>
      </c>
    </row>
    <row r="68" spans="1:26" s="9" customFormat="1" ht="18" customHeight="1" outlineLevel="1" x14ac:dyDescent="0.2">
      <c r="A68" s="281" t="s">
        <v>146</v>
      </c>
      <c r="B68" s="282">
        <v>-1</v>
      </c>
      <c r="C68" s="282" t="s">
        <v>99</v>
      </c>
      <c r="D68" s="282" t="s">
        <v>142</v>
      </c>
      <c r="E68" s="283"/>
      <c r="F68" s="283"/>
      <c r="G68" s="283"/>
      <c r="H68" s="284">
        <v>30000</v>
      </c>
      <c r="I68" s="285"/>
      <c r="J68" s="285"/>
      <c r="K68" s="285"/>
      <c r="L68" s="285"/>
      <c r="M68" s="285"/>
      <c r="N68" s="285"/>
      <c r="O68" s="285"/>
      <c r="P68" s="285"/>
      <c r="Q68" s="286"/>
      <c r="R68" s="286"/>
      <c r="S68" s="285"/>
      <c r="T68" s="301"/>
      <c r="U68" s="286" t="str">
        <f t="shared" si="4"/>
        <v/>
      </c>
      <c r="V68" s="285"/>
      <c r="W68" s="285"/>
      <c r="X68" s="285"/>
      <c r="Y68" s="286"/>
      <c r="Z68" s="120" t="str">
        <f t="shared" si="3"/>
        <v/>
      </c>
    </row>
    <row r="69" spans="1:26" s="9" customFormat="1" ht="18" customHeight="1" outlineLevel="1" x14ac:dyDescent="0.2">
      <c r="A69" s="281" t="s">
        <v>146</v>
      </c>
      <c r="B69" s="282">
        <v>-1</v>
      </c>
      <c r="C69" s="282" t="s">
        <v>100</v>
      </c>
      <c r="D69" s="282" t="s">
        <v>142</v>
      </c>
      <c r="E69" s="283"/>
      <c r="F69" s="283"/>
      <c r="G69" s="283"/>
      <c r="H69" s="284">
        <v>30000</v>
      </c>
      <c r="I69" s="285"/>
      <c r="J69" s="285"/>
      <c r="K69" s="285"/>
      <c r="L69" s="285"/>
      <c r="M69" s="285"/>
      <c r="N69" s="285"/>
      <c r="O69" s="285"/>
      <c r="P69" s="285"/>
      <c r="Q69" s="286"/>
      <c r="R69" s="286"/>
      <c r="S69" s="285"/>
      <c r="T69" s="301"/>
      <c r="U69" s="286" t="str">
        <f t="shared" si="4"/>
        <v/>
      </c>
      <c r="V69" s="285"/>
      <c r="W69" s="285"/>
      <c r="X69" s="285"/>
      <c r="Y69" s="286"/>
      <c r="Z69" s="120" t="str">
        <f t="shared" si="3"/>
        <v/>
      </c>
    </row>
    <row r="70" spans="1:26" s="9" customFormat="1" ht="18" customHeight="1" outlineLevel="1" x14ac:dyDescent="0.2">
      <c r="A70" s="281" t="s">
        <v>146</v>
      </c>
      <c r="B70" s="282">
        <v>-1</v>
      </c>
      <c r="C70" s="282" t="s">
        <v>101</v>
      </c>
      <c r="D70" s="282" t="s">
        <v>142</v>
      </c>
      <c r="E70" s="283"/>
      <c r="F70" s="283"/>
      <c r="G70" s="283"/>
      <c r="H70" s="284">
        <v>30000</v>
      </c>
      <c r="I70" s="285"/>
      <c r="J70" s="285"/>
      <c r="K70" s="285"/>
      <c r="L70" s="285"/>
      <c r="M70" s="285"/>
      <c r="N70" s="285"/>
      <c r="O70" s="285"/>
      <c r="P70" s="285"/>
      <c r="Q70" s="286"/>
      <c r="R70" s="286"/>
      <c r="S70" s="285"/>
      <c r="T70" s="301"/>
      <c r="U70" s="286" t="str">
        <f t="shared" si="4"/>
        <v/>
      </c>
      <c r="V70" s="285"/>
      <c r="W70" s="285"/>
      <c r="X70" s="285"/>
      <c r="Y70" s="286"/>
      <c r="Z70" s="120" t="str">
        <f t="shared" si="3"/>
        <v/>
      </c>
    </row>
    <row r="71" spans="1:26" s="9" customFormat="1" ht="18" customHeight="1" outlineLevel="1" x14ac:dyDescent="0.2">
      <c r="A71" s="281" t="s">
        <v>146</v>
      </c>
      <c r="B71" s="282">
        <v>-1</v>
      </c>
      <c r="C71" s="282" t="s">
        <v>102</v>
      </c>
      <c r="D71" s="282" t="s">
        <v>142</v>
      </c>
      <c r="E71" s="283"/>
      <c r="F71" s="283"/>
      <c r="G71" s="283"/>
      <c r="H71" s="284">
        <v>30000</v>
      </c>
      <c r="I71" s="285"/>
      <c r="J71" s="285"/>
      <c r="K71" s="285"/>
      <c r="L71" s="285"/>
      <c r="M71" s="285"/>
      <c r="N71" s="285"/>
      <c r="O71" s="285"/>
      <c r="P71" s="285"/>
      <c r="Q71" s="286"/>
      <c r="R71" s="286"/>
      <c r="S71" s="285"/>
      <c r="T71" s="301"/>
      <c r="U71" s="286" t="str">
        <f t="shared" si="4"/>
        <v/>
      </c>
      <c r="V71" s="285"/>
      <c r="W71" s="285"/>
      <c r="X71" s="285"/>
      <c r="Y71" s="286"/>
      <c r="Z71" s="120" t="str">
        <f t="shared" si="3"/>
        <v/>
      </c>
    </row>
    <row r="72" spans="1:26" s="9" customFormat="1" ht="18" customHeight="1" outlineLevel="1" x14ac:dyDescent="0.2">
      <c r="A72" s="281" t="s">
        <v>146</v>
      </c>
      <c r="B72" s="282">
        <v>-1</v>
      </c>
      <c r="C72" s="282" t="s">
        <v>103</v>
      </c>
      <c r="D72" s="282" t="s">
        <v>142</v>
      </c>
      <c r="E72" s="283"/>
      <c r="F72" s="283"/>
      <c r="G72" s="283"/>
      <c r="H72" s="284">
        <v>30000</v>
      </c>
      <c r="I72" s="285"/>
      <c r="J72" s="285"/>
      <c r="K72" s="285"/>
      <c r="L72" s="285"/>
      <c r="M72" s="285"/>
      <c r="N72" s="285"/>
      <c r="O72" s="285"/>
      <c r="P72" s="285"/>
      <c r="Q72" s="286"/>
      <c r="R72" s="286"/>
      <c r="S72" s="285"/>
      <c r="T72" s="301"/>
      <c r="U72" s="286" t="str">
        <f t="shared" si="4"/>
        <v/>
      </c>
      <c r="V72" s="285"/>
      <c r="W72" s="285"/>
      <c r="X72" s="285"/>
      <c r="Y72" s="286"/>
      <c r="Z72" s="120" t="str">
        <f t="shared" si="3"/>
        <v/>
      </c>
    </row>
    <row r="73" spans="1:26" s="9" customFormat="1" ht="18" customHeight="1" outlineLevel="1" x14ac:dyDescent="0.2">
      <c r="A73" s="281" t="s">
        <v>146</v>
      </c>
      <c r="B73" s="282">
        <v>-1</v>
      </c>
      <c r="C73" s="282" t="s">
        <v>104</v>
      </c>
      <c r="D73" s="282" t="s">
        <v>142</v>
      </c>
      <c r="E73" s="283"/>
      <c r="F73" s="283"/>
      <c r="G73" s="283"/>
      <c r="H73" s="284">
        <v>30000</v>
      </c>
      <c r="I73" s="285"/>
      <c r="J73" s="285"/>
      <c r="K73" s="285"/>
      <c r="L73" s="285"/>
      <c r="M73" s="285"/>
      <c r="N73" s="285"/>
      <c r="O73" s="285"/>
      <c r="P73" s="285"/>
      <c r="Q73" s="286"/>
      <c r="R73" s="286"/>
      <c r="S73" s="285"/>
      <c r="T73" s="301"/>
      <c r="U73" s="286" t="str">
        <f t="shared" si="4"/>
        <v/>
      </c>
      <c r="V73" s="285"/>
      <c r="W73" s="285"/>
      <c r="X73" s="285"/>
      <c r="Y73" s="286"/>
      <c r="Z73" s="120" t="str">
        <f t="shared" si="3"/>
        <v/>
      </c>
    </row>
    <row r="74" spans="1:26" s="9" customFormat="1" ht="18" customHeight="1" outlineLevel="1" x14ac:dyDescent="0.2">
      <c r="A74" s="281" t="s">
        <v>146</v>
      </c>
      <c r="B74" s="282">
        <v>-1</v>
      </c>
      <c r="C74" s="282" t="s">
        <v>105</v>
      </c>
      <c r="D74" s="282" t="s">
        <v>142</v>
      </c>
      <c r="E74" s="283"/>
      <c r="F74" s="283"/>
      <c r="G74" s="283"/>
      <c r="H74" s="284">
        <v>30000</v>
      </c>
      <c r="I74" s="285"/>
      <c r="J74" s="285"/>
      <c r="K74" s="285"/>
      <c r="L74" s="285"/>
      <c r="M74" s="285"/>
      <c r="N74" s="285"/>
      <c r="O74" s="285"/>
      <c r="P74" s="285"/>
      <c r="Q74" s="286"/>
      <c r="R74" s="286"/>
      <c r="S74" s="285"/>
      <c r="T74" s="301"/>
      <c r="U74" s="286" t="str">
        <f t="shared" si="4"/>
        <v/>
      </c>
      <c r="V74" s="285"/>
      <c r="W74" s="285"/>
      <c r="X74" s="285"/>
      <c r="Y74" s="286"/>
      <c r="Z74" s="120" t="str">
        <f t="shared" si="3"/>
        <v/>
      </c>
    </row>
    <row r="75" spans="1:26" s="9" customFormat="1" ht="18" customHeight="1" outlineLevel="1" x14ac:dyDescent="0.2">
      <c r="A75" s="281" t="s">
        <v>146</v>
      </c>
      <c r="B75" s="282">
        <v>-1</v>
      </c>
      <c r="C75" s="282" t="s">
        <v>106</v>
      </c>
      <c r="D75" s="282" t="s">
        <v>142</v>
      </c>
      <c r="E75" s="283"/>
      <c r="F75" s="283"/>
      <c r="G75" s="283"/>
      <c r="H75" s="284">
        <v>30000</v>
      </c>
      <c r="I75" s="285"/>
      <c r="J75" s="285"/>
      <c r="K75" s="285"/>
      <c r="L75" s="285"/>
      <c r="M75" s="285"/>
      <c r="N75" s="285"/>
      <c r="O75" s="285"/>
      <c r="P75" s="285"/>
      <c r="Q75" s="286"/>
      <c r="R75" s="286"/>
      <c r="S75" s="285"/>
      <c r="T75" s="301"/>
      <c r="U75" s="286" t="str">
        <f t="shared" si="4"/>
        <v/>
      </c>
      <c r="V75" s="285"/>
      <c r="W75" s="285"/>
      <c r="X75" s="285"/>
      <c r="Y75" s="286"/>
      <c r="Z75" s="120" t="str">
        <f t="shared" ref="Z75:Z99" si="5">IF(AND(Y75="OK",COUNTBLANK(L75:X75)&lt;&gt;0),"ERROR","")</f>
        <v/>
      </c>
    </row>
    <row r="76" spans="1:26" s="9" customFormat="1" ht="18" customHeight="1" outlineLevel="1" x14ac:dyDescent="0.2">
      <c r="A76" s="281" t="s">
        <v>146</v>
      </c>
      <c r="B76" s="282">
        <v>-1</v>
      </c>
      <c r="C76" s="282" t="s">
        <v>107</v>
      </c>
      <c r="D76" s="282" t="s">
        <v>142</v>
      </c>
      <c r="E76" s="283"/>
      <c r="F76" s="283"/>
      <c r="G76" s="283"/>
      <c r="H76" s="284">
        <v>30000</v>
      </c>
      <c r="I76" s="285"/>
      <c r="J76" s="285"/>
      <c r="K76" s="285"/>
      <c r="L76" s="285"/>
      <c r="M76" s="285"/>
      <c r="N76" s="285"/>
      <c r="O76" s="285"/>
      <c r="P76" s="285"/>
      <c r="Q76" s="286"/>
      <c r="R76" s="286"/>
      <c r="S76" s="285"/>
      <c r="T76" s="301"/>
      <c r="U76" s="286" t="str">
        <f t="shared" si="4"/>
        <v/>
      </c>
      <c r="V76" s="285"/>
      <c r="W76" s="285"/>
      <c r="X76" s="285"/>
      <c r="Y76" s="286"/>
      <c r="Z76" s="120" t="str">
        <f t="shared" si="5"/>
        <v/>
      </c>
    </row>
    <row r="77" spans="1:26" s="9" customFormat="1" ht="18" customHeight="1" outlineLevel="1" x14ac:dyDescent="0.2">
      <c r="A77" s="281" t="s">
        <v>146</v>
      </c>
      <c r="B77" s="282">
        <v>-1</v>
      </c>
      <c r="C77" s="282" t="s">
        <v>108</v>
      </c>
      <c r="D77" s="282" t="s">
        <v>142</v>
      </c>
      <c r="E77" s="283"/>
      <c r="F77" s="283"/>
      <c r="G77" s="283"/>
      <c r="H77" s="284">
        <v>30000</v>
      </c>
      <c r="I77" s="285"/>
      <c r="J77" s="285"/>
      <c r="K77" s="285"/>
      <c r="L77" s="285"/>
      <c r="M77" s="285"/>
      <c r="N77" s="285"/>
      <c r="O77" s="285"/>
      <c r="P77" s="285"/>
      <c r="Q77" s="286"/>
      <c r="R77" s="286"/>
      <c r="S77" s="285"/>
      <c r="T77" s="301"/>
      <c r="U77" s="286" t="str">
        <f t="shared" si="4"/>
        <v/>
      </c>
      <c r="V77" s="285"/>
      <c r="W77" s="285"/>
      <c r="X77" s="285"/>
      <c r="Y77" s="286"/>
      <c r="Z77" s="120" t="str">
        <f t="shared" si="5"/>
        <v/>
      </c>
    </row>
    <row r="78" spans="1:26" s="9" customFormat="1" ht="18" customHeight="1" outlineLevel="1" x14ac:dyDescent="0.2">
      <c r="A78" s="281" t="s">
        <v>146</v>
      </c>
      <c r="B78" s="282">
        <v>-1</v>
      </c>
      <c r="C78" s="282" t="s">
        <v>109</v>
      </c>
      <c r="D78" s="282" t="s">
        <v>142</v>
      </c>
      <c r="E78" s="283"/>
      <c r="F78" s="283"/>
      <c r="G78" s="283"/>
      <c r="H78" s="284">
        <v>30000</v>
      </c>
      <c r="I78" s="285"/>
      <c r="J78" s="285"/>
      <c r="K78" s="285"/>
      <c r="L78" s="285"/>
      <c r="M78" s="285"/>
      <c r="N78" s="285"/>
      <c r="O78" s="285"/>
      <c r="P78" s="285"/>
      <c r="Q78" s="286"/>
      <c r="R78" s="286"/>
      <c r="S78" s="285"/>
      <c r="T78" s="301"/>
      <c r="U78" s="286" t="str">
        <f t="shared" si="4"/>
        <v/>
      </c>
      <c r="V78" s="285"/>
      <c r="W78" s="285"/>
      <c r="X78" s="285"/>
      <c r="Y78" s="286"/>
      <c r="Z78" s="120" t="str">
        <f t="shared" si="5"/>
        <v/>
      </c>
    </row>
    <row r="79" spans="1:26" s="9" customFormat="1" ht="18" customHeight="1" outlineLevel="1" x14ac:dyDescent="0.2">
      <c r="A79" s="281" t="s">
        <v>146</v>
      </c>
      <c r="B79" s="282">
        <v>-1</v>
      </c>
      <c r="C79" s="282" t="s">
        <v>110</v>
      </c>
      <c r="D79" s="282" t="s">
        <v>142</v>
      </c>
      <c r="E79" s="283"/>
      <c r="F79" s="283"/>
      <c r="G79" s="283"/>
      <c r="H79" s="284">
        <v>30000</v>
      </c>
      <c r="I79" s="285"/>
      <c r="J79" s="285"/>
      <c r="K79" s="285"/>
      <c r="L79" s="285"/>
      <c r="M79" s="285"/>
      <c r="N79" s="285"/>
      <c r="O79" s="285"/>
      <c r="P79" s="285"/>
      <c r="Q79" s="286"/>
      <c r="R79" s="286"/>
      <c r="S79" s="285"/>
      <c r="T79" s="301"/>
      <c r="U79" s="286" t="str">
        <f t="shared" si="4"/>
        <v/>
      </c>
      <c r="V79" s="285"/>
      <c r="W79" s="285"/>
      <c r="X79" s="285"/>
      <c r="Y79" s="286"/>
      <c r="Z79" s="120" t="str">
        <f t="shared" si="5"/>
        <v/>
      </c>
    </row>
    <row r="80" spans="1:26" s="9" customFormat="1" ht="18" customHeight="1" outlineLevel="1" x14ac:dyDescent="0.2">
      <c r="A80" s="293" t="s">
        <v>11</v>
      </c>
      <c r="B80" s="294">
        <v>-1</v>
      </c>
      <c r="C80" s="294" t="s">
        <v>111</v>
      </c>
      <c r="D80" s="294" t="s">
        <v>143</v>
      </c>
      <c r="E80" s="295"/>
      <c r="F80" s="295"/>
      <c r="G80" s="295"/>
      <c r="H80" s="296">
        <v>3000</v>
      </c>
      <c r="I80" s="297"/>
      <c r="J80" s="297"/>
      <c r="K80" s="297"/>
      <c r="L80" s="297"/>
      <c r="M80" s="297"/>
      <c r="N80" s="297"/>
      <c r="O80" s="297"/>
      <c r="P80" s="297"/>
      <c r="Q80" s="298"/>
      <c r="R80" s="298"/>
      <c r="S80" s="297"/>
      <c r="T80" s="303"/>
      <c r="U80" s="298" t="str">
        <f t="shared" si="4"/>
        <v/>
      </c>
      <c r="V80" s="297"/>
      <c r="W80" s="297"/>
      <c r="X80" s="297"/>
      <c r="Y80" s="298"/>
      <c r="Z80" s="120" t="str">
        <f t="shared" si="5"/>
        <v/>
      </c>
    </row>
    <row r="81" spans="1:26" s="9" customFormat="1" ht="18" customHeight="1" outlineLevel="1" x14ac:dyDescent="0.2">
      <c r="A81" s="281" t="s">
        <v>11</v>
      </c>
      <c r="B81" s="282">
        <v>-1</v>
      </c>
      <c r="C81" s="282" t="s">
        <v>112</v>
      </c>
      <c r="D81" s="282" t="s">
        <v>143</v>
      </c>
      <c r="E81" s="283"/>
      <c r="F81" s="283"/>
      <c r="G81" s="283"/>
      <c r="H81" s="284">
        <v>3000</v>
      </c>
      <c r="I81" s="285"/>
      <c r="J81" s="285"/>
      <c r="K81" s="285"/>
      <c r="L81" s="285"/>
      <c r="M81" s="285"/>
      <c r="N81" s="285"/>
      <c r="O81" s="285"/>
      <c r="P81" s="285"/>
      <c r="Q81" s="286"/>
      <c r="R81" s="286"/>
      <c r="S81" s="285"/>
      <c r="T81" s="301"/>
      <c r="U81" s="286" t="str">
        <f t="shared" si="4"/>
        <v/>
      </c>
      <c r="V81" s="285"/>
      <c r="W81" s="285"/>
      <c r="X81" s="285"/>
      <c r="Y81" s="286"/>
      <c r="Z81" s="120" t="str">
        <f t="shared" si="5"/>
        <v/>
      </c>
    </row>
    <row r="82" spans="1:26" s="9" customFormat="1" ht="18" customHeight="1" outlineLevel="1" x14ac:dyDescent="0.2">
      <c r="A82" s="281" t="s">
        <v>11</v>
      </c>
      <c r="B82" s="282">
        <v>-1</v>
      </c>
      <c r="C82" s="282" t="s">
        <v>113</v>
      </c>
      <c r="D82" s="282" t="s">
        <v>143</v>
      </c>
      <c r="E82" s="283"/>
      <c r="F82" s="283"/>
      <c r="G82" s="283"/>
      <c r="H82" s="284">
        <v>3000</v>
      </c>
      <c r="I82" s="285"/>
      <c r="J82" s="285"/>
      <c r="K82" s="285"/>
      <c r="L82" s="285"/>
      <c r="M82" s="285"/>
      <c r="N82" s="285"/>
      <c r="O82" s="285"/>
      <c r="P82" s="285"/>
      <c r="Q82" s="286"/>
      <c r="R82" s="286"/>
      <c r="S82" s="285"/>
      <c r="T82" s="301"/>
      <c r="U82" s="286" t="str">
        <f t="shared" si="4"/>
        <v/>
      </c>
      <c r="V82" s="285"/>
      <c r="W82" s="285"/>
      <c r="X82" s="285"/>
      <c r="Y82" s="286"/>
      <c r="Z82" s="120" t="str">
        <f t="shared" si="5"/>
        <v/>
      </c>
    </row>
    <row r="83" spans="1:26" s="9" customFormat="1" ht="18" customHeight="1" outlineLevel="1" x14ac:dyDescent="0.2">
      <c r="A83" s="281" t="s">
        <v>11</v>
      </c>
      <c r="B83" s="282">
        <v>-1</v>
      </c>
      <c r="C83" s="282" t="s">
        <v>114</v>
      </c>
      <c r="D83" s="282" t="s">
        <v>143</v>
      </c>
      <c r="E83" s="283"/>
      <c r="F83" s="283"/>
      <c r="G83" s="283"/>
      <c r="H83" s="284">
        <v>3000</v>
      </c>
      <c r="I83" s="285"/>
      <c r="J83" s="285"/>
      <c r="K83" s="285"/>
      <c r="L83" s="285"/>
      <c r="M83" s="285"/>
      <c r="N83" s="285"/>
      <c r="O83" s="285"/>
      <c r="P83" s="285"/>
      <c r="Q83" s="286"/>
      <c r="R83" s="286"/>
      <c r="S83" s="285"/>
      <c r="T83" s="301"/>
      <c r="U83" s="286" t="str">
        <f t="shared" si="4"/>
        <v/>
      </c>
      <c r="V83" s="285"/>
      <c r="W83" s="285"/>
      <c r="X83" s="285"/>
      <c r="Y83" s="286"/>
      <c r="Z83" s="120" t="str">
        <f t="shared" si="5"/>
        <v/>
      </c>
    </row>
    <row r="84" spans="1:26" s="9" customFormat="1" ht="18" customHeight="1" outlineLevel="1" x14ac:dyDescent="0.2">
      <c r="A84" s="281" t="s">
        <v>11</v>
      </c>
      <c r="B84" s="282">
        <v>-1</v>
      </c>
      <c r="C84" s="282" t="s">
        <v>115</v>
      </c>
      <c r="D84" s="282" t="s">
        <v>143</v>
      </c>
      <c r="E84" s="283"/>
      <c r="F84" s="283"/>
      <c r="G84" s="283"/>
      <c r="H84" s="284">
        <v>3000</v>
      </c>
      <c r="I84" s="285"/>
      <c r="J84" s="285"/>
      <c r="K84" s="285"/>
      <c r="L84" s="285"/>
      <c r="M84" s="285"/>
      <c r="N84" s="285"/>
      <c r="O84" s="285"/>
      <c r="P84" s="285"/>
      <c r="Q84" s="286"/>
      <c r="R84" s="286"/>
      <c r="S84" s="285"/>
      <c r="T84" s="301"/>
      <c r="U84" s="286" t="str">
        <f t="shared" si="4"/>
        <v/>
      </c>
      <c r="V84" s="285"/>
      <c r="W84" s="285"/>
      <c r="X84" s="285"/>
      <c r="Y84" s="286"/>
      <c r="Z84" s="120" t="str">
        <f t="shared" si="5"/>
        <v/>
      </c>
    </row>
    <row r="85" spans="1:26" s="9" customFormat="1" ht="18" customHeight="1" outlineLevel="1" x14ac:dyDescent="0.2">
      <c r="A85" s="281" t="s">
        <v>11</v>
      </c>
      <c r="B85" s="282">
        <v>-1</v>
      </c>
      <c r="C85" s="282" t="s">
        <v>116</v>
      </c>
      <c r="D85" s="282" t="s">
        <v>143</v>
      </c>
      <c r="E85" s="283"/>
      <c r="F85" s="283"/>
      <c r="G85" s="283"/>
      <c r="H85" s="284">
        <v>3000</v>
      </c>
      <c r="I85" s="285"/>
      <c r="J85" s="285"/>
      <c r="K85" s="285"/>
      <c r="L85" s="285"/>
      <c r="M85" s="285"/>
      <c r="N85" s="285"/>
      <c r="O85" s="285"/>
      <c r="P85" s="285"/>
      <c r="Q85" s="286"/>
      <c r="R85" s="286"/>
      <c r="S85" s="285"/>
      <c r="T85" s="301"/>
      <c r="U85" s="286" t="str">
        <f t="shared" si="4"/>
        <v/>
      </c>
      <c r="V85" s="285"/>
      <c r="W85" s="285"/>
      <c r="X85" s="285"/>
      <c r="Y85" s="286"/>
      <c r="Z85" s="120" t="str">
        <f t="shared" si="5"/>
        <v/>
      </c>
    </row>
    <row r="86" spans="1:26" s="9" customFormat="1" ht="18" customHeight="1" outlineLevel="1" x14ac:dyDescent="0.2">
      <c r="A86" s="281" t="s">
        <v>11</v>
      </c>
      <c r="B86" s="282">
        <v>-1</v>
      </c>
      <c r="C86" s="282" t="s">
        <v>117</v>
      </c>
      <c r="D86" s="282" t="s">
        <v>143</v>
      </c>
      <c r="E86" s="283"/>
      <c r="F86" s="283"/>
      <c r="G86" s="283"/>
      <c r="H86" s="284">
        <v>3000</v>
      </c>
      <c r="I86" s="285"/>
      <c r="J86" s="285"/>
      <c r="K86" s="285"/>
      <c r="L86" s="285"/>
      <c r="M86" s="285"/>
      <c r="N86" s="285"/>
      <c r="O86" s="285"/>
      <c r="P86" s="285"/>
      <c r="Q86" s="286"/>
      <c r="R86" s="286"/>
      <c r="S86" s="285"/>
      <c r="T86" s="301"/>
      <c r="U86" s="286" t="str">
        <f t="shared" si="4"/>
        <v/>
      </c>
      <c r="V86" s="285"/>
      <c r="W86" s="285"/>
      <c r="X86" s="285"/>
      <c r="Y86" s="286"/>
      <c r="Z86" s="120" t="str">
        <f t="shared" si="5"/>
        <v/>
      </c>
    </row>
    <row r="87" spans="1:26" s="9" customFormat="1" ht="18" customHeight="1" outlineLevel="1" x14ac:dyDescent="0.2">
      <c r="A87" s="281" t="s">
        <v>11</v>
      </c>
      <c r="B87" s="282">
        <v>-1</v>
      </c>
      <c r="C87" s="282" t="s">
        <v>118</v>
      </c>
      <c r="D87" s="282" t="s">
        <v>143</v>
      </c>
      <c r="E87" s="283"/>
      <c r="F87" s="283"/>
      <c r="G87" s="283"/>
      <c r="H87" s="284">
        <v>3000</v>
      </c>
      <c r="I87" s="285"/>
      <c r="J87" s="285"/>
      <c r="K87" s="285"/>
      <c r="L87" s="285"/>
      <c r="M87" s="285"/>
      <c r="N87" s="285"/>
      <c r="O87" s="285"/>
      <c r="P87" s="285"/>
      <c r="Q87" s="286"/>
      <c r="R87" s="286"/>
      <c r="S87" s="285"/>
      <c r="T87" s="301"/>
      <c r="U87" s="286" t="str">
        <f t="shared" si="4"/>
        <v/>
      </c>
      <c r="V87" s="285"/>
      <c r="W87" s="285"/>
      <c r="X87" s="285"/>
      <c r="Y87" s="286"/>
      <c r="Z87" s="120" t="str">
        <f t="shared" si="5"/>
        <v/>
      </c>
    </row>
    <row r="88" spans="1:26" s="9" customFormat="1" ht="18" customHeight="1" outlineLevel="1" x14ac:dyDescent="0.2">
      <c r="A88" s="281" t="s">
        <v>11</v>
      </c>
      <c r="B88" s="282">
        <v>-1</v>
      </c>
      <c r="C88" s="282" t="s">
        <v>119</v>
      </c>
      <c r="D88" s="282" t="s">
        <v>143</v>
      </c>
      <c r="E88" s="283"/>
      <c r="F88" s="283"/>
      <c r="G88" s="283"/>
      <c r="H88" s="284">
        <v>3000</v>
      </c>
      <c r="I88" s="285"/>
      <c r="J88" s="285"/>
      <c r="K88" s="285"/>
      <c r="L88" s="285"/>
      <c r="M88" s="285"/>
      <c r="N88" s="285"/>
      <c r="O88" s="285"/>
      <c r="P88" s="285"/>
      <c r="Q88" s="286"/>
      <c r="R88" s="286"/>
      <c r="S88" s="285"/>
      <c r="T88" s="301"/>
      <c r="U88" s="286" t="str">
        <f t="shared" si="4"/>
        <v/>
      </c>
      <c r="V88" s="285"/>
      <c r="W88" s="285"/>
      <c r="X88" s="285"/>
      <c r="Y88" s="286"/>
      <c r="Z88" s="120" t="str">
        <f t="shared" si="5"/>
        <v/>
      </c>
    </row>
    <row r="89" spans="1:26" s="9" customFormat="1" ht="18" customHeight="1" outlineLevel="1" x14ac:dyDescent="0.2">
      <c r="A89" s="281" t="s">
        <v>11</v>
      </c>
      <c r="B89" s="282">
        <v>-1</v>
      </c>
      <c r="C89" s="282" t="s">
        <v>120</v>
      </c>
      <c r="D89" s="282" t="s">
        <v>143</v>
      </c>
      <c r="E89" s="283"/>
      <c r="F89" s="283"/>
      <c r="G89" s="283"/>
      <c r="H89" s="284">
        <v>3000</v>
      </c>
      <c r="I89" s="285"/>
      <c r="J89" s="285"/>
      <c r="K89" s="285"/>
      <c r="L89" s="285"/>
      <c r="M89" s="285"/>
      <c r="N89" s="285"/>
      <c r="O89" s="285"/>
      <c r="P89" s="285"/>
      <c r="Q89" s="286"/>
      <c r="R89" s="286"/>
      <c r="S89" s="285"/>
      <c r="T89" s="301"/>
      <c r="U89" s="286" t="str">
        <f t="shared" si="4"/>
        <v/>
      </c>
      <c r="V89" s="285"/>
      <c r="W89" s="285"/>
      <c r="X89" s="285"/>
      <c r="Y89" s="286"/>
      <c r="Z89" s="120" t="str">
        <f t="shared" si="5"/>
        <v/>
      </c>
    </row>
    <row r="90" spans="1:26" s="9" customFormat="1" ht="18" customHeight="1" outlineLevel="1" x14ac:dyDescent="0.2">
      <c r="A90" s="281" t="s">
        <v>11</v>
      </c>
      <c r="B90" s="282">
        <v>-1</v>
      </c>
      <c r="C90" s="282" t="s">
        <v>121</v>
      </c>
      <c r="D90" s="282" t="s">
        <v>143</v>
      </c>
      <c r="E90" s="283"/>
      <c r="F90" s="283"/>
      <c r="G90" s="283"/>
      <c r="H90" s="284">
        <v>3000</v>
      </c>
      <c r="I90" s="285"/>
      <c r="J90" s="285"/>
      <c r="K90" s="285"/>
      <c r="L90" s="285"/>
      <c r="M90" s="285"/>
      <c r="N90" s="285"/>
      <c r="O90" s="285"/>
      <c r="P90" s="285"/>
      <c r="Q90" s="286"/>
      <c r="R90" s="286"/>
      <c r="S90" s="285"/>
      <c r="T90" s="301"/>
      <c r="U90" s="286" t="str">
        <f t="shared" si="4"/>
        <v/>
      </c>
      <c r="V90" s="285"/>
      <c r="W90" s="285"/>
      <c r="X90" s="285"/>
      <c r="Y90" s="286"/>
      <c r="Z90" s="120" t="str">
        <f t="shared" si="5"/>
        <v/>
      </c>
    </row>
    <row r="91" spans="1:26" s="9" customFormat="1" ht="18" customHeight="1" outlineLevel="1" x14ac:dyDescent="0.2">
      <c r="A91" s="281" t="s">
        <v>11</v>
      </c>
      <c r="B91" s="282">
        <v>-1</v>
      </c>
      <c r="C91" s="282" t="s">
        <v>122</v>
      </c>
      <c r="D91" s="282" t="s">
        <v>143</v>
      </c>
      <c r="E91" s="283"/>
      <c r="F91" s="283"/>
      <c r="G91" s="283"/>
      <c r="H91" s="284">
        <v>3000</v>
      </c>
      <c r="I91" s="285"/>
      <c r="J91" s="285"/>
      <c r="K91" s="285"/>
      <c r="L91" s="285"/>
      <c r="M91" s="285"/>
      <c r="N91" s="285"/>
      <c r="O91" s="285"/>
      <c r="P91" s="285"/>
      <c r="Q91" s="286"/>
      <c r="R91" s="286"/>
      <c r="S91" s="285"/>
      <c r="T91" s="301"/>
      <c r="U91" s="286" t="str">
        <f t="shared" si="4"/>
        <v/>
      </c>
      <c r="V91" s="285"/>
      <c r="W91" s="285"/>
      <c r="X91" s="285"/>
      <c r="Y91" s="286"/>
      <c r="Z91" s="120" t="str">
        <f t="shared" si="5"/>
        <v/>
      </c>
    </row>
    <row r="92" spans="1:26" s="9" customFormat="1" ht="18" customHeight="1" outlineLevel="1" x14ac:dyDescent="0.2">
      <c r="A92" s="281" t="s">
        <v>11</v>
      </c>
      <c r="B92" s="282">
        <v>-1</v>
      </c>
      <c r="C92" s="282" t="s">
        <v>123</v>
      </c>
      <c r="D92" s="282" t="s">
        <v>143</v>
      </c>
      <c r="E92" s="283"/>
      <c r="F92" s="283"/>
      <c r="G92" s="283"/>
      <c r="H92" s="284">
        <v>3000</v>
      </c>
      <c r="I92" s="285"/>
      <c r="J92" s="285"/>
      <c r="K92" s="285"/>
      <c r="L92" s="285"/>
      <c r="M92" s="285"/>
      <c r="N92" s="285"/>
      <c r="O92" s="285"/>
      <c r="P92" s="285"/>
      <c r="Q92" s="286"/>
      <c r="R92" s="286"/>
      <c r="S92" s="285"/>
      <c r="T92" s="301"/>
      <c r="U92" s="286" t="str">
        <f t="shared" si="4"/>
        <v/>
      </c>
      <c r="V92" s="285"/>
      <c r="W92" s="285"/>
      <c r="X92" s="285"/>
      <c r="Y92" s="286"/>
      <c r="Z92" s="120" t="str">
        <f t="shared" si="5"/>
        <v/>
      </c>
    </row>
    <row r="93" spans="1:26" s="9" customFormat="1" ht="18" customHeight="1" outlineLevel="1" x14ac:dyDescent="0.2">
      <c r="A93" s="281" t="s">
        <v>11</v>
      </c>
      <c r="B93" s="282">
        <v>-1</v>
      </c>
      <c r="C93" s="282" t="s">
        <v>124</v>
      </c>
      <c r="D93" s="282" t="s">
        <v>143</v>
      </c>
      <c r="E93" s="283"/>
      <c r="F93" s="283"/>
      <c r="G93" s="283"/>
      <c r="H93" s="284">
        <v>3000</v>
      </c>
      <c r="I93" s="285"/>
      <c r="J93" s="285"/>
      <c r="K93" s="285"/>
      <c r="L93" s="285"/>
      <c r="M93" s="285"/>
      <c r="N93" s="285"/>
      <c r="O93" s="285"/>
      <c r="P93" s="285"/>
      <c r="Q93" s="286"/>
      <c r="R93" s="286"/>
      <c r="S93" s="285"/>
      <c r="T93" s="301"/>
      <c r="U93" s="286" t="str">
        <f t="shared" si="4"/>
        <v/>
      </c>
      <c r="V93" s="285"/>
      <c r="W93" s="285"/>
      <c r="X93" s="285"/>
      <c r="Y93" s="286"/>
      <c r="Z93" s="120" t="str">
        <f t="shared" si="5"/>
        <v/>
      </c>
    </row>
    <row r="94" spans="1:26" s="9" customFormat="1" ht="18" customHeight="1" outlineLevel="1" x14ac:dyDescent="0.2">
      <c r="A94" s="281" t="s">
        <v>11</v>
      </c>
      <c r="B94" s="282">
        <v>-1</v>
      </c>
      <c r="C94" s="282" t="s">
        <v>125</v>
      </c>
      <c r="D94" s="282" t="s">
        <v>143</v>
      </c>
      <c r="E94" s="283"/>
      <c r="F94" s="283"/>
      <c r="G94" s="283"/>
      <c r="H94" s="284">
        <v>3000</v>
      </c>
      <c r="I94" s="285"/>
      <c r="J94" s="285"/>
      <c r="K94" s="285"/>
      <c r="L94" s="285"/>
      <c r="M94" s="285"/>
      <c r="N94" s="285"/>
      <c r="O94" s="285"/>
      <c r="P94" s="285"/>
      <c r="Q94" s="286"/>
      <c r="R94" s="286"/>
      <c r="S94" s="285"/>
      <c r="T94" s="301"/>
      <c r="U94" s="286" t="str">
        <f t="shared" si="4"/>
        <v/>
      </c>
      <c r="V94" s="285"/>
      <c r="W94" s="285"/>
      <c r="X94" s="285"/>
      <c r="Y94" s="286"/>
      <c r="Z94" s="120" t="str">
        <f t="shared" si="5"/>
        <v/>
      </c>
    </row>
    <row r="95" spans="1:26" s="9" customFormat="1" ht="18" customHeight="1" outlineLevel="1" x14ac:dyDescent="0.2">
      <c r="A95" s="281" t="s">
        <v>11</v>
      </c>
      <c r="B95" s="282">
        <v>-1</v>
      </c>
      <c r="C95" s="282" t="s">
        <v>126</v>
      </c>
      <c r="D95" s="282" t="s">
        <v>143</v>
      </c>
      <c r="E95" s="283"/>
      <c r="F95" s="283"/>
      <c r="G95" s="283"/>
      <c r="H95" s="284">
        <v>3000</v>
      </c>
      <c r="I95" s="285"/>
      <c r="J95" s="285"/>
      <c r="K95" s="285"/>
      <c r="L95" s="285"/>
      <c r="M95" s="285"/>
      <c r="N95" s="285"/>
      <c r="O95" s="285"/>
      <c r="P95" s="285"/>
      <c r="Q95" s="286"/>
      <c r="R95" s="286"/>
      <c r="S95" s="285"/>
      <c r="T95" s="301"/>
      <c r="U95" s="286" t="str">
        <f t="shared" si="4"/>
        <v/>
      </c>
      <c r="V95" s="285"/>
      <c r="W95" s="285"/>
      <c r="X95" s="285"/>
      <c r="Y95" s="286"/>
      <c r="Z95" s="120" t="str">
        <f t="shared" si="5"/>
        <v/>
      </c>
    </row>
    <row r="96" spans="1:26" s="9" customFormat="1" ht="18" customHeight="1" outlineLevel="1" x14ac:dyDescent="0.2">
      <c r="A96" s="281" t="s">
        <v>11</v>
      </c>
      <c r="B96" s="282">
        <v>-1</v>
      </c>
      <c r="C96" s="282" t="s">
        <v>127</v>
      </c>
      <c r="D96" s="282" t="s">
        <v>143</v>
      </c>
      <c r="E96" s="283"/>
      <c r="F96" s="283"/>
      <c r="G96" s="283"/>
      <c r="H96" s="284">
        <v>3000</v>
      </c>
      <c r="I96" s="285"/>
      <c r="J96" s="285"/>
      <c r="K96" s="285"/>
      <c r="L96" s="285"/>
      <c r="M96" s="285"/>
      <c r="N96" s="285"/>
      <c r="O96" s="285"/>
      <c r="P96" s="285"/>
      <c r="Q96" s="286"/>
      <c r="R96" s="286"/>
      <c r="S96" s="285"/>
      <c r="T96" s="301"/>
      <c r="U96" s="286" t="str">
        <f t="shared" si="4"/>
        <v/>
      </c>
      <c r="V96" s="285"/>
      <c r="W96" s="285"/>
      <c r="X96" s="285"/>
      <c r="Y96" s="286"/>
      <c r="Z96" s="120" t="str">
        <f t="shared" si="5"/>
        <v/>
      </c>
    </row>
    <row r="97" spans="1:27" s="9" customFormat="1" ht="18" customHeight="1" outlineLevel="1" x14ac:dyDescent="0.2">
      <c r="A97" s="281" t="s">
        <v>11</v>
      </c>
      <c r="B97" s="282">
        <v>-1</v>
      </c>
      <c r="C97" s="282" t="s">
        <v>128</v>
      </c>
      <c r="D97" s="282" t="s">
        <v>143</v>
      </c>
      <c r="E97" s="283"/>
      <c r="F97" s="283"/>
      <c r="G97" s="283"/>
      <c r="H97" s="284">
        <v>3000</v>
      </c>
      <c r="I97" s="285"/>
      <c r="J97" s="285"/>
      <c r="K97" s="285"/>
      <c r="L97" s="285"/>
      <c r="M97" s="285"/>
      <c r="N97" s="285"/>
      <c r="O97" s="285"/>
      <c r="P97" s="285"/>
      <c r="Q97" s="286"/>
      <c r="R97" s="286"/>
      <c r="S97" s="285"/>
      <c r="T97" s="301"/>
      <c r="U97" s="286" t="str">
        <f t="shared" si="4"/>
        <v/>
      </c>
      <c r="V97" s="285"/>
      <c r="W97" s="285"/>
      <c r="X97" s="285"/>
      <c r="Y97" s="286"/>
      <c r="Z97" s="120" t="str">
        <f t="shared" si="5"/>
        <v/>
      </c>
    </row>
    <row r="98" spans="1:27" s="9" customFormat="1" ht="18" customHeight="1" outlineLevel="1" x14ac:dyDescent="0.2">
      <c r="A98" s="281" t="s">
        <v>11</v>
      </c>
      <c r="B98" s="282">
        <v>-1</v>
      </c>
      <c r="C98" s="282" t="s">
        <v>129</v>
      </c>
      <c r="D98" s="282" t="s">
        <v>143</v>
      </c>
      <c r="E98" s="283"/>
      <c r="F98" s="283"/>
      <c r="G98" s="283"/>
      <c r="H98" s="284">
        <v>3000</v>
      </c>
      <c r="I98" s="285"/>
      <c r="J98" s="285"/>
      <c r="K98" s="285"/>
      <c r="L98" s="285"/>
      <c r="M98" s="285"/>
      <c r="N98" s="285"/>
      <c r="O98" s="285"/>
      <c r="P98" s="285"/>
      <c r="Q98" s="286"/>
      <c r="R98" s="286"/>
      <c r="S98" s="285"/>
      <c r="T98" s="301"/>
      <c r="U98" s="286" t="str">
        <f t="shared" si="4"/>
        <v/>
      </c>
      <c r="V98" s="285"/>
      <c r="W98" s="285"/>
      <c r="X98" s="285"/>
      <c r="Y98" s="286"/>
      <c r="Z98" s="120" t="str">
        <f t="shared" si="5"/>
        <v/>
      </c>
    </row>
    <row r="99" spans="1:27" s="9" customFormat="1" ht="18" customHeight="1" outlineLevel="1" x14ac:dyDescent="0.2">
      <c r="A99" s="281" t="s">
        <v>11</v>
      </c>
      <c r="B99" s="282">
        <v>-1</v>
      </c>
      <c r="C99" s="282" t="s">
        <v>130</v>
      </c>
      <c r="D99" s="282" t="s">
        <v>143</v>
      </c>
      <c r="E99" s="283"/>
      <c r="F99" s="283"/>
      <c r="G99" s="283"/>
      <c r="H99" s="284">
        <v>3000</v>
      </c>
      <c r="I99" s="285"/>
      <c r="J99" s="285"/>
      <c r="K99" s="285"/>
      <c r="L99" s="285"/>
      <c r="M99" s="285"/>
      <c r="N99" s="285"/>
      <c r="O99" s="285"/>
      <c r="P99" s="285"/>
      <c r="Q99" s="286"/>
      <c r="R99" s="286"/>
      <c r="S99" s="285"/>
      <c r="T99" s="301"/>
      <c r="U99" s="286" t="str">
        <f t="shared" si="4"/>
        <v/>
      </c>
      <c r="V99" s="285"/>
      <c r="W99" s="285"/>
      <c r="X99" s="285"/>
      <c r="Y99" s="286"/>
      <c r="Z99" s="120" t="str">
        <f t="shared" si="5"/>
        <v/>
      </c>
    </row>
    <row r="100" spans="1:27" s="9" customFormat="1" ht="18" customHeight="1" outlineLevel="1" x14ac:dyDescent="0.2">
      <c r="A100" s="281" t="s">
        <v>11</v>
      </c>
      <c r="B100" s="282">
        <v>-1</v>
      </c>
      <c r="C100" s="282" t="s">
        <v>131</v>
      </c>
      <c r="D100" s="282" t="s">
        <v>143</v>
      </c>
      <c r="E100" s="283"/>
      <c r="F100" s="283"/>
      <c r="G100" s="283"/>
      <c r="H100" s="284">
        <v>3000</v>
      </c>
      <c r="I100" s="285"/>
      <c r="J100" s="285"/>
      <c r="K100" s="285"/>
      <c r="L100" s="285"/>
      <c r="M100" s="285"/>
      <c r="N100" s="285"/>
      <c r="O100" s="285"/>
      <c r="P100" s="285"/>
      <c r="Q100" s="286"/>
      <c r="R100" s="286"/>
      <c r="S100" s="285"/>
      <c r="T100" s="301"/>
      <c r="U100" s="286" t="str">
        <f t="shared" si="4"/>
        <v/>
      </c>
      <c r="V100" s="285"/>
      <c r="W100" s="285"/>
      <c r="X100" s="285"/>
      <c r="Y100" s="286"/>
      <c r="Z100" s="120" t="str">
        <f t="shared" ref="Z100:Z123" si="6">IF(AND(Y100="OK",COUNTBLANK(L100:X100)&lt;&gt;0),"ERROR","")</f>
        <v/>
      </c>
    </row>
    <row r="101" spans="1:27" s="9" customFormat="1" ht="18" customHeight="1" outlineLevel="1" x14ac:dyDescent="0.2">
      <c r="A101" s="281" t="s">
        <v>11</v>
      </c>
      <c r="B101" s="282">
        <v>-1</v>
      </c>
      <c r="C101" s="282" t="s">
        <v>132</v>
      </c>
      <c r="D101" s="282" t="s">
        <v>143</v>
      </c>
      <c r="E101" s="283"/>
      <c r="F101" s="283"/>
      <c r="G101" s="283"/>
      <c r="H101" s="284">
        <v>3000</v>
      </c>
      <c r="I101" s="285"/>
      <c r="J101" s="285"/>
      <c r="K101" s="285"/>
      <c r="L101" s="285"/>
      <c r="M101" s="285"/>
      <c r="N101" s="285"/>
      <c r="O101" s="285"/>
      <c r="P101" s="285"/>
      <c r="Q101" s="286"/>
      <c r="R101" s="286"/>
      <c r="S101" s="285"/>
      <c r="T101" s="301"/>
      <c r="U101" s="286" t="str">
        <f t="shared" si="4"/>
        <v/>
      </c>
      <c r="V101" s="285"/>
      <c r="W101" s="285"/>
      <c r="X101" s="285"/>
      <c r="Y101" s="286"/>
      <c r="Z101" s="120" t="str">
        <f t="shared" si="6"/>
        <v/>
      </c>
    </row>
    <row r="102" spans="1:27" s="9" customFormat="1" ht="18" customHeight="1" outlineLevel="1" x14ac:dyDescent="0.2">
      <c r="A102" s="281" t="s">
        <v>11</v>
      </c>
      <c r="B102" s="282">
        <v>-1</v>
      </c>
      <c r="C102" s="282" t="s">
        <v>133</v>
      </c>
      <c r="D102" s="282" t="s">
        <v>143</v>
      </c>
      <c r="E102" s="283"/>
      <c r="F102" s="283"/>
      <c r="G102" s="283"/>
      <c r="H102" s="284">
        <v>3000</v>
      </c>
      <c r="I102" s="285"/>
      <c r="J102" s="285"/>
      <c r="K102" s="285"/>
      <c r="L102" s="285"/>
      <c r="M102" s="285"/>
      <c r="N102" s="285"/>
      <c r="O102" s="285"/>
      <c r="P102" s="285"/>
      <c r="Q102" s="286"/>
      <c r="R102" s="286"/>
      <c r="S102" s="285"/>
      <c r="T102" s="301"/>
      <c r="U102" s="286" t="str">
        <f t="shared" si="4"/>
        <v/>
      </c>
      <c r="V102" s="285"/>
      <c r="W102" s="285"/>
      <c r="X102" s="285"/>
      <c r="Y102" s="286"/>
      <c r="Z102" s="120" t="str">
        <f t="shared" si="6"/>
        <v/>
      </c>
    </row>
    <row r="103" spans="1:27" s="9" customFormat="1" ht="18" customHeight="1" outlineLevel="1" x14ac:dyDescent="0.2">
      <c r="A103" s="281" t="s">
        <v>11</v>
      </c>
      <c r="B103" s="282">
        <v>-1</v>
      </c>
      <c r="C103" s="282" t="s">
        <v>134</v>
      </c>
      <c r="D103" s="282" t="s">
        <v>143</v>
      </c>
      <c r="E103" s="283"/>
      <c r="F103" s="283"/>
      <c r="G103" s="283"/>
      <c r="H103" s="284">
        <v>3000</v>
      </c>
      <c r="I103" s="285"/>
      <c r="J103" s="285"/>
      <c r="K103" s="285"/>
      <c r="L103" s="285"/>
      <c r="M103" s="285"/>
      <c r="N103" s="285"/>
      <c r="O103" s="285"/>
      <c r="P103" s="285"/>
      <c r="Q103" s="286"/>
      <c r="R103" s="286"/>
      <c r="S103" s="285"/>
      <c r="T103" s="301"/>
      <c r="U103" s="286" t="str">
        <f t="shared" si="4"/>
        <v/>
      </c>
      <c r="V103" s="285"/>
      <c r="W103" s="285"/>
      <c r="X103" s="285"/>
      <c r="Y103" s="286"/>
      <c r="Z103" s="120" t="str">
        <f t="shared" si="6"/>
        <v/>
      </c>
    </row>
    <row r="104" spans="1:27" s="9" customFormat="1" ht="18" customHeight="1" outlineLevel="1" x14ac:dyDescent="0.2">
      <c r="A104" s="281" t="s">
        <v>11</v>
      </c>
      <c r="B104" s="282">
        <v>-1</v>
      </c>
      <c r="C104" s="282" t="s">
        <v>135</v>
      </c>
      <c r="D104" s="282" t="s">
        <v>143</v>
      </c>
      <c r="E104" s="283"/>
      <c r="F104" s="283"/>
      <c r="G104" s="283"/>
      <c r="H104" s="284">
        <v>3000</v>
      </c>
      <c r="I104" s="285"/>
      <c r="J104" s="285"/>
      <c r="K104" s="285"/>
      <c r="L104" s="285"/>
      <c r="M104" s="285"/>
      <c r="N104" s="285"/>
      <c r="O104" s="285"/>
      <c r="P104" s="285"/>
      <c r="Q104" s="286"/>
      <c r="R104" s="286"/>
      <c r="S104" s="285"/>
      <c r="T104" s="301"/>
      <c r="U104" s="286" t="str">
        <f t="shared" si="4"/>
        <v/>
      </c>
      <c r="V104" s="285"/>
      <c r="W104" s="285"/>
      <c r="X104" s="285"/>
      <c r="Y104" s="286"/>
      <c r="Z104" s="120" t="str">
        <f t="shared" si="6"/>
        <v/>
      </c>
    </row>
    <row r="105" spans="1:27" s="9" customFormat="1" ht="18" customHeight="1" outlineLevel="1" x14ac:dyDescent="0.2">
      <c r="A105" s="281" t="s">
        <v>11</v>
      </c>
      <c r="B105" s="282">
        <v>-1</v>
      </c>
      <c r="C105" s="282" t="s">
        <v>136</v>
      </c>
      <c r="D105" s="282" t="s">
        <v>143</v>
      </c>
      <c r="E105" s="283"/>
      <c r="F105" s="283"/>
      <c r="G105" s="283"/>
      <c r="H105" s="284">
        <v>3000</v>
      </c>
      <c r="I105" s="285"/>
      <c r="J105" s="285"/>
      <c r="K105" s="285"/>
      <c r="L105" s="285"/>
      <c r="M105" s="285"/>
      <c r="N105" s="285"/>
      <c r="O105" s="285"/>
      <c r="P105" s="285"/>
      <c r="Q105" s="286"/>
      <c r="R105" s="286"/>
      <c r="S105" s="285"/>
      <c r="T105" s="301"/>
      <c r="U105" s="286" t="str">
        <f t="shared" si="4"/>
        <v/>
      </c>
      <c r="V105" s="285"/>
      <c r="W105" s="285"/>
      <c r="X105" s="285"/>
      <c r="Y105" s="286"/>
      <c r="Z105" s="120" t="str">
        <f t="shared" si="6"/>
        <v/>
      </c>
    </row>
    <row r="106" spans="1:27" s="9" customFormat="1" ht="18" customHeight="1" x14ac:dyDescent="0.2">
      <c r="A106" s="6"/>
      <c r="B106" s="4"/>
      <c r="C106" s="4"/>
      <c r="D106" s="4"/>
      <c r="E106" s="5"/>
      <c r="F106" s="5"/>
      <c r="G106" s="5"/>
      <c r="H106" s="10"/>
      <c r="I106" s="10"/>
      <c r="J106" s="10"/>
      <c r="K106" s="10"/>
      <c r="L106" s="10"/>
      <c r="M106" s="10"/>
      <c r="N106" s="10"/>
      <c r="O106" s="10"/>
      <c r="P106" s="10"/>
      <c r="Q106" s="116"/>
      <c r="R106" s="116"/>
      <c r="S106" s="10"/>
      <c r="T106" s="116"/>
      <c r="U106" s="116"/>
      <c r="V106" s="10"/>
      <c r="W106" s="10"/>
      <c r="X106" s="10"/>
      <c r="Y106" s="116"/>
      <c r="Z106" s="307"/>
    </row>
    <row r="107" spans="1:27" s="9" customFormat="1" ht="18" customHeight="1" x14ac:dyDescent="0.2">
      <c r="A107" s="6"/>
      <c r="B107" s="4"/>
      <c r="C107" s="4"/>
      <c r="D107" s="4"/>
      <c r="E107" s="123" t="s">
        <v>155</v>
      </c>
      <c r="F107" s="312"/>
      <c r="G107" s="312"/>
      <c r="H107" s="10"/>
      <c r="I107" s="10"/>
      <c r="J107" s="10"/>
      <c r="K107" s="10"/>
      <c r="L107" s="10"/>
      <c r="M107" s="123" t="s">
        <v>149</v>
      </c>
      <c r="N107" s="299"/>
      <c r="O107" s="299"/>
      <c r="P107" s="299"/>
      <c r="Q107" s="300"/>
      <c r="R107" s="300"/>
      <c r="S107" s="10"/>
      <c r="T107" s="116"/>
      <c r="U107" s="116"/>
      <c r="V107" s="10"/>
      <c r="W107" s="10"/>
      <c r="X107" s="10"/>
      <c r="Y107" s="116"/>
      <c r="Z107" s="6"/>
      <c r="AA107" s="273"/>
    </row>
    <row r="108" spans="1:27" s="9" customFormat="1" ht="25.5" x14ac:dyDescent="0.2">
      <c r="A108" s="6"/>
      <c r="B108" s="4"/>
      <c r="C108" s="4"/>
      <c r="D108" s="4"/>
      <c r="E108" s="312"/>
      <c r="F108" s="312"/>
      <c r="G108" s="312"/>
      <c r="H108" s="10"/>
      <c r="I108" s="10"/>
      <c r="J108" s="10"/>
      <c r="K108" s="10"/>
      <c r="L108" s="10"/>
      <c r="M108" s="309"/>
      <c r="N108" s="299"/>
      <c r="O108" s="310" t="s">
        <v>154</v>
      </c>
      <c r="P108" s="311">
        <v>43419</v>
      </c>
      <c r="Q108" s="310" t="s">
        <v>164</v>
      </c>
      <c r="R108" s="311">
        <v>43555</v>
      </c>
      <c r="S108" s="10"/>
      <c r="T108" s="116"/>
      <c r="U108" s="116"/>
      <c r="V108" s="10"/>
      <c r="W108" s="10"/>
      <c r="X108" s="10"/>
      <c r="Y108" s="116"/>
      <c r="Z108" s="6"/>
      <c r="AA108" s="273"/>
    </row>
    <row r="109" spans="1:27" s="9" customFormat="1" ht="25.5" x14ac:dyDescent="0.2">
      <c r="A109" s="6"/>
      <c r="B109" s="4"/>
      <c r="C109" s="4"/>
      <c r="D109" s="4"/>
      <c r="E109" s="313" t="s">
        <v>156</v>
      </c>
      <c r="F109" s="338" t="s">
        <v>165</v>
      </c>
      <c r="G109" s="339" t="s">
        <v>166</v>
      </c>
      <c r="H109" s="10"/>
      <c r="I109" s="10"/>
      <c r="J109" s="10"/>
      <c r="K109" s="10"/>
      <c r="L109" s="10"/>
      <c r="M109" s="309"/>
      <c r="N109" s="299"/>
      <c r="O109" s="299"/>
      <c r="P109" s="299"/>
      <c r="Q109" s="310" t="s">
        <v>162</v>
      </c>
      <c r="R109" s="311">
        <v>44316</v>
      </c>
      <c r="S109" s="10"/>
      <c r="T109" s="116"/>
      <c r="U109" s="116"/>
      <c r="V109" s="10"/>
      <c r="W109" s="10"/>
      <c r="X109" s="10"/>
      <c r="Y109" s="116"/>
      <c r="Z109" s="6"/>
      <c r="AA109" s="273"/>
    </row>
    <row r="110" spans="1:27" s="9" customFormat="1" ht="18" customHeight="1" x14ac:dyDescent="0.2">
      <c r="A110" s="6"/>
      <c r="B110" s="4"/>
      <c r="C110" s="4"/>
      <c r="D110" s="4"/>
      <c r="E110" s="314" t="s">
        <v>151</v>
      </c>
      <c r="F110" s="315" t="str">
        <f>SUMPRODUCT((D2:D36="studio")*(I2:I36&lt;&gt;""))&amp;" sur "&amp;COUNTIF(D2:D36,"studio")&amp;" unités"</f>
        <v>0 sur 4 unités</v>
      </c>
      <c r="G110" s="315" t="str">
        <f>SUMPRODUCT(($D$2:$D$36="studio")*($I$2:$I$36="Compromis Signé"))&amp;" sur "&amp;COUNTIF($D$2:$D$36,"studio")&amp;" unités"</f>
        <v>0 sur 4 unités</v>
      </c>
      <c r="H110" s="10"/>
      <c r="I110" s="10"/>
      <c r="J110" s="10"/>
      <c r="K110" s="10"/>
      <c r="L110" s="10"/>
      <c r="M110" s="309"/>
      <c r="N110" s="299"/>
      <c r="O110" s="299"/>
      <c r="P110" s="299"/>
      <c r="Q110" s="300"/>
      <c r="R110" s="300"/>
      <c r="S110" s="10"/>
      <c r="T110" s="116"/>
      <c r="U110" s="116"/>
      <c r="V110" s="10"/>
      <c r="W110" s="10"/>
      <c r="X110" s="10"/>
      <c r="Y110" s="116"/>
      <c r="Z110" s="6"/>
      <c r="AA110" s="273"/>
    </row>
    <row r="111" spans="1:27" s="9" customFormat="1" ht="24" customHeight="1" x14ac:dyDescent="0.2">
      <c r="A111" s="6"/>
      <c r="B111" s="4"/>
      <c r="C111" s="4"/>
      <c r="D111" s="4"/>
      <c r="E111" s="314" t="s">
        <v>140</v>
      </c>
      <c r="F111" s="315" t="str">
        <f>SUMPRODUCT((D2:D36="1 chambre")*(I2:I36&lt;&gt;""))&amp;" sur "&amp;COUNTIF(D2:D36,"1 chambre")&amp;" unités"</f>
        <v>0 sur 10 unités</v>
      </c>
      <c r="G111" s="315" t="str">
        <f>SUMPRODUCT(($D$2:$D$36="1 chambre")*($I$2:$I$36="Compromis Signé"))&amp;" sur "&amp;COUNTIF($D$2:$D$36,"1 chambre")&amp;" unités"</f>
        <v>0 sur 10 unités</v>
      </c>
      <c r="H111" s="10"/>
      <c r="I111" s="10"/>
      <c r="J111" s="10"/>
      <c r="K111" s="10"/>
      <c r="L111" s="10"/>
      <c r="M111" s="299"/>
      <c r="N111" s="299"/>
      <c r="O111" s="305" t="s">
        <v>153</v>
      </c>
      <c r="P111" s="299"/>
      <c r="Q111" s="300"/>
      <c r="R111" s="300"/>
      <c r="S111" s="10"/>
      <c r="T111" s="116"/>
      <c r="U111" s="116"/>
      <c r="V111" s="10"/>
      <c r="W111" s="10"/>
      <c r="X111" s="10"/>
      <c r="Y111" s="116"/>
      <c r="Z111" s="6"/>
      <c r="AA111" s="273"/>
    </row>
    <row r="112" spans="1:27" s="9" customFormat="1" ht="18" customHeight="1" x14ac:dyDescent="0.2">
      <c r="A112" s="6"/>
      <c r="B112" s="4"/>
      <c r="C112" s="4"/>
      <c r="D112" s="4"/>
      <c r="E112" s="314" t="s">
        <v>138</v>
      </c>
      <c r="F112" s="315" t="str">
        <f>SUMPRODUCT((D2:D36="2 chambres")*(I2:I36&lt;&gt;""))&amp;" sur "&amp;COUNTIF(D2:D36,"2 chambres")&amp;" unités"</f>
        <v>0 sur 17 unités</v>
      </c>
      <c r="G112" s="315" t="str">
        <f>SUMPRODUCT(($D$2:$D$36="2 chambres")*($I$2:$I$36="Compromis Signé"))&amp;" sur "&amp;COUNTIF($D$2:$D$36,"2 chambres")&amp;" unités"</f>
        <v>0 sur 17 unités</v>
      </c>
      <c r="H112" s="10"/>
      <c r="I112" s="10"/>
      <c r="J112" s="10"/>
      <c r="K112" s="10"/>
      <c r="L112" s="10"/>
      <c r="M112" s="306" t="s">
        <v>150</v>
      </c>
      <c r="N112" s="299"/>
      <c r="O112" s="299"/>
      <c r="P112" s="299"/>
      <c r="Q112" s="300"/>
      <c r="R112" s="300"/>
      <c r="S112" s="10"/>
      <c r="T112" s="116"/>
      <c r="U112" s="116"/>
      <c r="V112" s="10"/>
      <c r="W112" s="10"/>
      <c r="X112" s="10"/>
      <c r="Y112" s="116"/>
      <c r="Z112" s="6"/>
      <c r="AA112" s="273"/>
    </row>
    <row r="113" spans="1:27" s="9" customFormat="1" ht="18" customHeight="1" x14ac:dyDescent="0.2">
      <c r="A113" s="6"/>
      <c r="B113" s="4"/>
      <c r="C113" s="4"/>
      <c r="D113" s="4"/>
      <c r="E113" s="314" t="s">
        <v>141</v>
      </c>
      <c r="F113" s="315" t="str">
        <f>SUMPRODUCT((D2:D36="3 chambres")*(I2:I36&lt;&gt;""))&amp;" sur "&amp;COUNTIF(D2:D36,"3 chambres")&amp;" unités"</f>
        <v>0 sur 4 unités</v>
      </c>
      <c r="G113" s="315" t="str">
        <f>SUMPRODUCT(($D$2:$D$36="3 chambres")*($I$2:$I$36="Compromis Signé"))&amp;" sur "&amp;COUNTIF($D$2:$D$36,"3 chambres")&amp;" unités"</f>
        <v>0 sur 4 unités</v>
      </c>
      <c r="H113" s="10"/>
      <c r="I113" s="10"/>
      <c r="J113" s="10"/>
      <c r="K113" s="10"/>
      <c r="L113" s="10"/>
      <c r="M113" s="304" t="s">
        <v>139</v>
      </c>
      <c r="N113" s="299"/>
      <c r="O113" s="308">
        <v>1</v>
      </c>
      <c r="P113" s="299"/>
      <c r="Q113" s="300"/>
      <c r="R113" s="300"/>
      <c r="S113" s="10"/>
      <c r="T113" s="116"/>
      <c r="U113" s="116"/>
      <c r="V113" s="10"/>
      <c r="W113" s="10"/>
      <c r="X113" s="10"/>
      <c r="Y113" s="116"/>
      <c r="Z113" s="6"/>
      <c r="AA113" s="273"/>
    </row>
    <row r="114" spans="1:27" s="9" customFormat="1" ht="18" customHeight="1" x14ac:dyDescent="0.2">
      <c r="A114" s="6"/>
      <c r="B114" s="4"/>
      <c r="C114" s="4"/>
      <c r="D114" s="4"/>
      <c r="E114" s="340" t="s">
        <v>152</v>
      </c>
      <c r="F114" s="341" t="str">
        <f>SUMPRODUCT((D2:D36="maison")*(I2:I36&lt;&gt;""))&amp;" sur "&amp;COUNTIF(D2:D36,"maison")&amp;" unités"</f>
        <v>0 sur 0 unités</v>
      </c>
      <c r="G114" s="341" t="str">
        <f>SUMPRODUCT(($D$2:$D$36="maison")*($I$2:$I$36="Compromis Signé"))&amp;" sur "&amp;COUNTIF($D$2:$D$36,"maison")&amp;" unités"</f>
        <v>0 sur 0 unités</v>
      </c>
      <c r="H114" s="10"/>
      <c r="I114" s="10"/>
      <c r="J114" s="10"/>
      <c r="K114" s="10"/>
      <c r="L114" s="10"/>
      <c r="M114" s="304" t="s">
        <v>140</v>
      </c>
      <c r="N114" s="299"/>
      <c r="O114" s="308">
        <v>2</v>
      </c>
      <c r="P114" s="299"/>
      <c r="Q114" s="300"/>
      <c r="R114" s="300"/>
      <c r="S114" s="10"/>
      <c r="T114" s="116"/>
      <c r="U114" s="116"/>
      <c r="V114" s="10"/>
      <c r="W114" s="10"/>
      <c r="X114" s="10"/>
      <c r="Y114" s="116"/>
      <c r="Z114" s="6"/>
      <c r="AA114" s="273"/>
    </row>
    <row r="115" spans="1:27" s="9" customFormat="1" ht="18" customHeight="1" x14ac:dyDescent="0.2">
      <c r="A115" s="6"/>
      <c r="B115" s="4"/>
      <c r="C115" s="4"/>
      <c r="D115" s="4"/>
      <c r="E115" s="314" t="s">
        <v>168</v>
      </c>
      <c r="F115" s="343" t="str">
        <f>COUNTIF(I2:I36,"&gt;&lt;")&amp;" sur "&amp;COUNT(H2:H36)&amp;" unités"</f>
        <v>0 sur 35 unités</v>
      </c>
      <c r="G115" s="338" t="str">
        <f>COUNTIF(I2:I36,"Compromis Signé")&amp;" sur "&amp;COUNT(H2:H36)&amp;" unités"</f>
        <v>0 sur 35 unités</v>
      </c>
      <c r="H115" s="10"/>
      <c r="I115" s="10"/>
      <c r="J115" s="10"/>
      <c r="K115" s="10"/>
      <c r="L115" s="10"/>
      <c r="M115" s="304" t="s">
        <v>138</v>
      </c>
      <c r="N115" s="299"/>
      <c r="O115" s="308">
        <v>1</v>
      </c>
      <c r="P115" s="299"/>
      <c r="Q115" s="300"/>
      <c r="R115" s="300"/>
      <c r="S115" s="10"/>
      <c r="T115" s="116"/>
      <c r="U115" s="116"/>
      <c r="V115" s="10"/>
      <c r="W115" s="10"/>
      <c r="X115" s="10"/>
      <c r="Y115" s="116"/>
      <c r="Z115" s="6"/>
      <c r="AA115" s="273"/>
    </row>
    <row r="116" spans="1:27" s="9" customFormat="1" ht="18" customHeight="1" x14ac:dyDescent="0.2">
      <c r="A116" s="6"/>
      <c r="B116" s="4"/>
      <c r="C116" s="4"/>
      <c r="D116" s="4"/>
      <c r="E116" s="314"/>
      <c r="F116" s="342"/>
      <c r="G116" s="315"/>
      <c r="H116" s="10"/>
      <c r="I116" s="10"/>
      <c r="J116" s="10"/>
      <c r="K116" s="10"/>
      <c r="L116" s="10"/>
      <c r="M116" s="304" t="s">
        <v>141</v>
      </c>
      <c r="N116" s="299"/>
      <c r="O116" s="308">
        <v>1</v>
      </c>
      <c r="P116" s="299"/>
      <c r="Q116" s="300"/>
      <c r="R116" s="300"/>
      <c r="S116" s="10"/>
      <c r="T116" s="116"/>
      <c r="U116" s="116"/>
      <c r="V116" s="10"/>
      <c r="W116" s="10"/>
      <c r="X116" s="10"/>
      <c r="Y116" s="116"/>
      <c r="Z116" s="6"/>
      <c r="AA116" s="273"/>
    </row>
    <row r="117" spans="1:27" s="9" customFormat="1" ht="18" customHeight="1" x14ac:dyDescent="0.2">
      <c r="A117" s="6"/>
      <c r="B117" s="4"/>
      <c r="C117" s="4"/>
      <c r="D117" s="4"/>
      <c r="E117" s="314" t="s">
        <v>169</v>
      </c>
      <c r="F117" s="315" t="str">
        <f>SUMPRODUCT((D37:D79="Parking v.")*(I37:I79&lt;&gt;""))&amp;" sur 48 unités"</f>
        <v>0 sur 48 unités</v>
      </c>
      <c r="G117" s="315" t="str">
        <f>SUMPRODUCT((E37:E79="Parking v.")*(J37:J79&lt;&gt;"Compromis Signé"))&amp;" sur 48 unités"</f>
        <v>0 sur 48 unités</v>
      </c>
      <c r="H117" s="10"/>
      <c r="I117" s="10"/>
      <c r="J117" s="10"/>
      <c r="K117" s="10"/>
      <c r="L117" s="10"/>
      <c r="M117" s="304" t="s">
        <v>152</v>
      </c>
      <c r="N117" s="299"/>
      <c r="O117" s="308">
        <v>1</v>
      </c>
      <c r="P117" s="299"/>
      <c r="Q117" s="300"/>
      <c r="R117" s="300"/>
      <c r="S117" s="10"/>
      <c r="T117" s="116"/>
      <c r="U117" s="116"/>
      <c r="V117" s="10"/>
      <c r="W117" s="10"/>
      <c r="X117" s="10"/>
      <c r="Y117" s="116"/>
      <c r="Z117" s="6"/>
      <c r="AA117" s="273"/>
    </row>
    <row r="118" spans="1:27" s="9" customFormat="1" ht="18" customHeight="1" x14ac:dyDescent="0.2">
      <c r="A118" s="6"/>
      <c r="B118" s="4"/>
      <c r="C118" s="4"/>
      <c r="D118" s="4"/>
      <c r="E118" s="312"/>
      <c r="F118" s="312"/>
      <c r="G118" s="312"/>
      <c r="H118" s="10"/>
      <c r="I118" s="10"/>
      <c r="J118" s="10"/>
      <c r="K118" s="10"/>
      <c r="L118" s="10"/>
      <c r="M118" s="299"/>
      <c r="N118" s="299"/>
      <c r="O118" s="299"/>
      <c r="P118" s="299"/>
      <c r="Q118" s="300"/>
      <c r="R118" s="300"/>
      <c r="S118" s="10"/>
      <c r="T118" s="116"/>
      <c r="U118" s="116"/>
      <c r="V118" s="10"/>
      <c r="W118" s="10"/>
      <c r="X118" s="10"/>
      <c r="Y118" s="116"/>
      <c r="Z118" s="6" t="str">
        <f t="shared" si="6"/>
        <v/>
      </c>
      <c r="AA118" s="273"/>
    </row>
    <row r="119" spans="1:27" s="9" customFormat="1" ht="30" x14ac:dyDescent="0.2">
      <c r="A119" s="6"/>
      <c r="B119" s="4"/>
      <c r="C119" s="4"/>
      <c r="D119" s="4"/>
      <c r="E119" s="312"/>
      <c r="F119" s="312"/>
      <c r="G119" s="312"/>
      <c r="H119" s="10"/>
      <c r="I119" s="10"/>
      <c r="J119" s="10"/>
      <c r="K119" s="10"/>
      <c r="L119" s="10"/>
      <c r="M119" s="336" t="s">
        <v>167</v>
      </c>
      <c r="N119" s="337"/>
      <c r="O119" s="299"/>
      <c r="P119" s="299"/>
      <c r="Q119" s="299"/>
      <c r="R119" s="299"/>
      <c r="S119" s="10"/>
      <c r="T119" s="116"/>
      <c r="U119" s="116"/>
      <c r="V119" s="10"/>
      <c r="W119" s="10"/>
      <c r="X119" s="10"/>
      <c r="Y119" s="116"/>
      <c r="Z119" s="6" t="str">
        <f t="shared" si="6"/>
        <v/>
      </c>
      <c r="AA119" s="273"/>
    </row>
    <row r="120" spans="1:27" s="9" customFormat="1" ht="18" customHeight="1" x14ac:dyDescent="0.2">
      <c r="A120" s="6"/>
      <c r="B120" s="4"/>
      <c r="C120" s="4"/>
      <c r="D120" s="4"/>
      <c r="E120" s="5"/>
      <c r="F120" s="5"/>
      <c r="G120" s="5"/>
      <c r="H120" s="10"/>
      <c r="I120" s="10"/>
      <c r="J120" s="10"/>
      <c r="K120" s="10"/>
      <c r="L120" s="10"/>
      <c r="M120" s="299"/>
      <c r="N120" s="299"/>
      <c r="O120" s="299"/>
      <c r="P120" s="299"/>
      <c r="Q120" s="299"/>
      <c r="R120" s="299"/>
      <c r="S120" s="10"/>
      <c r="T120" s="116"/>
      <c r="U120" s="116"/>
      <c r="V120" s="10"/>
      <c r="W120" s="10"/>
      <c r="X120" s="10"/>
      <c r="Y120" s="116"/>
      <c r="Z120" s="6" t="str">
        <f t="shared" si="6"/>
        <v/>
      </c>
      <c r="AA120" s="273"/>
    </row>
    <row r="121" spans="1:27" s="9" customFormat="1" ht="15.95" customHeight="1" x14ac:dyDescent="0.2">
      <c r="A121" s="6"/>
      <c r="B121" s="4"/>
      <c r="C121" s="4"/>
      <c r="D121" s="4"/>
      <c r="E121" s="5"/>
      <c r="F121" s="5"/>
      <c r="G121" s="5"/>
      <c r="H121" s="10"/>
      <c r="I121" s="10"/>
      <c r="J121" s="10"/>
      <c r="K121" s="10"/>
      <c r="L121" s="10"/>
      <c r="M121" s="299"/>
      <c r="N121" s="299"/>
      <c r="O121" s="299"/>
      <c r="P121" s="299"/>
      <c r="Q121" s="299"/>
      <c r="R121" s="299"/>
      <c r="S121" s="10"/>
      <c r="T121" s="116"/>
      <c r="U121" s="116"/>
      <c r="V121" s="10"/>
      <c r="W121" s="10"/>
      <c r="X121" s="10"/>
      <c r="Y121" s="116"/>
      <c r="Z121" s="6" t="str">
        <f t="shared" si="6"/>
        <v/>
      </c>
      <c r="AA121" s="273"/>
    </row>
    <row r="122" spans="1:27" s="9" customFormat="1" ht="18" customHeight="1" x14ac:dyDescent="0.2">
      <c r="A122" s="6"/>
      <c r="B122" s="4"/>
      <c r="C122" s="4"/>
      <c r="D122" s="4"/>
      <c r="E122" s="5"/>
      <c r="F122" s="5"/>
      <c r="G122" s="5"/>
      <c r="H122" s="10"/>
      <c r="I122" s="10"/>
      <c r="J122" s="10"/>
      <c r="K122" s="10"/>
      <c r="L122" s="10"/>
      <c r="M122" s="299"/>
      <c r="N122" s="299"/>
      <c r="O122" s="299"/>
      <c r="P122" s="299"/>
      <c r="Q122" s="299"/>
      <c r="R122" s="299"/>
      <c r="S122" s="10"/>
      <c r="T122" s="116"/>
      <c r="U122" s="116"/>
      <c r="V122" s="10"/>
      <c r="W122" s="10"/>
      <c r="X122" s="10"/>
      <c r="Y122" s="116"/>
      <c r="Z122" s="6" t="str">
        <f t="shared" si="6"/>
        <v/>
      </c>
      <c r="AA122" s="273"/>
    </row>
    <row r="123" spans="1:27" s="9" customFormat="1" ht="18" customHeight="1" x14ac:dyDescent="0.2">
      <c r="A123" s="6"/>
      <c r="B123" s="4"/>
      <c r="C123" s="4"/>
      <c r="D123" s="4"/>
      <c r="E123" s="5"/>
      <c r="F123" s="5"/>
      <c r="G123" s="5"/>
      <c r="H123" s="10"/>
      <c r="I123" s="10"/>
      <c r="J123" s="10"/>
      <c r="K123" s="10"/>
      <c r="L123" s="10"/>
      <c r="M123" s="299"/>
      <c r="N123" s="299"/>
      <c r="O123" s="299"/>
      <c r="P123" s="299"/>
      <c r="Q123" s="299"/>
      <c r="R123" s="299"/>
      <c r="S123" s="10"/>
      <c r="T123" s="116"/>
      <c r="U123" s="116"/>
      <c r="V123" s="10"/>
      <c r="W123" s="10"/>
      <c r="X123" s="10"/>
      <c r="Y123" s="116"/>
      <c r="Z123" s="6" t="str">
        <f t="shared" si="6"/>
        <v/>
      </c>
      <c r="AA123" s="273"/>
    </row>
    <row r="124" spans="1:27" s="9" customFormat="1" ht="18" customHeight="1" x14ac:dyDescent="0.2">
      <c r="A124" s="6"/>
      <c r="B124" s="4"/>
      <c r="C124" s="4"/>
      <c r="D124" s="4"/>
      <c r="E124" s="5"/>
      <c r="F124" s="5"/>
      <c r="G124" s="5"/>
      <c r="H124" s="10">
        <v>43524</v>
      </c>
      <c r="I124" s="10">
        <v>43525</v>
      </c>
      <c r="J124" s="10"/>
      <c r="K124" s="10"/>
      <c r="L124" s="10"/>
      <c r="O124" s="129"/>
      <c r="P124" s="129"/>
      <c r="Q124" s="378"/>
      <c r="R124" s="378"/>
      <c r="S124" s="378"/>
      <c r="T124" s="129"/>
      <c r="V124" s="118"/>
      <c r="W124" s="118"/>
      <c r="X124" s="118"/>
    </row>
    <row r="125" spans="1:27" s="13" customFormat="1" ht="16.5" x14ac:dyDescent="0.2">
      <c r="A125" s="11"/>
      <c r="B125" s="12"/>
      <c r="C125" s="12"/>
      <c r="D125" s="12"/>
      <c r="E125" s="5"/>
      <c r="F125" s="5"/>
      <c r="G125" s="5"/>
      <c r="H125" s="10"/>
      <c r="I125" s="10"/>
      <c r="J125" s="10"/>
      <c r="K125" s="10"/>
      <c r="L125" s="10"/>
      <c r="W125" s="9"/>
    </row>
    <row r="126" spans="1:27" ht="74.099999999999994" customHeight="1" x14ac:dyDescent="0.2">
      <c r="A126" s="1"/>
      <c r="E126" s="2"/>
      <c r="F126" s="2"/>
      <c r="G126" s="2"/>
      <c r="H126" s="2"/>
      <c r="I126" s="2"/>
      <c r="J126" s="2"/>
      <c r="K126" s="2"/>
      <c r="L126" s="2"/>
      <c r="W126" s="129"/>
      <c r="X126" s="1"/>
    </row>
    <row r="127" spans="1:27" x14ac:dyDescent="0.2">
      <c r="A127" s="1"/>
      <c r="E127" s="2"/>
      <c r="F127" s="2"/>
      <c r="G127" s="2"/>
      <c r="H127" s="2"/>
      <c r="I127" s="2"/>
      <c r="J127" s="2"/>
      <c r="K127" s="2"/>
      <c r="L127" s="2"/>
      <c r="W127" s="129"/>
      <c r="X127" s="1"/>
    </row>
    <row r="128" spans="1:27" x14ac:dyDescent="0.2">
      <c r="A128" s="1"/>
      <c r="B128" s="1"/>
      <c r="C128" s="316"/>
      <c r="D128" s="316"/>
      <c r="E128" s="316"/>
      <c r="F128" s="316"/>
      <c r="G128" s="316"/>
      <c r="H128" s="316"/>
      <c r="I128" s="316"/>
      <c r="J128" s="316"/>
      <c r="K128" s="316"/>
      <c r="L128" s="2"/>
      <c r="W128" s="129"/>
      <c r="X128" s="1"/>
    </row>
    <row r="129" spans="1:24" x14ac:dyDescent="0.2">
      <c r="A129" s="1"/>
      <c r="B129" s="1"/>
      <c r="C129" s="317" t="s">
        <v>160</v>
      </c>
      <c r="D129" s="318"/>
      <c r="E129" s="318"/>
      <c r="F129" s="318"/>
      <c r="G129" s="318"/>
      <c r="H129" s="318"/>
      <c r="I129" s="318"/>
      <c r="J129" s="318"/>
      <c r="K129" s="319"/>
      <c r="L129" s="2"/>
      <c r="W129" s="129"/>
      <c r="X129" s="1"/>
    </row>
    <row r="130" spans="1:24" ht="14.25" x14ac:dyDescent="0.2">
      <c r="A130" s="1"/>
      <c r="B130" s="1"/>
      <c r="C130" s="320">
        <v>1</v>
      </c>
      <c r="D130" s="321">
        <v>2</v>
      </c>
      <c r="E130" s="321">
        <v>3</v>
      </c>
      <c r="F130" s="321">
        <v>4</v>
      </c>
      <c r="G130" s="321">
        <v>5</v>
      </c>
      <c r="H130" s="321">
        <v>7</v>
      </c>
      <c r="I130" s="321">
        <v>8</v>
      </c>
      <c r="J130" s="321">
        <v>9</v>
      </c>
      <c r="K130" s="322">
        <v>10</v>
      </c>
      <c r="L130" s="2"/>
      <c r="W130" s="129"/>
      <c r="X130" s="1"/>
    </row>
    <row r="131" spans="1:24" x14ac:dyDescent="0.2">
      <c r="A131" s="1"/>
      <c r="B131" s="1"/>
      <c r="C131" s="323">
        <v>3</v>
      </c>
      <c r="D131" s="324">
        <v>2</v>
      </c>
      <c r="E131" s="324">
        <v>1</v>
      </c>
      <c r="F131" s="324">
        <v>2</v>
      </c>
      <c r="G131" s="324">
        <v>2</v>
      </c>
      <c r="H131" s="324">
        <v>5</v>
      </c>
      <c r="I131" s="324">
        <v>3</v>
      </c>
      <c r="J131" s="324">
        <v>2</v>
      </c>
      <c r="K131" s="325">
        <v>2</v>
      </c>
      <c r="L131" s="2"/>
      <c r="W131" s="334"/>
      <c r="X131" s="1"/>
    </row>
    <row r="132" spans="1:24" ht="14.25" x14ac:dyDescent="0.2">
      <c r="A132" s="1"/>
      <c r="B132" s="1"/>
      <c r="C132" s="326">
        <f>EOMONTH($R$108,C131)</f>
        <v>43646</v>
      </c>
      <c r="D132" s="326">
        <f>EOMONTH(C132,D131)</f>
        <v>43708</v>
      </c>
      <c r="E132" s="326">
        <f>EOMONTH(D132,E131)</f>
        <v>43738</v>
      </c>
      <c r="F132" s="326">
        <f t="shared" ref="F132:G132" si="7">EOMONTH(E132,F131)</f>
        <v>43799</v>
      </c>
      <c r="G132" s="326">
        <f t="shared" si="7"/>
        <v>43861</v>
      </c>
      <c r="H132" s="326">
        <f t="shared" ref="H132" si="8">EOMONTH(G132,H131)</f>
        <v>44012</v>
      </c>
      <c r="I132" s="326">
        <f t="shared" ref="I132" si="9">EOMONTH(H132,I131)</f>
        <v>44104</v>
      </c>
      <c r="J132" s="326">
        <f>R109</f>
        <v>44316</v>
      </c>
      <c r="K132" s="326"/>
      <c r="L132" s="2"/>
      <c r="W132" s="335"/>
      <c r="X132" s="1"/>
    </row>
    <row r="133" spans="1:24" ht="14.25" x14ac:dyDescent="0.2">
      <c r="A133" s="1"/>
      <c r="B133" s="1"/>
      <c r="C133" s="327">
        <v>0.15</v>
      </c>
      <c r="D133" s="328">
        <v>0.15</v>
      </c>
      <c r="E133" s="328">
        <v>0.15</v>
      </c>
      <c r="F133" s="328">
        <v>0.1</v>
      </c>
      <c r="G133" s="328">
        <v>0.1</v>
      </c>
      <c r="H133" s="328">
        <v>0.15</v>
      </c>
      <c r="I133" s="328">
        <v>0.15</v>
      </c>
      <c r="J133" s="328">
        <v>0.05</v>
      </c>
      <c r="K133" s="329">
        <v>0</v>
      </c>
      <c r="L133" s="2"/>
      <c r="W133" s="129"/>
      <c r="X133" s="1"/>
    </row>
    <row r="134" spans="1:24" ht="14.25" x14ac:dyDescent="0.2">
      <c r="A134" s="1"/>
      <c r="B134" s="1"/>
      <c r="C134" s="330">
        <v>43039</v>
      </c>
      <c r="D134" s="331" t="s">
        <v>157</v>
      </c>
      <c r="E134" s="332"/>
      <c r="F134" s="332"/>
      <c r="G134" s="332"/>
      <c r="H134" s="332"/>
      <c r="I134" s="332"/>
      <c r="J134" s="333" t="s">
        <v>158</v>
      </c>
      <c r="K134" s="330">
        <f>$R$109</f>
        <v>44316</v>
      </c>
      <c r="L134" s="2"/>
      <c r="W134" s="129"/>
      <c r="X134" s="1"/>
    </row>
    <row r="135" spans="1:24" x14ac:dyDescent="0.2">
      <c r="A135" s="1"/>
      <c r="B135" s="1"/>
      <c r="C135" s="316"/>
      <c r="D135" s="316"/>
      <c r="E135" s="316"/>
      <c r="F135" s="316"/>
      <c r="G135" s="316"/>
      <c r="H135" s="316"/>
      <c r="I135" s="316"/>
      <c r="J135" s="316"/>
      <c r="K135" s="316"/>
      <c r="L135" s="2"/>
      <c r="W135" s="129"/>
      <c r="X135" s="1"/>
    </row>
    <row r="136" spans="1:24" x14ac:dyDescent="0.2">
      <c r="A136" s="1"/>
      <c r="B136" s="1"/>
      <c r="C136" s="317" t="s">
        <v>161</v>
      </c>
      <c r="D136" s="318"/>
      <c r="E136" s="318"/>
      <c r="F136" s="318"/>
      <c r="G136" s="318"/>
      <c r="H136" s="318"/>
      <c r="I136" s="318"/>
      <c r="J136" s="318"/>
      <c r="K136" s="319"/>
      <c r="L136" s="2"/>
      <c r="W136" s="129"/>
      <c r="X136" s="1"/>
    </row>
    <row r="137" spans="1:24" ht="14.25" x14ac:dyDescent="0.2">
      <c r="A137" s="1"/>
      <c r="B137" s="1"/>
      <c r="C137" s="320">
        <v>1</v>
      </c>
      <c r="D137" s="321">
        <v>2</v>
      </c>
      <c r="E137" s="321">
        <v>3</v>
      </c>
      <c r="F137" s="321">
        <v>4</v>
      </c>
      <c r="G137" s="321">
        <v>5</v>
      </c>
      <c r="H137" s="321">
        <v>7</v>
      </c>
      <c r="I137" s="321">
        <v>8</v>
      </c>
      <c r="J137" s="321">
        <v>9</v>
      </c>
      <c r="K137" s="322">
        <v>10</v>
      </c>
      <c r="L137" s="2"/>
      <c r="W137" s="129"/>
      <c r="X137" s="1"/>
    </row>
    <row r="138" spans="1:24" x14ac:dyDescent="0.2">
      <c r="A138" s="1"/>
      <c r="B138" s="1"/>
      <c r="C138" s="323">
        <v>3</v>
      </c>
      <c r="D138" s="324">
        <v>2</v>
      </c>
      <c r="E138" s="324">
        <v>1</v>
      </c>
      <c r="F138" s="324">
        <v>2</v>
      </c>
      <c r="G138" s="324">
        <v>2</v>
      </c>
      <c r="H138" s="324">
        <v>5</v>
      </c>
      <c r="I138" s="324">
        <v>3</v>
      </c>
      <c r="J138" s="324">
        <v>2</v>
      </c>
      <c r="K138" s="325">
        <v>2</v>
      </c>
      <c r="L138" s="2"/>
      <c r="W138" s="334"/>
      <c r="X138" s="1"/>
    </row>
    <row r="139" spans="1:24" ht="14.25" x14ac:dyDescent="0.2">
      <c r="B139" s="1"/>
      <c r="C139" s="326">
        <f>EOMONTH($R$108,C138)</f>
        <v>43646</v>
      </c>
      <c r="D139" s="326">
        <f>EOMONTH(C139,D138)</f>
        <v>43708</v>
      </c>
      <c r="E139" s="326">
        <f t="shared" ref="E139:I139" si="10">EOMONTH(D139,E138)</f>
        <v>43738</v>
      </c>
      <c r="F139" s="326">
        <f t="shared" si="10"/>
        <v>43799</v>
      </c>
      <c r="G139" s="326">
        <f t="shared" si="10"/>
        <v>43861</v>
      </c>
      <c r="H139" s="326">
        <f t="shared" si="10"/>
        <v>44012</v>
      </c>
      <c r="I139" s="326">
        <f t="shared" si="10"/>
        <v>44104</v>
      </c>
      <c r="J139" s="326">
        <f>R109</f>
        <v>44316</v>
      </c>
      <c r="K139" s="326"/>
      <c r="L139" s="2"/>
      <c r="W139" s="335"/>
    </row>
    <row r="140" spans="1:24" ht="14.25" x14ac:dyDescent="0.2">
      <c r="B140" s="1"/>
      <c r="C140" s="327">
        <v>0.15</v>
      </c>
      <c r="D140" s="328">
        <v>0.15</v>
      </c>
      <c r="E140" s="328">
        <v>0.15</v>
      </c>
      <c r="F140" s="328">
        <v>0.1</v>
      </c>
      <c r="G140" s="328">
        <v>0.1</v>
      </c>
      <c r="H140" s="328">
        <v>0.15</v>
      </c>
      <c r="I140" s="328">
        <v>0.15</v>
      </c>
      <c r="J140" s="328">
        <v>0.05</v>
      </c>
      <c r="K140" s="329"/>
      <c r="W140" s="129"/>
    </row>
    <row r="141" spans="1:24" ht="14.25" x14ac:dyDescent="0.2">
      <c r="C141" s="330">
        <v>0</v>
      </c>
      <c r="D141" s="331" t="s">
        <v>157</v>
      </c>
      <c r="E141" s="332"/>
      <c r="F141" s="332"/>
      <c r="G141" s="332"/>
      <c r="H141" s="332"/>
      <c r="I141" s="332"/>
      <c r="J141" s="333" t="s">
        <v>158</v>
      </c>
      <c r="K141" s="330">
        <f>$R$109</f>
        <v>44316</v>
      </c>
      <c r="W141" s="129"/>
    </row>
    <row r="142" spans="1:24" x14ac:dyDescent="0.2">
      <c r="C142" s="316"/>
      <c r="D142" s="316"/>
      <c r="E142" s="316"/>
      <c r="F142" s="316"/>
      <c r="G142" s="316"/>
      <c r="H142" s="316"/>
      <c r="I142" s="316"/>
      <c r="J142" s="316"/>
      <c r="K142" s="316"/>
      <c r="W142" s="129"/>
    </row>
    <row r="143" spans="1:24" x14ac:dyDescent="0.2">
      <c r="C143" s="317" t="s">
        <v>159</v>
      </c>
      <c r="D143" s="318"/>
      <c r="E143" s="318"/>
      <c r="F143" s="318"/>
      <c r="G143" s="318"/>
      <c r="H143" s="318"/>
      <c r="I143" s="318"/>
      <c r="J143" s="318"/>
      <c r="K143" s="319"/>
      <c r="W143" s="129"/>
    </row>
    <row r="144" spans="1:24" ht="14.25" x14ac:dyDescent="0.2">
      <c r="C144" s="320">
        <v>1</v>
      </c>
      <c r="D144" s="321">
        <v>2</v>
      </c>
      <c r="E144" s="321">
        <v>3</v>
      </c>
      <c r="F144" s="321">
        <v>4</v>
      </c>
      <c r="G144" s="321">
        <v>5</v>
      </c>
      <c r="H144" s="321">
        <v>7</v>
      </c>
      <c r="I144" s="321">
        <v>8</v>
      </c>
      <c r="J144" s="321">
        <v>9</v>
      </c>
      <c r="K144" s="322">
        <v>10</v>
      </c>
      <c r="W144" s="129"/>
    </row>
    <row r="145" spans="3:23" x14ac:dyDescent="0.2">
      <c r="C145" s="323">
        <v>3</v>
      </c>
      <c r="D145" s="324">
        <v>2</v>
      </c>
      <c r="E145" s="324">
        <v>1</v>
      </c>
      <c r="F145" s="324">
        <v>2</v>
      </c>
      <c r="G145" s="324">
        <v>2</v>
      </c>
      <c r="H145" s="324">
        <v>5</v>
      </c>
      <c r="I145" s="324">
        <v>3</v>
      </c>
      <c r="J145" s="324">
        <v>2</v>
      </c>
      <c r="K145" s="325">
        <v>2</v>
      </c>
      <c r="W145" s="334"/>
    </row>
    <row r="146" spans="3:23" ht="14.25" x14ac:dyDescent="0.2">
      <c r="C146" s="326">
        <f>EOMONTH($R$108,C145)</f>
        <v>43646</v>
      </c>
      <c r="D146" s="326">
        <f>EOMONTH(C146,D145)</f>
        <v>43708</v>
      </c>
      <c r="E146" s="326">
        <f t="shared" ref="E146:I146" si="11">EOMONTH(D146,E145)</f>
        <v>43738</v>
      </c>
      <c r="F146" s="326">
        <f t="shared" si="11"/>
        <v>43799</v>
      </c>
      <c r="G146" s="326">
        <f t="shared" si="11"/>
        <v>43861</v>
      </c>
      <c r="H146" s="326">
        <f t="shared" si="11"/>
        <v>44012</v>
      </c>
      <c r="I146" s="326">
        <f t="shared" si="11"/>
        <v>44104</v>
      </c>
      <c r="J146" s="326">
        <f>R109</f>
        <v>44316</v>
      </c>
      <c r="K146" s="326"/>
      <c r="W146" s="335"/>
    </row>
    <row r="147" spans="3:23" ht="14.25" x14ac:dyDescent="0.2">
      <c r="C147" s="327">
        <v>0.1</v>
      </c>
      <c r="D147" s="328">
        <v>0.15</v>
      </c>
      <c r="E147" s="328">
        <v>0.15</v>
      </c>
      <c r="F147" s="328">
        <v>0.1</v>
      </c>
      <c r="G147" s="328">
        <v>0.15</v>
      </c>
      <c r="H147" s="328">
        <v>0.15</v>
      </c>
      <c r="I147" s="328">
        <v>0.15</v>
      </c>
      <c r="J147" s="328">
        <v>0.05</v>
      </c>
      <c r="K147" s="329"/>
      <c r="W147" s="129"/>
    </row>
    <row r="148" spans="3:23" ht="14.25" x14ac:dyDescent="0.2">
      <c r="C148" s="330">
        <v>0.02</v>
      </c>
      <c r="D148" s="331" t="s">
        <v>157</v>
      </c>
      <c r="E148" s="332"/>
      <c r="F148" s="332"/>
      <c r="G148" s="332"/>
      <c r="H148" s="332"/>
      <c r="I148" s="332"/>
      <c r="J148" s="333" t="s">
        <v>158</v>
      </c>
      <c r="K148" s="330">
        <f>$R$109</f>
        <v>44316</v>
      </c>
      <c r="W148" s="129"/>
    </row>
    <row r="149" spans="3:23" x14ac:dyDescent="0.2">
      <c r="C149" s="316"/>
      <c r="D149" s="316"/>
      <c r="E149" s="316"/>
      <c r="F149" s="316"/>
      <c r="G149" s="316"/>
      <c r="H149" s="316"/>
      <c r="I149" s="316"/>
      <c r="J149" s="316"/>
      <c r="K149" s="316"/>
      <c r="W149" s="129"/>
    </row>
    <row r="150" spans="3:23" x14ac:dyDescent="0.2">
      <c r="C150" s="316"/>
      <c r="D150" s="316"/>
      <c r="E150" s="316"/>
      <c r="F150" s="316"/>
      <c r="G150" s="316"/>
      <c r="H150" s="316"/>
      <c r="I150" s="316"/>
      <c r="J150" s="316"/>
      <c r="K150" s="316"/>
      <c r="W150" s="129"/>
    </row>
    <row r="151" spans="3:23" x14ac:dyDescent="0.2">
      <c r="C151" s="316"/>
      <c r="D151" s="316"/>
      <c r="E151" s="316"/>
      <c r="F151" s="316"/>
      <c r="G151" s="316"/>
      <c r="H151" s="316"/>
      <c r="I151" s="316"/>
      <c r="J151" s="316"/>
      <c r="K151" s="316"/>
      <c r="W151" s="129"/>
    </row>
    <row r="152" spans="3:23" x14ac:dyDescent="0.2">
      <c r="C152" s="317" t="s">
        <v>163</v>
      </c>
      <c r="D152" s="318"/>
      <c r="E152" s="318"/>
      <c r="F152" s="318"/>
      <c r="G152" s="318"/>
      <c r="H152" s="318"/>
      <c r="I152" s="318"/>
      <c r="J152" s="318"/>
      <c r="K152" s="319"/>
      <c r="W152" s="129"/>
    </row>
    <row r="153" spans="3:23" ht="14.25" x14ac:dyDescent="0.2">
      <c r="C153" s="320">
        <v>1</v>
      </c>
      <c r="D153" s="321">
        <v>2</v>
      </c>
      <c r="E153" s="321">
        <v>3</v>
      </c>
      <c r="F153" s="321">
        <v>4</v>
      </c>
      <c r="G153" s="321">
        <v>5</v>
      </c>
      <c r="H153" s="321">
        <v>7</v>
      </c>
      <c r="I153" s="321">
        <v>8</v>
      </c>
      <c r="J153" s="321">
        <v>9</v>
      </c>
      <c r="K153" s="322">
        <v>10</v>
      </c>
      <c r="W153" s="334"/>
    </row>
    <row r="154" spans="3:23" ht="14.25" x14ac:dyDescent="0.2">
      <c r="C154" s="323">
        <v>4</v>
      </c>
      <c r="D154" s="324">
        <v>9</v>
      </c>
      <c r="E154" s="324">
        <v>3</v>
      </c>
      <c r="F154" s="324">
        <v>2</v>
      </c>
      <c r="G154" s="324">
        <v>2</v>
      </c>
      <c r="H154" s="324">
        <v>5</v>
      </c>
      <c r="I154" s="324">
        <v>3</v>
      </c>
      <c r="J154" s="324">
        <v>2</v>
      </c>
      <c r="K154" s="325">
        <v>2</v>
      </c>
      <c r="W154" s="335"/>
    </row>
    <row r="155" spans="3:23" ht="14.25" x14ac:dyDescent="0.2">
      <c r="C155" s="326">
        <f>EOMONTH($R$108,C154)</f>
        <v>43677</v>
      </c>
      <c r="D155" s="326">
        <f>EOMONTH(C155,D154)</f>
        <v>43951</v>
      </c>
      <c r="E155" s="326">
        <f>EOMONTH(D155,E154)</f>
        <v>44043</v>
      </c>
      <c r="F155" s="326">
        <f>R109</f>
        <v>44316</v>
      </c>
      <c r="G155" s="326"/>
      <c r="H155" s="326"/>
      <c r="I155" s="326"/>
      <c r="J155" s="326"/>
      <c r="K155" s="326"/>
      <c r="W155" s="129"/>
    </row>
    <row r="156" spans="3:23" ht="14.25" x14ac:dyDescent="0.2">
      <c r="C156" s="327">
        <v>0.35</v>
      </c>
      <c r="D156" s="328">
        <v>0.3</v>
      </c>
      <c r="E156" s="328">
        <v>0.3</v>
      </c>
      <c r="F156" s="328">
        <v>0.05</v>
      </c>
      <c r="G156" s="328"/>
      <c r="H156" s="328"/>
      <c r="I156" s="328"/>
      <c r="J156" s="328"/>
      <c r="K156" s="329"/>
      <c r="W156" s="130"/>
    </row>
    <row r="157" spans="3:23" ht="14.25" x14ac:dyDescent="0.2">
      <c r="C157" s="330">
        <v>0</v>
      </c>
      <c r="D157" s="331" t="s">
        <v>157</v>
      </c>
      <c r="E157" s="332"/>
      <c r="F157" s="332"/>
      <c r="G157" s="332"/>
      <c r="H157" s="332"/>
      <c r="I157" s="332"/>
      <c r="J157" s="333" t="s">
        <v>158</v>
      </c>
      <c r="K157" s="330">
        <f>$R$109</f>
        <v>44316</v>
      </c>
    </row>
    <row r="158" spans="3:23" x14ac:dyDescent="0.2">
      <c r="C158" s="316"/>
      <c r="D158" s="316"/>
      <c r="E158" s="316"/>
      <c r="F158" s="316"/>
      <c r="G158" s="316"/>
      <c r="H158" s="316"/>
      <c r="I158" s="316"/>
      <c r="J158" s="316"/>
      <c r="K158" s="316"/>
    </row>
  </sheetData>
  <sortState ref="A2:G50">
    <sortCondition ref="A2:A50"/>
    <sortCondition ref="B2:B50"/>
    <sortCondition ref="C2:C50"/>
  </sortState>
  <mergeCells count="1">
    <mergeCell ref="Q124:S124"/>
  </mergeCells>
  <phoneticPr fontId="9" type="noConversion"/>
  <conditionalFormatting sqref="Y2:Y123">
    <cfRule type="containsText" dxfId="63" priority="105" operator="containsText" text="OK">
      <formula>NOT(ISERROR(SEARCH("OK",Y2)))</formula>
    </cfRule>
  </conditionalFormatting>
  <conditionalFormatting sqref="Y38">
    <cfRule type="containsText" dxfId="62" priority="100" operator="containsText" text="OK">
      <formula>NOT(ISERROR(SEARCH("OK",Y38)))</formula>
    </cfRule>
  </conditionalFormatting>
  <conditionalFormatting sqref="Y70">
    <cfRule type="containsText" dxfId="61" priority="99" operator="containsText" text="OK">
      <formula>NOT(ISERROR(SEARCH("OK",Y70)))</formula>
    </cfRule>
  </conditionalFormatting>
  <conditionalFormatting sqref="Y102">
    <cfRule type="containsText" dxfId="60" priority="98" operator="containsText" text="OK">
      <formula>NOT(ISERROR(SEARCH("OK",Y102)))</formula>
    </cfRule>
  </conditionalFormatting>
  <conditionalFormatting sqref="Y37">
    <cfRule type="containsText" dxfId="59" priority="97" operator="containsText" text="OK">
      <formula>NOT(ISERROR(SEARCH("OK",Y37)))</formula>
    </cfRule>
  </conditionalFormatting>
  <conditionalFormatting sqref="Y68">
    <cfRule type="containsText" dxfId="58" priority="96" operator="containsText" text="OK">
      <formula>NOT(ISERROR(SEARCH("OK",Y68)))</formula>
    </cfRule>
  </conditionalFormatting>
  <conditionalFormatting sqref="Y21">
    <cfRule type="containsText" dxfId="57" priority="91" operator="containsText" text="OK">
      <formula>NOT(ISERROR(SEARCH("OK",Y21)))</formula>
    </cfRule>
  </conditionalFormatting>
  <conditionalFormatting sqref="Y76">
    <cfRule type="containsText" dxfId="56" priority="86" operator="containsText" text="OK">
      <formula>NOT(ISERROR(SEARCH("OK",Y76)))</formula>
    </cfRule>
  </conditionalFormatting>
  <conditionalFormatting sqref="Y86">
    <cfRule type="containsText" dxfId="55" priority="85" operator="containsText" text="OK">
      <formula>NOT(ISERROR(SEARCH("OK",Y86)))</formula>
    </cfRule>
  </conditionalFormatting>
  <conditionalFormatting sqref="Y35">
    <cfRule type="containsText" dxfId="54" priority="80" operator="containsText" text="OK">
      <formula>NOT(ISERROR(SEARCH("OK",Y35)))</formula>
    </cfRule>
  </conditionalFormatting>
  <conditionalFormatting sqref="Y103">
    <cfRule type="containsText" dxfId="53" priority="79" operator="containsText" text="OK">
      <formula>NOT(ISERROR(SEARCH("OK",Y103)))</formula>
    </cfRule>
  </conditionalFormatting>
  <conditionalFormatting sqref="Y67">
    <cfRule type="containsText" dxfId="52" priority="77" operator="containsText" text="OK">
      <formula>NOT(ISERROR(SEARCH("OK",Y67)))</formula>
    </cfRule>
  </conditionalFormatting>
  <conditionalFormatting sqref="Y4">
    <cfRule type="containsText" dxfId="51" priority="73" operator="containsText" text="OK">
      <formula>NOT(ISERROR(SEARCH("OK",Y4)))</formula>
    </cfRule>
  </conditionalFormatting>
  <conditionalFormatting sqref="Y40">
    <cfRule type="containsText" dxfId="50" priority="72" operator="containsText" text="OK">
      <formula>NOT(ISERROR(SEARCH("OK",Y40)))</formula>
    </cfRule>
  </conditionalFormatting>
  <conditionalFormatting sqref="Y53">
    <cfRule type="containsText" dxfId="49" priority="71" operator="containsText" text="OK">
      <formula>NOT(ISERROR(SEARCH("OK",Y53)))</formula>
    </cfRule>
  </conditionalFormatting>
  <conditionalFormatting sqref="Y87">
    <cfRule type="containsText" dxfId="48" priority="70" operator="containsText" text="OK">
      <formula>NOT(ISERROR(SEARCH("OK",Y87)))</formula>
    </cfRule>
  </conditionalFormatting>
  <conditionalFormatting sqref="Y75">
    <cfRule type="containsText" dxfId="47" priority="69" operator="containsText" text="OK">
      <formula>NOT(ISERROR(SEARCH("OK",Y75)))</formula>
    </cfRule>
  </conditionalFormatting>
  <conditionalFormatting sqref="Y90">
    <cfRule type="containsText" dxfId="46" priority="68" operator="containsText" text="OK">
      <formula>NOT(ISERROR(SEARCH("OK",Y90)))</formula>
    </cfRule>
  </conditionalFormatting>
  <conditionalFormatting sqref="Y92">
    <cfRule type="containsText" dxfId="45" priority="66" operator="containsText" text="OK">
      <formula>NOT(ISERROR(SEARCH("OK",Y92)))</formula>
    </cfRule>
  </conditionalFormatting>
  <conditionalFormatting sqref="Y19">
    <cfRule type="containsText" dxfId="44" priority="65" operator="containsText" text="OK">
      <formula>NOT(ISERROR(SEARCH("OK",Y19)))</formula>
    </cfRule>
  </conditionalFormatting>
  <conditionalFormatting sqref="Y54">
    <cfRule type="containsText" dxfId="43" priority="64" operator="containsText" text="OK">
      <formula>NOT(ISERROR(SEARCH("OK",Y54)))</formula>
    </cfRule>
  </conditionalFormatting>
  <conditionalFormatting sqref="Y81">
    <cfRule type="containsText" dxfId="42" priority="63" operator="containsText" text="OK">
      <formula>NOT(ISERROR(SEARCH("OK",Y81)))</formula>
    </cfRule>
  </conditionalFormatting>
  <conditionalFormatting sqref="Y43">
    <cfRule type="containsText" dxfId="41" priority="62" operator="containsText" text="OK">
      <formula>NOT(ISERROR(SEARCH("OK",Y43)))</formula>
    </cfRule>
  </conditionalFormatting>
  <conditionalFormatting sqref="Y85">
    <cfRule type="containsText" dxfId="40" priority="61" operator="containsText" text="OK">
      <formula>NOT(ISERROR(SEARCH("OK",Y85)))</formula>
    </cfRule>
  </conditionalFormatting>
  <conditionalFormatting sqref="Y99">
    <cfRule type="containsText" dxfId="39" priority="60" operator="containsText" text="OK">
      <formula>NOT(ISERROR(SEARCH("OK",Y99)))</formula>
    </cfRule>
  </conditionalFormatting>
  <conditionalFormatting sqref="Y88">
    <cfRule type="containsText" dxfId="38" priority="59" operator="containsText" text="OK">
      <formula>NOT(ISERROR(SEARCH("OK",Y88)))</formula>
    </cfRule>
  </conditionalFormatting>
  <conditionalFormatting sqref="Y31">
    <cfRule type="containsText" dxfId="37" priority="57" operator="containsText" text="OK">
      <formula>NOT(ISERROR(SEARCH("OK",Y31)))</formula>
    </cfRule>
  </conditionalFormatting>
  <conditionalFormatting sqref="Y84">
    <cfRule type="containsText" dxfId="36" priority="56" operator="containsText" text="OK">
      <formula>NOT(ISERROR(SEARCH("OK",Y84)))</formula>
    </cfRule>
  </conditionalFormatting>
  <conditionalFormatting sqref="Y83">
    <cfRule type="containsText" dxfId="35" priority="54" operator="containsText" text="OK">
      <formula>NOT(ISERROR(SEARCH("OK",Y83)))</formula>
    </cfRule>
  </conditionalFormatting>
  <conditionalFormatting sqref="Y24">
    <cfRule type="containsText" dxfId="34" priority="53" operator="containsText" text="OK">
      <formula>NOT(ISERROR(SEARCH("OK",Y24)))</formula>
    </cfRule>
  </conditionalFormatting>
  <conditionalFormatting sqref="Y55">
    <cfRule type="containsText" dxfId="33" priority="44" operator="containsText" text="OK">
      <formula>NOT(ISERROR(SEARCH("OK",Y55)))</formula>
    </cfRule>
  </conditionalFormatting>
  <conditionalFormatting sqref="Y91">
    <cfRule type="containsText" dxfId="32" priority="43" operator="containsText" text="OK">
      <formula>NOT(ISERROR(SEARCH("OK",Y91)))</formula>
    </cfRule>
  </conditionalFormatting>
  <conditionalFormatting sqref="Y15">
    <cfRule type="containsText" dxfId="31" priority="42" operator="containsText" text="OK">
      <formula>NOT(ISERROR(SEARCH("OK",Y15)))</formula>
    </cfRule>
  </conditionalFormatting>
  <conditionalFormatting sqref="Y30">
    <cfRule type="containsText" dxfId="30" priority="40" operator="containsText" text="OK">
      <formula>NOT(ISERROR(SEARCH("OK",Y30)))</formula>
    </cfRule>
  </conditionalFormatting>
  <conditionalFormatting sqref="Y48">
    <cfRule type="containsText" dxfId="29" priority="39" operator="containsText" text="OK">
      <formula>NOT(ISERROR(SEARCH("OK",Y48)))</formula>
    </cfRule>
  </conditionalFormatting>
  <conditionalFormatting sqref="Y32">
    <cfRule type="containsText" dxfId="28" priority="38" operator="containsText" text="OK">
      <formula>NOT(ISERROR(SEARCH("OK",Y32)))</formula>
    </cfRule>
  </conditionalFormatting>
  <conditionalFormatting sqref="Y59">
    <cfRule type="containsText" dxfId="27" priority="37" operator="containsText" text="OK">
      <formula>NOT(ISERROR(SEARCH("OK",Y59)))</formula>
    </cfRule>
  </conditionalFormatting>
  <conditionalFormatting sqref="Y22">
    <cfRule type="containsText" dxfId="26" priority="34" operator="containsText" text="OK">
      <formula>NOT(ISERROR(SEARCH("OK",Y22)))</formula>
    </cfRule>
  </conditionalFormatting>
  <conditionalFormatting sqref="Y18">
    <cfRule type="containsText" dxfId="25" priority="33" operator="containsText" text="OK">
      <formula>NOT(ISERROR(SEARCH("OK",Y18)))</formula>
    </cfRule>
  </conditionalFormatting>
  <conditionalFormatting sqref="Y16">
    <cfRule type="containsText" dxfId="24" priority="32" operator="containsText" text="OK">
      <formula>NOT(ISERROR(SEARCH("OK",Y16)))</formula>
    </cfRule>
  </conditionalFormatting>
  <conditionalFormatting sqref="Y62">
    <cfRule type="containsText" dxfId="23" priority="31" operator="containsText" text="OK">
      <formula>NOT(ISERROR(SEARCH("OK",Y62)))</formula>
    </cfRule>
  </conditionalFormatting>
  <conditionalFormatting sqref="Y111">
    <cfRule type="containsText" dxfId="22" priority="30" operator="containsText" text="OK">
      <formula>NOT(ISERROR(SEARCH("OK",Y111)))</formula>
    </cfRule>
  </conditionalFormatting>
  <conditionalFormatting sqref="Y20">
    <cfRule type="containsText" dxfId="21" priority="29" operator="containsText" text="OK">
      <formula>NOT(ISERROR(SEARCH("OK",Y20)))</formula>
    </cfRule>
  </conditionalFormatting>
  <conditionalFormatting sqref="Y94">
    <cfRule type="containsText" dxfId="20" priority="28" operator="containsText" text="OK">
      <formula>NOT(ISERROR(SEARCH("OK",Y94)))</formula>
    </cfRule>
  </conditionalFormatting>
  <conditionalFormatting sqref="Y60">
    <cfRule type="containsText" dxfId="19" priority="27" operator="containsText" text="OK">
      <formula>NOT(ISERROR(SEARCH("OK",Y60)))</formula>
    </cfRule>
  </conditionalFormatting>
  <conditionalFormatting sqref="Y9">
    <cfRule type="containsText" dxfId="18" priority="26" operator="containsText" text="OK">
      <formula>NOT(ISERROR(SEARCH("OK",Y9)))</formula>
    </cfRule>
  </conditionalFormatting>
  <conditionalFormatting sqref="Y12">
    <cfRule type="containsText" dxfId="17" priority="23" operator="containsText" text="OK">
      <formula>NOT(ISERROR(SEARCH("OK",Y12)))</formula>
    </cfRule>
  </conditionalFormatting>
  <conditionalFormatting sqref="Y6">
    <cfRule type="containsText" dxfId="16" priority="20" operator="containsText" text="OK">
      <formula>NOT(ISERROR(SEARCH("OK",Y6)))</formula>
    </cfRule>
  </conditionalFormatting>
  <conditionalFormatting sqref="Y118">
    <cfRule type="containsText" dxfId="15" priority="19" operator="containsText" text="OK">
      <formula>NOT(ISERROR(SEARCH("OK",Y118)))</formula>
    </cfRule>
  </conditionalFormatting>
  <conditionalFormatting sqref="Y3">
    <cfRule type="containsText" dxfId="14" priority="18" operator="containsText" text="OK">
      <formula>NOT(ISERROR(SEARCH("OK",Y3)))</formula>
    </cfRule>
  </conditionalFormatting>
  <conditionalFormatting sqref="Y61">
    <cfRule type="containsText" dxfId="13" priority="17" operator="containsText" text="OK">
      <formula>NOT(ISERROR(SEARCH("OK",Y61)))</formula>
    </cfRule>
  </conditionalFormatting>
  <conditionalFormatting sqref="Y80">
    <cfRule type="containsText" dxfId="12" priority="16" operator="containsText" text="OK">
      <formula>NOT(ISERROR(SEARCH("OK",Y80)))</formula>
    </cfRule>
  </conditionalFormatting>
  <conditionalFormatting sqref="Y36">
    <cfRule type="containsText" dxfId="11" priority="15" operator="containsText" text="OK">
      <formula>NOT(ISERROR(SEARCH("OK",Y36)))</formula>
    </cfRule>
  </conditionalFormatting>
  <conditionalFormatting sqref="Y64">
    <cfRule type="containsText" dxfId="10" priority="14" operator="containsText" text="OK">
      <formula>NOT(ISERROR(SEARCH("OK",Y64)))</formula>
    </cfRule>
  </conditionalFormatting>
  <conditionalFormatting sqref="Y89">
    <cfRule type="containsText" dxfId="9" priority="13" operator="containsText" text="OK">
      <formula>NOT(ISERROR(SEARCH("OK",Y89)))</formula>
    </cfRule>
  </conditionalFormatting>
  <conditionalFormatting sqref="Y7">
    <cfRule type="containsText" dxfId="8" priority="12" operator="containsText" text="OK">
      <formula>NOT(ISERROR(SEARCH("OK",Y7)))</formula>
    </cfRule>
  </conditionalFormatting>
  <conditionalFormatting sqref="Y14">
    <cfRule type="containsText" dxfId="7" priority="11" operator="containsText" text="OK">
      <formula>NOT(ISERROR(SEARCH("OK",Y14)))</formula>
    </cfRule>
  </conditionalFormatting>
  <conditionalFormatting sqref="Y58">
    <cfRule type="containsText" dxfId="6" priority="10" operator="containsText" text="OK">
      <formula>NOT(ISERROR(SEARCH("OK",Y58)))</formula>
    </cfRule>
  </conditionalFormatting>
  <conditionalFormatting sqref="Y95">
    <cfRule type="containsText" dxfId="5" priority="9" operator="containsText" text="OK">
      <formula>NOT(ISERROR(SEARCH("OK",Y95)))</formula>
    </cfRule>
  </conditionalFormatting>
  <conditionalFormatting sqref="Y2">
    <cfRule type="containsText" dxfId="4" priority="8" operator="containsText" text="OK">
      <formula>NOT(ISERROR(SEARCH("OK",Y2)))</formula>
    </cfRule>
  </conditionalFormatting>
  <conditionalFormatting sqref="Y50">
    <cfRule type="containsText" dxfId="3" priority="7" operator="containsText" text="OK">
      <formula>NOT(ISERROR(SEARCH("OK",Y50)))</formula>
    </cfRule>
  </conditionalFormatting>
  <conditionalFormatting sqref="Y57">
    <cfRule type="containsText" dxfId="2" priority="6" operator="containsText" text="OK">
      <formula>NOT(ISERROR(SEARCH("OK",Y57)))</formula>
    </cfRule>
  </conditionalFormatting>
  <conditionalFormatting sqref="Y5">
    <cfRule type="containsText" dxfId="1" priority="3" operator="containsText" text="OK">
      <formula>NOT(ISERROR(SEARCH("OK",Y5)))</formula>
    </cfRule>
  </conditionalFormatting>
  <dataValidations count="9">
    <dataValidation type="list" allowBlank="1" showInputMessage="1" showErrorMessage="1" sqref="O113:O117">
      <formula1>"1,2,3,4,5"</formula1>
    </dataValidation>
    <dataValidation type="date" allowBlank="1" showInputMessage="1" showErrorMessage="1" errorTitle="Attention :" error="Cette date n'existe pas_x000a_" sqref="P108">
      <formula1>43403</formula1>
      <formula2>43465</formula2>
    </dataValidation>
    <dataValidation operator="greaterThan" allowBlank="1" showInputMessage="1" showErrorMessage="1" errorTitle="Attention" error="Cette date n'existe pas" sqref="R109"/>
    <dataValidation type="list" allowBlank="1" showInputMessage="1" showErrorMessage="1" sqref="J2:J50">
      <formula1>"PARETO,BATHIM,L&amp;P,ARTONE,TREVI"</formula1>
    </dataValidation>
    <dataValidation type="list" allowBlank="1" showInputMessage="1" showErrorMessage="1" sqref="I2:I105">
      <formula1>"Réservé,Compromis Signé,acte signé"</formula1>
    </dataValidation>
    <dataValidation type="list" allowBlank="1" showInputMessage="1" showErrorMessage="1" sqref="D2:D105">
      <formula1>#REF!</formula1>
    </dataValidation>
    <dataValidation type="list" allowBlank="1" showInputMessage="1" showErrorMessage="1" sqref="Y2:Y123">
      <formula1>"OK"</formula1>
    </dataValidation>
    <dataValidation type="list" allowBlank="1" showInputMessage="1" showErrorMessage="1" sqref="W2:W123">
      <formula1>"BE,DE,ES,GB,IT,FR,LU,NL"</formula1>
    </dataValidation>
    <dataValidation type="list" allowBlank="1" showInputMessage="1" showErrorMessage="1" sqref="X2:X123">
      <formula1>"FR,NL-BE"</formula1>
    </dataValidation>
  </dataValidations>
  <pageMargins left="0.25" right="0.25" top="0.75000000000000011" bottom="0.75000000000000011" header="0.30000000000000004" footer="0.30000000000000004"/>
  <pageSetup paperSize="9" scale="45" fitToHeight="3" orientation="landscape" copies="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6"/>
  <dimension ref="A1:BU28"/>
  <sheetViews>
    <sheetView showZeros="0" tabSelected="1" workbookViewId="0">
      <selection activeCell="O29" sqref="O29"/>
    </sheetView>
  </sheetViews>
  <sheetFormatPr defaultColWidth="11.42578125" defaultRowHeight="12.75" x14ac:dyDescent="0.2"/>
  <cols>
    <col min="1" max="1" width="8.42578125" customWidth="1"/>
    <col min="2" max="2" width="17.42578125" bestFit="1" customWidth="1"/>
    <col min="3" max="3" width="9.7109375" customWidth="1"/>
    <col min="4" max="4" width="9.42578125" customWidth="1"/>
    <col min="5" max="5" width="39.28515625" customWidth="1"/>
    <col min="6" max="6" width="39.7109375" customWidth="1"/>
    <col min="7" max="8" width="10.85546875" customWidth="1"/>
    <col min="9" max="9" width="28.28515625" customWidth="1"/>
    <col min="10" max="10" width="14.140625" customWidth="1"/>
    <col min="11" max="12" width="10.85546875" customWidth="1"/>
    <col min="13" max="13" width="12.42578125" customWidth="1"/>
    <col min="14" max="19" width="10.85546875" customWidth="1"/>
    <col min="20" max="20" width="13.42578125" bestFit="1" customWidth="1"/>
    <col min="21" max="21" width="10.85546875" customWidth="1"/>
    <col min="22" max="22" width="11.28515625" bestFit="1" customWidth="1"/>
    <col min="23" max="23" width="16.28515625" customWidth="1"/>
    <col min="24" max="24" width="10.85546875" customWidth="1"/>
    <col min="25" max="26" width="11.28515625" bestFit="1" customWidth="1"/>
    <col min="27" max="33" width="10.85546875" customWidth="1"/>
    <col min="34" max="34" width="9.7109375" customWidth="1"/>
    <col min="35" max="38" width="10.85546875" customWidth="1"/>
    <col min="49" max="49" width="10" bestFit="1" customWidth="1"/>
  </cols>
  <sheetData>
    <row r="1" spans="1:73" s="29" customFormat="1" ht="26.1" customHeight="1" thickBot="1" x14ac:dyDescent="0.3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  <c r="P1" s="14"/>
      <c r="Q1" s="14"/>
      <c r="R1" s="14"/>
      <c r="S1" s="14"/>
      <c r="T1" s="16" t="str">
        <f>IF(U1+X1-T2=0,"","ERROR")</f>
        <v/>
      </c>
      <c r="U1" s="17">
        <f>SUM(U24:U79)</f>
        <v>0</v>
      </c>
      <c r="V1" s="17">
        <f>SUM(V33:V79)</f>
        <v>0</v>
      </c>
      <c r="W1" s="17">
        <f>SUM(W33:W79)</f>
        <v>0</v>
      </c>
      <c r="X1" s="17">
        <f>SUM(X4:X27)</f>
        <v>7277000</v>
      </c>
      <c r="Y1" s="18">
        <f>SUM(Y4:Y27)</f>
        <v>1819250</v>
      </c>
      <c r="Z1" s="19">
        <f>SUM(Z4:Z27)</f>
        <v>5457750</v>
      </c>
      <c r="AA1" s="20"/>
      <c r="AB1" s="21">
        <f>SUIVI!C132</f>
        <v>43646</v>
      </c>
      <c r="AC1" s="21">
        <f>SUIVI!D132</f>
        <v>43708</v>
      </c>
      <c r="AD1" s="21">
        <f>SUIVI!E132</f>
        <v>43738</v>
      </c>
      <c r="AE1" s="21">
        <f>SUIVI!F132</f>
        <v>43799</v>
      </c>
      <c r="AF1" s="21">
        <f>SUIVI!G132</f>
        <v>43861</v>
      </c>
      <c r="AG1" s="21">
        <f>SUIVI!H132</f>
        <v>44012</v>
      </c>
      <c r="AH1" s="21">
        <f>SUIVI!I132</f>
        <v>44104</v>
      </c>
      <c r="AI1" s="21">
        <f>SUIVI!J132</f>
        <v>44316</v>
      </c>
      <c r="AJ1" s="21">
        <f>SUIVI!K132</f>
        <v>0</v>
      </c>
      <c r="AK1" s="21">
        <f>SUIVI!L132</f>
        <v>0</v>
      </c>
      <c r="AL1" s="22"/>
      <c r="AM1" s="22">
        <f>AB1</f>
        <v>43646</v>
      </c>
      <c r="AN1" s="22">
        <f t="shared" ref="AN1:AV1" si="0">AC1</f>
        <v>43708</v>
      </c>
      <c r="AO1" s="22">
        <f t="shared" si="0"/>
        <v>43738</v>
      </c>
      <c r="AP1" s="22">
        <f t="shared" si="0"/>
        <v>43799</v>
      </c>
      <c r="AQ1" s="22">
        <f t="shared" si="0"/>
        <v>43861</v>
      </c>
      <c r="AR1" s="22">
        <f t="shared" si="0"/>
        <v>44012</v>
      </c>
      <c r="AS1" s="22">
        <f t="shared" si="0"/>
        <v>44104</v>
      </c>
      <c r="AT1" s="22">
        <f t="shared" si="0"/>
        <v>44316</v>
      </c>
      <c r="AU1" s="22">
        <f t="shared" si="0"/>
        <v>0</v>
      </c>
      <c r="AV1" s="22">
        <f t="shared" si="0"/>
        <v>0</v>
      </c>
      <c r="AW1" s="23" t="s">
        <v>9</v>
      </c>
      <c r="AX1" s="117">
        <v>0.06</v>
      </c>
      <c r="AY1" s="227">
        <v>2.5000000000000001E-2</v>
      </c>
      <c r="AZ1" s="24"/>
      <c r="BA1" s="25">
        <f>AM1</f>
        <v>43646</v>
      </c>
      <c r="BB1" s="25">
        <f t="shared" ref="BB1:BJ1" si="1">AN1</f>
        <v>43708</v>
      </c>
      <c r="BC1" s="25">
        <f t="shared" si="1"/>
        <v>43738</v>
      </c>
      <c r="BD1" s="25">
        <f t="shared" si="1"/>
        <v>43799</v>
      </c>
      <c r="BE1" s="25">
        <f t="shared" si="1"/>
        <v>43861</v>
      </c>
      <c r="BF1" s="25">
        <f t="shared" si="1"/>
        <v>44012</v>
      </c>
      <c r="BG1" s="25">
        <f t="shared" si="1"/>
        <v>44104</v>
      </c>
      <c r="BH1" s="25">
        <f t="shared" si="1"/>
        <v>44316</v>
      </c>
      <c r="BI1" s="25">
        <f t="shared" si="1"/>
        <v>0</v>
      </c>
      <c r="BJ1" s="26">
        <f t="shared" si="1"/>
        <v>0</v>
      </c>
      <c r="BK1" s="27"/>
      <c r="BL1" s="25">
        <f>AM1</f>
        <v>43646</v>
      </c>
      <c r="BM1" s="25">
        <f t="shared" ref="BM1:BU1" si="2">AN1</f>
        <v>43708</v>
      </c>
      <c r="BN1" s="25">
        <f t="shared" si="2"/>
        <v>43738</v>
      </c>
      <c r="BO1" s="25">
        <f t="shared" si="2"/>
        <v>43799</v>
      </c>
      <c r="BP1" s="25">
        <f t="shared" si="2"/>
        <v>43861</v>
      </c>
      <c r="BQ1" s="25">
        <f t="shared" si="2"/>
        <v>44012</v>
      </c>
      <c r="BR1" s="25">
        <f t="shared" si="2"/>
        <v>44104</v>
      </c>
      <c r="BS1" s="25">
        <f t="shared" si="2"/>
        <v>44316</v>
      </c>
      <c r="BT1" s="25">
        <f t="shared" si="2"/>
        <v>0</v>
      </c>
      <c r="BU1" s="28">
        <f t="shared" si="2"/>
        <v>0</v>
      </c>
    </row>
    <row r="2" spans="1:73" s="29" customFormat="1" ht="27" thickBot="1" x14ac:dyDescent="0.25">
      <c r="A2" s="14"/>
      <c r="B2" s="14"/>
      <c r="C2" s="14">
        <v>0</v>
      </c>
      <c r="D2" s="14">
        <v>0</v>
      </c>
      <c r="E2" s="14">
        <v>0</v>
      </c>
      <c r="F2" s="14">
        <v>0</v>
      </c>
      <c r="G2" s="14"/>
      <c r="H2" s="14"/>
      <c r="I2" s="14">
        <v>0</v>
      </c>
      <c r="J2" s="14"/>
      <c r="K2" s="14"/>
      <c r="L2" s="14"/>
      <c r="M2" s="14"/>
      <c r="N2" s="30" t="s">
        <v>12</v>
      </c>
      <c r="O2" s="25">
        <f>SUIVI!P108</f>
        <v>43419</v>
      </c>
      <c r="P2" s="14"/>
      <c r="Q2" s="31"/>
      <c r="R2" s="31"/>
      <c r="S2" s="32"/>
      <c r="T2" s="33">
        <f>SUM(T4:T27)</f>
        <v>7277000</v>
      </c>
      <c r="U2" s="379" t="s">
        <v>13</v>
      </c>
      <c r="V2" s="380"/>
      <c r="W2" s="381"/>
      <c r="X2" s="379" t="s">
        <v>14</v>
      </c>
      <c r="Y2" s="380"/>
      <c r="Z2" s="381"/>
      <c r="AA2" s="34">
        <f>SUM(AB2:AK2)</f>
        <v>1</v>
      </c>
      <c r="AB2" s="35">
        <f>SUIVI!C133</f>
        <v>0.15</v>
      </c>
      <c r="AC2" s="35">
        <f>SUIVI!D133</f>
        <v>0.15</v>
      </c>
      <c r="AD2" s="35">
        <f>SUIVI!E133</f>
        <v>0.15</v>
      </c>
      <c r="AE2" s="35">
        <f>SUIVI!F133</f>
        <v>0.1</v>
      </c>
      <c r="AF2" s="35">
        <f>SUIVI!G133</f>
        <v>0.1</v>
      </c>
      <c r="AG2" s="35">
        <f>SUIVI!H133</f>
        <v>0.15</v>
      </c>
      <c r="AH2" s="35">
        <f>SUIVI!I133</f>
        <v>0.15</v>
      </c>
      <c r="AI2" s="35">
        <f>SUIVI!J133</f>
        <v>0.05</v>
      </c>
      <c r="AJ2" s="35">
        <f>SUIVI!K133</f>
        <v>0</v>
      </c>
      <c r="AK2" s="35">
        <f>SUIVI!L133</f>
        <v>0</v>
      </c>
      <c r="AL2" s="382" t="s">
        <v>15</v>
      </c>
      <c r="AM2" s="382"/>
      <c r="AN2" s="382"/>
      <c r="AO2" s="382"/>
      <c r="AP2" s="382"/>
      <c r="AQ2" s="382"/>
      <c r="AR2" s="382"/>
      <c r="AS2" s="382"/>
      <c r="AT2" s="382"/>
      <c r="AU2" s="382"/>
      <c r="AV2" s="382"/>
      <c r="AW2" s="36"/>
      <c r="AX2" s="37">
        <f>SUM(AX62:AY62)</f>
        <v>0</v>
      </c>
      <c r="AY2" s="226">
        <v>0.03</v>
      </c>
      <c r="AZ2" s="38"/>
      <c r="BA2" s="38">
        <f>AB2</f>
        <v>0.15</v>
      </c>
      <c r="BB2" s="38">
        <f t="shared" ref="BB2:BJ2" si="3">AC2</f>
        <v>0.15</v>
      </c>
      <c r="BC2" s="38">
        <f t="shared" si="3"/>
        <v>0.15</v>
      </c>
      <c r="BD2" s="38">
        <f t="shared" si="3"/>
        <v>0.1</v>
      </c>
      <c r="BE2" s="38">
        <f t="shared" si="3"/>
        <v>0.1</v>
      </c>
      <c r="BF2" s="38">
        <f t="shared" si="3"/>
        <v>0.15</v>
      </c>
      <c r="BG2" s="38">
        <f t="shared" si="3"/>
        <v>0.15</v>
      </c>
      <c r="BH2" s="38">
        <f t="shared" si="3"/>
        <v>0.05</v>
      </c>
      <c r="BI2" s="38">
        <f t="shared" si="3"/>
        <v>0</v>
      </c>
      <c r="BJ2" s="39">
        <f t="shared" si="3"/>
        <v>0</v>
      </c>
      <c r="BK2" s="383" t="s">
        <v>16</v>
      </c>
      <c r="BL2" s="383"/>
      <c r="BM2" s="383"/>
      <c r="BN2" s="383"/>
      <c r="BO2" s="383"/>
      <c r="BP2" s="383"/>
      <c r="BQ2" s="383"/>
      <c r="BR2" s="383"/>
      <c r="BS2" s="383"/>
      <c r="BT2" s="383"/>
      <c r="BU2" s="384"/>
    </row>
    <row r="3" spans="1:73" s="29" customFormat="1" ht="16.5" thickBot="1" x14ac:dyDescent="0.25">
      <c r="A3" s="40" t="s">
        <v>17</v>
      </c>
      <c r="B3" s="40" t="s">
        <v>18</v>
      </c>
      <c r="C3" s="40" t="s">
        <v>19</v>
      </c>
      <c r="D3" s="40" t="s">
        <v>11</v>
      </c>
      <c r="E3" s="40" t="s">
        <v>20</v>
      </c>
      <c r="F3" s="40" t="s">
        <v>21</v>
      </c>
      <c r="G3" s="40" t="s">
        <v>22</v>
      </c>
      <c r="H3" s="40" t="s">
        <v>23</v>
      </c>
      <c r="I3" s="40" t="s">
        <v>24</v>
      </c>
      <c r="J3" s="40" t="s">
        <v>9</v>
      </c>
      <c r="K3" s="40" t="s">
        <v>25</v>
      </c>
      <c r="L3" s="40" t="s">
        <v>26</v>
      </c>
      <c r="M3" s="40" t="s">
        <v>27</v>
      </c>
      <c r="N3" s="40" t="s">
        <v>28</v>
      </c>
      <c r="O3" s="40" t="s">
        <v>29</v>
      </c>
      <c r="P3" s="40" t="s">
        <v>30</v>
      </c>
      <c r="Q3" s="41" t="s">
        <v>18</v>
      </c>
      <c r="R3" s="42" t="s">
        <v>11</v>
      </c>
      <c r="S3" s="43" t="s">
        <v>19</v>
      </c>
      <c r="T3" s="43" t="s">
        <v>31</v>
      </c>
      <c r="U3" s="44" t="s">
        <v>32</v>
      </c>
      <c r="V3" s="45">
        <v>0.25</v>
      </c>
      <c r="W3" s="46">
        <f>1-V3</f>
        <v>0.75</v>
      </c>
      <c r="X3" s="44" t="s">
        <v>32</v>
      </c>
      <c r="Y3" s="45">
        <f>V3</f>
        <v>0.25</v>
      </c>
      <c r="Z3" s="45">
        <f>W3</f>
        <v>0.75</v>
      </c>
      <c r="AA3" s="47" t="s">
        <v>33</v>
      </c>
      <c r="AB3" s="40" t="s">
        <v>34</v>
      </c>
      <c r="AC3" s="40" t="s">
        <v>35</v>
      </c>
      <c r="AD3" s="40" t="s">
        <v>36</v>
      </c>
      <c r="AE3" s="40" t="s">
        <v>37</v>
      </c>
      <c r="AF3" s="40" t="s">
        <v>38</v>
      </c>
      <c r="AG3" s="40" t="s">
        <v>39</v>
      </c>
      <c r="AH3" s="40" t="s">
        <v>40</v>
      </c>
      <c r="AI3" s="40" t="s">
        <v>41</v>
      </c>
      <c r="AJ3" s="40" t="s">
        <v>42</v>
      </c>
      <c r="AK3" s="48" t="s">
        <v>43</v>
      </c>
      <c r="AL3" s="49" t="str">
        <f t="shared" ref="AL3:AV3" si="4">AA3</f>
        <v>Tranche 0</v>
      </c>
      <c r="AM3" s="49" t="str">
        <f t="shared" si="4"/>
        <v>Tranche 1</v>
      </c>
      <c r="AN3" s="49" t="str">
        <f t="shared" si="4"/>
        <v>Tranche 2</v>
      </c>
      <c r="AO3" s="49" t="str">
        <f t="shared" si="4"/>
        <v>Tranche 3</v>
      </c>
      <c r="AP3" s="49" t="str">
        <f t="shared" si="4"/>
        <v>Tranche 4</v>
      </c>
      <c r="AQ3" s="49" t="str">
        <f t="shared" si="4"/>
        <v>Tranche 5</v>
      </c>
      <c r="AR3" s="49" t="str">
        <f t="shared" si="4"/>
        <v>Tranche 6</v>
      </c>
      <c r="AS3" s="49" t="str">
        <f t="shared" si="4"/>
        <v>Tranche 7</v>
      </c>
      <c r="AT3" s="49" t="str">
        <f t="shared" si="4"/>
        <v>Tranche 8</v>
      </c>
      <c r="AU3" s="49" t="str">
        <f t="shared" si="4"/>
        <v>Tranche 9</v>
      </c>
      <c r="AV3" s="49" t="str">
        <f t="shared" si="4"/>
        <v>Tranche 10</v>
      </c>
      <c r="AW3" s="50" t="s">
        <v>10</v>
      </c>
      <c r="AX3" s="51" t="s">
        <v>44</v>
      </c>
      <c r="AY3" s="52" t="s">
        <v>45</v>
      </c>
      <c r="AZ3" s="53" t="s">
        <v>33</v>
      </c>
      <c r="BA3" s="53" t="s">
        <v>34</v>
      </c>
      <c r="BB3" s="53" t="s">
        <v>35</v>
      </c>
      <c r="BC3" s="53" t="s">
        <v>36</v>
      </c>
      <c r="BD3" s="53" t="s">
        <v>37</v>
      </c>
      <c r="BE3" s="53" t="s">
        <v>38</v>
      </c>
      <c r="BF3" s="53" t="s">
        <v>39</v>
      </c>
      <c r="BG3" s="53" t="s">
        <v>40</v>
      </c>
      <c r="BH3" s="53" t="s">
        <v>41</v>
      </c>
      <c r="BI3" s="53" t="s">
        <v>42</v>
      </c>
      <c r="BJ3" s="54" t="s">
        <v>43</v>
      </c>
      <c r="BK3" s="53" t="str">
        <f t="shared" ref="BK3:BU3" si="5">AL3</f>
        <v>Tranche 0</v>
      </c>
      <c r="BL3" s="53" t="str">
        <f t="shared" si="5"/>
        <v>Tranche 1</v>
      </c>
      <c r="BM3" s="53" t="str">
        <f t="shared" si="5"/>
        <v>Tranche 2</v>
      </c>
      <c r="BN3" s="53" t="str">
        <f t="shared" si="5"/>
        <v>Tranche 3</v>
      </c>
      <c r="BO3" s="53" t="str">
        <f t="shared" si="5"/>
        <v>Tranche 4</v>
      </c>
      <c r="BP3" s="53" t="str">
        <f t="shared" si="5"/>
        <v>Tranche 5</v>
      </c>
      <c r="BQ3" s="53" t="str">
        <f t="shared" si="5"/>
        <v>Tranche 6</v>
      </c>
      <c r="BR3" s="53" t="str">
        <f t="shared" si="5"/>
        <v>Tranche 7</v>
      </c>
      <c r="BS3" s="53" t="str">
        <f t="shared" si="5"/>
        <v>Tranche 8</v>
      </c>
      <c r="BT3" s="53" t="str">
        <f t="shared" si="5"/>
        <v>Tranche 9</v>
      </c>
      <c r="BU3" s="55" t="str">
        <f t="shared" si="5"/>
        <v>Tranche 10</v>
      </c>
    </row>
    <row r="4" spans="1:73" s="29" customFormat="1" ht="15" thickTop="1" thickBot="1" x14ac:dyDescent="0.25">
      <c r="A4" s="113">
        <f>SUIVI!S2</f>
        <v>0</v>
      </c>
      <c r="B4" s="344" t="str">
        <f>SUIVI!C2&amp;"    "&amp;SUIVI!D2</f>
        <v>A1    2 chambres</v>
      </c>
      <c r="C4" s="163">
        <v>0</v>
      </c>
      <c r="D4" s="164" t="s">
        <v>207</v>
      </c>
      <c r="E4" s="165">
        <f>SUIVI!L2</f>
        <v>0</v>
      </c>
      <c r="F4" s="158">
        <f>SUIVI!M2</f>
        <v>0</v>
      </c>
      <c r="G4" s="158">
        <f>SUIVI!N2</f>
        <v>0</v>
      </c>
      <c r="H4" s="159">
        <f>SUIVI!O2</f>
        <v>0</v>
      </c>
      <c r="I4" s="159">
        <f>SUIVI!P2</f>
        <v>0</v>
      </c>
      <c r="J4" s="161">
        <f>SUIVI!J2</f>
        <v>0</v>
      </c>
      <c r="K4" s="171">
        <v>1</v>
      </c>
      <c r="L4" s="114">
        <f>SUIVI!Y2</f>
        <v>0</v>
      </c>
      <c r="M4" s="166">
        <f>SUIVI!Q2</f>
        <v>0</v>
      </c>
      <c r="N4" s="166">
        <f>SUIVI!R2</f>
        <v>0</v>
      </c>
      <c r="O4" s="167">
        <f>delai($B$4:$B4,$B4,SUIVI!$M$113:$M$117)</f>
        <v>1</v>
      </c>
      <c r="P4" s="141">
        <f t="shared" ref="P4:P27" si="6">IF(L4="OK","",EOMONTH($O$2,O4+5))</f>
        <v>43616</v>
      </c>
      <c r="Q4" s="142">
        <f>SUIVI!H2</f>
        <v>100000</v>
      </c>
      <c r="R4" s="142">
        <f>IF(D4&lt;&gt;"",3500,0)</f>
        <v>3500</v>
      </c>
      <c r="S4" s="143"/>
      <c r="T4" s="142">
        <f t="shared" ref="T4:T27" si="7">Q4+R4+S4</f>
        <v>103500</v>
      </c>
      <c r="U4" s="144">
        <f t="shared" ref="U4:U27" si="8">IF(L4="OK",T4*K4,0)</f>
        <v>0</v>
      </c>
      <c r="V4" s="145">
        <f t="shared" ref="V4:V27" si="9">U4*$V$3</f>
        <v>0</v>
      </c>
      <c r="W4" s="146">
        <f t="shared" ref="W4:W27" si="10">U4*$W$3</f>
        <v>0</v>
      </c>
      <c r="X4" s="144">
        <f t="shared" ref="X4:X27" si="11">IF(L4="OK",0,T4)</f>
        <v>103500</v>
      </c>
      <c r="Y4" s="145">
        <f t="shared" ref="Y4:Y27" si="12">X4*$V$3</f>
        <v>25875</v>
      </c>
      <c r="Z4" s="146">
        <f t="shared" ref="Z4:Z27" si="13">X4*$W$3</f>
        <v>77625</v>
      </c>
      <c r="AA4" s="147">
        <f t="shared" ref="AA4" si="14">1-SUM(AB4:AK4)</f>
        <v>0</v>
      </c>
      <c r="AB4" s="148">
        <f t="shared" ref="AB4:AK19" si="15">IF(AB$1&lt;$N4,0,AB$2)</f>
        <v>0.15</v>
      </c>
      <c r="AC4" s="148">
        <f t="shared" si="15"/>
        <v>0.15</v>
      </c>
      <c r="AD4" s="148">
        <f t="shared" si="15"/>
        <v>0.15</v>
      </c>
      <c r="AE4" s="148">
        <f t="shared" si="15"/>
        <v>0.1</v>
      </c>
      <c r="AF4" s="148">
        <f t="shared" si="15"/>
        <v>0.1</v>
      </c>
      <c r="AG4" s="148">
        <f t="shared" si="15"/>
        <v>0.15</v>
      </c>
      <c r="AH4" s="148">
        <f t="shared" si="15"/>
        <v>0.15</v>
      </c>
      <c r="AI4" s="148">
        <f t="shared" si="15"/>
        <v>0.05</v>
      </c>
      <c r="AJ4" s="148">
        <f t="shared" si="15"/>
        <v>0</v>
      </c>
      <c r="AK4" s="149">
        <f t="shared" si="15"/>
        <v>0</v>
      </c>
      <c r="AL4" s="150">
        <f t="shared" ref="AL4:AV4" si="16">$W4*AA4</f>
        <v>0</v>
      </c>
      <c r="AM4" s="145">
        <f t="shared" si="16"/>
        <v>0</v>
      </c>
      <c r="AN4" s="145">
        <f t="shared" si="16"/>
        <v>0</v>
      </c>
      <c r="AO4" s="145">
        <f t="shared" si="16"/>
        <v>0</v>
      </c>
      <c r="AP4" s="145">
        <f t="shared" si="16"/>
        <v>0</v>
      </c>
      <c r="AQ4" s="145">
        <f t="shared" si="16"/>
        <v>0</v>
      </c>
      <c r="AR4" s="145">
        <f t="shared" si="16"/>
        <v>0</v>
      </c>
      <c r="AS4" s="145">
        <f t="shared" si="16"/>
        <v>0</v>
      </c>
      <c r="AT4" s="145">
        <f t="shared" si="16"/>
        <v>0</v>
      </c>
      <c r="AU4" s="145">
        <f t="shared" si="16"/>
        <v>0</v>
      </c>
      <c r="AV4" s="145">
        <f t="shared" si="16"/>
        <v>0</v>
      </c>
      <c r="AW4" s="151">
        <f t="shared" ref="AW4" si="17">IF(L4="OK",N4,P4)</f>
        <v>43616</v>
      </c>
      <c r="AX4" s="154">
        <f>IF(L4="OK",IF(OR(J4="BATHIM",J4="L &amp; P"),$AY$1*U4,IF(J4="PARETO",$AX$1*U4,IF(OR(J4="TREVI",J4=""),$AY$2*U4,0))),0)</f>
        <v>0</v>
      </c>
      <c r="AY4" s="152">
        <f>IF(L4="OK",0,IF(OR(J4="BATHIM",J4="L &amp; P"),$AY$1*X4,IF(J4="PARETO",$AX$1*X4,IF(AND(J4&lt;&gt;"PARETO",J4&lt;&gt;"BATHIM",J4&lt;&gt;"L &amp; P"),$AY$2*X4,0))))</f>
        <v>3105</v>
      </c>
      <c r="AZ4" s="153">
        <f t="shared" ref="AZ4" si="18">1-SUM(BA4:BJ4)</f>
        <v>0</v>
      </c>
      <c r="BA4" s="148">
        <f t="shared" ref="BA4:BJ19" si="19">IF(BA$1&lt;$P4,0,BA$2)</f>
        <v>0.15</v>
      </c>
      <c r="BB4" s="148">
        <f t="shared" si="19"/>
        <v>0.15</v>
      </c>
      <c r="BC4" s="148">
        <f t="shared" si="19"/>
        <v>0.15</v>
      </c>
      <c r="BD4" s="148">
        <f t="shared" si="19"/>
        <v>0.1</v>
      </c>
      <c r="BE4" s="148">
        <f t="shared" si="19"/>
        <v>0.1</v>
      </c>
      <c r="BF4" s="148">
        <f t="shared" si="19"/>
        <v>0.15</v>
      </c>
      <c r="BG4" s="148">
        <f t="shared" si="19"/>
        <v>0.15</v>
      </c>
      <c r="BH4" s="148">
        <f t="shared" si="19"/>
        <v>0.05</v>
      </c>
      <c r="BI4" s="148">
        <f t="shared" si="19"/>
        <v>0</v>
      </c>
      <c r="BJ4" s="149">
        <f t="shared" si="19"/>
        <v>0</v>
      </c>
      <c r="BK4" s="152">
        <f t="shared" ref="BK4:BU4" si="20">$Z4*AZ4</f>
        <v>0</v>
      </c>
      <c r="BL4" s="154">
        <f t="shared" si="20"/>
        <v>11643.75</v>
      </c>
      <c r="BM4" s="154">
        <f t="shared" si="20"/>
        <v>11643.75</v>
      </c>
      <c r="BN4" s="154">
        <f t="shared" si="20"/>
        <v>11643.75</v>
      </c>
      <c r="BO4" s="154">
        <f t="shared" si="20"/>
        <v>7762.5</v>
      </c>
      <c r="BP4" s="154">
        <f t="shared" si="20"/>
        <v>7762.5</v>
      </c>
      <c r="BQ4" s="154">
        <f t="shared" si="20"/>
        <v>11643.75</v>
      </c>
      <c r="BR4" s="154">
        <f t="shared" si="20"/>
        <v>11643.75</v>
      </c>
      <c r="BS4" s="154">
        <f t="shared" si="20"/>
        <v>3881.25</v>
      </c>
      <c r="BT4" s="154">
        <f t="shared" si="20"/>
        <v>0</v>
      </c>
      <c r="BU4" s="155">
        <f t="shared" si="20"/>
        <v>0</v>
      </c>
    </row>
    <row r="5" spans="1:73" s="29" customFormat="1" ht="15" thickTop="1" thickBot="1" x14ac:dyDescent="0.25">
      <c r="A5" s="56">
        <f>SUIVI!S3</f>
        <v>0</v>
      </c>
      <c r="B5" s="345" t="str">
        <f>SUIVI!C3&amp;"    "&amp;SUIVI!D3</f>
        <v>A2    studio</v>
      </c>
      <c r="C5" s="75">
        <v>0</v>
      </c>
      <c r="D5" s="76"/>
      <c r="E5" s="77">
        <f>SUIVI!L3</f>
        <v>0</v>
      </c>
      <c r="F5" s="57">
        <f>SUIVI!M3</f>
        <v>0</v>
      </c>
      <c r="G5" s="57">
        <f>SUIVI!N3</f>
        <v>0</v>
      </c>
      <c r="H5" s="58">
        <f>SUIVI!O3</f>
        <v>0</v>
      </c>
      <c r="I5" s="57">
        <f>SUIVI!P3</f>
        <v>0</v>
      </c>
      <c r="J5" s="59">
        <f>SUIVI!J3</f>
        <v>0</v>
      </c>
      <c r="K5" s="170">
        <v>1</v>
      </c>
      <c r="L5" s="78">
        <f>SUIVI!Y3</f>
        <v>0</v>
      </c>
      <c r="M5" s="111">
        <f>SUIVI!Q3</f>
        <v>0</v>
      </c>
      <c r="N5" s="111">
        <f>SUIVI!R3</f>
        <v>0</v>
      </c>
      <c r="O5" s="389">
        <f>delai($B$4:$B5,$B5,SUIVI!$M$113:$M$117)</f>
        <v>1</v>
      </c>
      <c r="P5" s="60">
        <f t="shared" si="6"/>
        <v>43616</v>
      </c>
      <c r="Q5" s="61">
        <f>SUIVI!H3</f>
        <v>120000</v>
      </c>
      <c r="R5" s="61">
        <f t="shared" ref="R5:R27" si="21">IF(D5&lt;&gt;"",3500,0)</f>
        <v>0</v>
      </c>
      <c r="S5" s="127"/>
      <c r="T5" s="61">
        <f t="shared" si="7"/>
        <v>120000</v>
      </c>
      <c r="U5" s="62">
        <f t="shared" si="8"/>
        <v>0</v>
      </c>
      <c r="V5" s="63">
        <f t="shared" si="9"/>
        <v>0</v>
      </c>
      <c r="W5" s="64">
        <f t="shared" si="10"/>
        <v>0</v>
      </c>
      <c r="X5" s="62">
        <f t="shared" si="11"/>
        <v>120000</v>
      </c>
      <c r="Y5" s="63">
        <f t="shared" si="12"/>
        <v>30000</v>
      </c>
      <c r="Z5" s="64">
        <f t="shared" si="13"/>
        <v>90000</v>
      </c>
      <c r="AA5" s="65">
        <f t="shared" ref="AA5:AA27" si="22">1-SUM(AB5:AK5)</f>
        <v>0</v>
      </c>
      <c r="AB5" s="66">
        <f t="shared" si="15"/>
        <v>0.15</v>
      </c>
      <c r="AC5" s="66">
        <f t="shared" si="15"/>
        <v>0.15</v>
      </c>
      <c r="AD5" s="66">
        <f t="shared" si="15"/>
        <v>0.15</v>
      </c>
      <c r="AE5" s="66">
        <f t="shared" si="15"/>
        <v>0.1</v>
      </c>
      <c r="AF5" s="66">
        <f t="shared" si="15"/>
        <v>0.1</v>
      </c>
      <c r="AG5" s="66">
        <f t="shared" si="15"/>
        <v>0.15</v>
      </c>
      <c r="AH5" s="66">
        <f t="shared" si="15"/>
        <v>0.15</v>
      </c>
      <c r="AI5" s="66">
        <f t="shared" si="15"/>
        <v>0.05</v>
      </c>
      <c r="AJ5" s="66">
        <f t="shared" si="15"/>
        <v>0</v>
      </c>
      <c r="AK5" s="67">
        <f t="shared" si="15"/>
        <v>0</v>
      </c>
      <c r="AL5" s="68">
        <f t="shared" ref="AL5:AL27" si="23">$W5*AA5</f>
        <v>0</v>
      </c>
      <c r="AM5" s="63">
        <f t="shared" ref="AM5:AM27" si="24">$W5*AB5</f>
        <v>0</v>
      </c>
      <c r="AN5" s="63">
        <f t="shared" ref="AN5:AN27" si="25">$W5*AC5</f>
        <v>0</v>
      </c>
      <c r="AO5" s="63">
        <f t="shared" ref="AO5:AO27" si="26">$W5*AD5</f>
        <v>0</v>
      </c>
      <c r="AP5" s="63">
        <f t="shared" ref="AP5:AP27" si="27">$W5*AE5</f>
        <v>0</v>
      </c>
      <c r="AQ5" s="63">
        <f t="shared" ref="AQ5:AQ27" si="28">$W5*AF5</f>
        <v>0</v>
      </c>
      <c r="AR5" s="63">
        <f t="shared" ref="AR5:AR27" si="29">$W5*AG5</f>
        <v>0</v>
      </c>
      <c r="AS5" s="63">
        <f t="shared" ref="AS5:AS27" si="30">$W5*AH5</f>
        <v>0</v>
      </c>
      <c r="AT5" s="63">
        <f t="shared" ref="AT5:AT27" si="31">$W5*AI5</f>
        <v>0</v>
      </c>
      <c r="AU5" s="63">
        <f t="shared" ref="AU5:AU27" si="32">$W5*AJ5</f>
        <v>0</v>
      </c>
      <c r="AV5" s="63">
        <f t="shared" ref="AV5:AV27" si="33">$W5*AK5</f>
        <v>0</v>
      </c>
      <c r="AW5" s="69">
        <f t="shared" ref="AW5:AW27" si="34">IF(L5="OK",N5,P5)</f>
        <v>43616</v>
      </c>
      <c r="AX5" s="70">
        <f t="shared" ref="AX5:AX27" si="35">IF(L5="OK",IF(OR(J5="BATHIM",J5="L &amp; P"),$AY$1*U5,IF(J5="PARETO",$AX$1*U5,IF(OR(J5="TREVI",J5=""),$AY$2*U5,0))),0)</f>
        <v>0</v>
      </c>
      <c r="AY5" s="71">
        <f t="shared" ref="AY5:AY27" si="36">IF(L5="OK",0,IF(OR(J5="BATHIM",J5="L &amp; P"),$AY$1*X5,IF(J5="PARETO",$AX$1*X5,IF(AND(J5&lt;&gt;"PARETO",J5&lt;&gt;"BATHIM",J5&lt;&gt;"L &amp; P"),$AY$2*X5,0))))</f>
        <v>3600</v>
      </c>
      <c r="AZ5" s="72">
        <f t="shared" ref="AZ5:AZ27" si="37">1-SUM(BA5:BJ5)</f>
        <v>0</v>
      </c>
      <c r="BA5" s="66">
        <f t="shared" si="19"/>
        <v>0.15</v>
      </c>
      <c r="BB5" s="66">
        <f t="shared" si="19"/>
        <v>0.15</v>
      </c>
      <c r="BC5" s="66">
        <f t="shared" si="19"/>
        <v>0.15</v>
      </c>
      <c r="BD5" s="66">
        <f t="shared" si="19"/>
        <v>0.1</v>
      </c>
      <c r="BE5" s="66">
        <f t="shared" si="19"/>
        <v>0.1</v>
      </c>
      <c r="BF5" s="66">
        <f t="shared" si="19"/>
        <v>0.15</v>
      </c>
      <c r="BG5" s="66">
        <f t="shared" si="19"/>
        <v>0.15</v>
      </c>
      <c r="BH5" s="66">
        <f t="shared" si="19"/>
        <v>0.05</v>
      </c>
      <c r="BI5" s="66">
        <f t="shared" si="19"/>
        <v>0</v>
      </c>
      <c r="BJ5" s="67">
        <f t="shared" si="19"/>
        <v>0</v>
      </c>
      <c r="BK5" s="71">
        <f t="shared" ref="BK5:BK27" si="38">$Z5*AZ5</f>
        <v>0</v>
      </c>
      <c r="BL5" s="70">
        <f t="shared" ref="BL5:BL27" si="39">$Z5*BA5</f>
        <v>13500</v>
      </c>
      <c r="BM5" s="70">
        <f t="shared" ref="BM5:BM27" si="40">$Z5*BB5</f>
        <v>13500</v>
      </c>
      <c r="BN5" s="70">
        <f t="shared" ref="BN5:BN27" si="41">$Z5*BC5</f>
        <v>13500</v>
      </c>
      <c r="BO5" s="70">
        <f t="shared" ref="BO5:BO27" si="42">$Z5*BD5</f>
        <v>9000</v>
      </c>
      <c r="BP5" s="70">
        <f t="shared" ref="BP5:BP27" si="43">$Z5*BE5</f>
        <v>9000</v>
      </c>
      <c r="BQ5" s="70">
        <f t="shared" ref="BQ5:BQ27" si="44">$Z5*BF5</f>
        <v>13500</v>
      </c>
      <c r="BR5" s="70">
        <f t="shared" ref="BR5:BR27" si="45">$Z5*BG5</f>
        <v>13500</v>
      </c>
      <c r="BS5" s="70">
        <f t="shared" ref="BS5:BS27" si="46">$Z5*BH5</f>
        <v>4500</v>
      </c>
      <c r="BT5" s="70">
        <f t="shared" ref="BT5:BT27" si="47">$Z5*BI5</f>
        <v>0</v>
      </c>
      <c r="BU5" s="73">
        <f t="shared" ref="BU5:BU27" si="48">$Z5*BJ5</f>
        <v>0</v>
      </c>
    </row>
    <row r="6" spans="1:73" s="29" customFormat="1" ht="15" thickTop="1" thickBot="1" x14ac:dyDescent="0.25">
      <c r="A6" s="56">
        <f>SUIVI!S4</f>
        <v>0</v>
      </c>
      <c r="B6" s="346" t="str">
        <f>SUIVI!C4&amp;"    "&amp;SUIVI!D4</f>
        <v>A3    1 chambre</v>
      </c>
      <c r="C6" s="132">
        <v>0</v>
      </c>
      <c r="D6" s="133"/>
      <c r="E6" s="134">
        <f>SUIVI!L4</f>
        <v>0</v>
      </c>
      <c r="F6" s="135">
        <f>SUIVI!M4</f>
        <v>0</v>
      </c>
      <c r="G6" s="135">
        <f>SUIVI!N4</f>
        <v>0</v>
      </c>
      <c r="H6" s="137">
        <f>SUIVI!O4</f>
        <v>0</v>
      </c>
      <c r="I6" s="135">
        <f>SUIVI!P4</f>
        <v>0</v>
      </c>
      <c r="J6" s="162">
        <f>SUIVI!J4</f>
        <v>0</v>
      </c>
      <c r="K6" s="171">
        <v>1</v>
      </c>
      <c r="L6" s="114">
        <f>SUIVI!Y4</f>
        <v>0</v>
      </c>
      <c r="M6" s="139">
        <f>SUIVI!Q4</f>
        <v>0</v>
      </c>
      <c r="N6" s="166">
        <f>SUIVI!R4</f>
        <v>0</v>
      </c>
      <c r="O6" s="167">
        <f>delai($B$4:$B6,$B6,SUIVI!$M$113:$M$117)</f>
        <v>1</v>
      </c>
      <c r="P6" s="141">
        <f t="shared" si="6"/>
        <v>43616</v>
      </c>
      <c r="Q6" s="142">
        <f>SUIVI!H4</f>
        <v>140000</v>
      </c>
      <c r="R6" s="142">
        <f t="shared" si="21"/>
        <v>0</v>
      </c>
      <c r="S6" s="143"/>
      <c r="T6" s="142">
        <f t="shared" si="7"/>
        <v>140000</v>
      </c>
      <c r="U6" s="144">
        <f t="shared" si="8"/>
        <v>0</v>
      </c>
      <c r="V6" s="145">
        <f t="shared" si="9"/>
        <v>0</v>
      </c>
      <c r="W6" s="146">
        <f t="shared" si="10"/>
        <v>0</v>
      </c>
      <c r="X6" s="144">
        <f t="shared" si="11"/>
        <v>140000</v>
      </c>
      <c r="Y6" s="145">
        <f t="shared" si="12"/>
        <v>35000</v>
      </c>
      <c r="Z6" s="146">
        <f t="shared" si="13"/>
        <v>105000</v>
      </c>
      <c r="AA6" s="147">
        <f t="shared" si="22"/>
        <v>0</v>
      </c>
      <c r="AB6" s="148">
        <f t="shared" si="15"/>
        <v>0.15</v>
      </c>
      <c r="AC6" s="148">
        <f t="shared" si="15"/>
        <v>0.15</v>
      </c>
      <c r="AD6" s="148">
        <f t="shared" si="15"/>
        <v>0.15</v>
      </c>
      <c r="AE6" s="148">
        <f t="shared" si="15"/>
        <v>0.1</v>
      </c>
      <c r="AF6" s="148">
        <f t="shared" si="15"/>
        <v>0.1</v>
      </c>
      <c r="AG6" s="148">
        <f t="shared" si="15"/>
        <v>0.15</v>
      </c>
      <c r="AH6" s="148">
        <f t="shared" si="15"/>
        <v>0.15</v>
      </c>
      <c r="AI6" s="148">
        <f t="shared" si="15"/>
        <v>0.05</v>
      </c>
      <c r="AJ6" s="148">
        <f t="shared" si="15"/>
        <v>0</v>
      </c>
      <c r="AK6" s="149">
        <f t="shared" si="15"/>
        <v>0</v>
      </c>
      <c r="AL6" s="150">
        <f t="shared" si="23"/>
        <v>0</v>
      </c>
      <c r="AM6" s="145">
        <f t="shared" si="24"/>
        <v>0</v>
      </c>
      <c r="AN6" s="145">
        <f t="shared" si="25"/>
        <v>0</v>
      </c>
      <c r="AO6" s="145">
        <f t="shared" si="26"/>
        <v>0</v>
      </c>
      <c r="AP6" s="145">
        <f t="shared" si="27"/>
        <v>0</v>
      </c>
      <c r="AQ6" s="145">
        <f t="shared" si="28"/>
        <v>0</v>
      </c>
      <c r="AR6" s="145">
        <f t="shared" si="29"/>
        <v>0</v>
      </c>
      <c r="AS6" s="145">
        <f t="shared" si="30"/>
        <v>0</v>
      </c>
      <c r="AT6" s="145">
        <f t="shared" si="31"/>
        <v>0</v>
      </c>
      <c r="AU6" s="145">
        <f t="shared" si="32"/>
        <v>0</v>
      </c>
      <c r="AV6" s="145">
        <f t="shared" si="33"/>
        <v>0</v>
      </c>
      <c r="AW6" s="151">
        <f t="shared" si="34"/>
        <v>43616</v>
      </c>
      <c r="AX6" s="154">
        <f t="shared" si="35"/>
        <v>0</v>
      </c>
      <c r="AY6" s="152">
        <f t="shared" si="36"/>
        <v>4200</v>
      </c>
      <c r="AZ6" s="153">
        <f t="shared" si="37"/>
        <v>0</v>
      </c>
      <c r="BA6" s="148">
        <f t="shared" si="19"/>
        <v>0.15</v>
      </c>
      <c r="BB6" s="148">
        <f t="shared" si="19"/>
        <v>0.15</v>
      </c>
      <c r="BC6" s="148">
        <f t="shared" si="19"/>
        <v>0.15</v>
      </c>
      <c r="BD6" s="148">
        <f t="shared" si="19"/>
        <v>0.1</v>
      </c>
      <c r="BE6" s="148">
        <f t="shared" si="19"/>
        <v>0.1</v>
      </c>
      <c r="BF6" s="148">
        <f t="shared" si="19"/>
        <v>0.15</v>
      </c>
      <c r="BG6" s="148">
        <f t="shared" si="19"/>
        <v>0.15</v>
      </c>
      <c r="BH6" s="148">
        <f t="shared" si="19"/>
        <v>0.05</v>
      </c>
      <c r="BI6" s="148">
        <f t="shared" si="19"/>
        <v>0</v>
      </c>
      <c r="BJ6" s="149">
        <f t="shared" si="19"/>
        <v>0</v>
      </c>
      <c r="BK6" s="152">
        <f t="shared" si="38"/>
        <v>0</v>
      </c>
      <c r="BL6" s="154">
        <f t="shared" si="39"/>
        <v>15750</v>
      </c>
      <c r="BM6" s="154">
        <f t="shared" si="40"/>
        <v>15750</v>
      </c>
      <c r="BN6" s="154">
        <f t="shared" si="41"/>
        <v>15750</v>
      </c>
      <c r="BO6" s="154">
        <f t="shared" si="42"/>
        <v>10500</v>
      </c>
      <c r="BP6" s="154">
        <f t="shared" si="43"/>
        <v>10500</v>
      </c>
      <c r="BQ6" s="154">
        <f t="shared" si="44"/>
        <v>15750</v>
      </c>
      <c r="BR6" s="154">
        <f t="shared" si="45"/>
        <v>15750</v>
      </c>
      <c r="BS6" s="154">
        <f t="shared" si="46"/>
        <v>5250</v>
      </c>
      <c r="BT6" s="154">
        <f t="shared" si="47"/>
        <v>0</v>
      </c>
      <c r="BU6" s="155">
        <f t="shared" si="48"/>
        <v>0</v>
      </c>
    </row>
    <row r="7" spans="1:73" s="29" customFormat="1" ht="15" thickTop="1" thickBot="1" x14ac:dyDescent="0.25">
      <c r="A7" s="56">
        <f>SUIVI!S5</f>
        <v>0</v>
      </c>
      <c r="B7" s="345" t="str">
        <f>SUIVI!C5&amp;"    "&amp;SUIVI!D5</f>
        <v>A4    2 chambres</v>
      </c>
      <c r="C7" s="75">
        <v>0</v>
      </c>
      <c r="D7" s="76">
        <f t="shared" ref="D7:D27" si="49">IF(Q7&gt;=300000,"x",0)</f>
        <v>0</v>
      </c>
      <c r="E7" s="77">
        <f>SUIVI!L5</f>
        <v>0</v>
      </c>
      <c r="F7" s="57">
        <f>SUIVI!M5</f>
        <v>0</v>
      </c>
      <c r="G7" s="57">
        <f>SUIVI!N5</f>
        <v>0</v>
      </c>
      <c r="H7" s="58">
        <f>SUIVI!O5</f>
        <v>0</v>
      </c>
      <c r="I7" s="57">
        <f>SUIVI!P5</f>
        <v>0</v>
      </c>
      <c r="J7" s="59">
        <f>SUIVI!J5</f>
        <v>0</v>
      </c>
      <c r="K7" s="170">
        <v>1</v>
      </c>
      <c r="L7" s="78">
        <f>SUIVI!Y5</f>
        <v>0</v>
      </c>
      <c r="M7" s="111">
        <f>SUIVI!Q5</f>
        <v>0</v>
      </c>
      <c r="N7" s="111">
        <f>SUIVI!R5</f>
        <v>0</v>
      </c>
      <c r="O7" s="389">
        <f>delai($B$4:$B7,$B7,SUIVI!$M$113:$M$117)</f>
        <v>2</v>
      </c>
      <c r="P7" s="60">
        <f t="shared" si="6"/>
        <v>43646</v>
      </c>
      <c r="Q7" s="61">
        <f>SUIVI!H5</f>
        <v>160000</v>
      </c>
      <c r="R7" s="61">
        <f t="shared" si="21"/>
        <v>3500</v>
      </c>
      <c r="S7" s="127"/>
      <c r="T7" s="61">
        <f t="shared" si="7"/>
        <v>163500</v>
      </c>
      <c r="U7" s="62">
        <f t="shared" si="8"/>
        <v>0</v>
      </c>
      <c r="V7" s="63">
        <f t="shared" si="9"/>
        <v>0</v>
      </c>
      <c r="W7" s="64">
        <f t="shared" si="10"/>
        <v>0</v>
      </c>
      <c r="X7" s="62">
        <f t="shared" si="11"/>
        <v>163500</v>
      </c>
      <c r="Y7" s="63">
        <f t="shared" si="12"/>
        <v>40875</v>
      </c>
      <c r="Z7" s="64">
        <f t="shared" si="13"/>
        <v>122625</v>
      </c>
      <c r="AA7" s="65">
        <f t="shared" si="22"/>
        <v>0</v>
      </c>
      <c r="AB7" s="66">
        <f t="shared" si="15"/>
        <v>0.15</v>
      </c>
      <c r="AC7" s="66">
        <f t="shared" si="15"/>
        <v>0.15</v>
      </c>
      <c r="AD7" s="66">
        <f t="shared" si="15"/>
        <v>0.15</v>
      </c>
      <c r="AE7" s="66">
        <f t="shared" si="15"/>
        <v>0.1</v>
      </c>
      <c r="AF7" s="66">
        <f t="shared" si="15"/>
        <v>0.1</v>
      </c>
      <c r="AG7" s="66">
        <f t="shared" si="15"/>
        <v>0.15</v>
      </c>
      <c r="AH7" s="66">
        <f t="shared" si="15"/>
        <v>0.15</v>
      </c>
      <c r="AI7" s="66">
        <f t="shared" si="15"/>
        <v>0.05</v>
      </c>
      <c r="AJ7" s="66">
        <f t="shared" si="15"/>
        <v>0</v>
      </c>
      <c r="AK7" s="67">
        <f t="shared" si="15"/>
        <v>0</v>
      </c>
      <c r="AL7" s="68">
        <f t="shared" si="23"/>
        <v>0</v>
      </c>
      <c r="AM7" s="63">
        <f t="shared" si="24"/>
        <v>0</v>
      </c>
      <c r="AN7" s="63">
        <f t="shared" si="25"/>
        <v>0</v>
      </c>
      <c r="AO7" s="63">
        <f t="shared" si="26"/>
        <v>0</v>
      </c>
      <c r="AP7" s="63">
        <f t="shared" si="27"/>
        <v>0</v>
      </c>
      <c r="AQ7" s="63">
        <f t="shared" si="28"/>
        <v>0</v>
      </c>
      <c r="AR7" s="63">
        <f t="shared" si="29"/>
        <v>0</v>
      </c>
      <c r="AS7" s="63">
        <f t="shared" si="30"/>
        <v>0</v>
      </c>
      <c r="AT7" s="63">
        <f t="shared" si="31"/>
        <v>0</v>
      </c>
      <c r="AU7" s="63">
        <f t="shared" si="32"/>
        <v>0</v>
      </c>
      <c r="AV7" s="63">
        <f t="shared" si="33"/>
        <v>0</v>
      </c>
      <c r="AW7" s="69">
        <f t="shared" si="34"/>
        <v>43646</v>
      </c>
      <c r="AX7" s="70">
        <f t="shared" si="35"/>
        <v>0</v>
      </c>
      <c r="AY7" s="71">
        <f t="shared" si="36"/>
        <v>4905</v>
      </c>
      <c r="AZ7" s="72">
        <f t="shared" si="37"/>
        <v>0</v>
      </c>
      <c r="BA7" s="66">
        <f t="shared" si="19"/>
        <v>0.15</v>
      </c>
      <c r="BB7" s="66">
        <f t="shared" si="19"/>
        <v>0.15</v>
      </c>
      <c r="BC7" s="66">
        <f t="shared" si="19"/>
        <v>0.15</v>
      </c>
      <c r="BD7" s="66">
        <f t="shared" si="19"/>
        <v>0.1</v>
      </c>
      <c r="BE7" s="66">
        <f t="shared" si="19"/>
        <v>0.1</v>
      </c>
      <c r="BF7" s="66">
        <f t="shared" si="19"/>
        <v>0.15</v>
      </c>
      <c r="BG7" s="66">
        <f t="shared" si="19"/>
        <v>0.15</v>
      </c>
      <c r="BH7" s="66">
        <f t="shared" si="19"/>
        <v>0.05</v>
      </c>
      <c r="BI7" s="66">
        <f t="shared" si="19"/>
        <v>0</v>
      </c>
      <c r="BJ7" s="67">
        <f t="shared" si="19"/>
        <v>0</v>
      </c>
      <c r="BK7" s="71">
        <f t="shared" si="38"/>
        <v>0</v>
      </c>
      <c r="BL7" s="70">
        <f t="shared" si="39"/>
        <v>18393.75</v>
      </c>
      <c r="BM7" s="70">
        <f t="shared" si="40"/>
        <v>18393.75</v>
      </c>
      <c r="BN7" s="70">
        <f t="shared" si="41"/>
        <v>18393.75</v>
      </c>
      <c r="BO7" s="70">
        <f t="shared" si="42"/>
        <v>12262.5</v>
      </c>
      <c r="BP7" s="70">
        <f t="shared" si="43"/>
        <v>12262.5</v>
      </c>
      <c r="BQ7" s="70">
        <f t="shared" si="44"/>
        <v>18393.75</v>
      </c>
      <c r="BR7" s="70">
        <f t="shared" si="45"/>
        <v>18393.75</v>
      </c>
      <c r="BS7" s="70">
        <f t="shared" si="46"/>
        <v>6131.25</v>
      </c>
      <c r="BT7" s="70">
        <f t="shared" si="47"/>
        <v>0</v>
      </c>
      <c r="BU7" s="73">
        <f t="shared" si="48"/>
        <v>0</v>
      </c>
    </row>
    <row r="8" spans="1:73" s="29" customFormat="1" ht="15" thickTop="1" thickBot="1" x14ac:dyDescent="0.25">
      <c r="A8" s="56">
        <f>SUIVI!S6</f>
        <v>0</v>
      </c>
      <c r="B8" s="346" t="str">
        <f>SUIVI!C6&amp;"    "&amp;SUIVI!D6</f>
        <v>A5    2 chambres</v>
      </c>
      <c r="C8" s="132">
        <v>0</v>
      </c>
      <c r="D8" s="133">
        <f t="shared" si="49"/>
        <v>0</v>
      </c>
      <c r="E8" s="134">
        <f>SUIVI!L6</f>
        <v>0</v>
      </c>
      <c r="F8" s="135">
        <f>SUIVI!M6</f>
        <v>0</v>
      </c>
      <c r="G8" s="135">
        <f>SUIVI!N6</f>
        <v>0</v>
      </c>
      <c r="H8" s="137">
        <f>SUIVI!O6</f>
        <v>0</v>
      </c>
      <c r="I8" s="135">
        <f>SUIVI!P6</f>
        <v>0</v>
      </c>
      <c r="J8" s="162">
        <f>SUIVI!J6</f>
        <v>0</v>
      </c>
      <c r="K8" s="171">
        <v>1</v>
      </c>
      <c r="L8" s="78">
        <f>SUIVI!Y6</f>
        <v>0</v>
      </c>
      <c r="M8" s="139">
        <f>SUIVI!Q6</f>
        <v>0</v>
      </c>
      <c r="N8" s="166">
        <f>SUIVI!R6</f>
        <v>0</v>
      </c>
      <c r="O8" s="167">
        <f>delai($B$4:$B8,$B8,SUIVI!$M$113:$M$117)</f>
        <v>3</v>
      </c>
      <c r="P8" s="141">
        <f t="shared" si="6"/>
        <v>43677</v>
      </c>
      <c r="Q8" s="142">
        <f>SUIVI!H6</f>
        <v>180000</v>
      </c>
      <c r="R8" s="142">
        <f t="shared" si="21"/>
        <v>3500</v>
      </c>
      <c r="S8" s="143"/>
      <c r="T8" s="142">
        <f t="shared" si="7"/>
        <v>183500</v>
      </c>
      <c r="U8" s="144">
        <f t="shared" si="8"/>
        <v>0</v>
      </c>
      <c r="V8" s="145">
        <f t="shared" si="9"/>
        <v>0</v>
      </c>
      <c r="W8" s="146">
        <f t="shared" si="10"/>
        <v>0</v>
      </c>
      <c r="X8" s="144">
        <f t="shared" si="11"/>
        <v>183500</v>
      </c>
      <c r="Y8" s="145">
        <f t="shared" si="12"/>
        <v>45875</v>
      </c>
      <c r="Z8" s="146">
        <f t="shared" si="13"/>
        <v>137625</v>
      </c>
      <c r="AA8" s="147">
        <f t="shared" si="22"/>
        <v>0</v>
      </c>
      <c r="AB8" s="148">
        <f t="shared" si="15"/>
        <v>0.15</v>
      </c>
      <c r="AC8" s="148">
        <f t="shared" si="15"/>
        <v>0.15</v>
      </c>
      <c r="AD8" s="148">
        <f t="shared" si="15"/>
        <v>0.15</v>
      </c>
      <c r="AE8" s="148">
        <f t="shared" si="15"/>
        <v>0.1</v>
      </c>
      <c r="AF8" s="148">
        <f t="shared" si="15"/>
        <v>0.1</v>
      </c>
      <c r="AG8" s="148">
        <f t="shared" si="15"/>
        <v>0.15</v>
      </c>
      <c r="AH8" s="148">
        <f t="shared" si="15"/>
        <v>0.15</v>
      </c>
      <c r="AI8" s="148">
        <f t="shared" si="15"/>
        <v>0.05</v>
      </c>
      <c r="AJ8" s="148">
        <f t="shared" si="15"/>
        <v>0</v>
      </c>
      <c r="AK8" s="149">
        <f t="shared" si="15"/>
        <v>0</v>
      </c>
      <c r="AL8" s="150">
        <f t="shared" si="23"/>
        <v>0</v>
      </c>
      <c r="AM8" s="145">
        <f t="shared" si="24"/>
        <v>0</v>
      </c>
      <c r="AN8" s="145">
        <f t="shared" si="25"/>
        <v>0</v>
      </c>
      <c r="AO8" s="145">
        <f t="shared" si="26"/>
        <v>0</v>
      </c>
      <c r="AP8" s="145">
        <f t="shared" si="27"/>
        <v>0</v>
      </c>
      <c r="AQ8" s="145">
        <f t="shared" si="28"/>
        <v>0</v>
      </c>
      <c r="AR8" s="145">
        <f t="shared" si="29"/>
        <v>0</v>
      </c>
      <c r="AS8" s="145">
        <f t="shared" si="30"/>
        <v>0</v>
      </c>
      <c r="AT8" s="145">
        <f t="shared" si="31"/>
        <v>0</v>
      </c>
      <c r="AU8" s="145">
        <f t="shared" si="32"/>
        <v>0</v>
      </c>
      <c r="AV8" s="145">
        <f t="shared" si="33"/>
        <v>0</v>
      </c>
      <c r="AW8" s="151">
        <f t="shared" si="34"/>
        <v>43677</v>
      </c>
      <c r="AX8" s="154">
        <f t="shared" si="35"/>
        <v>0</v>
      </c>
      <c r="AY8" s="152">
        <f t="shared" si="36"/>
        <v>5505</v>
      </c>
      <c r="AZ8" s="153">
        <f t="shared" si="37"/>
        <v>0.14999999999999991</v>
      </c>
      <c r="BA8" s="148">
        <f t="shared" si="19"/>
        <v>0</v>
      </c>
      <c r="BB8" s="148">
        <f t="shared" si="19"/>
        <v>0.15</v>
      </c>
      <c r="BC8" s="148">
        <f t="shared" si="19"/>
        <v>0.15</v>
      </c>
      <c r="BD8" s="148">
        <f t="shared" si="19"/>
        <v>0.1</v>
      </c>
      <c r="BE8" s="148">
        <f t="shared" si="19"/>
        <v>0.1</v>
      </c>
      <c r="BF8" s="148">
        <f t="shared" si="19"/>
        <v>0.15</v>
      </c>
      <c r="BG8" s="148">
        <f t="shared" si="19"/>
        <v>0.15</v>
      </c>
      <c r="BH8" s="148">
        <f t="shared" si="19"/>
        <v>0.05</v>
      </c>
      <c r="BI8" s="148">
        <f t="shared" si="19"/>
        <v>0</v>
      </c>
      <c r="BJ8" s="149">
        <f t="shared" si="19"/>
        <v>0</v>
      </c>
      <c r="BK8" s="152">
        <f t="shared" si="38"/>
        <v>20643.749999999989</v>
      </c>
      <c r="BL8" s="154">
        <f t="shared" si="39"/>
        <v>0</v>
      </c>
      <c r="BM8" s="154">
        <f t="shared" si="40"/>
        <v>20643.75</v>
      </c>
      <c r="BN8" s="154">
        <f t="shared" si="41"/>
        <v>20643.75</v>
      </c>
      <c r="BO8" s="154">
        <f t="shared" si="42"/>
        <v>13762.5</v>
      </c>
      <c r="BP8" s="154">
        <f t="shared" si="43"/>
        <v>13762.5</v>
      </c>
      <c r="BQ8" s="154">
        <f t="shared" si="44"/>
        <v>20643.75</v>
      </c>
      <c r="BR8" s="154">
        <f t="shared" si="45"/>
        <v>20643.75</v>
      </c>
      <c r="BS8" s="154">
        <f t="shared" si="46"/>
        <v>6881.25</v>
      </c>
      <c r="BT8" s="154">
        <f t="shared" si="47"/>
        <v>0</v>
      </c>
      <c r="BU8" s="155">
        <f t="shared" si="48"/>
        <v>0</v>
      </c>
    </row>
    <row r="9" spans="1:73" s="29" customFormat="1" ht="15" thickTop="1" thickBot="1" x14ac:dyDescent="0.25">
      <c r="A9" s="56">
        <f>SUIVI!S7</f>
        <v>0</v>
      </c>
      <c r="B9" s="345" t="str">
        <f>SUIVI!C7&amp;"    "&amp;SUIVI!D7</f>
        <v>A6    2 chambres</v>
      </c>
      <c r="C9" s="75">
        <v>0</v>
      </c>
      <c r="D9" s="76">
        <f t="shared" si="49"/>
        <v>0</v>
      </c>
      <c r="E9" s="77">
        <f>SUIVI!L7</f>
        <v>0</v>
      </c>
      <c r="F9" s="57">
        <f>SUIVI!M7</f>
        <v>0</v>
      </c>
      <c r="G9" s="57">
        <f>SUIVI!N7</f>
        <v>0</v>
      </c>
      <c r="H9" s="58">
        <f>SUIVI!O7</f>
        <v>0</v>
      </c>
      <c r="I9" s="57">
        <f>SUIVI!P7</f>
        <v>0</v>
      </c>
      <c r="J9" s="59">
        <f>SUIVI!J7</f>
        <v>0</v>
      </c>
      <c r="K9" s="170">
        <v>1</v>
      </c>
      <c r="L9" s="78">
        <f>SUIVI!Y7</f>
        <v>0</v>
      </c>
      <c r="M9" s="111">
        <f>SUIVI!Q7</f>
        <v>0</v>
      </c>
      <c r="N9" s="111">
        <f>SUIVI!R7</f>
        <v>0</v>
      </c>
      <c r="O9" s="389">
        <f>delai($B$4:$B9,$B9,SUIVI!$M$113:$M$117)</f>
        <v>4</v>
      </c>
      <c r="P9" s="60">
        <f t="shared" si="6"/>
        <v>43708</v>
      </c>
      <c r="Q9" s="61">
        <f>SUIVI!H7</f>
        <v>200000</v>
      </c>
      <c r="R9" s="61">
        <f t="shared" si="21"/>
        <v>3500</v>
      </c>
      <c r="S9" s="127"/>
      <c r="T9" s="61">
        <f t="shared" si="7"/>
        <v>203500</v>
      </c>
      <c r="U9" s="62">
        <f t="shared" si="8"/>
        <v>0</v>
      </c>
      <c r="V9" s="63">
        <f t="shared" si="9"/>
        <v>0</v>
      </c>
      <c r="W9" s="64">
        <f t="shared" si="10"/>
        <v>0</v>
      </c>
      <c r="X9" s="62">
        <f t="shared" si="11"/>
        <v>203500</v>
      </c>
      <c r="Y9" s="63">
        <f t="shared" si="12"/>
        <v>50875</v>
      </c>
      <c r="Z9" s="64">
        <f t="shared" si="13"/>
        <v>152625</v>
      </c>
      <c r="AA9" s="65">
        <f t="shared" si="22"/>
        <v>0</v>
      </c>
      <c r="AB9" s="66">
        <f t="shared" si="15"/>
        <v>0.15</v>
      </c>
      <c r="AC9" s="66">
        <f t="shared" si="15"/>
        <v>0.15</v>
      </c>
      <c r="AD9" s="66">
        <f t="shared" si="15"/>
        <v>0.15</v>
      </c>
      <c r="AE9" s="66">
        <f t="shared" si="15"/>
        <v>0.1</v>
      </c>
      <c r="AF9" s="66">
        <f t="shared" si="15"/>
        <v>0.1</v>
      </c>
      <c r="AG9" s="66">
        <f t="shared" si="15"/>
        <v>0.15</v>
      </c>
      <c r="AH9" s="66">
        <f t="shared" si="15"/>
        <v>0.15</v>
      </c>
      <c r="AI9" s="66">
        <f t="shared" si="15"/>
        <v>0.05</v>
      </c>
      <c r="AJ9" s="66">
        <f t="shared" si="15"/>
        <v>0</v>
      </c>
      <c r="AK9" s="67">
        <f t="shared" si="15"/>
        <v>0</v>
      </c>
      <c r="AL9" s="68">
        <f t="shared" si="23"/>
        <v>0</v>
      </c>
      <c r="AM9" s="63">
        <f t="shared" si="24"/>
        <v>0</v>
      </c>
      <c r="AN9" s="63">
        <f t="shared" si="25"/>
        <v>0</v>
      </c>
      <c r="AO9" s="63">
        <f t="shared" si="26"/>
        <v>0</v>
      </c>
      <c r="AP9" s="63">
        <f t="shared" si="27"/>
        <v>0</v>
      </c>
      <c r="AQ9" s="63">
        <f t="shared" si="28"/>
        <v>0</v>
      </c>
      <c r="AR9" s="63">
        <f t="shared" si="29"/>
        <v>0</v>
      </c>
      <c r="AS9" s="63">
        <f t="shared" si="30"/>
        <v>0</v>
      </c>
      <c r="AT9" s="63">
        <f t="shared" si="31"/>
        <v>0</v>
      </c>
      <c r="AU9" s="63">
        <f t="shared" si="32"/>
        <v>0</v>
      </c>
      <c r="AV9" s="63">
        <f t="shared" si="33"/>
        <v>0</v>
      </c>
      <c r="AW9" s="69">
        <f t="shared" si="34"/>
        <v>43708</v>
      </c>
      <c r="AX9" s="70">
        <f t="shared" si="35"/>
        <v>0</v>
      </c>
      <c r="AY9" s="71">
        <f t="shared" si="36"/>
        <v>6105</v>
      </c>
      <c r="AZ9" s="72">
        <f t="shared" si="37"/>
        <v>0.14999999999999991</v>
      </c>
      <c r="BA9" s="66">
        <f t="shared" si="19"/>
        <v>0</v>
      </c>
      <c r="BB9" s="66">
        <f t="shared" si="19"/>
        <v>0.15</v>
      </c>
      <c r="BC9" s="66">
        <f t="shared" si="19"/>
        <v>0.15</v>
      </c>
      <c r="BD9" s="66">
        <f t="shared" si="19"/>
        <v>0.1</v>
      </c>
      <c r="BE9" s="66">
        <f t="shared" si="19"/>
        <v>0.1</v>
      </c>
      <c r="BF9" s="66">
        <f t="shared" si="19"/>
        <v>0.15</v>
      </c>
      <c r="BG9" s="66">
        <f t="shared" si="19"/>
        <v>0.15</v>
      </c>
      <c r="BH9" s="66">
        <f t="shared" si="19"/>
        <v>0.05</v>
      </c>
      <c r="BI9" s="66">
        <f t="shared" si="19"/>
        <v>0</v>
      </c>
      <c r="BJ9" s="67">
        <f t="shared" si="19"/>
        <v>0</v>
      </c>
      <c r="BK9" s="71">
        <f t="shared" si="38"/>
        <v>22893.749999999985</v>
      </c>
      <c r="BL9" s="70">
        <f t="shared" si="39"/>
        <v>0</v>
      </c>
      <c r="BM9" s="70">
        <f t="shared" si="40"/>
        <v>22893.75</v>
      </c>
      <c r="BN9" s="70">
        <f t="shared" si="41"/>
        <v>22893.75</v>
      </c>
      <c r="BO9" s="70">
        <f t="shared" si="42"/>
        <v>15262.5</v>
      </c>
      <c r="BP9" s="70">
        <f t="shared" si="43"/>
        <v>15262.5</v>
      </c>
      <c r="BQ9" s="70">
        <f t="shared" si="44"/>
        <v>22893.75</v>
      </c>
      <c r="BR9" s="70">
        <f t="shared" si="45"/>
        <v>22893.75</v>
      </c>
      <c r="BS9" s="70">
        <f t="shared" si="46"/>
        <v>7631.25</v>
      </c>
      <c r="BT9" s="70">
        <f t="shared" si="47"/>
        <v>0</v>
      </c>
      <c r="BU9" s="73">
        <f t="shared" si="48"/>
        <v>0</v>
      </c>
    </row>
    <row r="10" spans="1:73" s="29" customFormat="1" ht="15" thickTop="1" thickBot="1" x14ac:dyDescent="0.25">
      <c r="A10" s="56">
        <f>SUIVI!S8</f>
        <v>0</v>
      </c>
      <c r="B10" s="346" t="str">
        <f>SUIVI!C8&amp;"    "&amp;SUIVI!D8</f>
        <v>A7    1 chambre</v>
      </c>
      <c r="C10" s="132">
        <v>0</v>
      </c>
      <c r="D10" s="133" t="s">
        <v>147</v>
      </c>
      <c r="E10" s="134">
        <f>SUIVI!L8</f>
        <v>0</v>
      </c>
      <c r="F10" s="135">
        <f>SUIVI!M8</f>
        <v>0</v>
      </c>
      <c r="G10" s="135">
        <f>SUIVI!N8</f>
        <v>0</v>
      </c>
      <c r="H10" s="137">
        <f>SUIVI!O8</f>
        <v>0</v>
      </c>
      <c r="I10" s="135">
        <f>SUIVI!P8</f>
        <v>0</v>
      </c>
      <c r="J10" s="162">
        <f>SUIVI!J8</f>
        <v>0</v>
      </c>
      <c r="K10" s="171">
        <v>1</v>
      </c>
      <c r="L10" s="78">
        <f>SUIVI!Y8</f>
        <v>0</v>
      </c>
      <c r="M10" s="139">
        <f>SUIVI!Q8</f>
        <v>0</v>
      </c>
      <c r="N10" s="166">
        <f>SUIVI!R8</f>
        <v>0</v>
      </c>
      <c r="O10" s="167">
        <f>delai($B$4:$B10,$B10,SUIVI!$M$113:$M$117)</f>
        <v>1</v>
      </c>
      <c r="P10" s="141">
        <f t="shared" si="6"/>
        <v>43616</v>
      </c>
      <c r="Q10" s="142">
        <f>SUIVI!H8</f>
        <v>220000</v>
      </c>
      <c r="R10" s="142">
        <f t="shared" si="21"/>
        <v>3500</v>
      </c>
      <c r="S10" s="143"/>
      <c r="T10" s="142">
        <f t="shared" si="7"/>
        <v>223500</v>
      </c>
      <c r="U10" s="144">
        <f t="shared" si="8"/>
        <v>0</v>
      </c>
      <c r="V10" s="145">
        <f t="shared" si="9"/>
        <v>0</v>
      </c>
      <c r="W10" s="146">
        <f t="shared" si="10"/>
        <v>0</v>
      </c>
      <c r="X10" s="144">
        <f t="shared" si="11"/>
        <v>223500</v>
      </c>
      <c r="Y10" s="145">
        <f t="shared" si="12"/>
        <v>55875</v>
      </c>
      <c r="Z10" s="146">
        <f t="shared" si="13"/>
        <v>167625</v>
      </c>
      <c r="AA10" s="147">
        <f t="shared" si="22"/>
        <v>0</v>
      </c>
      <c r="AB10" s="148">
        <f t="shared" si="15"/>
        <v>0.15</v>
      </c>
      <c r="AC10" s="148">
        <f t="shared" si="15"/>
        <v>0.15</v>
      </c>
      <c r="AD10" s="148">
        <f t="shared" si="15"/>
        <v>0.15</v>
      </c>
      <c r="AE10" s="148">
        <f t="shared" si="15"/>
        <v>0.1</v>
      </c>
      <c r="AF10" s="148">
        <f t="shared" si="15"/>
        <v>0.1</v>
      </c>
      <c r="AG10" s="148">
        <f t="shared" si="15"/>
        <v>0.15</v>
      </c>
      <c r="AH10" s="148">
        <f t="shared" si="15"/>
        <v>0.15</v>
      </c>
      <c r="AI10" s="148">
        <f t="shared" si="15"/>
        <v>0.05</v>
      </c>
      <c r="AJ10" s="148">
        <f t="shared" si="15"/>
        <v>0</v>
      </c>
      <c r="AK10" s="149">
        <f t="shared" si="15"/>
        <v>0</v>
      </c>
      <c r="AL10" s="150">
        <f t="shared" si="23"/>
        <v>0</v>
      </c>
      <c r="AM10" s="145">
        <f t="shared" si="24"/>
        <v>0</v>
      </c>
      <c r="AN10" s="145">
        <f t="shared" si="25"/>
        <v>0</v>
      </c>
      <c r="AO10" s="145">
        <f t="shared" si="26"/>
        <v>0</v>
      </c>
      <c r="AP10" s="145">
        <f t="shared" si="27"/>
        <v>0</v>
      </c>
      <c r="AQ10" s="145">
        <f t="shared" si="28"/>
        <v>0</v>
      </c>
      <c r="AR10" s="145">
        <f t="shared" si="29"/>
        <v>0</v>
      </c>
      <c r="AS10" s="145">
        <f t="shared" si="30"/>
        <v>0</v>
      </c>
      <c r="AT10" s="145">
        <f t="shared" si="31"/>
        <v>0</v>
      </c>
      <c r="AU10" s="145">
        <f t="shared" si="32"/>
        <v>0</v>
      </c>
      <c r="AV10" s="145">
        <f t="shared" si="33"/>
        <v>0</v>
      </c>
      <c r="AW10" s="151">
        <f t="shared" si="34"/>
        <v>43616</v>
      </c>
      <c r="AX10" s="154">
        <f t="shared" si="35"/>
        <v>0</v>
      </c>
      <c r="AY10" s="152">
        <f t="shared" si="36"/>
        <v>6705</v>
      </c>
      <c r="AZ10" s="153">
        <f t="shared" si="37"/>
        <v>0</v>
      </c>
      <c r="BA10" s="148">
        <f t="shared" si="19"/>
        <v>0.15</v>
      </c>
      <c r="BB10" s="148">
        <f t="shared" si="19"/>
        <v>0.15</v>
      </c>
      <c r="BC10" s="148">
        <f t="shared" si="19"/>
        <v>0.15</v>
      </c>
      <c r="BD10" s="148">
        <f t="shared" si="19"/>
        <v>0.1</v>
      </c>
      <c r="BE10" s="148">
        <f t="shared" si="19"/>
        <v>0.1</v>
      </c>
      <c r="BF10" s="148">
        <f t="shared" si="19"/>
        <v>0.15</v>
      </c>
      <c r="BG10" s="148">
        <f t="shared" si="19"/>
        <v>0.15</v>
      </c>
      <c r="BH10" s="148">
        <f t="shared" si="19"/>
        <v>0.05</v>
      </c>
      <c r="BI10" s="148">
        <f t="shared" si="19"/>
        <v>0</v>
      </c>
      <c r="BJ10" s="149">
        <f t="shared" si="19"/>
        <v>0</v>
      </c>
      <c r="BK10" s="152">
        <f t="shared" si="38"/>
        <v>0</v>
      </c>
      <c r="BL10" s="154">
        <f t="shared" si="39"/>
        <v>25143.75</v>
      </c>
      <c r="BM10" s="154">
        <f t="shared" si="40"/>
        <v>25143.75</v>
      </c>
      <c r="BN10" s="154">
        <f t="shared" si="41"/>
        <v>25143.75</v>
      </c>
      <c r="BO10" s="154">
        <f t="shared" si="42"/>
        <v>16762.5</v>
      </c>
      <c r="BP10" s="154">
        <f t="shared" si="43"/>
        <v>16762.5</v>
      </c>
      <c r="BQ10" s="154">
        <f t="shared" si="44"/>
        <v>25143.75</v>
      </c>
      <c r="BR10" s="154">
        <f t="shared" si="45"/>
        <v>25143.75</v>
      </c>
      <c r="BS10" s="154">
        <f t="shared" si="46"/>
        <v>8381.25</v>
      </c>
      <c r="BT10" s="154">
        <f t="shared" si="47"/>
        <v>0</v>
      </c>
      <c r="BU10" s="155">
        <f t="shared" si="48"/>
        <v>0</v>
      </c>
    </row>
    <row r="11" spans="1:73" s="29" customFormat="1" ht="15" thickTop="1" thickBot="1" x14ac:dyDescent="0.25">
      <c r="A11" s="56">
        <f>SUIVI!S9</f>
        <v>0</v>
      </c>
      <c r="B11" s="345" t="str">
        <f>SUIVI!C9&amp;"    "&amp;SUIVI!D9</f>
        <v>A8    2 chambres</v>
      </c>
      <c r="C11" s="75">
        <v>0</v>
      </c>
      <c r="D11" s="76">
        <f t="shared" si="49"/>
        <v>0</v>
      </c>
      <c r="E11" s="77">
        <f>SUIVI!L9</f>
        <v>0</v>
      </c>
      <c r="F11" s="57">
        <f>SUIVI!M9</f>
        <v>0</v>
      </c>
      <c r="G11" s="57">
        <f>SUIVI!N9</f>
        <v>0</v>
      </c>
      <c r="H11" s="58">
        <f>SUIVI!O9</f>
        <v>0</v>
      </c>
      <c r="I11" s="57">
        <f>SUIVI!P9</f>
        <v>0</v>
      </c>
      <c r="J11" s="59">
        <f>SUIVI!J9</f>
        <v>0</v>
      </c>
      <c r="K11" s="170">
        <v>1</v>
      </c>
      <c r="L11" s="78">
        <f>SUIVI!Y9</f>
        <v>0</v>
      </c>
      <c r="M11" s="111">
        <f>SUIVI!Q9</f>
        <v>0</v>
      </c>
      <c r="N11" s="111">
        <f>SUIVI!R9</f>
        <v>0</v>
      </c>
      <c r="O11" s="389">
        <f>delai($B$4:$B11,$B11,SUIVI!$M$113:$M$117)</f>
        <v>5</v>
      </c>
      <c r="P11" s="60">
        <f t="shared" si="6"/>
        <v>43738</v>
      </c>
      <c r="Q11" s="61">
        <f>SUIVI!H9</f>
        <v>240000</v>
      </c>
      <c r="R11" s="61">
        <f t="shared" si="21"/>
        <v>3500</v>
      </c>
      <c r="S11" s="127"/>
      <c r="T11" s="61">
        <f t="shared" si="7"/>
        <v>243500</v>
      </c>
      <c r="U11" s="62">
        <f t="shared" si="8"/>
        <v>0</v>
      </c>
      <c r="V11" s="63">
        <f t="shared" si="9"/>
        <v>0</v>
      </c>
      <c r="W11" s="64">
        <f t="shared" si="10"/>
        <v>0</v>
      </c>
      <c r="X11" s="62">
        <f t="shared" si="11"/>
        <v>243500</v>
      </c>
      <c r="Y11" s="63">
        <f t="shared" si="12"/>
        <v>60875</v>
      </c>
      <c r="Z11" s="64">
        <f t="shared" si="13"/>
        <v>182625</v>
      </c>
      <c r="AA11" s="65">
        <f t="shared" si="22"/>
        <v>0</v>
      </c>
      <c r="AB11" s="66">
        <f t="shared" si="15"/>
        <v>0.15</v>
      </c>
      <c r="AC11" s="66">
        <f t="shared" si="15"/>
        <v>0.15</v>
      </c>
      <c r="AD11" s="66">
        <f t="shared" si="15"/>
        <v>0.15</v>
      </c>
      <c r="AE11" s="66">
        <f t="shared" si="15"/>
        <v>0.1</v>
      </c>
      <c r="AF11" s="66">
        <f t="shared" si="15"/>
        <v>0.1</v>
      </c>
      <c r="AG11" s="66">
        <f t="shared" si="15"/>
        <v>0.15</v>
      </c>
      <c r="AH11" s="66">
        <f t="shared" si="15"/>
        <v>0.15</v>
      </c>
      <c r="AI11" s="66">
        <f t="shared" si="15"/>
        <v>0.05</v>
      </c>
      <c r="AJ11" s="66">
        <f t="shared" si="15"/>
        <v>0</v>
      </c>
      <c r="AK11" s="67">
        <f t="shared" si="15"/>
        <v>0</v>
      </c>
      <c r="AL11" s="68">
        <f t="shared" si="23"/>
        <v>0</v>
      </c>
      <c r="AM11" s="63">
        <f t="shared" si="24"/>
        <v>0</v>
      </c>
      <c r="AN11" s="63">
        <f t="shared" si="25"/>
        <v>0</v>
      </c>
      <c r="AO11" s="63">
        <f t="shared" si="26"/>
        <v>0</v>
      </c>
      <c r="AP11" s="63">
        <f t="shared" si="27"/>
        <v>0</v>
      </c>
      <c r="AQ11" s="63">
        <f t="shared" si="28"/>
        <v>0</v>
      </c>
      <c r="AR11" s="63">
        <f t="shared" si="29"/>
        <v>0</v>
      </c>
      <c r="AS11" s="63">
        <f t="shared" si="30"/>
        <v>0</v>
      </c>
      <c r="AT11" s="63">
        <f t="shared" si="31"/>
        <v>0</v>
      </c>
      <c r="AU11" s="63">
        <f t="shared" si="32"/>
        <v>0</v>
      </c>
      <c r="AV11" s="63">
        <f t="shared" si="33"/>
        <v>0</v>
      </c>
      <c r="AW11" s="69">
        <f t="shared" si="34"/>
        <v>43738</v>
      </c>
      <c r="AX11" s="70">
        <f t="shared" si="35"/>
        <v>0</v>
      </c>
      <c r="AY11" s="71">
        <f t="shared" si="36"/>
        <v>7305</v>
      </c>
      <c r="AZ11" s="72">
        <f t="shared" si="37"/>
        <v>0.29999999999999993</v>
      </c>
      <c r="BA11" s="66">
        <f t="shared" si="19"/>
        <v>0</v>
      </c>
      <c r="BB11" s="66">
        <f t="shared" si="19"/>
        <v>0</v>
      </c>
      <c r="BC11" s="66">
        <f t="shared" si="19"/>
        <v>0.15</v>
      </c>
      <c r="BD11" s="66">
        <f t="shared" si="19"/>
        <v>0.1</v>
      </c>
      <c r="BE11" s="66">
        <f t="shared" si="19"/>
        <v>0.1</v>
      </c>
      <c r="BF11" s="66">
        <f t="shared" si="19"/>
        <v>0.15</v>
      </c>
      <c r="BG11" s="66">
        <f t="shared" si="19"/>
        <v>0.15</v>
      </c>
      <c r="BH11" s="66">
        <f t="shared" si="19"/>
        <v>0.05</v>
      </c>
      <c r="BI11" s="66">
        <f t="shared" si="19"/>
        <v>0</v>
      </c>
      <c r="BJ11" s="67">
        <f t="shared" si="19"/>
        <v>0</v>
      </c>
      <c r="BK11" s="71">
        <f t="shared" si="38"/>
        <v>54787.499999999985</v>
      </c>
      <c r="BL11" s="70">
        <f t="shared" si="39"/>
        <v>0</v>
      </c>
      <c r="BM11" s="70">
        <f t="shared" si="40"/>
        <v>0</v>
      </c>
      <c r="BN11" s="70">
        <f t="shared" si="41"/>
        <v>27393.75</v>
      </c>
      <c r="BO11" s="70">
        <f t="shared" si="42"/>
        <v>18262.5</v>
      </c>
      <c r="BP11" s="70">
        <f t="shared" si="43"/>
        <v>18262.5</v>
      </c>
      <c r="BQ11" s="70">
        <f t="shared" si="44"/>
        <v>27393.75</v>
      </c>
      <c r="BR11" s="70">
        <f t="shared" si="45"/>
        <v>27393.75</v>
      </c>
      <c r="BS11" s="70">
        <f t="shared" si="46"/>
        <v>9131.25</v>
      </c>
      <c r="BT11" s="70">
        <f t="shared" si="47"/>
        <v>0</v>
      </c>
      <c r="BU11" s="73">
        <f t="shared" si="48"/>
        <v>0</v>
      </c>
    </row>
    <row r="12" spans="1:73" s="29" customFormat="1" ht="15" thickTop="1" thickBot="1" x14ac:dyDescent="0.25">
      <c r="A12" s="56">
        <f>SUIVI!S10</f>
        <v>0</v>
      </c>
      <c r="B12" s="346" t="str">
        <f>SUIVI!C10&amp;"    "&amp;SUIVI!D10</f>
        <v>A9    1 chambre</v>
      </c>
      <c r="C12" s="132">
        <v>0</v>
      </c>
      <c r="D12" s="133" t="s">
        <v>147</v>
      </c>
      <c r="E12" s="134">
        <f>SUIVI!L10</f>
        <v>0</v>
      </c>
      <c r="F12" s="135">
        <f>SUIVI!M10</f>
        <v>0</v>
      </c>
      <c r="G12" s="135">
        <f>SUIVI!N10</f>
        <v>0</v>
      </c>
      <c r="H12" s="137">
        <f>SUIVI!O10</f>
        <v>0</v>
      </c>
      <c r="I12" s="135">
        <f>SUIVI!P10</f>
        <v>0</v>
      </c>
      <c r="J12" s="162">
        <f>SUIVI!J10</f>
        <v>0</v>
      </c>
      <c r="K12" s="171">
        <v>1</v>
      </c>
      <c r="L12" s="78">
        <f>SUIVI!Y10</f>
        <v>0</v>
      </c>
      <c r="M12" s="139">
        <f>SUIVI!Q10</f>
        <v>0</v>
      </c>
      <c r="N12" s="166">
        <f>SUIVI!R10</f>
        <v>0</v>
      </c>
      <c r="O12" s="167">
        <f>delai($B$4:$B12,$B12,SUIVI!$M$113:$M$117)</f>
        <v>2</v>
      </c>
      <c r="P12" s="141">
        <f t="shared" si="6"/>
        <v>43646</v>
      </c>
      <c r="Q12" s="142">
        <f>SUIVI!H10</f>
        <v>260000</v>
      </c>
      <c r="R12" s="142">
        <f t="shared" si="21"/>
        <v>3500</v>
      </c>
      <c r="S12" s="143"/>
      <c r="T12" s="142">
        <f t="shared" si="7"/>
        <v>263500</v>
      </c>
      <c r="U12" s="144">
        <f t="shared" si="8"/>
        <v>0</v>
      </c>
      <c r="V12" s="145">
        <f t="shared" si="9"/>
        <v>0</v>
      </c>
      <c r="W12" s="146">
        <f t="shared" si="10"/>
        <v>0</v>
      </c>
      <c r="X12" s="144">
        <f t="shared" si="11"/>
        <v>263500</v>
      </c>
      <c r="Y12" s="145">
        <f t="shared" si="12"/>
        <v>65875</v>
      </c>
      <c r="Z12" s="146">
        <f t="shared" si="13"/>
        <v>197625</v>
      </c>
      <c r="AA12" s="147">
        <f t="shared" si="22"/>
        <v>0</v>
      </c>
      <c r="AB12" s="148">
        <f t="shared" si="15"/>
        <v>0.15</v>
      </c>
      <c r="AC12" s="148">
        <f t="shared" si="15"/>
        <v>0.15</v>
      </c>
      <c r="AD12" s="148">
        <f t="shared" si="15"/>
        <v>0.15</v>
      </c>
      <c r="AE12" s="148">
        <f t="shared" si="15"/>
        <v>0.1</v>
      </c>
      <c r="AF12" s="148">
        <f t="shared" si="15"/>
        <v>0.1</v>
      </c>
      <c r="AG12" s="148">
        <f t="shared" si="15"/>
        <v>0.15</v>
      </c>
      <c r="AH12" s="148">
        <f t="shared" si="15"/>
        <v>0.15</v>
      </c>
      <c r="AI12" s="148">
        <f t="shared" si="15"/>
        <v>0.05</v>
      </c>
      <c r="AJ12" s="148">
        <f t="shared" si="15"/>
        <v>0</v>
      </c>
      <c r="AK12" s="149">
        <f t="shared" si="15"/>
        <v>0</v>
      </c>
      <c r="AL12" s="150">
        <f t="shared" si="23"/>
        <v>0</v>
      </c>
      <c r="AM12" s="145">
        <f t="shared" si="24"/>
        <v>0</v>
      </c>
      <c r="AN12" s="145">
        <f t="shared" si="25"/>
        <v>0</v>
      </c>
      <c r="AO12" s="145">
        <f t="shared" si="26"/>
        <v>0</v>
      </c>
      <c r="AP12" s="145">
        <f t="shared" si="27"/>
        <v>0</v>
      </c>
      <c r="AQ12" s="145">
        <f t="shared" si="28"/>
        <v>0</v>
      </c>
      <c r="AR12" s="145">
        <f t="shared" si="29"/>
        <v>0</v>
      </c>
      <c r="AS12" s="145">
        <f t="shared" si="30"/>
        <v>0</v>
      </c>
      <c r="AT12" s="145">
        <f t="shared" si="31"/>
        <v>0</v>
      </c>
      <c r="AU12" s="145">
        <f t="shared" si="32"/>
        <v>0</v>
      </c>
      <c r="AV12" s="145">
        <f t="shared" si="33"/>
        <v>0</v>
      </c>
      <c r="AW12" s="151">
        <f t="shared" si="34"/>
        <v>43646</v>
      </c>
      <c r="AX12" s="154">
        <f t="shared" si="35"/>
        <v>0</v>
      </c>
      <c r="AY12" s="152">
        <f t="shared" si="36"/>
        <v>7905</v>
      </c>
      <c r="AZ12" s="153">
        <f t="shared" si="37"/>
        <v>0</v>
      </c>
      <c r="BA12" s="148">
        <f t="shared" si="19"/>
        <v>0.15</v>
      </c>
      <c r="BB12" s="148">
        <f t="shared" si="19"/>
        <v>0.15</v>
      </c>
      <c r="BC12" s="148">
        <f t="shared" si="19"/>
        <v>0.15</v>
      </c>
      <c r="BD12" s="148">
        <f t="shared" si="19"/>
        <v>0.1</v>
      </c>
      <c r="BE12" s="148">
        <f t="shared" si="19"/>
        <v>0.1</v>
      </c>
      <c r="BF12" s="148">
        <f t="shared" si="19"/>
        <v>0.15</v>
      </c>
      <c r="BG12" s="148">
        <f t="shared" si="19"/>
        <v>0.15</v>
      </c>
      <c r="BH12" s="148">
        <f t="shared" si="19"/>
        <v>0.05</v>
      </c>
      <c r="BI12" s="148">
        <f t="shared" si="19"/>
        <v>0</v>
      </c>
      <c r="BJ12" s="149">
        <f t="shared" si="19"/>
        <v>0</v>
      </c>
      <c r="BK12" s="152">
        <f t="shared" si="38"/>
        <v>0</v>
      </c>
      <c r="BL12" s="154">
        <f t="shared" si="39"/>
        <v>29643.75</v>
      </c>
      <c r="BM12" s="154">
        <f t="shared" si="40"/>
        <v>29643.75</v>
      </c>
      <c r="BN12" s="154">
        <f t="shared" si="41"/>
        <v>29643.75</v>
      </c>
      <c r="BO12" s="154">
        <f t="shared" si="42"/>
        <v>19762.5</v>
      </c>
      <c r="BP12" s="154">
        <f t="shared" si="43"/>
        <v>19762.5</v>
      </c>
      <c r="BQ12" s="154">
        <f t="shared" si="44"/>
        <v>29643.75</v>
      </c>
      <c r="BR12" s="154">
        <f t="shared" si="45"/>
        <v>29643.75</v>
      </c>
      <c r="BS12" s="154">
        <f t="shared" si="46"/>
        <v>9881.25</v>
      </c>
      <c r="BT12" s="154">
        <f t="shared" si="47"/>
        <v>0</v>
      </c>
      <c r="BU12" s="155">
        <f t="shared" si="48"/>
        <v>0</v>
      </c>
    </row>
    <row r="13" spans="1:73" s="29" customFormat="1" ht="15" thickTop="1" thickBot="1" x14ac:dyDescent="0.25">
      <c r="A13" s="56">
        <f>SUIVI!S11</f>
        <v>0</v>
      </c>
      <c r="B13" s="345" t="str">
        <f>SUIVI!C11&amp;"    "&amp;SUIVI!D11</f>
        <v>A10    2 chambres</v>
      </c>
      <c r="C13" s="75">
        <v>0</v>
      </c>
      <c r="D13" s="76">
        <f t="shared" si="49"/>
        <v>0</v>
      </c>
      <c r="E13" s="77">
        <f>SUIVI!L11</f>
        <v>0</v>
      </c>
      <c r="F13" s="57">
        <f>SUIVI!M11</f>
        <v>0</v>
      </c>
      <c r="G13" s="57">
        <f>SUIVI!N11</f>
        <v>0</v>
      </c>
      <c r="H13" s="58">
        <f>SUIVI!O11</f>
        <v>0</v>
      </c>
      <c r="I13" s="57">
        <f>SUIVI!P11</f>
        <v>0</v>
      </c>
      <c r="J13" s="59">
        <f>SUIVI!J11</f>
        <v>0</v>
      </c>
      <c r="K13" s="170">
        <v>1</v>
      </c>
      <c r="L13" s="78">
        <f>SUIVI!Y11</f>
        <v>0</v>
      </c>
      <c r="M13" s="111">
        <f>SUIVI!Q11</f>
        <v>0</v>
      </c>
      <c r="N13" s="111">
        <f>SUIVI!R11</f>
        <v>0</v>
      </c>
      <c r="O13" s="389">
        <f>delai($B$4:$B13,$B13,SUIVI!$M$113:$M$117)</f>
        <v>6</v>
      </c>
      <c r="P13" s="60">
        <f t="shared" si="6"/>
        <v>43769</v>
      </c>
      <c r="Q13" s="61">
        <f>SUIVI!H11</f>
        <v>280000</v>
      </c>
      <c r="R13" s="61">
        <f t="shared" si="21"/>
        <v>3500</v>
      </c>
      <c r="S13" s="127"/>
      <c r="T13" s="61">
        <f t="shared" si="7"/>
        <v>283500</v>
      </c>
      <c r="U13" s="62">
        <f t="shared" si="8"/>
        <v>0</v>
      </c>
      <c r="V13" s="63">
        <f t="shared" si="9"/>
        <v>0</v>
      </c>
      <c r="W13" s="64">
        <f t="shared" si="10"/>
        <v>0</v>
      </c>
      <c r="X13" s="62">
        <f t="shared" si="11"/>
        <v>283500</v>
      </c>
      <c r="Y13" s="63">
        <f t="shared" si="12"/>
        <v>70875</v>
      </c>
      <c r="Z13" s="64">
        <f t="shared" si="13"/>
        <v>212625</v>
      </c>
      <c r="AA13" s="65">
        <f t="shared" si="22"/>
        <v>0</v>
      </c>
      <c r="AB13" s="66">
        <f t="shared" si="15"/>
        <v>0.15</v>
      </c>
      <c r="AC13" s="66">
        <f t="shared" si="15"/>
        <v>0.15</v>
      </c>
      <c r="AD13" s="66">
        <f t="shared" si="15"/>
        <v>0.15</v>
      </c>
      <c r="AE13" s="66">
        <f t="shared" si="15"/>
        <v>0.1</v>
      </c>
      <c r="AF13" s="66">
        <f t="shared" si="15"/>
        <v>0.1</v>
      </c>
      <c r="AG13" s="66">
        <f t="shared" si="15"/>
        <v>0.15</v>
      </c>
      <c r="AH13" s="66">
        <f t="shared" si="15"/>
        <v>0.15</v>
      </c>
      <c r="AI13" s="66">
        <f t="shared" si="15"/>
        <v>0.05</v>
      </c>
      <c r="AJ13" s="66">
        <f t="shared" si="15"/>
        <v>0</v>
      </c>
      <c r="AK13" s="67">
        <f t="shared" si="15"/>
        <v>0</v>
      </c>
      <c r="AL13" s="68">
        <f t="shared" si="23"/>
        <v>0</v>
      </c>
      <c r="AM13" s="63">
        <f t="shared" si="24"/>
        <v>0</v>
      </c>
      <c r="AN13" s="63">
        <f t="shared" si="25"/>
        <v>0</v>
      </c>
      <c r="AO13" s="63">
        <f t="shared" si="26"/>
        <v>0</v>
      </c>
      <c r="AP13" s="63">
        <f t="shared" si="27"/>
        <v>0</v>
      </c>
      <c r="AQ13" s="63">
        <f t="shared" si="28"/>
        <v>0</v>
      </c>
      <c r="AR13" s="63">
        <f t="shared" si="29"/>
        <v>0</v>
      </c>
      <c r="AS13" s="63">
        <f t="shared" si="30"/>
        <v>0</v>
      </c>
      <c r="AT13" s="63">
        <f t="shared" si="31"/>
        <v>0</v>
      </c>
      <c r="AU13" s="63">
        <f t="shared" si="32"/>
        <v>0</v>
      </c>
      <c r="AV13" s="63">
        <f t="shared" si="33"/>
        <v>0</v>
      </c>
      <c r="AW13" s="69">
        <f t="shared" si="34"/>
        <v>43769</v>
      </c>
      <c r="AX13" s="70">
        <f t="shared" si="35"/>
        <v>0</v>
      </c>
      <c r="AY13" s="71">
        <f t="shared" si="36"/>
        <v>8505</v>
      </c>
      <c r="AZ13" s="72">
        <f t="shared" si="37"/>
        <v>0.44999999999999996</v>
      </c>
      <c r="BA13" s="66">
        <f t="shared" si="19"/>
        <v>0</v>
      </c>
      <c r="BB13" s="66">
        <f t="shared" si="19"/>
        <v>0</v>
      </c>
      <c r="BC13" s="66">
        <f t="shared" si="19"/>
        <v>0</v>
      </c>
      <c r="BD13" s="66">
        <f t="shared" si="19"/>
        <v>0.1</v>
      </c>
      <c r="BE13" s="66">
        <f t="shared" si="19"/>
        <v>0.1</v>
      </c>
      <c r="BF13" s="66">
        <f t="shared" si="19"/>
        <v>0.15</v>
      </c>
      <c r="BG13" s="66">
        <f t="shared" si="19"/>
        <v>0.15</v>
      </c>
      <c r="BH13" s="66">
        <f t="shared" si="19"/>
        <v>0.05</v>
      </c>
      <c r="BI13" s="66">
        <f t="shared" si="19"/>
        <v>0</v>
      </c>
      <c r="BJ13" s="67">
        <f t="shared" si="19"/>
        <v>0</v>
      </c>
      <c r="BK13" s="71">
        <f t="shared" si="38"/>
        <v>95681.249999999985</v>
      </c>
      <c r="BL13" s="70">
        <f t="shared" si="39"/>
        <v>0</v>
      </c>
      <c r="BM13" s="70">
        <f t="shared" si="40"/>
        <v>0</v>
      </c>
      <c r="BN13" s="70">
        <f t="shared" si="41"/>
        <v>0</v>
      </c>
      <c r="BO13" s="70">
        <f t="shared" si="42"/>
        <v>21262.5</v>
      </c>
      <c r="BP13" s="70">
        <f t="shared" si="43"/>
        <v>21262.5</v>
      </c>
      <c r="BQ13" s="70">
        <f t="shared" si="44"/>
        <v>31893.75</v>
      </c>
      <c r="BR13" s="70">
        <f t="shared" si="45"/>
        <v>31893.75</v>
      </c>
      <c r="BS13" s="70">
        <f t="shared" si="46"/>
        <v>10631.25</v>
      </c>
      <c r="BT13" s="70">
        <f t="shared" si="47"/>
        <v>0</v>
      </c>
      <c r="BU13" s="73">
        <f t="shared" si="48"/>
        <v>0</v>
      </c>
    </row>
    <row r="14" spans="1:73" s="29" customFormat="1" ht="15" thickTop="1" thickBot="1" x14ac:dyDescent="0.25">
      <c r="A14" s="56">
        <f>SUIVI!S12</f>
        <v>0</v>
      </c>
      <c r="B14" s="346" t="str">
        <f>SUIVI!C12&amp;"    "&amp;SUIVI!D12</f>
        <v>A11    2 chambres</v>
      </c>
      <c r="C14" s="132">
        <v>0</v>
      </c>
      <c r="D14" s="133" t="str">
        <f t="shared" si="49"/>
        <v>x</v>
      </c>
      <c r="E14" s="134">
        <f>SUIVI!L12</f>
        <v>0</v>
      </c>
      <c r="F14" s="135">
        <f>SUIVI!M12</f>
        <v>0</v>
      </c>
      <c r="G14" s="135">
        <f>SUIVI!N12</f>
        <v>0</v>
      </c>
      <c r="H14" s="137">
        <f>SUIVI!O12</f>
        <v>0</v>
      </c>
      <c r="I14" s="135">
        <f>SUIVI!P12</f>
        <v>0</v>
      </c>
      <c r="J14" s="162">
        <f>SUIVI!J12</f>
        <v>0</v>
      </c>
      <c r="K14" s="171">
        <v>1</v>
      </c>
      <c r="L14" s="78">
        <f>SUIVI!Y12</f>
        <v>0</v>
      </c>
      <c r="M14" s="139">
        <f>SUIVI!Q12</f>
        <v>0</v>
      </c>
      <c r="N14" s="166">
        <f>SUIVI!R12</f>
        <v>0</v>
      </c>
      <c r="O14" s="167">
        <f>delai($B$4:$B14,$B14,SUIVI!$M$113:$M$117)</f>
        <v>7</v>
      </c>
      <c r="P14" s="141">
        <f t="shared" si="6"/>
        <v>43799</v>
      </c>
      <c r="Q14" s="142">
        <f>SUIVI!H12</f>
        <v>300000</v>
      </c>
      <c r="R14" s="142">
        <f t="shared" si="21"/>
        <v>3500</v>
      </c>
      <c r="S14" s="143"/>
      <c r="T14" s="142">
        <f t="shared" si="7"/>
        <v>303500</v>
      </c>
      <c r="U14" s="144">
        <f t="shared" si="8"/>
        <v>0</v>
      </c>
      <c r="V14" s="145">
        <f t="shared" si="9"/>
        <v>0</v>
      </c>
      <c r="W14" s="146">
        <f t="shared" si="10"/>
        <v>0</v>
      </c>
      <c r="X14" s="144">
        <f t="shared" si="11"/>
        <v>303500</v>
      </c>
      <c r="Y14" s="145">
        <f t="shared" si="12"/>
        <v>75875</v>
      </c>
      <c r="Z14" s="146">
        <f t="shared" si="13"/>
        <v>227625</v>
      </c>
      <c r="AA14" s="147">
        <f t="shared" si="22"/>
        <v>0</v>
      </c>
      <c r="AB14" s="148">
        <f t="shared" si="15"/>
        <v>0.15</v>
      </c>
      <c r="AC14" s="148">
        <f t="shared" si="15"/>
        <v>0.15</v>
      </c>
      <c r="AD14" s="148">
        <f t="shared" si="15"/>
        <v>0.15</v>
      </c>
      <c r="AE14" s="148">
        <f t="shared" si="15"/>
        <v>0.1</v>
      </c>
      <c r="AF14" s="148">
        <f t="shared" si="15"/>
        <v>0.1</v>
      </c>
      <c r="AG14" s="148">
        <f t="shared" si="15"/>
        <v>0.15</v>
      </c>
      <c r="AH14" s="148">
        <f t="shared" si="15"/>
        <v>0.15</v>
      </c>
      <c r="AI14" s="148">
        <f t="shared" si="15"/>
        <v>0.05</v>
      </c>
      <c r="AJ14" s="148">
        <f t="shared" si="15"/>
        <v>0</v>
      </c>
      <c r="AK14" s="149">
        <f t="shared" si="15"/>
        <v>0</v>
      </c>
      <c r="AL14" s="150">
        <f t="shared" si="23"/>
        <v>0</v>
      </c>
      <c r="AM14" s="145">
        <f t="shared" si="24"/>
        <v>0</v>
      </c>
      <c r="AN14" s="145">
        <f t="shared" si="25"/>
        <v>0</v>
      </c>
      <c r="AO14" s="145">
        <f t="shared" si="26"/>
        <v>0</v>
      </c>
      <c r="AP14" s="145">
        <f t="shared" si="27"/>
        <v>0</v>
      </c>
      <c r="AQ14" s="145">
        <f t="shared" si="28"/>
        <v>0</v>
      </c>
      <c r="AR14" s="145">
        <f t="shared" si="29"/>
        <v>0</v>
      </c>
      <c r="AS14" s="145">
        <f t="shared" si="30"/>
        <v>0</v>
      </c>
      <c r="AT14" s="145">
        <f t="shared" si="31"/>
        <v>0</v>
      </c>
      <c r="AU14" s="145">
        <f t="shared" si="32"/>
        <v>0</v>
      </c>
      <c r="AV14" s="145">
        <f t="shared" si="33"/>
        <v>0</v>
      </c>
      <c r="AW14" s="151">
        <f t="shared" si="34"/>
        <v>43799</v>
      </c>
      <c r="AX14" s="154">
        <f t="shared" si="35"/>
        <v>0</v>
      </c>
      <c r="AY14" s="152">
        <f t="shared" si="36"/>
        <v>9105</v>
      </c>
      <c r="AZ14" s="153">
        <f t="shared" si="37"/>
        <v>0.44999999999999996</v>
      </c>
      <c r="BA14" s="148">
        <f t="shared" si="19"/>
        <v>0</v>
      </c>
      <c r="BB14" s="148">
        <f t="shared" si="19"/>
        <v>0</v>
      </c>
      <c r="BC14" s="148">
        <f t="shared" si="19"/>
        <v>0</v>
      </c>
      <c r="BD14" s="148">
        <f t="shared" si="19"/>
        <v>0.1</v>
      </c>
      <c r="BE14" s="148">
        <f t="shared" si="19"/>
        <v>0.1</v>
      </c>
      <c r="BF14" s="148">
        <f t="shared" si="19"/>
        <v>0.15</v>
      </c>
      <c r="BG14" s="148">
        <f t="shared" si="19"/>
        <v>0.15</v>
      </c>
      <c r="BH14" s="148">
        <f t="shared" si="19"/>
        <v>0.05</v>
      </c>
      <c r="BI14" s="148">
        <f t="shared" si="19"/>
        <v>0</v>
      </c>
      <c r="BJ14" s="149">
        <f t="shared" si="19"/>
        <v>0</v>
      </c>
      <c r="BK14" s="152">
        <f t="shared" si="38"/>
        <v>102431.24999999999</v>
      </c>
      <c r="BL14" s="154">
        <f t="shared" si="39"/>
        <v>0</v>
      </c>
      <c r="BM14" s="154">
        <f t="shared" si="40"/>
        <v>0</v>
      </c>
      <c r="BN14" s="154">
        <f t="shared" si="41"/>
        <v>0</v>
      </c>
      <c r="BO14" s="154">
        <f t="shared" si="42"/>
        <v>22762.5</v>
      </c>
      <c r="BP14" s="154">
        <f t="shared" si="43"/>
        <v>22762.5</v>
      </c>
      <c r="BQ14" s="154">
        <f t="shared" si="44"/>
        <v>34143.75</v>
      </c>
      <c r="BR14" s="154">
        <f t="shared" si="45"/>
        <v>34143.75</v>
      </c>
      <c r="BS14" s="154">
        <f t="shared" si="46"/>
        <v>11381.25</v>
      </c>
      <c r="BT14" s="154">
        <f t="shared" si="47"/>
        <v>0</v>
      </c>
      <c r="BU14" s="155">
        <f t="shared" si="48"/>
        <v>0</v>
      </c>
    </row>
    <row r="15" spans="1:73" s="29" customFormat="1" ht="15" thickTop="1" thickBot="1" x14ac:dyDescent="0.25">
      <c r="A15" s="56">
        <f>SUIVI!S13</f>
        <v>0</v>
      </c>
      <c r="B15" s="345" t="str">
        <f>SUIVI!C13&amp;"    "&amp;SUIVI!D13</f>
        <v>A12    1 chambre</v>
      </c>
      <c r="C15" s="75">
        <v>0</v>
      </c>
      <c r="D15" s="76" t="str">
        <f t="shared" si="49"/>
        <v>x</v>
      </c>
      <c r="E15" s="77">
        <f>SUIVI!L13</f>
        <v>0</v>
      </c>
      <c r="F15" s="57">
        <f>SUIVI!M13</f>
        <v>0</v>
      </c>
      <c r="G15" s="57">
        <f>SUIVI!N13</f>
        <v>0</v>
      </c>
      <c r="H15" s="58">
        <f>SUIVI!O13</f>
        <v>0</v>
      </c>
      <c r="I15" s="57">
        <f>SUIVI!P13</f>
        <v>0</v>
      </c>
      <c r="J15" s="59">
        <f>SUIVI!J13</f>
        <v>0</v>
      </c>
      <c r="K15" s="170">
        <v>1</v>
      </c>
      <c r="L15" s="78">
        <f>SUIVI!Y13</f>
        <v>0</v>
      </c>
      <c r="M15" s="111">
        <f>SUIVI!Q13</f>
        <v>0</v>
      </c>
      <c r="N15" s="111">
        <f>SUIVI!R13</f>
        <v>0</v>
      </c>
      <c r="O15" s="389">
        <f>delai($B$4:$B15,$B15,SUIVI!$M$113:$M$117)</f>
        <v>2</v>
      </c>
      <c r="P15" s="60">
        <f t="shared" si="6"/>
        <v>43646</v>
      </c>
      <c r="Q15" s="61">
        <f>SUIVI!H13</f>
        <v>320000</v>
      </c>
      <c r="R15" s="61">
        <f t="shared" si="21"/>
        <v>3500</v>
      </c>
      <c r="S15" s="127"/>
      <c r="T15" s="61">
        <f t="shared" si="7"/>
        <v>323500</v>
      </c>
      <c r="U15" s="62">
        <f t="shared" si="8"/>
        <v>0</v>
      </c>
      <c r="V15" s="63">
        <f t="shared" si="9"/>
        <v>0</v>
      </c>
      <c r="W15" s="64">
        <f t="shared" si="10"/>
        <v>0</v>
      </c>
      <c r="X15" s="62">
        <f t="shared" si="11"/>
        <v>323500</v>
      </c>
      <c r="Y15" s="63">
        <f t="shared" si="12"/>
        <v>80875</v>
      </c>
      <c r="Z15" s="64">
        <f t="shared" si="13"/>
        <v>242625</v>
      </c>
      <c r="AA15" s="65">
        <f t="shared" si="22"/>
        <v>0</v>
      </c>
      <c r="AB15" s="66">
        <f t="shared" si="15"/>
        <v>0.15</v>
      </c>
      <c r="AC15" s="66">
        <f t="shared" si="15"/>
        <v>0.15</v>
      </c>
      <c r="AD15" s="66">
        <f t="shared" si="15"/>
        <v>0.15</v>
      </c>
      <c r="AE15" s="66">
        <f t="shared" si="15"/>
        <v>0.1</v>
      </c>
      <c r="AF15" s="66">
        <f t="shared" si="15"/>
        <v>0.1</v>
      </c>
      <c r="AG15" s="66">
        <f t="shared" si="15"/>
        <v>0.15</v>
      </c>
      <c r="AH15" s="66">
        <f t="shared" si="15"/>
        <v>0.15</v>
      </c>
      <c r="AI15" s="66">
        <f t="shared" si="15"/>
        <v>0.05</v>
      </c>
      <c r="AJ15" s="66">
        <f t="shared" si="15"/>
        <v>0</v>
      </c>
      <c r="AK15" s="67">
        <f t="shared" si="15"/>
        <v>0</v>
      </c>
      <c r="AL15" s="68">
        <f t="shared" si="23"/>
        <v>0</v>
      </c>
      <c r="AM15" s="63">
        <f t="shared" si="24"/>
        <v>0</v>
      </c>
      <c r="AN15" s="63">
        <f t="shared" si="25"/>
        <v>0</v>
      </c>
      <c r="AO15" s="63">
        <f t="shared" si="26"/>
        <v>0</v>
      </c>
      <c r="AP15" s="63">
        <f t="shared" si="27"/>
        <v>0</v>
      </c>
      <c r="AQ15" s="63">
        <f t="shared" si="28"/>
        <v>0</v>
      </c>
      <c r="AR15" s="63">
        <f t="shared" si="29"/>
        <v>0</v>
      </c>
      <c r="AS15" s="63">
        <f t="shared" si="30"/>
        <v>0</v>
      </c>
      <c r="AT15" s="63">
        <f t="shared" si="31"/>
        <v>0</v>
      </c>
      <c r="AU15" s="63">
        <f t="shared" si="32"/>
        <v>0</v>
      </c>
      <c r="AV15" s="63">
        <f t="shared" si="33"/>
        <v>0</v>
      </c>
      <c r="AW15" s="69">
        <f t="shared" si="34"/>
        <v>43646</v>
      </c>
      <c r="AX15" s="70">
        <f t="shared" si="35"/>
        <v>0</v>
      </c>
      <c r="AY15" s="71">
        <f t="shared" si="36"/>
        <v>9705</v>
      </c>
      <c r="AZ15" s="72">
        <f t="shared" si="37"/>
        <v>0</v>
      </c>
      <c r="BA15" s="66">
        <f t="shared" si="19"/>
        <v>0.15</v>
      </c>
      <c r="BB15" s="66">
        <f t="shared" si="19"/>
        <v>0.15</v>
      </c>
      <c r="BC15" s="66">
        <f t="shared" si="19"/>
        <v>0.15</v>
      </c>
      <c r="BD15" s="66">
        <f t="shared" si="19"/>
        <v>0.1</v>
      </c>
      <c r="BE15" s="66">
        <f t="shared" si="19"/>
        <v>0.1</v>
      </c>
      <c r="BF15" s="66">
        <f t="shared" si="19"/>
        <v>0.15</v>
      </c>
      <c r="BG15" s="66">
        <f t="shared" si="19"/>
        <v>0.15</v>
      </c>
      <c r="BH15" s="66">
        <f t="shared" si="19"/>
        <v>0.05</v>
      </c>
      <c r="BI15" s="66">
        <f t="shared" si="19"/>
        <v>0</v>
      </c>
      <c r="BJ15" s="67">
        <f t="shared" si="19"/>
        <v>0</v>
      </c>
      <c r="BK15" s="71">
        <f t="shared" si="38"/>
        <v>0</v>
      </c>
      <c r="BL15" s="70">
        <f t="shared" si="39"/>
        <v>36393.75</v>
      </c>
      <c r="BM15" s="70">
        <f t="shared" si="40"/>
        <v>36393.75</v>
      </c>
      <c r="BN15" s="70">
        <f t="shared" si="41"/>
        <v>36393.75</v>
      </c>
      <c r="BO15" s="70">
        <f t="shared" si="42"/>
        <v>24262.5</v>
      </c>
      <c r="BP15" s="70">
        <f t="shared" si="43"/>
        <v>24262.5</v>
      </c>
      <c r="BQ15" s="70">
        <f t="shared" si="44"/>
        <v>36393.75</v>
      </c>
      <c r="BR15" s="70">
        <f t="shared" si="45"/>
        <v>36393.75</v>
      </c>
      <c r="BS15" s="70">
        <f t="shared" si="46"/>
        <v>12131.25</v>
      </c>
      <c r="BT15" s="70">
        <f t="shared" si="47"/>
        <v>0</v>
      </c>
      <c r="BU15" s="73">
        <f t="shared" si="48"/>
        <v>0</v>
      </c>
    </row>
    <row r="16" spans="1:73" s="29" customFormat="1" ht="15" thickTop="1" thickBot="1" x14ac:dyDescent="0.25">
      <c r="A16" s="56">
        <f>SUIVI!S14</f>
        <v>0</v>
      </c>
      <c r="B16" s="346" t="str">
        <f>SUIVI!C14&amp;"    "&amp;SUIVI!D14</f>
        <v>A13    1 chambre</v>
      </c>
      <c r="C16" s="132">
        <v>0</v>
      </c>
      <c r="D16" s="133">
        <f t="shared" si="49"/>
        <v>0</v>
      </c>
      <c r="E16" s="134">
        <f>SUIVI!L14</f>
        <v>0</v>
      </c>
      <c r="F16" s="135">
        <f>SUIVI!M14</f>
        <v>0</v>
      </c>
      <c r="G16" s="135">
        <f>SUIVI!N14</f>
        <v>0</v>
      </c>
      <c r="H16" s="137">
        <f>SUIVI!O14</f>
        <v>0</v>
      </c>
      <c r="I16" s="135">
        <f>SUIVI!P14</f>
        <v>0</v>
      </c>
      <c r="J16" s="162">
        <f>SUIVI!J14</f>
        <v>0</v>
      </c>
      <c r="K16" s="171">
        <v>1</v>
      </c>
      <c r="L16" s="78">
        <f>SUIVI!Y14</f>
        <v>0</v>
      </c>
      <c r="M16" s="139">
        <f>SUIVI!Q14</f>
        <v>0</v>
      </c>
      <c r="N16" s="166">
        <f>SUIVI!R14</f>
        <v>0</v>
      </c>
      <c r="O16" s="167">
        <f>delai($B$4:$B16,$B16,SUIVI!$M$113:$M$117)</f>
        <v>3</v>
      </c>
      <c r="P16" s="141">
        <f t="shared" si="6"/>
        <v>43677</v>
      </c>
      <c r="Q16" s="142">
        <f>SUIVI!H14</f>
        <v>280000</v>
      </c>
      <c r="R16" s="142">
        <f t="shared" si="21"/>
        <v>3500</v>
      </c>
      <c r="S16" s="143"/>
      <c r="T16" s="142">
        <f t="shared" si="7"/>
        <v>283500</v>
      </c>
      <c r="U16" s="144">
        <f t="shared" si="8"/>
        <v>0</v>
      </c>
      <c r="V16" s="145">
        <f t="shared" si="9"/>
        <v>0</v>
      </c>
      <c r="W16" s="146">
        <f t="shared" si="10"/>
        <v>0</v>
      </c>
      <c r="X16" s="144">
        <f t="shared" si="11"/>
        <v>283500</v>
      </c>
      <c r="Y16" s="145">
        <f t="shared" si="12"/>
        <v>70875</v>
      </c>
      <c r="Z16" s="146">
        <f t="shared" si="13"/>
        <v>212625</v>
      </c>
      <c r="AA16" s="147">
        <f t="shared" si="22"/>
        <v>0</v>
      </c>
      <c r="AB16" s="148">
        <f t="shared" si="15"/>
        <v>0.15</v>
      </c>
      <c r="AC16" s="148">
        <f t="shared" si="15"/>
        <v>0.15</v>
      </c>
      <c r="AD16" s="148">
        <f t="shared" si="15"/>
        <v>0.15</v>
      </c>
      <c r="AE16" s="148">
        <f t="shared" si="15"/>
        <v>0.1</v>
      </c>
      <c r="AF16" s="148">
        <f t="shared" si="15"/>
        <v>0.1</v>
      </c>
      <c r="AG16" s="148">
        <f t="shared" si="15"/>
        <v>0.15</v>
      </c>
      <c r="AH16" s="148">
        <f t="shared" si="15"/>
        <v>0.15</v>
      </c>
      <c r="AI16" s="148">
        <f t="shared" si="15"/>
        <v>0.05</v>
      </c>
      <c r="AJ16" s="148">
        <f t="shared" si="15"/>
        <v>0</v>
      </c>
      <c r="AK16" s="149">
        <f t="shared" si="15"/>
        <v>0</v>
      </c>
      <c r="AL16" s="150">
        <f t="shared" si="23"/>
        <v>0</v>
      </c>
      <c r="AM16" s="145">
        <f t="shared" si="24"/>
        <v>0</v>
      </c>
      <c r="AN16" s="145">
        <f t="shared" si="25"/>
        <v>0</v>
      </c>
      <c r="AO16" s="145">
        <f t="shared" si="26"/>
        <v>0</v>
      </c>
      <c r="AP16" s="145">
        <f t="shared" si="27"/>
        <v>0</v>
      </c>
      <c r="AQ16" s="145">
        <f t="shared" si="28"/>
        <v>0</v>
      </c>
      <c r="AR16" s="145">
        <f t="shared" si="29"/>
        <v>0</v>
      </c>
      <c r="AS16" s="145">
        <f t="shared" si="30"/>
        <v>0</v>
      </c>
      <c r="AT16" s="145">
        <f t="shared" si="31"/>
        <v>0</v>
      </c>
      <c r="AU16" s="145">
        <f t="shared" si="32"/>
        <v>0</v>
      </c>
      <c r="AV16" s="145">
        <f t="shared" si="33"/>
        <v>0</v>
      </c>
      <c r="AW16" s="151">
        <f t="shared" si="34"/>
        <v>43677</v>
      </c>
      <c r="AX16" s="154">
        <f t="shared" si="35"/>
        <v>0</v>
      </c>
      <c r="AY16" s="152">
        <f t="shared" si="36"/>
        <v>8505</v>
      </c>
      <c r="AZ16" s="153">
        <f t="shared" si="37"/>
        <v>0.14999999999999991</v>
      </c>
      <c r="BA16" s="148">
        <f t="shared" si="19"/>
        <v>0</v>
      </c>
      <c r="BB16" s="148">
        <f t="shared" si="19"/>
        <v>0.15</v>
      </c>
      <c r="BC16" s="148">
        <f t="shared" si="19"/>
        <v>0.15</v>
      </c>
      <c r="BD16" s="148">
        <f t="shared" si="19"/>
        <v>0.1</v>
      </c>
      <c r="BE16" s="148">
        <f t="shared" si="19"/>
        <v>0.1</v>
      </c>
      <c r="BF16" s="148">
        <f t="shared" si="19"/>
        <v>0.15</v>
      </c>
      <c r="BG16" s="148">
        <f t="shared" si="19"/>
        <v>0.15</v>
      </c>
      <c r="BH16" s="148">
        <f t="shared" si="19"/>
        <v>0.05</v>
      </c>
      <c r="BI16" s="148">
        <f t="shared" si="19"/>
        <v>0</v>
      </c>
      <c r="BJ16" s="149">
        <f t="shared" si="19"/>
        <v>0</v>
      </c>
      <c r="BK16" s="152">
        <f t="shared" si="38"/>
        <v>31893.749999999982</v>
      </c>
      <c r="BL16" s="154">
        <f t="shared" si="39"/>
        <v>0</v>
      </c>
      <c r="BM16" s="154">
        <f t="shared" si="40"/>
        <v>31893.75</v>
      </c>
      <c r="BN16" s="154">
        <f t="shared" si="41"/>
        <v>31893.75</v>
      </c>
      <c r="BO16" s="154">
        <f t="shared" si="42"/>
        <v>21262.5</v>
      </c>
      <c r="BP16" s="154">
        <f t="shared" si="43"/>
        <v>21262.5</v>
      </c>
      <c r="BQ16" s="154">
        <f t="shared" si="44"/>
        <v>31893.75</v>
      </c>
      <c r="BR16" s="154">
        <f t="shared" si="45"/>
        <v>31893.75</v>
      </c>
      <c r="BS16" s="154">
        <f t="shared" si="46"/>
        <v>10631.25</v>
      </c>
      <c r="BT16" s="154">
        <f t="shared" si="47"/>
        <v>0</v>
      </c>
      <c r="BU16" s="155">
        <f t="shared" si="48"/>
        <v>0</v>
      </c>
    </row>
    <row r="17" spans="1:73" s="29" customFormat="1" ht="15" thickTop="1" thickBot="1" x14ac:dyDescent="0.25">
      <c r="A17" s="56">
        <f>SUIVI!S15</f>
        <v>0</v>
      </c>
      <c r="B17" s="345" t="str">
        <f>SUIVI!C15&amp;"    "&amp;SUIVI!D15</f>
        <v>A14    2 chambres</v>
      </c>
      <c r="C17" s="75">
        <v>0</v>
      </c>
      <c r="D17" s="76" t="str">
        <f t="shared" si="49"/>
        <v>x</v>
      </c>
      <c r="E17" s="77">
        <f>SUIVI!L15</f>
        <v>0</v>
      </c>
      <c r="F17" s="57">
        <f>SUIVI!M15</f>
        <v>0</v>
      </c>
      <c r="G17" s="57">
        <f>SUIVI!N15</f>
        <v>0</v>
      </c>
      <c r="H17" s="58">
        <f>SUIVI!O15</f>
        <v>0</v>
      </c>
      <c r="I17" s="57">
        <f>SUIVI!P15</f>
        <v>0</v>
      </c>
      <c r="J17" s="59">
        <f>SUIVI!J15</f>
        <v>0</v>
      </c>
      <c r="K17" s="170">
        <v>1</v>
      </c>
      <c r="L17" s="78">
        <f>SUIVI!Y15</f>
        <v>0</v>
      </c>
      <c r="M17" s="111">
        <f>SUIVI!Q15</f>
        <v>0</v>
      </c>
      <c r="N17" s="111">
        <f>SUIVI!R15</f>
        <v>0</v>
      </c>
      <c r="O17" s="389">
        <f>delai($B$4:$B17,$B17,SUIVI!$M$113:$M$117)</f>
        <v>8</v>
      </c>
      <c r="P17" s="60">
        <f t="shared" si="6"/>
        <v>43830</v>
      </c>
      <c r="Q17" s="61">
        <f>SUIVI!H15</f>
        <v>300000</v>
      </c>
      <c r="R17" s="61">
        <f t="shared" si="21"/>
        <v>3500</v>
      </c>
      <c r="S17" s="127"/>
      <c r="T17" s="61">
        <f t="shared" si="7"/>
        <v>303500</v>
      </c>
      <c r="U17" s="62">
        <f t="shared" si="8"/>
        <v>0</v>
      </c>
      <c r="V17" s="63">
        <f t="shared" si="9"/>
        <v>0</v>
      </c>
      <c r="W17" s="64">
        <f t="shared" si="10"/>
        <v>0</v>
      </c>
      <c r="X17" s="62">
        <f t="shared" si="11"/>
        <v>303500</v>
      </c>
      <c r="Y17" s="63">
        <f t="shared" si="12"/>
        <v>75875</v>
      </c>
      <c r="Z17" s="64">
        <f t="shared" si="13"/>
        <v>227625</v>
      </c>
      <c r="AA17" s="81">
        <f t="shared" si="22"/>
        <v>0</v>
      </c>
      <c r="AB17" s="66">
        <f t="shared" si="15"/>
        <v>0.15</v>
      </c>
      <c r="AC17" s="66">
        <f t="shared" si="15"/>
        <v>0.15</v>
      </c>
      <c r="AD17" s="66">
        <f t="shared" si="15"/>
        <v>0.15</v>
      </c>
      <c r="AE17" s="66">
        <f t="shared" si="15"/>
        <v>0.1</v>
      </c>
      <c r="AF17" s="66">
        <f t="shared" si="15"/>
        <v>0.1</v>
      </c>
      <c r="AG17" s="66">
        <f t="shared" si="15"/>
        <v>0.15</v>
      </c>
      <c r="AH17" s="66">
        <f t="shared" si="15"/>
        <v>0.15</v>
      </c>
      <c r="AI17" s="66">
        <f t="shared" si="15"/>
        <v>0.05</v>
      </c>
      <c r="AJ17" s="66">
        <f t="shared" si="15"/>
        <v>0</v>
      </c>
      <c r="AK17" s="67">
        <f t="shared" si="15"/>
        <v>0</v>
      </c>
      <c r="AL17" s="64">
        <f t="shared" si="23"/>
        <v>0</v>
      </c>
      <c r="AM17" s="63">
        <f t="shared" si="24"/>
        <v>0</v>
      </c>
      <c r="AN17" s="63">
        <f t="shared" si="25"/>
        <v>0</v>
      </c>
      <c r="AO17" s="63">
        <f t="shared" si="26"/>
        <v>0</v>
      </c>
      <c r="AP17" s="63">
        <f t="shared" si="27"/>
        <v>0</v>
      </c>
      <c r="AQ17" s="63">
        <f t="shared" si="28"/>
        <v>0</v>
      </c>
      <c r="AR17" s="63">
        <f t="shared" si="29"/>
        <v>0</v>
      </c>
      <c r="AS17" s="63">
        <f t="shared" si="30"/>
        <v>0</v>
      </c>
      <c r="AT17" s="63">
        <f t="shared" si="31"/>
        <v>0</v>
      </c>
      <c r="AU17" s="63">
        <f t="shared" si="32"/>
        <v>0</v>
      </c>
      <c r="AV17" s="63">
        <f t="shared" si="33"/>
        <v>0</v>
      </c>
      <c r="AW17" s="69">
        <f t="shared" si="34"/>
        <v>43830</v>
      </c>
      <c r="AX17" s="70">
        <f t="shared" si="35"/>
        <v>0</v>
      </c>
      <c r="AY17" s="71">
        <f t="shared" si="36"/>
        <v>9105</v>
      </c>
      <c r="AZ17" s="82">
        <f t="shared" si="37"/>
        <v>0.55000000000000004</v>
      </c>
      <c r="BA17" s="66">
        <f t="shared" si="19"/>
        <v>0</v>
      </c>
      <c r="BB17" s="66">
        <f t="shared" si="19"/>
        <v>0</v>
      </c>
      <c r="BC17" s="66">
        <f t="shared" si="19"/>
        <v>0</v>
      </c>
      <c r="BD17" s="66">
        <f t="shared" si="19"/>
        <v>0</v>
      </c>
      <c r="BE17" s="66">
        <f t="shared" si="19"/>
        <v>0.1</v>
      </c>
      <c r="BF17" s="66">
        <f t="shared" si="19"/>
        <v>0.15</v>
      </c>
      <c r="BG17" s="66">
        <f t="shared" si="19"/>
        <v>0.15</v>
      </c>
      <c r="BH17" s="66">
        <f t="shared" si="19"/>
        <v>0.05</v>
      </c>
      <c r="BI17" s="66">
        <f t="shared" si="19"/>
        <v>0</v>
      </c>
      <c r="BJ17" s="67">
        <f t="shared" si="19"/>
        <v>0</v>
      </c>
      <c r="BK17" s="71">
        <f t="shared" si="38"/>
        <v>125193.75000000001</v>
      </c>
      <c r="BL17" s="70">
        <f t="shared" si="39"/>
        <v>0</v>
      </c>
      <c r="BM17" s="70">
        <f t="shared" si="40"/>
        <v>0</v>
      </c>
      <c r="BN17" s="70">
        <f t="shared" si="41"/>
        <v>0</v>
      </c>
      <c r="BO17" s="70">
        <f t="shared" si="42"/>
        <v>0</v>
      </c>
      <c r="BP17" s="70">
        <f t="shared" si="43"/>
        <v>22762.5</v>
      </c>
      <c r="BQ17" s="70">
        <f t="shared" si="44"/>
        <v>34143.75</v>
      </c>
      <c r="BR17" s="70">
        <f t="shared" si="45"/>
        <v>34143.75</v>
      </c>
      <c r="BS17" s="70">
        <f t="shared" si="46"/>
        <v>11381.25</v>
      </c>
      <c r="BT17" s="70">
        <f t="shared" si="47"/>
        <v>0</v>
      </c>
      <c r="BU17" s="73">
        <f t="shared" si="48"/>
        <v>0</v>
      </c>
    </row>
    <row r="18" spans="1:73" s="29" customFormat="1" ht="15" thickTop="1" thickBot="1" x14ac:dyDescent="0.25">
      <c r="A18" s="56">
        <f>SUIVI!S16</f>
        <v>0</v>
      </c>
      <c r="B18" s="346" t="str">
        <f>SUIVI!C16&amp;"    "&amp;SUIVI!D16</f>
        <v>A15    1 chambre</v>
      </c>
      <c r="C18" s="132">
        <v>0</v>
      </c>
      <c r="D18" s="133" t="str">
        <f t="shared" si="49"/>
        <v>x</v>
      </c>
      <c r="E18" s="134">
        <f>SUIVI!L16</f>
        <v>0</v>
      </c>
      <c r="F18" s="135">
        <f>SUIVI!M16</f>
        <v>0</v>
      </c>
      <c r="G18" s="135">
        <f>SUIVI!N16</f>
        <v>0</v>
      </c>
      <c r="H18" s="137">
        <f>SUIVI!O16</f>
        <v>0</v>
      </c>
      <c r="I18" s="135">
        <f>SUIVI!P16</f>
        <v>0</v>
      </c>
      <c r="J18" s="162">
        <f>SUIVI!J16</f>
        <v>0</v>
      </c>
      <c r="K18" s="171">
        <v>1</v>
      </c>
      <c r="L18" s="78">
        <f>SUIVI!Y16</f>
        <v>0</v>
      </c>
      <c r="M18" s="139">
        <f>SUIVI!Q16</f>
        <v>0</v>
      </c>
      <c r="N18" s="166">
        <f>SUIVI!R16</f>
        <v>0</v>
      </c>
      <c r="O18" s="167">
        <f>delai($B$4:$B18,$B18,SUIVI!$M$113:$M$117)</f>
        <v>3</v>
      </c>
      <c r="P18" s="141">
        <f t="shared" si="6"/>
        <v>43677</v>
      </c>
      <c r="Q18" s="142">
        <f>SUIVI!H16</f>
        <v>320000</v>
      </c>
      <c r="R18" s="142">
        <f t="shared" si="21"/>
        <v>3500</v>
      </c>
      <c r="S18" s="143"/>
      <c r="T18" s="142">
        <f t="shared" si="7"/>
        <v>323500</v>
      </c>
      <c r="U18" s="144">
        <f t="shared" si="8"/>
        <v>0</v>
      </c>
      <c r="V18" s="145">
        <f t="shared" si="9"/>
        <v>0</v>
      </c>
      <c r="W18" s="146">
        <f t="shared" si="10"/>
        <v>0</v>
      </c>
      <c r="X18" s="144">
        <f t="shared" si="11"/>
        <v>323500</v>
      </c>
      <c r="Y18" s="145">
        <f t="shared" si="12"/>
        <v>80875</v>
      </c>
      <c r="Z18" s="146">
        <f t="shared" si="13"/>
        <v>242625</v>
      </c>
      <c r="AA18" s="168">
        <f t="shared" si="22"/>
        <v>0</v>
      </c>
      <c r="AB18" s="148">
        <f t="shared" si="15"/>
        <v>0.15</v>
      </c>
      <c r="AC18" s="148">
        <f t="shared" si="15"/>
        <v>0.15</v>
      </c>
      <c r="AD18" s="148">
        <f t="shared" si="15"/>
        <v>0.15</v>
      </c>
      <c r="AE18" s="148">
        <f t="shared" si="15"/>
        <v>0.1</v>
      </c>
      <c r="AF18" s="148">
        <f t="shared" si="15"/>
        <v>0.1</v>
      </c>
      <c r="AG18" s="148">
        <f t="shared" si="15"/>
        <v>0.15</v>
      </c>
      <c r="AH18" s="148">
        <f t="shared" si="15"/>
        <v>0.15</v>
      </c>
      <c r="AI18" s="148">
        <f t="shared" si="15"/>
        <v>0.05</v>
      </c>
      <c r="AJ18" s="148">
        <f t="shared" si="15"/>
        <v>0</v>
      </c>
      <c r="AK18" s="149">
        <f t="shared" si="15"/>
        <v>0</v>
      </c>
      <c r="AL18" s="146">
        <f t="shared" si="23"/>
        <v>0</v>
      </c>
      <c r="AM18" s="145">
        <f t="shared" si="24"/>
        <v>0</v>
      </c>
      <c r="AN18" s="145">
        <f t="shared" si="25"/>
        <v>0</v>
      </c>
      <c r="AO18" s="145">
        <f t="shared" si="26"/>
        <v>0</v>
      </c>
      <c r="AP18" s="145">
        <f t="shared" si="27"/>
        <v>0</v>
      </c>
      <c r="AQ18" s="145">
        <f t="shared" si="28"/>
        <v>0</v>
      </c>
      <c r="AR18" s="145">
        <f t="shared" si="29"/>
        <v>0</v>
      </c>
      <c r="AS18" s="145">
        <f t="shared" si="30"/>
        <v>0</v>
      </c>
      <c r="AT18" s="145">
        <f t="shared" si="31"/>
        <v>0</v>
      </c>
      <c r="AU18" s="145">
        <f t="shared" si="32"/>
        <v>0</v>
      </c>
      <c r="AV18" s="145">
        <f t="shared" si="33"/>
        <v>0</v>
      </c>
      <c r="AW18" s="151">
        <f t="shared" si="34"/>
        <v>43677</v>
      </c>
      <c r="AX18" s="154">
        <f t="shared" si="35"/>
        <v>0</v>
      </c>
      <c r="AY18" s="152">
        <f t="shared" si="36"/>
        <v>9705</v>
      </c>
      <c r="AZ18" s="169">
        <f t="shared" si="37"/>
        <v>0.14999999999999991</v>
      </c>
      <c r="BA18" s="148">
        <f t="shared" si="19"/>
        <v>0</v>
      </c>
      <c r="BB18" s="148">
        <f t="shared" si="19"/>
        <v>0.15</v>
      </c>
      <c r="BC18" s="148">
        <f t="shared" si="19"/>
        <v>0.15</v>
      </c>
      <c r="BD18" s="148">
        <f t="shared" si="19"/>
        <v>0.1</v>
      </c>
      <c r="BE18" s="148">
        <f t="shared" si="19"/>
        <v>0.1</v>
      </c>
      <c r="BF18" s="148">
        <f t="shared" si="19"/>
        <v>0.15</v>
      </c>
      <c r="BG18" s="148">
        <f t="shared" si="19"/>
        <v>0.15</v>
      </c>
      <c r="BH18" s="148">
        <f t="shared" si="19"/>
        <v>0.05</v>
      </c>
      <c r="BI18" s="148">
        <f t="shared" si="19"/>
        <v>0</v>
      </c>
      <c r="BJ18" s="149">
        <f t="shared" si="19"/>
        <v>0</v>
      </c>
      <c r="BK18" s="152">
        <f t="shared" si="38"/>
        <v>36393.749999999978</v>
      </c>
      <c r="BL18" s="154">
        <f t="shared" si="39"/>
        <v>0</v>
      </c>
      <c r="BM18" s="154">
        <f t="shared" si="40"/>
        <v>36393.75</v>
      </c>
      <c r="BN18" s="154">
        <f t="shared" si="41"/>
        <v>36393.75</v>
      </c>
      <c r="BO18" s="154">
        <f t="shared" si="42"/>
        <v>24262.5</v>
      </c>
      <c r="BP18" s="154">
        <f t="shared" si="43"/>
        <v>24262.5</v>
      </c>
      <c r="BQ18" s="154">
        <f t="shared" si="44"/>
        <v>36393.75</v>
      </c>
      <c r="BR18" s="154">
        <f t="shared" si="45"/>
        <v>36393.75</v>
      </c>
      <c r="BS18" s="154">
        <f t="shared" si="46"/>
        <v>12131.25</v>
      </c>
      <c r="BT18" s="154">
        <f t="shared" si="47"/>
        <v>0</v>
      </c>
      <c r="BU18" s="155">
        <f t="shared" si="48"/>
        <v>0</v>
      </c>
    </row>
    <row r="19" spans="1:73" s="29" customFormat="1" ht="15" thickTop="1" thickBot="1" x14ac:dyDescent="0.25">
      <c r="A19" s="56">
        <f>SUIVI!S17</f>
        <v>0</v>
      </c>
      <c r="B19" s="345" t="str">
        <f>SUIVI!C17&amp;"    "&amp;SUIVI!D17</f>
        <v>A16    2 chambres</v>
      </c>
      <c r="C19" s="75">
        <v>0</v>
      </c>
      <c r="D19" s="76" t="str">
        <f t="shared" si="49"/>
        <v>x</v>
      </c>
      <c r="E19" s="77">
        <f>SUIVI!L17</f>
        <v>0</v>
      </c>
      <c r="F19" s="57">
        <f>SUIVI!M17</f>
        <v>0</v>
      </c>
      <c r="G19" s="57">
        <f>SUIVI!N17</f>
        <v>0</v>
      </c>
      <c r="H19" s="58">
        <f>SUIVI!O17</f>
        <v>0</v>
      </c>
      <c r="I19" s="57">
        <f>SUIVI!P17</f>
        <v>0</v>
      </c>
      <c r="J19" s="59">
        <f>SUIVI!J17</f>
        <v>0</v>
      </c>
      <c r="K19" s="170">
        <v>1</v>
      </c>
      <c r="L19" s="78">
        <f>SUIVI!Y17</f>
        <v>0</v>
      </c>
      <c r="M19" s="111">
        <f>SUIVI!Q17</f>
        <v>0</v>
      </c>
      <c r="N19" s="111">
        <f>SUIVI!R17</f>
        <v>0</v>
      </c>
      <c r="O19" s="389">
        <f>delai($B$4:$B19,$B19,SUIVI!$M$113:$M$117)</f>
        <v>9</v>
      </c>
      <c r="P19" s="60">
        <f t="shared" si="6"/>
        <v>43861</v>
      </c>
      <c r="Q19" s="61">
        <f>SUIVI!H17</f>
        <v>340000</v>
      </c>
      <c r="R19" s="61">
        <f t="shared" si="21"/>
        <v>3500</v>
      </c>
      <c r="S19" s="127"/>
      <c r="T19" s="61">
        <f t="shared" si="7"/>
        <v>343500</v>
      </c>
      <c r="U19" s="62">
        <f>IF(L19="OK",221000*K19,0)</f>
        <v>0</v>
      </c>
      <c r="V19" s="63">
        <f t="shared" si="9"/>
        <v>0</v>
      </c>
      <c r="W19" s="64">
        <f t="shared" si="10"/>
        <v>0</v>
      </c>
      <c r="X19" s="62">
        <f t="shared" si="11"/>
        <v>343500</v>
      </c>
      <c r="Y19" s="63">
        <f t="shared" si="12"/>
        <v>85875</v>
      </c>
      <c r="Z19" s="64">
        <f t="shared" si="13"/>
        <v>257625</v>
      </c>
      <c r="AA19" s="65">
        <f t="shared" si="22"/>
        <v>0</v>
      </c>
      <c r="AB19" s="66">
        <f t="shared" si="15"/>
        <v>0.15</v>
      </c>
      <c r="AC19" s="66">
        <f t="shared" si="15"/>
        <v>0.15</v>
      </c>
      <c r="AD19" s="66">
        <f t="shared" si="15"/>
        <v>0.15</v>
      </c>
      <c r="AE19" s="66">
        <f t="shared" si="15"/>
        <v>0.1</v>
      </c>
      <c r="AF19" s="66">
        <f t="shared" si="15"/>
        <v>0.1</v>
      </c>
      <c r="AG19" s="66">
        <f t="shared" si="15"/>
        <v>0.15</v>
      </c>
      <c r="AH19" s="66">
        <f t="shared" si="15"/>
        <v>0.15</v>
      </c>
      <c r="AI19" s="66">
        <f t="shared" si="15"/>
        <v>0.05</v>
      </c>
      <c r="AJ19" s="66">
        <f t="shared" si="15"/>
        <v>0</v>
      </c>
      <c r="AK19" s="67">
        <f t="shared" si="15"/>
        <v>0</v>
      </c>
      <c r="AL19" s="68">
        <f t="shared" si="23"/>
        <v>0</v>
      </c>
      <c r="AM19" s="63">
        <f t="shared" si="24"/>
        <v>0</v>
      </c>
      <c r="AN19" s="63">
        <f t="shared" si="25"/>
        <v>0</v>
      </c>
      <c r="AO19" s="63">
        <f t="shared" si="26"/>
        <v>0</v>
      </c>
      <c r="AP19" s="63">
        <f t="shared" si="27"/>
        <v>0</v>
      </c>
      <c r="AQ19" s="63">
        <f t="shared" si="28"/>
        <v>0</v>
      </c>
      <c r="AR19" s="63">
        <f t="shared" si="29"/>
        <v>0</v>
      </c>
      <c r="AS19" s="63">
        <f t="shared" si="30"/>
        <v>0</v>
      </c>
      <c r="AT19" s="63">
        <f t="shared" si="31"/>
        <v>0</v>
      </c>
      <c r="AU19" s="63">
        <f t="shared" si="32"/>
        <v>0</v>
      </c>
      <c r="AV19" s="63">
        <f t="shared" si="33"/>
        <v>0</v>
      </c>
      <c r="AW19" s="69">
        <f t="shared" si="34"/>
        <v>43861</v>
      </c>
      <c r="AX19" s="70">
        <f t="shared" si="35"/>
        <v>0</v>
      </c>
      <c r="AY19" s="71">
        <f t="shared" si="36"/>
        <v>10305</v>
      </c>
      <c r="AZ19" s="72">
        <f t="shared" si="37"/>
        <v>0.55000000000000004</v>
      </c>
      <c r="BA19" s="66">
        <f t="shared" si="19"/>
        <v>0</v>
      </c>
      <c r="BB19" s="66">
        <f t="shared" si="19"/>
        <v>0</v>
      </c>
      <c r="BC19" s="66">
        <f t="shared" si="19"/>
        <v>0</v>
      </c>
      <c r="BD19" s="66">
        <f t="shared" si="19"/>
        <v>0</v>
      </c>
      <c r="BE19" s="66">
        <f t="shared" si="19"/>
        <v>0.1</v>
      </c>
      <c r="BF19" s="66">
        <f t="shared" si="19"/>
        <v>0.15</v>
      </c>
      <c r="BG19" s="66">
        <f t="shared" si="19"/>
        <v>0.15</v>
      </c>
      <c r="BH19" s="66">
        <f t="shared" si="19"/>
        <v>0.05</v>
      </c>
      <c r="BI19" s="66">
        <f t="shared" si="19"/>
        <v>0</v>
      </c>
      <c r="BJ19" s="67">
        <f t="shared" si="19"/>
        <v>0</v>
      </c>
      <c r="BK19" s="71">
        <f t="shared" si="38"/>
        <v>141693.75</v>
      </c>
      <c r="BL19" s="70">
        <f t="shared" si="39"/>
        <v>0</v>
      </c>
      <c r="BM19" s="70">
        <f t="shared" si="40"/>
        <v>0</v>
      </c>
      <c r="BN19" s="70">
        <f t="shared" si="41"/>
        <v>0</v>
      </c>
      <c r="BO19" s="70">
        <f t="shared" si="42"/>
        <v>0</v>
      </c>
      <c r="BP19" s="70">
        <f t="shared" si="43"/>
        <v>25762.5</v>
      </c>
      <c r="BQ19" s="70">
        <f t="shared" si="44"/>
        <v>38643.75</v>
      </c>
      <c r="BR19" s="70">
        <f t="shared" si="45"/>
        <v>38643.75</v>
      </c>
      <c r="BS19" s="70">
        <f t="shared" si="46"/>
        <v>12881.25</v>
      </c>
      <c r="BT19" s="70">
        <f t="shared" si="47"/>
        <v>0</v>
      </c>
      <c r="BU19" s="73">
        <f t="shared" si="48"/>
        <v>0</v>
      </c>
    </row>
    <row r="20" spans="1:73" s="29" customFormat="1" ht="15" thickTop="1" thickBot="1" x14ac:dyDescent="0.25">
      <c r="A20" s="56">
        <f>SUIVI!S18</f>
        <v>0</v>
      </c>
      <c r="B20" s="346" t="str">
        <f>SUIVI!C18&amp;"    "&amp;SUIVI!D18</f>
        <v>A17    2 chambres</v>
      </c>
      <c r="C20" s="132"/>
      <c r="D20" s="133" t="str">
        <f t="shared" si="49"/>
        <v>x</v>
      </c>
      <c r="E20" s="134">
        <f>SUIVI!L18</f>
        <v>0</v>
      </c>
      <c r="F20" s="135">
        <f>SUIVI!M18</f>
        <v>0</v>
      </c>
      <c r="G20" s="135">
        <f>SUIVI!N18</f>
        <v>0</v>
      </c>
      <c r="H20" s="137">
        <f>SUIVI!O18</f>
        <v>0</v>
      </c>
      <c r="I20" s="135">
        <f>SUIVI!P18</f>
        <v>0</v>
      </c>
      <c r="J20" s="162">
        <f>SUIVI!J18</f>
        <v>0</v>
      </c>
      <c r="K20" s="171">
        <v>1</v>
      </c>
      <c r="L20" s="78">
        <f>SUIVI!Y18</f>
        <v>0</v>
      </c>
      <c r="M20" s="139">
        <f>SUIVI!Q18</f>
        <v>0</v>
      </c>
      <c r="N20" s="166">
        <f>SUIVI!R18</f>
        <v>0</v>
      </c>
      <c r="O20" s="167">
        <f>delai($B$4:$B20,$B20,SUIVI!$M$113:$M$117)</f>
        <v>10</v>
      </c>
      <c r="P20" s="141">
        <f t="shared" si="6"/>
        <v>43890</v>
      </c>
      <c r="Q20" s="142">
        <f>SUIVI!H18</f>
        <v>360000</v>
      </c>
      <c r="R20" s="142">
        <f t="shared" si="21"/>
        <v>3500</v>
      </c>
      <c r="S20" s="143"/>
      <c r="T20" s="142">
        <f t="shared" si="7"/>
        <v>363500</v>
      </c>
      <c r="U20" s="144">
        <f>IF(L20="OK",221000*K20,0)</f>
        <v>0</v>
      </c>
      <c r="V20" s="145">
        <f t="shared" ref="V20:V21" si="50">U20*$V$3</f>
        <v>0</v>
      </c>
      <c r="W20" s="146">
        <f t="shared" si="10"/>
        <v>0</v>
      </c>
      <c r="X20" s="144">
        <f t="shared" si="11"/>
        <v>363500</v>
      </c>
      <c r="Y20" s="145">
        <f t="shared" si="12"/>
        <v>90875</v>
      </c>
      <c r="Z20" s="146">
        <f t="shared" si="13"/>
        <v>272625</v>
      </c>
      <c r="AA20" s="168">
        <f t="shared" si="22"/>
        <v>0</v>
      </c>
      <c r="AB20" s="148">
        <f t="shared" ref="AB20:AK27" si="51">IF(AB$1&lt;$N20,0,AB$2)</f>
        <v>0.15</v>
      </c>
      <c r="AC20" s="148">
        <f t="shared" si="51"/>
        <v>0.15</v>
      </c>
      <c r="AD20" s="148">
        <f t="shared" si="51"/>
        <v>0.15</v>
      </c>
      <c r="AE20" s="148">
        <f t="shared" si="51"/>
        <v>0.1</v>
      </c>
      <c r="AF20" s="148">
        <f t="shared" si="51"/>
        <v>0.1</v>
      </c>
      <c r="AG20" s="148">
        <f t="shared" si="51"/>
        <v>0.15</v>
      </c>
      <c r="AH20" s="148">
        <f t="shared" si="51"/>
        <v>0.15</v>
      </c>
      <c r="AI20" s="148">
        <f t="shared" si="51"/>
        <v>0.05</v>
      </c>
      <c r="AJ20" s="148">
        <f t="shared" si="51"/>
        <v>0</v>
      </c>
      <c r="AK20" s="149">
        <f t="shared" si="51"/>
        <v>0</v>
      </c>
      <c r="AL20" s="146">
        <f t="shared" si="23"/>
        <v>0</v>
      </c>
      <c r="AM20" s="145">
        <f t="shared" si="24"/>
        <v>0</v>
      </c>
      <c r="AN20" s="145">
        <f t="shared" si="25"/>
        <v>0</v>
      </c>
      <c r="AO20" s="145">
        <f t="shared" si="26"/>
        <v>0</v>
      </c>
      <c r="AP20" s="145">
        <f t="shared" si="27"/>
        <v>0</v>
      </c>
      <c r="AQ20" s="145">
        <f t="shared" si="28"/>
        <v>0</v>
      </c>
      <c r="AR20" s="145">
        <f t="shared" si="29"/>
        <v>0</v>
      </c>
      <c r="AS20" s="145">
        <f t="shared" si="30"/>
        <v>0</v>
      </c>
      <c r="AT20" s="145">
        <f t="shared" si="31"/>
        <v>0</v>
      </c>
      <c r="AU20" s="145">
        <f t="shared" si="32"/>
        <v>0</v>
      </c>
      <c r="AV20" s="145">
        <f t="shared" si="33"/>
        <v>0</v>
      </c>
      <c r="AW20" s="151">
        <f t="shared" si="34"/>
        <v>43890</v>
      </c>
      <c r="AX20" s="154">
        <f t="shared" si="35"/>
        <v>0</v>
      </c>
      <c r="AY20" s="152">
        <f t="shared" si="36"/>
        <v>10905</v>
      </c>
      <c r="AZ20" s="169">
        <f t="shared" si="37"/>
        <v>0.65</v>
      </c>
      <c r="BA20" s="148">
        <f t="shared" ref="BA20:BJ27" si="52">IF(BA$1&lt;$P20,0,BA$2)</f>
        <v>0</v>
      </c>
      <c r="BB20" s="148">
        <f t="shared" si="52"/>
        <v>0</v>
      </c>
      <c r="BC20" s="148">
        <f t="shared" si="52"/>
        <v>0</v>
      </c>
      <c r="BD20" s="148">
        <f t="shared" si="52"/>
        <v>0</v>
      </c>
      <c r="BE20" s="148">
        <f t="shared" si="52"/>
        <v>0</v>
      </c>
      <c r="BF20" s="148">
        <f t="shared" si="52"/>
        <v>0.15</v>
      </c>
      <c r="BG20" s="148">
        <f t="shared" si="52"/>
        <v>0.15</v>
      </c>
      <c r="BH20" s="148">
        <f t="shared" si="52"/>
        <v>0.05</v>
      </c>
      <c r="BI20" s="148">
        <f t="shared" si="52"/>
        <v>0</v>
      </c>
      <c r="BJ20" s="149">
        <f t="shared" si="52"/>
        <v>0</v>
      </c>
      <c r="BK20" s="152">
        <f t="shared" si="38"/>
        <v>177206.25</v>
      </c>
      <c r="BL20" s="154">
        <f t="shared" si="39"/>
        <v>0</v>
      </c>
      <c r="BM20" s="154">
        <f t="shared" si="40"/>
        <v>0</v>
      </c>
      <c r="BN20" s="154">
        <f t="shared" si="41"/>
        <v>0</v>
      </c>
      <c r="BO20" s="154">
        <f t="shared" si="42"/>
        <v>0</v>
      </c>
      <c r="BP20" s="154">
        <f t="shared" si="43"/>
        <v>0</v>
      </c>
      <c r="BQ20" s="154">
        <f t="shared" si="44"/>
        <v>40893.75</v>
      </c>
      <c r="BR20" s="154">
        <f t="shared" si="45"/>
        <v>40893.75</v>
      </c>
      <c r="BS20" s="154">
        <f t="shared" si="46"/>
        <v>13631.25</v>
      </c>
      <c r="BT20" s="154">
        <f t="shared" si="47"/>
        <v>0</v>
      </c>
      <c r="BU20" s="155">
        <f t="shared" si="48"/>
        <v>0</v>
      </c>
    </row>
    <row r="21" spans="1:73" s="29" customFormat="1" ht="15" thickTop="1" thickBot="1" x14ac:dyDescent="0.25">
      <c r="A21" s="56">
        <f>SUIVI!S19</f>
        <v>0</v>
      </c>
      <c r="B21" s="345" t="str">
        <f>SUIVI!C19&amp;"    "&amp;SUIVI!D19</f>
        <v>A18    1 chambre</v>
      </c>
      <c r="C21" s="75"/>
      <c r="D21" s="76" t="str">
        <f t="shared" si="49"/>
        <v>x</v>
      </c>
      <c r="E21" s="77">
        <f>SUIVI!L19</f>
        <v>0</v>
      </c>
      <c r="F21" s="57">
        <f>SUIVI!M19</f>
        <v>0</v>
      </c>
      <c r="G21" s="57">
        <f>SUIVI!N19</f>
        <v>0</v>
      </c>
      <c r="H21" s="58">
        <f>SUIVI!O19</f>
        <v>0</v>
      </c>
      <c r="I21" s="57">
        <f>SUIVI!P19</f>
        <v>0</v>
      </c>
      <c r="J21" s="59">
        <f>SUIVI!J19</f>
        <v>0</v>
      </c>
      <c r="K21" s="170">
        <v>1</v>
      </c>
      <c r="L21" s="78">
        <f>SUIVI!Y19</f>
        <v>0</v>
      </c>
      <c r="M21" s="111">
        <f>SUIVI!Q19</f>
        <v>0</v>
      </c>
      <c r="N21" s="111">
        <f>SUIVI!R19</f>
        <v>0</v>
      </c>
      <c r="O21" s="389">
        <f>delai($B$4:$B21,$B21,SUIVI!$M$113:$M$117)</f>
        <v>4</v>
      </c>
      <c r="P21" s="60">
        <f t="shared" si="6"/>
        <v>43708</v>
      </c>
      <c r="Q21" s="61">
        <f>SUIVI!H19</f>
        <v>380000</v>
      </c>
      <c r="R21" s="61">
        <f t="shared" si="21"/>
        <v>3500</v>
      </c>
      <c r="S21" s="127"/>
      <c r="T21" s="61">
        <f t="shared" si="7"/>
        <v>383500</v>
      </c>
      <c r="U21" s="62">
        <f>IF(L21="OK",221000*K21,0)</f>
        <v>0</v>
      </c>
      <c r="V21" s="63">
        <f t="shared" si="50"/>
        <v>0</v>
      </c>
      <c r="W21" s="64">
        <f t="shared" si="10"/>
        <v>0</v>
      </c>
      <c r="X21" s="62">
        <f t="shared" si="11"/>
        <v>383500</v>
      </c>
      <c r="Y21" s="63">
        <f t="shared" si="12"/>
        <v>95875</v>
      </c>
      <c r="Z21" s="64">
        <f t="shared" si="13"/>
        <v>287625</v>
      </c>
      <c r="AA21" s="65">
        <f t="shared" si="22"/>
        <v>0</v>
      </c>
      <c r="AB21" s="66">
        <f t="shared" si="51"/>
        <v>0.15</v>
      </c>
      <c r="AC21" s="66">
        <f t="shared" si="51"/>
        <v>0.15</v>
      </c>
      <c r="AD21" s="66">
        <f t="shared" si="51"/>
        <v>0.15</v>
      </c>
      <c r="AE21" s="66">
        <f t="shared" si="51"/>
        <v>0.1</v>
      </c>
      <c r="AF21" s="66">
        <f t="shared" si="51"/>
        <v>0.1</v>
      </c>
      <c r="AG21" s="66">
        <f t="shared" si="51"/>
        <v>0.15</v>
      </c>
      <c r="AH21" s="66">
        <f t="shared" si="51"/>
        <v>0.15</v>
      </c>
      <c r="AI21" s="66">
        <f t="shared" si="51"/>
        <v>0.05</v>
      </c>
      <c r="AJ21" s="66">
        <f t="shared" si="51"/>
        <v>0</v>
      </c>
      <c r="AK21" s="67">
        <f t="shared" si="51"/>
        <v>0</v>
      </c>
      <c r="AL21" s="68">
        <f t="shared" si="23"/>
        <v>0</v>
      </c>
      <c r="AM21" s="63">
        <f t="shared" si="24"/>
        <v>0</v>
      </c>
      <c r="AN21" s="63">
        <f t="shared" si="25"/>
        <v>0</v>
      </c>
      <c r="AO21" s="63">
        <f t="shared" si="26"/>
        <v>0</v>
      </c>
      <c r="AP21" s="63">
        <f t="shared" si="27"/>
        <v>0</v>
      </c>
      <c r="AQ21" s="63">
        <f t="shared" si="28"/>
        <v>0</v>
      </c>
      <c r="AR21" s="63">
        <f t="shared" si="29"/>
        <v>0</v>
      </c>
      <c r="AS21" s="63">
        <f t="shared" si="30"/>
        <v>0</v>
      </c>
      <c r="AT21" s="63">
        <f t="shared" si="31"/>
        <v>0</v>
      </c>
      <c r="AU21" s="63">
        <f t="shared" si="32"/>
        <v>0</v>
      </c>
      <c r="AV21" s="63">
        <f t="shared" si="33"/>
        <v>0</v>
      </c>
      <c r="AW21" s="69">
        <f t="shared" si="34"/>
        <v>43708</v>
      </c>
      <c r="AX21" s="70">
        <f t="shared" si="35"/>
        <v>0</v>
      </c>
      <c r="AY21" s="71">
        <f t="shared" si="36"/>
        <v>11505</v>
      </c>
      <c r="AZ21" s="72">
        <f t="shared" si="37"/>
        <v>0.14999999999999991</v>
      </c>
      <c r="BA21" s="66">
        <f t="shared" si="52"/>
        <v>0</v>
      </c>
      <c r="BB21" s="66">
        <f t="shared" si="52"/>
        <v>0.15</v>
      </c>
      <c r="BC21" s="66">
        <f t="shared" si="52"/>
        <v>0.15</v>
      </c>
      <c r="BD21" s="66">
        <f t="shared" si="52"/>
        <v>0.1</v>
      </c>
      <c r="BE21" s="66">
        <f t="shared" si="52"/>
        <v>0.1</v>
      </c>
      <c r="BF21" s="66">
        <f t="shared" si="52"/>
        <v>0.15</v>
      </c>
      <c r="BG21" s="66">
        <f t="shared" si="52"/>
        <v>0.15</v>
      </c>
      <c r="BH21" s="66">
        <f t="shared" si="52"/>
        <v>0.05</v>
      </c>
      <c r="BI21" s="66">
        <f t="shared" si="52"/>
        <v>0</v>
      </c>
      <c r="BJ21" s="67">
        <f t="shared" si="52"/>
        <v>0</v>
      </c>
      <c r="BK21" s="71">
        <f t="shared" si="38"/>
        <v>43143.749999999971</v>
      </c>
      <c r="BL21" s="70">
        <f t="shared" si="39"/>
        <v>0</v>
      </c>
      <c r="BM21" s="70">
        <f t="shared" si="40"/>
        <v>43143.75</v>
      </c>
      <c r="BN21" s="70">
        <f t="shared" si="41"/>
        <v>43143.75</v>
      </c>
      <c r="BO21" s="70">
        <f t="shared" si="42"/>
        <v>28762.5</v>
      </c>
      <c r="BP21" s="70">
        <f t="shared" si="43"/>
        <v>28762.5</v>
      </c>
      <c r="BQ21" s="70">
        <f t="shared" si="44"/>
        <v>43143.75</v>
      </c>
      <c r="BR21" s="70">
        <f t="shared" si="45"/>
        <v>43143.75</v>
      </c>
      <c r="BS21" s="70">
        <f t="shared" si="46"/>
        <v>14381.25</v>
      </c>
      <c r="BT21" s="70">
        <f t="shared" si="47"/>
        <v>0</v>
      </c>
      <c r="BU21" s="73">
        <f t="shared" si="48"/>
        <v>0</v>
      </c>
    </row>
    <row r="22" spans="1:73" s="29" customFormat="1" ht="15" thickTop="1" thickBot="1" x14ac:dyDescent="0.25">
      <c r="A22" s="56">
        <f>SUIVI!S20</f>
        <v>0</v>
      </c>
      <c r="B22" s="346" t="str">
        <f>SUIVI!C20&amp;"    "&amp;SUIVI!D20</f>
        <v>A19    1 chambre</v>
      </c>
      <c r="C22" s="132">
        <v>0</v>
      </c>
      <c r="D22" s="133" t="s">
        <v>147</v>
      </c>
      <c r="E22" s="134">
        <f>SUIVI!L20</f>
        <v>0</v>
      </c>
      <c r="F22" s="135">
        <f>SUIVI!M20</f>
        <v>0</v>
      </c>
      <c r="G22" s="135">
        <f>SUIVI!N20</f>
        <v>0</v>
      </c>
      <c r="H22" s="137">
        <f>SUIVI!O20</f>
        <v>0</v>
      </c>
      <c r="I22" s="135">
        <f>SUIVI!P20</f>
        <v>0</v>
      </c>
      <c r="J22" s="162">
        <f>SUIVI!J20</f>
        <v>0</v>
      </c>
      <c r="K22" s="171">
        <v>1</v>
      </c>
      <c r="L22" s="78">
        <f>SUIVI!Y20</f>
        <v>0</v>
      </c>
      <c r="M22" s="139">
        <f>SUIVI!Q20</f>
        <v>0</v>
      </c>
      <c r="N22" s="166">
        <f>SUIVI!R20</f>
        <v>0</v>
      </c>
      <c r="O22" s="167">
        <f>delai($B$4:$B22,$B22,SUIVI!$M$113:$M$117)</f>
        <v>4</v>
      </c>
      <c r="P22" s="141">
        <f t="shared" si="6"/>
        <v>43708</v>
      </c>
      <c r="Q22" s="142">
        <f>SUIVI!H20</f>
        <v>400000</v>
      </c>
      <c r="R22" s="142">
        <f t="shared" si="21"/>
        <v>3500</v>
      </c>
      <c r="S22" s="143"/>
      <c r="T22" s="142">
        <f t="shared" si="7"/>
        <v>403500</v>
      </c>
      <c r="U22" s="144">
        <f t="shared" si="8"/>
        <v>0</v>
      </c>
      <c r="V22" s="145">
        <f t="shared" si="9"/>
        <v>0</v>
      </c>
      <c r="W22" s="146">
        <f t="shared" si="10"/>
        <v>0</v>
      </c>
      <c r="X22" s="144">
        <f t="shared" si="11"/>
        <v>403500</v>
      </c>
      <c r="Y22" s="145">
        <f t="shared" si="12"/>
        <v>100875</v>
      </c>
      <c r="Z22" s="146">
        <f t="shared" si="13"/>
        <v>302625</v>
      </c>
      <c r="AA22" s="147">
        <f t="shared" si="22"/>
        <v>0</v>
      </c>
      <c r="AB22" s="148">
        <f t="shared" si="51"/>
        <v>0.15</v>
      </c>
      <c r="AC22" s="148">
        <f t="shared" si="51"/>
        <v>0.15</v>
      </c>
      <c r="AD22" s="148">
        <f t="shared" si="51"/>
        <v>0.15</v>
      </c>
      <c r="AE22" s="148">
        <f t="shared" si="51"/>
        <v>0.1</v>
      </c>
      <c r="AF22" s="148">
        <f t="shared" si="51"/>
        <v>0.1</v>
      </c>
      <c r="AG22" s="148">
        <f t="shared" si="51"/>
        <v>0.15</v>
      </c>
      <c r="AH22" s="148">
        <f t="shared" si="51"/>
        <v>0.15</v>
      </c>
      <c r="AI22" s="148">
        <f t="shared" si="51"/>
        <v>0.05</v>
      </c>
      <c r="AJ22" s="148">
        <f t="shared" si="51"/>
        <v>0</v>
      </c>
      <c r="AK22" s="149">
        <f t="shared" si="51"/>
        <v>0</v>
      </c>
      <c r="AL22" s="150">
        <f t="shared" si="23"/>
        <v>0</v>
      </c>
      <c r="AM22" s="145">
        <f t="shared" si="24"/>
        <v>0</v>
      </c>
      <c r="AN22" s="145">
        <f t="shared" si="25"/>
        <v>0</v>
      </c>
      <c r="AO22" s="145">
        <f t="shared" si="26"/>
        <v>0</v>
      </c>
      <c r="AP22" s="145">
        <f t="shared" si="27"/>
        <v>0</v>
      </c>
      <c r="AQ22" s="145">
        <f t="shared" si="28"/>
        <v>0</v>
      </c>
      <c r="AR22" s="145">
        <f t="shared" si="29"/>
        <v>0</v>
      </c>
      <c r="AS22" s="145">
        <f t="shared" si="30"/>
        <v>0</v>
      </c>
      <c r="AT22" s="145">
        <f t="shared" si="31"/>
        <v>0</v>
      </c>
      <c r="AU22" s="145">
        <f t="shared" si="32"/>
        <v>0</v>
      </c>
      <c r="AV22" s="145">
        <f t="shared" si="33"/>
        <v>0</v>
      </c>
      <c r="AW22" s="151">
        <f t="shared" si="34"/>
        <v>43708</v>
      </c>
      <c r="AX22" s="154">
        <f t="shared" si="35"/>
        <v>0</v>
      </c>
      <c r="AY22" s="152">
        <f t="shared" si="36"/>
        <v>12105</v>
      </c>
      <c r="AZ22" s="153">
        <f t="shared" si="37"/>
        <v>0.14999999999999991</v>
      </c>
      <c r="BA22" s="148">
        <f t="shared" si="52"/>
        <v>0</v>
      </c>
      <c r="BB22" s="148">
        <f t="shared" si="52"/>
        <v>0.15</v>
      </c>
      <c r="BC22" s="148">
        <f t="shared" si="52"/>
        <v>0.15</v>
      </c>
      <c r="BD22" s="148">
        <f t="shared" si="52"/>
        <v>0.1</v>
      </c>
      <c r="BE22" s="148">
        <f t="shared" si="52"/>
        <v>0.1</v>
      </c>
      <c r="BF22" s="148">
        <f t="shared" si="52"/>
        <v>0.15</v>
      </c>
      <c r="BG22" s="148">
        <f t="shared" si="52"/>
        <v>0.15</v>
      </c>
      <c r="BH22" s="148">
        <f t="shared" si="52"/>
        <v>0.05</v>
      </c>
      <c r="BI22" s="148">
        <f t="shared" si="52"/>
        <v>0</v>
      </c>
      <c r="BJ22" s="149">
        <f t="shared" si="52"/>
        <v>0</v>
      </c>
      <c r="BK22" s="152">
        <f t="shared" si="38"/>
        <v>45393.749999999971</v>
      </c>
      <c r="BL22" s="154">
        <f t="shared" si="39"/>
        <v>0</v>
      </c>
      <c r="BM22" s="154">
        <f t="shared" si="40"/>
        <v>45393.75</v>
      </c>
      <c r="BN22" s="154">
        <f t="shared" si="41"/>
        <v>45393.75</v>
      </c>
      <c r="BO22" s="154">
        <f t="shared" si="42"/>
        <v>30262.5</v>
      </c>
      <c r="BP22" s="154">
        <f t="shared" si="43"/>
        <v>30262.5</v>
      </c>
      <c r="BQ22" s="154">
        <f t="shared" si="44"/>
        <v>45393.75</v>
      </c>
      <c r="BR22" s="154">
        <f t="shared" si="45"/>
        <v>45393.75</v>
      </c>
      <c r="BS22" s="154">
        <f t="shared" si="46"/>
        <v>15131.25</v>
      </c>
      <c r="BT22" s="154">
        <f t="shared" si="47"/>
        <v>0</v>
      </c>
      <c r="BU22" s="155">
        <f t="shared" si="48"/>
        <v>0</v>
      </c>
    </row>
    <row r="23" spans="1:73" s="29" customFormat="1" ht="15" thickTop="1" thickBot="1" x14ac:dyDescent="0.25">
      <c r="A23" s="56">
        <f>SUIVI!S21</f>
        <v>0</v>
      </c>
      <c r="B23" s="345" t="str">
        <f>SUIVI!C21&amp;"    "&amp;SUIVI!D21</f>
        <v>A20    1 chambre</v>
      </c>
      <c r="C23" s="75">
        <v>0</v>
      </c>
      <c r="D23" s="76" t="s">
        <v>147</v>
      </c>
      <c r="E23" s="77">
        <f>SUIVI!L21</f>
        <v>0</v>
      </c>
      <c r="F23" s="57">
        <f>SUIVI!M21</f>
        <v>0</v>
      </c>
      <c r="G23" s="57">
        <f>SUIVI!N21</f>
        <v>0</v>
      </c>
      <c r="H23" s="58">
        <f>SUIVI!O21</f>
        <v>0</v>
      </c>
      <c r="I23" s="57">
        <f>SUIVI!P21</f>
        <v>0</v>
      </c>
      <c r="J23" s="59">
        <f>SUIVI!J21</f>
        <v>0</v>
      </c>
      <c r="K23" s="170">
        <v>1</v>
      </c>
      <c r="L23" s="78">
        <f>SUIVI!Y21</f>
        <v>0</v>
      </c>
      <c r="M23" s="111">
        <f>SUIVI!Q21</f>
        <v>0</v>
      </c>
      <c r="N23" s="111">
        <f>SUIVI!R21</f>
        <v>0</v>
      </c>
      <c r="O23" s="389">
        <f>delai($B$4:$B23,$B23,SUIVI!$M$113:$M$117)</f>
        <v>5</v>
      </c>
      <c r="P23" s="60">
        <f t="shared" si="6"/>
        <v>43738</v>
      </c>
      <c r="Q23" s="61">
        <f>SUIVI!H21</f>
        <v>420000</v>
      </c>
      <c r="R23" s="61">
        <f t="shared" si="21"/>
        <v>3500</v>
      </c>
      <c r="S23" s="127"/>
      <c r="T23" s="61">
        <f t="shared" si="7"/>
        <v>423500</v>
      </c>
      <c r="U23" s="62">
        <f t="shared" si="8"/>
        <v>0</v>
      </c>
      <c r="V23" s="63">
        <f t="shared" si="9"/>
        <v>0</v>
      </c>
      <c r="W23" s="64">
        <f t="shared" si="10"/>
        <v>0</v>
      </c>
      <c r="X23" s="62">
        <f t="shared" si="11"/>
        <v>423500</v>
      </c>
      <c r="Y23" s="63">
        <f t="shared" si="12"/>
        <v>105875</v>
      </c>
      <c r="Z23" s="64">
        <f t="shared" si="13"/>
        <v>317625</v>
      </c>
      <c r="AA23" s="65">
        <f t="shared" si="22"/>
        <v>0</v>
      </c>
      <c r="AB23" s="66">
        <f t="shared" si="51"/>
        <v>0.15</v>
      </c>
      <c r="AC23" s="66">
        <f t="shared" si="51"/>
        <v>0.15</v>
      </c>
      <c r="AD23" s="66">
        <f t="shared" si="51"/>
        <v>0.15</v>
      </c>
      <c r="AE23" s="66">
        <f t="shared" si="51"/>
        <v>0.1</v>
      </c>
      <c r="AF23" s="66">
        <f t="shared" si="51"/>
        <v>0.1</v>
      </c>
      <c r="AG23" s="66">
        <f t="shared" si="51"/>
        <v>0.15</v>
      </c>
      <c r="AH23" s="66">
        <f t="shared" si="51"/>
        <v>0.15</v>
      </c>
      <c r="AI23" s="66">
        <f t="shared" si="51"/>
        <v>0.05</v>
      </c>
      <c r="AJ23" s="66">
        <f t="shared" si="51"/>
        <v>0</v>
      </c>
      <c r="AK23" s="67">
        <f t="shared" si="51"/>
        <v>0</v>
      </c>
      <c r="AL23" s="68">
        <f t="shared" si="23"/>
        <v>0</v>
      </c>
      <c r="AM23" s="63">
        <f t="shared" si="24"/>
        <v>0</v>
      </c>
      <c r="AN23" s="63">
        <f t="shared" si="25"/>
        <v>0</v>
      </c>
      <c r="AO23" s="63">
        <f t="shared" si="26"/>
        <v>0</v>
      </c>
      <c r="AP23" s="63">
        <f t="shared" si="27"/>
        <v>0</v>
      </c>
      <c r="AQ23" s="63">
        <f t="shared" si="28"/>
        <v>0</v>
      </c>
      <c r="AR23" s="63">
        <f t="shared" si="29"/>
        <v>0</v>
      </c>
      <c r="AS23" s="63">
        <f t="shared" si="30"/>
        <v>0</v>
      </c>
      <c r="AT23" s="63">
        <f t="shared" si="31"/>
        <v>0</v>
      </c>
      <c r="AU23" s="63">
        <f t="shared" si="32"/>
        <v>0</v>
      </c>
      <c r="AV23" s="63">
        <f t="shared" si="33"/>
        <v>0</v>
      </c>
      <c r="AW23" s="69">
        <f t="shared" si="34"/>
        <v>43738</v>
      </c>
      <c r="AX23" s="70">
        <f t="shared" si="35"/>
        <v>0</v>
      </c>
      <c r="AY23" s="71">
        <f t="shared" si="36"/>
        <v>12705</v>
      </c>
      <c r="AZ23" s="72">
        <f t="shared" si="37"/>
        <v>0.29999999999999993</v>
      </c>
      <c r="BA23" s="66">
        <f t="shared" si="52"/>
        <v>0</v>
      </c>
      <c r="BB23" s="66">
        <f t="shared" si="52"/>
        <v>0</v>
      </c>
      <c r="BC23" s="66">
        <f t="shared" si="52"/>
        <v>0.15</v>
      </c>
      <c r="BD23" s="66">
        <f t="shared" si="52"/>
        <v>0.1</v>
      </c>
      <c r="BE23" s="66">
        <f t="shared" si="52"/>
        <v>0.1</v>
      </c>
      <c r="BF23" s="66">
        <f t="shared" si="52"/>
        <v>0.15</v>
      </c>
      <c r="BG23" s="66">
        <f t="shared" si="52"/>
        <v>0.15</v>
      </c>
      <c r="BH23" s="66">
        <f t="shared" si="52"/>
        <v>0.05</v>
      </c>
      <c r="BI23" s="66">
        <f t="shared" si="52"/>
        <v>0</v>
      </c>
      <c r="BJ23" s="67">
        <f t="shared" si="52"/>
        <v>0</v>
      </c>
      <c r="BK23" s="71">
        <f t="shared" si="38"/>
        <v>95287.499999999985</v>
      </c>
      <c r="BL23" s="70">
        <f t="shared" si="39"/>
        <v>0</v>
      </c>
      <c r="BM23" s="70">
        <f t="shared" si="40"/>
        <v>0</v>
      </c>
      <c r="BN23" s="70">
        <f t="shared" si="41"/>
        <v>47643.75</v>
      </c>
      <c r="BO23" s="70">
        <f t="shared" si="42"/>
        <v>31762.5</v>
      </c>
      <c r="BP23" s="70">
        <f t="shared" si="43"/>
        <v>31762.5</v>
      </c>
      <c r="BQ23" s="70">
        <f t="shared" si="44"/>
        <v>47643.75</v>
      </c>
      <c r="BR23" s="70">
        <f t="shared" si="45"/>
        <v>47643.75</v>
      </c>
      <c r="BS23" s="70">
        <f t="shared" si="46"/>
        <v>15881.25</v>
      </c>
      <c r="BT23" s="70">
        <f t="shared" si="47"/>
        <v>0</v>
      </c>
      <c r="BU23" s="73">
        <f t="shared" si="48"/>
        <v>0</v>
      </c>
    </row>
    <row r="24" spans="1:73" s="29" customFormat="1" ht="15" thickTop="1" thickBot="1" x14ac:dyDescent="0.25">
      <c r="A24" s="56">
        <f>SUIVI!S22</f>
        <v>0</v>
      </c>
      <c r="B24" s="346" t="str">
        <f>SUIVI!C22&amp;"    "&amp;SUIVI!D22</f>
        <v>A21    1 chambre</v>
      </c>
      <c r="C24" s="132">
        <v>0</v>
      </c>
      <c r="D24" s="133" t="str">
        <f t="shared" si="49"/>
        <v>x</v>
      </c>
      <c r="E24" s="134">
        <f>SUIVI!L22</f>
        <v>0</v>
      </c>
      <c r="F24" s="135">
        <f>SUIVI!M22</f>
        <v>0</v>
      </c>
      <c r="G24" s="135">
        <f>SUIVI!N22</f>
        <v>0</v>
      </c>
      <c r="H24" s="137">
        <f>SUIVI!O22</f>
        <v>0</v>
      </c>
      <c r="I24" s="135">
        <f>SUIVI!P22</f>
        <v>0</v>
      </c>
      <c r="J24" s="162">
        <f>SUIVI!J22</f>
        <v>0</v>
      </c>
      <c r="K24" s="171">
        <v>1</v>
      </c>
      <c r="L24" s="78">
        <f>SUIVI!Y22</f>
        <v>0</v>
      </c>
      <c r="M24" s="139">
        <f>SUIVI!Q22</f>
        <v>0</v>
      </c>
      <c r="N24" s="166">
        <f>SUIVI!R22</f>
        <v>0</v>
      </c>
      <c r="O24" s="167">
        <f>delai($B$4:$B24,$B24,SUIVI!$M$113:$M$117)</f>
        <v>5</v>
      </c>
      <c r="P24" s="141">
        <f t="shared" si="6"/>
        <v>43738</v>
      </c>
      <c r="Q24" s="142">
        <f>SUIVI!H22</f>
        <v>440000</v>
      </c>
      <c r="R24" s="142">
        <f t="shared" si="21"/>
        <v>3500</v>
      </c>
      <c r="S24" s="143"/>
      <c r="T24" s="142">
        <f t="shared" si="7"/>
        <v>443500</v>
      </c>
      <c r="U24" s="144">
        <f t="shared" si="8"/>
        <v>0</v>
      </c>
      <c r="V24" s="145">
        <f t="shared" si="9"/>
        <v>0</v>
      </c>
      <c r="W24" s="146">
        <f t="shared" si="10"/>
        <v>0</v>
      </c>
      <c r="X24" s="144">
        <f t="shared" si="11"/>
        <v>443500</v>
      </c>
      <c r="Y24" s="145">
        <f t="shared" si="12"/>
        <v>110875</v>
      </c>
      <c r="Z24" s="146">
        <f t="shared" si="13"/>
        <v>332625</v>
      </c>
      <c r="AA24" s="147">
        <f t="shared" si="22"/>
        <v>0</v>
      </c>
      <c r="AB24" s="148">
        <f t="shared" si="51"/>
        <v>0.15</v>
      </c>
      <c r="AC24" s="148">
        <f t="shared" si="51"/>
        <v>0.15</v>
      </c>
      <c r="AD24" s="148">
        <f t="shared" si="51"/>
        <v>0.15</v>
      </c>
      <c r="AE24" s="148">
        <f t="shared" si="51"/>
        <v>0.1</v>
      </c>
      <c r="AF24" s="148">
        <f t="shared" si="51"/>
        <v>0.1</v>
      </c>
      <c r="AG24" s="148">
        <f t="shared" si="51"/>
        <v>0.15</v>
      </c>
      <c r="AH24" s="148">
        <f t="shared" si="51"/>
        <v>0.15</v>
      </c>
      <c r="AI24" s="148">
        <f t="shared" si="51"/>
        <v>0.05</v>
      </c>
      <c r="AJ24" s="148">
        <f t="shared" si="51"/>
        <v>0</v>
      </c>
      <c r="AK24" s="149">
        <f t="shared" si="51"/>
        <v>0</v>
      </c>
      <c r="AL24" s="150">
        <f t="shared" si="23"/>
        <v>0</v>
      </c>
      <c r="AM24" s="145">
        <f t="shared" si="24"/>
        <v>0</v>
      </c>
      <c r="AN24" s="145">
        <f t="shared" si="25"/>
        <v>0</v>
      </c>
      <c r="AO24" s="145">
        <f t="shared" si="26"/>
        <v>0</v>
      </c>
      <c r="AP24" s="145">
        <f t="shared" si="27"/>
        <v>0</v>
      </c>
      <c r="AQ24" s="145">
        <f t="shared" si="28"/>
        <v>0</v>
      </c>
      <c r="AR24" s="145">
        <f t="shared" si="29"/>
        <v>0</v>
      </c>
      <c r="AS24" s="145">
        <f t="shared" si="30"/>
        <v>0</v>
      </c>
      <c r="AT24" s="145">
        <f t="shared" si="31"/>
        <v>0</v>
      </c>
      <c r="AU24" s="145">
        <f t="shared" si="32"/>
        <v>0</v>
      </c>
      <c r="AV24" s="145">
        <f t="shared" si="33"/>
        <v>0</v>
      </c>
      <c r="AW24" s="151">
        <f t="shared" si="34"/>
        <v>43738</v>
      </c>
      <c r="AX24" s="154">
        <f t="shared" si="35"/>
        <v>0</v>
      </c>
      <c r="AY24" s="152">
        <f t="shared" si="36"/>
        <v>13305</v>
      </c>
      <c r="AZ24" s="153">
        <f t="shared" si="37"/>
        <v>0.29999999999999993</v>
      </c>
      <c r="BA24" s="148">
        <f t="shared" si="52"/>
        <v>0</v>
      </c>
      <c r="BB24" s="148">
        <f t="shared" si="52"/>
        <v>0</v>
      </c>
      <c r="BC24" s="148">
        <f t="shared" si="52"/>
        <v>0.15</v>
      </c>
      <c r="BD24" s="148">
        <f t="shared" si="52"/>
        <v>0.1</v>
      </c>
      <c r="BE24" s="148">
        <f t="shared" si="52"/>
        <v>0.1</v>
      </c>
      <c r="BF24" s="148">
        <f t="shared" si="52"/>
        <v>0.15</v>
      </c>
      <c r="BG24" s="148">
        <f t="shared" si="52"/>
        <v>0.15</v>
      </c>
      <c r="BH24" s="148">
        <f t="shared" si="52"/>
        <v>0.05</v>
      </c>
      <c r="BI24" s="148">
        <f t="shared" si="52"/>
        <v>0</v>
      </c>
      <c r="BJ24" s="149">
        <f t="shared" si="52"/>
        <v>0</v>
      </c>
      <c r="BK24" s="152">
        <f t="shared" si="38"/>
        <v>99787.499999999971</v>
      </c>
      <c r="BL24" s="154">
        <f t="shared" si="39"/>
        <v>0</v>
      </c>
      <c r="BM24" s="154">
        <f t="shared" si="40"/>
        <v>0</v>
      </c>
      <c r="BN24" s="154">
        <f t="shared" si="41"/>
        <v>49893.75</v>
      </c>
      <c r="BO24" s="154">
        <f t="shared" si="42"/>
        <v>33262.5</v>
      </c>
      <c r="BP24" s="154">
        <f t="shared" si="43"/>
        <v>33262.5</v>
      </c>
      <c r="BQ24" s="154">
        <f t="shared" si="44"/>
        <v>49893.75</v>
      </c>
      <c r="BR24" s="154">
        <f t="shared" si="45"/>
        <v>49893.75</v>
      </c>
      <c r="BS24" s="154">
        <f t="shared" si="46"/>
        <v>16631.25</v>
      </c>
      <c r="BT24" s="154">
        <f t="shared" si="47"/>
        <v>0</v>
      </c>
      <c r="BU24" s="155">
        <f t="shared" si="48"/>
        <v>0</v>
      </c>
    </row>
    <row r="25" spans="1:73" s="29" customFormat="1" ht="15" thickTop="1" thickBot="1" x14ac:dyDescent="0.25">
      <c r="A25" s="56">
        <f>SUIVI!S23</f>
        <v>0</v>
      </c>
      <c r="B25" s="345" t="str">
        <f>SUIVI!C23&amp;"    "&amp;SUIVI!D23</f>
        <v>A22    3 chambres</v>
      </c>
      <c r="C25" s="75">
        <v>0</v>
      </c>
      <c r="D25" s="76" t="str">
        <f t="shared" si="49"/>
        <v>x</v>
      </c>
      <c r="E25" s="77">
        <f>SUIVI!L23</f>
        <v>0</v>
      </c>
      <c r="F25" s="57">
        <f>SUIVI!M23</f>
        <v>0</v>
      </c>
      <c r="G25" s="57">
        <f>SUIVI!N23</f>
        <v>0</v>
      </c>
      <c r="H25" s="58">
        <f>SUIVI!O23</f>
        <v>0</v>
      </c>
      <c r="I25" s="57">
        <f>SUIVI!P23</f>
        <v>0</v>
      </c>
      <c r="J25" s="59">
        <f>SUIVI!J23</f>
        <v>0</v>
      </c>
      <c r="K25" s="170">
        <v>1</v>
      </c>
      <c r="L25" s="78">
        <f>SUIVI!Y23</f>
        <v>0</v>
      </c>
      <c r="M25" s="111">
        <f>SUIVI!Q23</f>
        <v>0</v>
      </c>
      <c r="N25" s="111">
        <f>SUIVI!R23</f>
        <v>0</v>
      </c>
      <c r="O25" s="389">
        <f>delai($B$4:$B25,$B25,SUIVI!$M$113:$M$117)</f>
        <v>1</v>
      </c>
      <c r="P25" s="60">
        <f t="shared" si="6"/>
        <v>43616</v>
      </c>
      <c r="Q25" s="61">
        <f>SUIVI!H23</f>
        <v>460000</v>
      </c>
      <c r="R25" s="61">
        <f t="shared" si="21"/>
        <v>3500</v>
      </c>
      <c r="S25" s="127"/>
      <c r="T25" s="61">
        <f t="shared" si="7"/>
        <v>463500</v>
      </c>
      <c r="U25" s="62">
        <f t="shared" si="8"/>
        <v>0</v>
      </c>
      <c r="V25" s="63">
        <f t="shared" si="9"/>
        <v>0</v>
      </c>
      <c r="W25" s="64">
        <f t="shared" si="10"/>
        <v>0</v>
      </c>
      <c r="X25" s="62">
        <f t="shared" si="11"/>
        <v>463500</v>
      </c>
      <c r="Y25" s="63">
        <f t="shared" si="12"/>
        <v>115875</v>
      </c>
      <c r="Z25" s="64">
        <f t="shared" si="13"/>
        <v>347625</v>
      </c>
      <c r="AA25" s="65">
        <f t="shared" si="22"/>
        <v>0</v>
      </c>
      <c r="AB25" s="66">
        <f t="shared" si="51"/>
        <v>0.15</v>
      </c>
      <c r="AC25" s="66">
        <f t="shared" si="51"/>
        <v>0.15</v>
      </c>
      <c r="AD25" s="66">
        <f t="shared" si="51"/>
        <v>0.15</v>
      </c>
      <c r="AE25" s="66">
        <f t="shared" si="51"/>
        <v>0.1</v>
      </c>
      <c r="AF25" s="66">
        <f t="shared" si="51"/>
        <v>0.1</v>
      </c>
      <c r="AG25" s="66">
        <f t="shared" si="51"/>
        <v>0.15</v>
      </c>
      <c r="AH25" s="66">
        <f t="shared" si="51"/>
        <v>0.15</v>
      </c>
      <c r="AI25" s="66">
        <f t="shared" si="51"/>
        <v>0.05</v>
      </c>
      <c r="AJ25" s="66">
        <f t="shared" si="51"/>
        <v>0</v>
      </c>
      <c r="AK25" s="67">
        <f t="shared" si="51"/>
        <v>0</v>
      </c>
      <c r="AL25" s="68">
        <f t="shared" si="23"/>
        <v>0</v>
      </c>
      <c r="AM25" s="63">
        <f t="shared" si="24"/>
        <v>0</v>
      </c>
      <c r="AN25" s="63">
        <f t="shared" si="25"/>
        <v>0</v>
      </c>
      <c r="AO25" s="63">
        <f t="shared" si="26"/>
        <v>0</v>
      </c>
      <c r="AP25" s="63">
        <f t="shared" si="27"/>
        <v>0</v>
      </c>
      <c r="AQ25" s="63">
        <f t="shared" si="28"/>
        <v>0</v>
      </c>
      <c r="AR25" s="63">
        <f t="shared" si="29"/>
        <v>0</v>
      </c>
      <c r="AS25" s="63">
        <f t="shared" si="30"/>
        <v>0</v>
      </c>
      <c r="AT25" s="63">
        <f t="shared" si="31"/>
        <v>0</v>
      </c>
      <c r="AU25" s="63">
        <f t="shared" si="32"/>
        <v>0</v>
      </c>
      <c r="AV25" s="63">
        <f t="shared" si="33"/>
        <v>0</v>
      </c>
      <c r="AW25" s="69">
        <f t="shared" si="34"/>
        <v>43616</v>
      </c>
      <c r="AX25" s="70">
        <f t="shared" si="35"/>
        <v>0</v>
      </c>
      <c r="AY25" s="71">
        <f t="shared" si="36"/>
        <v>13905</v>
      </c>
      <c r="AZ25" s="72">
        <f t="shared" si="37"/>
        <v>0</v>
      </c>
      <c r="BA25" s="66">
        <f t="shared" si="52"/>
        <v>0.15</v>
      </c>
      <c r="BB25" s="66">
        <f t="shared" si="52"/>
        <v>0.15</v>
      </c>
      <c r="BC25" s="66">
        <f t="shared" si="52"/>
        <v>0.15</v>
      </c>
      <c r="BD25" s="66">
        <f t="shared" si="52"/>
        <v>0.1</v>
      </c>
      <c r="BE25" s="66">
        <f t="shared" si="52"/>
        <v>0.1</v>
      </c>
      <c r="BF25" s="66">
        <f t="shared" si="52"/>
        <v>0.15</v>
      </c>
      <c r="BG25" s="66">
        <f t="shared" si="52"/>
        <v>0.15</v>
      </c>
      <c r="BH25" s="66">
        <f t="shared" si="52"/>
        <v>0.05</v>
      </c>
      <c r="BI25" s="66">
        <f t="shared" si="52"/>
        <v>0</v>
      </c>
      <c r="BJ25" s="67">
        <f t="shared" si="52"/>
        <v>0</v>
      </c>
      <c r="BK25" s="71">
        <f t="shared" si="38"/>
        <v>0</v>
      </c>
      <c r="BL25" s="70">
        <f t="shared" si="39"/>
        <v>52143.75</v>
      </c>
      <c r="BM25" s="70">
        <f t="shared" si="40"/>
        <v>52143.75</v>
      </c>
      <c r="BN25" s="70">
        <f t="shared" si="41"/>
        <v>52143.75</v>
      </c>
      <c r="BO25" s="70">
        <f t="shared" si="42"/>
        <v>34762.5</v>
      </c>
      <c r="BP25" s="70">
        <f t="shared" si="43"/>
        <v>34762.5</v>
      </c>
      <c r="BQ25" s="70">
        <f t="shared" si="44"/>
        <v>52143.75</v>
      </c>
      <c r="BR25" s="70">
        <f t="shared" si="45"/>
        <v>52143.75</v>
      </c>
      <c r="BS25" s="70">
        <f t="shared" si="46"/>
        <v>17381.25</v>
      </c>
      <c r="BT25" s="70">
        <f t="shared" si="47"/>
        <v>0</v>
      </c>
      <c r="BU25" s="73">
        <f t="shared" si="48"/>
        <v>0</v>
      </c>
    </row>
    <row r="26" spans="1:73" s="29" customFormat="1" ht="15" thickTop="1" thickBot="1" x14ac:dyDescent="0.25">
      <c r="A26" s="56">
        <f>SUIVI!S24</f>
        <v>0</v>
      </c>
      <c r="B26" s="346" t="str">
        <f>SUIVI!C24&amp;"    "&amp;SUIVI!D24</f>
        <v>A23    3 chambres</v>
      </c>
      <c r="C26" s="132"/>
      <c r="D26" s="133" t="str">
        <f t="shared" si="49"/>
        <v>x</v>
      </c>
      <c r="E26" s="134">
        <f>SUIVI!L24</f>
        <v>0</v>
      </c>
      <c r="F26" s="135">
        <f>SUIVI!M24</f>
        <v>0</v>
      </c>
      <c r="G26" s="135">
        <f>SUIVI!N24</f>
        <v>0</v>
      </c>
      <c r="H26" s="137">
        <f>SUIVI!O24</f>
        <v>0</v>
      </c>
      <c r="I26" s="135">
        <f>SUIVI!P24</f>
        <v>0</v>
      </c>
      <c r="J26" s="162">
        <f>SUIVI!J24</f>
        <v>0</v>
      </c>
      <c r="K26" s="171">
        <v>1</v>
      </c>
      <c r="L26" s="78">
        <f>SUIVI!Y24</f>
        <v>0</v>
      </c>
      <c r="M26" s="139">
        <f>SUIVI!Q24</f>
        <v>0</v>
      </c>
      <c r="N26" s="166">
        <f>SUIVI!R24</f>
        <v>0</v>
      </c>
      <c r="O26" s="167">
        <f>delai($B$4:$B26,$B26,SUIVI!$M$113:$M$117)</f>
        <v>2</v>
      </c>
      <c r="P26" s="141">
        <f t="shared" si="6"/>
        <v>43646</v>
      </c>
      <c r="Q26" s="142">
        <f>SUIVI!H24</f>
        <v>480000</v>
      </c>
      <c r="R26" s="142">
        <f t="shared" si="21"/>
        <v>3500</v>
      </c>
      <c r="S26" s="143"/>
      <c r="T26" s="142">
        <f t="shared" si="7"/>
        <v>483500</v>
      </c>
      <c r="U26" s="144">
        <f t="shared" ref="U26" si="53">IF(L26="OK",T26*K26,0)</f>
        <v>0</v>
      </c>
      <c r="V26" s="145">
        <f t="shared" ref="V26" si="54">U26*$V$3</f>
        <v>0</v>
      </c>
      <c r="W26" s="146">
        <f t="shared" si="10"/>
        <v>0</v>
      </c>
      <c r="X26" s="144">
        <f t="shared" si="11"/>
        <v>483500</v>
      </c>
      <c r="Y26" s="145">
        <f t="shared" si="12"/>
        <v>120875</v>
      </c>
      <c r="Z26" s="146">
        <f t="shared" si="13"/>
        <v>362625</v>
      </c>
      <c r="AA26" s="147">
        <f t="shared" si="22"/>
        <v>0</v>
      </c>
      <c r="AB26" s="148">
        <f t="shared" si="51"/>
        <v>0.15</v>
      </c>
      <c r="AC26" s="148">
        <f t="shared" si="51"/>
        <v>0.15</v>
      </c>
      <c r="AD26" s="148">
        <f t="shared" si="51"/>
        <v>0.15</v>
      </c>
      <c r="AE26" s="148">
        <f t="shared" si="51"/>
        <v>0.1</v>
      </c>
      <c r="AF26" s="148">
        <f t="shared" si="51"/>
        <v>0.1</v>
      </c>
      <c r="AG26" s="148">
        <f t="shared" si="51"/>
        <v>0.15</v>
      </c>
      <c r="AH26" s="148">
        <f t="shared" si="51"/>
        <v>0.15</v>
      </c>
      <c r="AI26" s="148">
        <f t="shared" si="51"/>
        <v>0.05</v>
      </c>
      <c r="AJ26" s="148">
        <f t="shared" si="51"/>
        <v>0</v>
      </c>
      <c r="AK26" s="149">
        <f t="shared" si="51"/>
        <v>0</v>
      </c>
      <c r="AL26" s="150">
        <f t="shared" si="23"/>
        <v>0</v>
      </c>
      <c r="AM26" s="145">
        <f t="shared" si="24"/>
        <v>0</v>
      </c>
      <c r="AN26" s="145">
        <f t="shared" si="25"/>
        <v>0</v>
      </c>
      <c r="AO26" s="145">
        <f t="shared" si="26"/>
        <v>0</v>
      </c>
      <c r="AP26" s="145">
        <f t="shared" si="27"/>
        <v>0</v>
      </c>
      <c r="AQ26" s="145">
        <f t="shared" si="28"/>
        <v>0</v>
      </c>
      <c r="AR26" s="145">
        <f t="shared" si="29"/>
        <v>0</v>
      </c>
      <c r="AS26" s="145">
        <f t="shared" si="30"/>
        <v>0</v>
      </c>
      <c r="AT26" s="145">
        <f t="shared" si="31"/>
        <v>0</v>
      </c>
      <c r="AU26" s="145">
        <f t="shared" si="32"/>
        <v>0</v>
      </c>
      <c r="AV26" s="145">
        <f t="shared" si="33"/>
        <v>0</v>
      </c>
      <c r="AW26" s="151">
        <f t="shared" si="34"/>
        <v>43646</v>
      </c>
      <c r="AX26" s="154">
        <f t="shared" si="35"/>
        <v>0</v>
      </c>
      <c r="AY26" s="152">
        <f t="shared" si="36"/>
        <v>14505</v>
      </c>
      <c r="AZ26" s="153">
        <f t="shared" si="37"/>
        <v>0</v>
      </c>
      <c r="BA26" s="148">
        <f t="shared" si="52"/>
        <v>0.15</v>
      </c>
      <c r="BB26" s="148">
        <f t="shared" si="52"/>
        <v>0.15</v>
      </c>
      <c r="BC26" s="148">
        <f t="shared" si="52"/>
        <v>0.15</v>
      </c>
      <c r="BD26" s="148">
        <f t="shared" si="52"/>
        <v>0.1</v>
      </c>
      <c r="BE26" s="148">
        <f t="shared" si="52"/>
        <v>0.1</v>
      </c>
      <c r="BF26" s="148">
        <f t="shared" si="52"/>
        <v>0.15</v>
      </c>
      <c r="BG26" s="148">
        <f t="shared" si="52"/>
        <v>0.15</v>
      </c>
      <c r="BH26" s="148">
        <f t="shared" si="52"/>
        <v>0.05</v>
      </c>
      <c r="BI26" s="148">
        <f t="shared" si="52"/>
        <v>0</v>
      </c>
      <c r="BJ26" s="149">
        <f t="shared" si="52"/>
        <v>0</v>
      </c>
      <c r="BK26" s="152">
        <f t="shared" si="38"/>
        <v>0</v>
      </c>
      <c r="BL26" s="154">
        <f t="shared" si="39"/>
        <v>54393.75</v>
      </c>
      <c r="BM26" s="154">
        <f t="shared" si="40"/>
        <v>54393.75</v>
      </c>
      <c r="BN26" s="154">
        <f t="shared" si="41"/>
        <v>54393.75</v>
      </c>
      <c r="BO26" s="154">
        <f t="shared" si="42"/>
        <v>36262.5</v>
      </c>
      <c r="BP26" s="154">
        <f t="shared" si="43"/>
        <v>36262.5</v>
      </c>
      <c r="BQ26" s="154">
        <f t="shared" si="44"/>
        <v>54393.75</v>
      </c>
      <c r="BR26" s="154">
        <f t="shared" si="45"/>
        <v>54393.75</v>
      </c>
      <c r="BS26" s="154">
        <f t="shared" si="46"/>
        <v>18131.25</v>
      </c>
      <c r="BT26" s="154">
        <f t="shared" si="47"/>
        <v>0</v>
      </c>
      <c r="BU26" s="155">
        <f t="shared" si="48"/>
        <v>0</v>
      </c>
    </row>
    <row r="27" spans="1:73" s="29" customFormat="1" ht="15" thickTop="1" thickBot="1" x14ac:dyDescent="0.25">
      <c r="A27" s="242">
        <f>SUIVI!S25</f>
        <v>0</v>
      </c>
      <c r="B27" s="347" t="str">
        <f>SUIVI!C25&amp;"    "&amp;SUIVI!D25</f>
        <v>A24    3 chambres</v>
      </c>
      <c r="C27" s="83">
        <v>0</v>
      </c>
      <c r="D27" s="84" t="str">
        <f t="shared" si="49"/>
        <v>x</v>
      </c>
      <c r="E27" s="85">
        <f>SUIVI!L25</f>
        <v>0</v>
      </c>
      <c r="F27" s="86">
        <f>SUIVI!M25</f>
        <v>0</v>
      </c>
      <c r="G27" s="86">
        <f>SUIVI!N25</f>
        <v>0</v>
      </c>
      <c r="H27" s="87">
        <f>SUIVI!O25</f>
        <v>0</v>
      </c>
      <c r="I27" s="86">
        <f>SUIVI!P25</f>
        <v>0</v>
      </c>
      <c r="J27" s="267">
        <f>SUIVI!J25</f>
        <v>0</v>
      </c>
      <c r="K27" s="172">
        <v>1</v>
      </c>
      <c r="L27" s="88">
        <f>SUIVI!Y25</f>
        <v>0</v>
      </c>
      <c r="M27" s="112">
        <f>SUIVI!Q25</f>
        <v>0</v>
      </c>
      <c r="N27" s="112">
        <f>SUIVI!R25</f>
        <v>0</v>
      </c>
      <c r="O27" s="390">
        <f>delai($B$4:$B27,$B27,SUIVI!$M$113:$M$117)</f>
        <v>3</v>
      </c>
      <c r="P27" s="89">
        <f t="shared" si="6"/>
        <v>43677</v>
      </c>
      <c r="Q27" s="90">
        <f>SUIVI!H25</f>
        <v>500000</v>
      </c>
      <c r="R27" s="90">
        <f t="shared" si="21"/>
        <v>3500</v>
      </c>
      <c r="S27" s="128"/>
      <c r="T27" s="90">
        <f t="shared" si="7"/>
        <v>503500</v>
      </c>
      <c r="U27" s="91">
        <f t="shared" si="8"/>
        <v>0</v>
      </c>
      <c r="V27" s="92">
        <f t="shared" si="9"/>
        <v>0</v>
      </c>
      <c r="W27" s="93">
        <f t="shared" si="10"/>
        <v>0</v>
      </c>
      <c r="X27" s="91">
        <f t="shared" si="11"/>
        <v>503500</v>
      </c>
      <c r="Y27" s="92">
        <f t="shared" si="12"/>
        <v>125875</v>
      </c>
      <c r="Z27" s="93">
        <f t="shared" si="13"/>
        <v>377625</v>
      </c>
      <c r="AA27" s="94">
        <f t="shared" si="22"/>
        <v>0</v>
      </c>
      <c r="AB27" s="95">
        <f t="shared" si="51"/>
        <v>0.15</v>
      </c>
      <c r="AC27" s="95">
        <f t="shared" si="51"/>
        <v>0.15</v>
      </c>
      <c r="AD27" s="95">
        <f t="shared" si="51"/>
        <v>0.15</v>
      </c>
      <c r="AE27" s="95">
        <f t="shared" si="51"/>
        <v>0.1</v>
      </c>
      <c r="AF27" s="95">
        <f t="shared" si="51"/>
        <v>0.1</v>
      </c>
      <c r="AG27" s="95">
        <f t="shared" si="51"/>
        <v>0.15</v>
      </c>
      <c r="AH27" s="95">
        <f t="shared" si="51"/>
        <v>0.15</v>
      </c>
      <c r="AI27" s="95">
        <f t="shared" si="51"/>
        <v>0.05</v>
      </c>
      <c r="AJ27" s="95">
        <f t="shared" si="51"/>
        <v>0</v>
      </c>
      <c r="AK27" s="96">
        <f t="shared" si="51"/>
        <v>0</v>
      </c>
      <c r="AL27" s="97">
        <f t="shared" si="23"/>
        <v>0</v>
      </c>
      <c r="AM27" s="92">
        <f t="shared" si="24"/>
        <v>0</v>
      </c>
      <c r="AN27" s="92">
        <f t="shared" si="25"/>
        <v>0</v>
      </c>
      <c r="AO27" s="92">
        <f t="shared" si="26"/>
        <v>0</v>
      </c>
      <c r="AP27" s="92">
        <f t="shared" si="27"/>
        <v>0</v>
      </c>
      <c r="AQ27" s="92">
        <f t="shared" si="28"/>
        <v>0</v>
      </c>
      <c r="AR27" s="92">
        <f t="shared" si="29"/>
        <v>0</v>
      </c>
      <c r="AS27" s="92">
        <f t="shared" si="30"/>
        <v>0</v>
      </c>
      <c r="AT27" s="92">
        <f t="shared" si="31"/>
        <v>0</v>
      </c>
      <c r="AU27" s="92">
        <f t="shared" si="32"/>
        <v>0</v>
      </c>
      <c r="AV27" s="92">
        <f t="shared" si="33"/>
        <v>0</v>
      </c>
      <c r="AW27" s="98">
        <f t="shared" si="34"/>
        <v>43677</v>
      </c>
      <c r="AX27" s="99">
        <f t="shared" si="35"/>
        <v>0</v>
      </c>
      <c r="AY27" s="100">
        <f t="shared" si="36"/>
        <v>15105</v>
      </c>
      <c r="AZ27" s="101">
        <f t="shared" si="37"/>
        <v>0.14999999999999991</v>
      </c>
      <c r="BA27" s="95">
        <f t="shared" si="52"/>
        <v>0</v>
      </c>
      <c r="BB27" s="95">
        <f t="shared" si="52"/>
        <v>0.15</v>
      </c>
      <c r="BC27" s="95">
        <f t="shared" si="52"/>
        <v>0.15</v>
      </c>
      <c r="BD27" s="95">
        <f t="shared" si="52"/>
        <v>0.1</v>
      </c>
      <c r="BE27" s="95">
        <f t="shared" si="52"/>
        <v>0.1</v>
      </c>
      <c r="BF27" s="95">
        <f t="shared" si="52"/>
        <v>0.15</v>
      </c>
      <c r="BG27" s="95">
        <f t="shared" si="52"/>
        <v>0.15</v>
      </c>
      <c r="BH27" s="95">
        <f t="shared" si="52"/>
        <v>0.05</v>
      </c>
      <c r="BI27" s="95">
        <f t="shared" si="52"/>
        <v>0</v>
      </c>
      <c r="BJ27" s="96">
        <f t="shared" si="52"/>
        <v>0</v>
      </c>
      <c r="BK27" s="100">
        <f t="shared" si="38"/>
        <v>56643.749999999964</v>
      </c>
      <c r="BL27" s="99">
        <f t="shared" si="39"/>
        <v>0</v>
      </c>
      <c r="BM27" s="99">
        <f t="shared" si="40"/>
        <v>56643.75</v>
      </c>
      <c r="BN27" s="99">
        <f t="shared" si="41"/>
        <v>56643.75</v>
      </c>
      <c r="BO27" s="99">
        <f t="shared" si="42"/>
        <v>37762.5</v>
      </c>
      <c r="BP27" s="99">
        <f t="shared" si="43"/>
        <v>37762.5</v>
      </c>
      <c r="BQ27" s="99">
        <f t="shared" si="44"/>
        <v>56643.75</v>
      </c>
      <c r="BR27" s="99">
        <f t="shared" si="45"/>
        <v>56643.75</v>
      </c>
      <c r="BS27" s="99">
        <f t="shared" si="46"/>
        <v>18881.25</v>
      </c>
      <c r="BT27" s="99">
        <f t="shared" si="47"/>
        <v>0</v>
      </c>
      <c r="BU27" s="102">
        <f t="shared" si="48"/>
        <v>0</v>
      </c>
    </row>
    <row r="28" spans="1:73" ht="16.5" thickBot="1" x14ac:dyDescent="0.25">
      <c r="T28" s="234">
        <f>SUM(T4:T27)</f>
        <v>7277000</v>
      </c>
      <c r="U28" s="180"/>
      <c r="V28" s="181">
        <f>SUM(V4:V27)</f>
        <v>0</v>
      </c>
      <c r="W28" s="235"/>
      <c r="X28" s="180">
        <f>SUM(X4:X27)</f>
        <v>7277000</v>
      </c>
      <c r="Y28" s="181">
        <f>SUM(Y4:Y27)</f>
        <v>1819250</v>
      </c>
      <c r="Z28" s="235">
        <f>SUM(Z4:Z27)</f>
        <v>5457750</v>
      </c>
      <c r="AL28" s="236">
        <f t="shared" ref="AL28:AV28" si="55">SUM(AL4:AL27)</f>
        <v>0</v>
      </c>
      <c r="AM28" s="237">
        <f t="shared" si="55"/>
        <v>0</v>
      </c>
      <c r="AN28" s="237">
        <f t="shared" si="55"/>
        <v>0</v>
      </c>
      <c r="AO28" s="237">
        <f t="shared" si="55"/>
        <v>0</v>
      </c>
      <c r="AP28" s="237">
        <f t="shared" si="55"/>
        <v>0</v>
      </c>
      <c r="AQ28" s="237">
        <f t="shared" si="55"/>
        <v>0</v>
      </c>
      <c r="AR28" s="237">
        <f t="shared" si="55"/>
        <v>0</v>
      </c>
      <c r="AS28" s="237">
        <f t="shared" si="55"/>
        <v>0</v>
      </c>
      <c r="AT28" s="237">
        <f t="shared" si="55"/>
        <v>0</v>
      </c>
      <c r="AU28" s="237">
        <f t="shared" si="55"/>
        <v>0</v>
      </c>
      <c r="AV28" s="237">
        <f t="shared" si="55"/>
        <v>0</v>
      </c>
      <c r="AW28" s="236"/>
      <c r="AX28" s="237">
        <f>SUM(AX4:AX27)</f>
        <v>0</v>
      </c>
      <c r="AY28" s="238">
        <f>SUM(AY4:AY27)</f>
        <v>218310</v>
      </c>
      <c r="BK28" s="239">
        <f t="shared" ref="BK28:BU28" si="56">SUM(BK4:BK27)</f>
        <v>1149075</v>
      </c>
      <c r="BL28" s="240">
        <f t="shared" si="56"/>
        <v>257006.25</v>
      </c>
      <c r="BM28" s="240">
        <f t="shared" si="56"/>
        <v>514012.5</v>
      </c>
      <c r="BN28" s="240">
        <f t="shared" si="56"/>
        <v>638943.75</v>
      </c>
      <c r="BO28" s="240">
        <f t="shared" si="56"/>
        <v>469987.5</v>
      </c>
      <c r="BP28" s="240">
        <f t="shared" si="56"/>
        <v>518512.5</v>
      </c>
      <c r="BQ28" s="240">
        <f t="shared" si="56"/>
        <v>818662.5</v>
      </c>
      <c r="BR28" s="240">
        <f t="shared" si="56"/>
        <v>818662.5</v>
      </c>
      <c r="BS28" s="240">
        <f t="shared" si="56"/>
        <v>272887.5</v>
      </c>
      <c r="BT28" s="240">
        <f t="shared" si="56"/>
        <v>0</v>
      </c>
      <c r="BU28" s="241">
        <f t="shared" si="56"/>
        <v>0</v>
      </c>
    </row>
  </sheetData>
  <mergeCells count="4">
    <mergeCell ref="U2:W2"/>
    <mergeCell ref="X2:Z2"/>
    <mergeCell ref="AL2:AV2"/>
    <mergeCell ref="BK2:BU2"/>
  </mergeCell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utton 3">
              <controlPr defaultSize="0" autoFill="0" autoPict="0" macro="[0]!BLOC_A.Invoice_template_generator2">
                <anchor moveWithCells="1" sizeWithCells="1">
                  <from>
                    <xdr:col>4</xdr:col>
                    <xdr:colOff>352425</xdr:colOff>
                    <xdr:row>31</xdr:row>
                    <xdr:rowOff>85725</xdr:rowOff>
                  </from>
                  <to>
                    <xdr:col>7</xdr:col>
                    <xdr:colOff>495300</xdr:colOff>
                    <xdr:row>37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7"/>
  <dimension ref="A1:BU15"/>
  <sheetViews>
    <sheetView showZeros="0" workbookViewId="0">
      <selection activeCell="AI2" sqref="AB2:AI2"/>
    </sheetView>
  </sheetViews>
  <sheetFormatPr defaultColWidth="11.42578125" defaultRowHeight="12.75" x14ac:dyDescent="0.2"/>
  <cols>
    <col min="2" max="2" width="18.42578125" customWidth="1"/>
    <col min="3" max="3" width="9" customWidth="1"/>
    <col min="4" max="4" width="7.7109375" customWidth="1"/>
    <col min="5" max="5" width="37.7109375" bestFit="1" customWidth="1"/>
    <col min="6" max="6" width="30.140625" customWidth="1"/>
    <col min="7" max="7" width="5.140625" bestFit="1" customWidth="1"/>
    <col min="8" max="8" width="13.42578125" customWidth="1"/>
    <col min="9" max="9" width="39.42578125" customWidth="1"/>
    <col min="13" max="13" width="12.42578125" bestFit="1" customWidth="1"/>
    <col min="20" max="20" width="13.42578125" bestFit="1" customWidth="1"/>
    <col min="22" max="22" width="11.140625" bestFit="1" customWidth="1"/>
    <col min="23" max="23" width="16.28515625" bestFit="1" customWidth="1"/>
    <col min="25" max="26" width="11.140625" bestFit="1" customWidth="1"/>
    <col min="50" max="50" width="11" bestFit="1" customWidth="1"/>
  </cols>
  <sheetData>
    <row r="1" spans="1:73" s="29" customFormat="1" ht="26.1" customHeight="1" thickBot="1" x14ac:dyDescent="0.3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  <c r="P1" s="14"/>
      <c r="Q1" s="14"/>
      <c r="R1" s="14"/>
      <c r="S1" s="14"/>
      <c r="T1" s="16" t="str">
        <f>IF(U1+X1-T2=0,"","ERROR")</f>
        <v/>
      </c>
      <c r="U1" s="17">
        <f t="shared" ref="U1:Z1" si="0">SUM(U4:U7)</f>
        <v>0</v>
      </c>
      <c r="V1" s="17">
        <f t="shared" si="0"/>
        <v>0</v>
      </c>
      <c r="W1" s="17">
        <f t="shared" si="0"/>
        <v>0</v>
      </c>
      <c r="X1" s="17">
        <f t="shared" si="0"/>
        <v>934000</v>
      </c>
      <c r="Y1" s="18">
        <f t="shared" si="0"/>
        <v>233500</v>
      </c>
      <c r="Z1" s="19">
        <f t="shared" si="0"/>
        <v>700500</v>
      </c>
      <c r="AA1" s="20"/>
      <c r="AB1" s="21">
        <f>SUIVI!C132</f>
        <v>43646</v>
      </c>
      <c r="AC1" s="21">
        <f>SUIVI!D132</f>
        <v>43708</v>
      </c>
      <c r="AD1" s="21">
        <f>SUIVI!E132</f>
        <v>43738</v>
      </c>
      <c r="AE1" s="21">
        <f>SUIVI!F132</f>
        <v>43799</v>
      </c>
      <c r="AF1" s="21">
        <f>SUIVI!G132</f>
        <v>43861</v>
      </c>
      <c r="AG1" s="21">
        <f>SUIVI!H132</f>
        <v>44012</v>
      </c>
      <c r="AH1" s="21">
        <f>SUIVI!I132</f>
        <v>44104</v>
      </c>
      <c r="AI1" s="21">
        <f>SUIVI!J132</f>
        <v>44316</v>
      </c>
      <c r="AJ1" s="21">
        <f>SUIVI!K132</f>
        <v>0</v>
      </c>
      <c r="AK1" s="21">
        <f>SUIVI!L132</f>
        <v>0</v>
      </c>
      <c r="AL1" s="22"/>
      <c r="AM1" s="22">
        <f>AB1</f>
        <v>43646</v>
      </c>
      <c r="AN1" s="22">
        <f t="shared" ref="AN1:AV1" si="1">AC1</f>
        <v>43708</v>
      </c>
      <c r="AO1" s="22">
        <f t="shared" si="1"/>
        <v>43738</v>
      </c>
      <c r="AP1" s="22">
        <f t="shared" si="1"/>
        <v>43799</v>
      </c>
      <c r="AQ1" s="22">
        <f t="shared" si="1"/>
        <v>43861</v>
      </c>
      <c r="AR1" s="22">
        <f t="shared" si="1"/>
        <v>44012</v>
      </c>
      <c r="AS1" s="22">
        <f t="shared" si="1"/>
        <v>44104</v>
      </c>
      <c r="AT1" s="22">
        <f t="shared" si="1"/>
        <v>44316</v>
      </c>
      <c r="AU1" s="22">
        <f t="shared" si="1"/>
        <v>0</v>
      </c>
      <c r="AV1" s="22">
        <f t="shared" si="1"/>
        <v>0</v>
      </c>
      <c r="AW1" s="23" t="s">
        <v>9</v>
      </c>
      <c r="AX1" s="117">
        <v>0.06</v>
      </c>
      <c r="AY1" s="227">
        <v>2.5000000000000001E-2</v>
      </c>
      <c r="AZ1" s="24"/>
      <c r="BA1" s="25">
        <f>AM1</f>
        <v>43646</v>
      </c>
      <c r="BB1" s="25">
        <f t="shared" ref="BB1:BJ1" si="2">AN1</f>
        <v>43708</v>
      </c>
      <c r="BC1" s="25">
        <f t="shared" si="2"/>
        <v>43738</v>
      </c>
      <c r="BD1" s="25">
        <f t="shared" si="2"/>
        <v>43799</v>
      </c>
      <c r="BE1" s="25">
        <f t="shared" si="2"/>
        <v>43861</v>
      </c>
      <c r="BF1" s="25">
        <f t="shared" si="2"/>
        <v>44012</v>
      </c>
      <c r="BG1" s="25">
        <f t="shared" si="2"/>
        <v>44104</v>
      </c>
      <c r="BH1" s="25">
        <f t="shared" si="2"/>
        <v>44316</v>
      </c>
      <c r="BI1" s="25">
        <f t="shared" si="2"/>
        <v>0</v>
      </c>
      <c r="BJ1" s="26">
        <f t="shared" si="2"/>
        <v>0</v>
      </c>
      <c r="BK1" s="27"/>
      <c r="BL1" s="25">
        <f>AM1</f>
        <v>43646</v>
      </c>
      <c r="BM1" s="25">
        <f t="shared" ref="BM1:BU1" si="3">AN1</f>
        <v>43708</v>
      </c>
      <c r="BN1" s="25">
        <f t="shared" si="3"/>
        <v>43738</v>
      </c>
      <c r="BO1" s="25">
        <f t="shared" si="3"/>
        <v>43799</v>
      </c>
      <c r="BP1" s="25">
        <f t="shared" si="3"/>
        <v>43861</v>
      </c>
      <c r="BQ1" s="25">
        <f t="shared" si="3"/>
        <v>44012</v>
      </c>
      <c r="BR1" s="25">
        <f t="shared" si="3"/>
        <v>44104</v>
      </c>
      <c r="BS1" s="25">
        <f t="shared" si="3"/>
        <v>44316</v>
      </c>
      <c r="BT1" s="25">
        <f t="shared" si="3"/>
        <v>0</v>
      </c>
      <c r="BU1" s="28">
        <f t="shared" si="3"/>
        <v>0</v>
      </c>
    </row>
    <row r="2" spans="1:73" s="29" customFormat="1" ht="30.95" customHeight="1" thickBo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30" t="s">
        <v>12</v>
      </c>
      <c r="O2" s="25">
        <f>SUIVI!P108</f>
        <v>43419</v>
      </c>
      <c r="P2" s="14"/>
      <c r="Q2" s="31"/>
      <c r="R2" s="31"/>
      <c r="S2" s="32"/>
      <c r="T2" s="33">
        <f>SUM(T4:T7)</f>
        <v>934000</v>
      </c>
      <c r="U2" s="379" t="s">
        <v>13</v>
      </c>
      <c r="V2" s="380"/>
      <c r="W2" s="381"/>
      <c r="X2" s="379" t="s">
        <v>14</v>
      </c>
      <c r="Y2" s="380"/>
      <c r="Z2" s="381"/>
      <c r="AA2" s="34">
        <f>SUM(AB2:AK2)</f>
        <v>1</v>
      </c>
      <c r="AB2" s="35">
        <f>SUIVI!C133</f>
        <v>0.15</v>
      </c>
      <c r="AC2" s="35">
        <f>SUIVI!D133</f>
        <v>0.15</v>
      </c>
      <c r="AD2" s="35">
        <f>SUIVI!E133</f>
        <v>0.15</v>
      </c>
      <c r="AE2" s="35">
        <f>SUIVI!F133</f>
        <v>0.1</v>
      </c>
      <c r="AF2" s="35">
        <f>SUIVI!G133</f>
        <v>0.1</v>
      </c>
      <c r="AG2" s="35">
        <f>SUIVI!H133</f>
        <v>0.15</v>
      </c>
      <c r="AH2" s="35">
        <f>SUIVI!I133</f>
        <v>0.15</v>
      </c>
      <c r="AI2" s="35">
        <f>SUIVI!J133</f>
        <v>0.05</v>
      </c>
      <c r="AJ2" s="35">
        <f>SUIVI!K133</f>
        <v>0</v>
      </c>
      <c r="AK2" s="35">
        <f>SUIVI!L133</f>
        <v>0</v>
      </c>
      <c r="AL2" s="382" t="s">
        <v>15</v>
      </c>
      <c r="AM2" s="382"/>
      <c r="AN2" s="382"/>
      <c r="AO2" s="382"/>
      <c r="AP2" s="382"/>
      <c r="AQ2" s="382"/>
      <c r="AR2" s="382"/>
      <c r="AS2" s="382"/>
      <c r="AT2" s="382"/>
      <c r="AU2" s="382"/>
      <c r="AV2" s="382"/>
      <c r="AW2" s="36"/>
      <c r="AX2" s="229">
        <f>SUM(AX78:AY78)</f>
        <v>0</v>
      </c>
      <c r="AY2" s="226">
        <v>0.03</v>
      </c>
      <c r="AZ2" s="38"/>
      <c r="BA2" s="38">
        <f>AB2</f>
        <v>0.15</v>
      </c>
      <c r="BB2" s="38">
        <f t="shared" ref="BB2:BJ2" si="4">AC2</f>
        <v>0.15</v>
      </c>
      <c r="BC2" s="38">
        <f t="shared" si="4"/>
        <v>0.15</v>
      </c>
      <c r="BD2" s="38">
        <f t="shared" si="4"/>
        <v>0.1</v>
      </c>
      <c r="BE2" s="38">
        <f t="shared" si="4"/>
        <v>0.1</v>
      </c>
      <c r="BF2" s="38">
        <f t="shared" si="4"/>
        <v>0.15</v>
      </c>
      <c r="BG2" s="38">
        <f t="shared" si="4"/>
        <v>0.15</v>
      </c>
      <c r="BH2" s="38">
        <f t="shared" si="4"/>
        <v>0.05</v>
      </c>
      <c r="BI2" s="38">
        <f t="shared" si="4"/>
        <v>0</v>
      </c>
      <c r="BJ2" s="39">
        <f t="shared" si="4"/>
        <v>0</v>
      </c>
      <c r="BK2" s="383" t="s">
        <v>16</v>
      </c>
      <c r="BL2" s="383"/>
      <c r="BM2" s="383"/>
      <c r="BN2" s="383"/>
      <c r="BO2" s="383"/>
      <c r="BP2" s="383"/>
      <c r="BQ2" s="383"/>
      <c r="BR2" s="383"/>
      <c r="BS2" s="383"/>
      <c r="BT2" s="383"/>
      <c r="BU2" s="384"/>
    </row>
    <row r="3" spans="1:73" s="29" customFormat="1" ht="36" customHeight="1" thickBot="1" x14ac:dyDescent="0.25">
      <c r="A3" s="40" t="s">
        <v>17</v>
      </c>
      <c r="B3" s="40" t="s">
        <v>18</v>
      </c>
      <c r="C3" s="40" t="s">
        <v>19</v>
      </c>
      <c r="D3" s="40" t="s">
        <v>11</v>
      </c>
      <c r="E3" s="40" t="s">
        <v>20</v>
      </c>
      <c r="F3" s="40" t="s">
        <v>21</v>
      </c>
      <c r="G3" s="40" t="s">
        <v>22</v>
      </c>
      <c r="H3" s="40" t="s">
        <v>23</v>
      </c>
      <c r="I3" s="40" t="s">
        <v>24</v>
      </c>
      <c r="J3" s="40" t="s">
        <v>9</v>
      </c>
      <c r="K3" s="40" t="s">
        <v>25</v>
      </c>
      <c r="L3" s="40" t="s">
        <v>26</v>
      </c>
      <c r="M3" s="40" t="s">
        <v>27</v>
      </c>
      <c r="N3" s="40" t="s">
        <v>28</v>
      </c>
      <c r="O3" s="40" t="s">
        <v>29</v>
      </c>
      <c r="P3" s="40" t="s">
        <v>30</v>
      </c>
      <c r="Q3" s="41" t="s">
        <v>18</v>
      </c>
      <c r="R3" s="42" t="s">
        <v>11</v>
      </c>
      <c r="S3" s="43" t="s">
        <v>19</v>
      </c>
      <c r="T3" s="43" t="s">
        <v>31</v>
      </c>
      <c r="U3" s="44" t="s">
        <v>32</v>
      </c>
      <c r="V3" s="126">
        <v>0.25</v>
      </c>
      <c r="W3" s="46">
        <f>1-V3</f>
        <v>0.75</v>
      </c>
      <c r="X3" s="44" t="s">
        <v>32</v>
      </c>
      <c r="Y3" s="45">
        <f>V3</f>
        <v>0.25</v>
      </c>
      <c r="Z3" s="45">
        <f>W3</f>
        <v>0.75</v>
      </c>
      <c r="AA3" s="47" t="s">
        <v>33</v>
      </c>
      <c r="AB3" s="40" t="s">
        <v>34</v>
      </c>
      <c r="AC3" s="40" t="s">
        <v>35</v>
      </c>
      <c r="AD3" s="40" t="s">
        <v>36</v>
      </c>
      <c r="AE3" s="40" t="s">
        <v>37</v>
      </c>
      <c r="AF3" s="40" t="s">
        <v>38</v>
      </c>
      <c r="AG3" s="40" t="s">
        <v>39</v>
      </c>
      <c r="AH3" s="40" t="s">
        <v>40</v>
      </c>
      <c r="AI3" s="40" t="s">
        <v>41</v>
      </c>
      <c r="AJ3" s="40" t="s">
        <v>42</v>
      </c>
      <c r="AK3" s="48" t="s">
        <v>43</v>
      </c>
      <c r="AL3" s="49" t="str">
        <f t="shared" ref="AL3:AV3" si="5">AA3</f>
        <v>Tranche 0</v>
      </c>
      <c r="AM3" s="49" t="str">
        <f t="shared" si="5"/>
        <v>Tranche 1</v>
      </c>
      <c r="AN3" s="49" t="str">
        <f t="shared" si="5"/>
        <v>Tranche 2</v>
      </c>
      <c r="AO3" s="49" t="str">
        <f t="shared" si="5"/>
        <v>Tranche 3</v>
      </c>
      <c r="AP3" s="49" t="str">
        <f t="shared" si="5"/>
        <v>Tranche 4</v>
      </c>
      <c r="AQ3" s="49" t="str">
        <f t="shared" si="5"/>
        <v>Tranche 5</v>
      </c>
      <c r="AR3" s="49" t="str">
        <f t="shared" si="5"/>
        <v>Tranche 6</v>
      </c>
      <c r="AS3" s="49" t="str">
        <f t="shared" si="5"/>
        <v>Tranche 7</v>
      </c>
      <c r="AT3" s="49" t="str">
        <f t="shared" si="5"/>
        <v>Tranche 8</v>
      </c>
      <c r="AU3" s="49" t="str">
        <f t="shared" si="5"/>
        <v>Tranche 9</v>
      </c>
      <c r="AV3" s="49" t="str">
        <f t="shared" si="5"/>
        <v>Tranche 10</v>
      </c>
      <c r="AW3" s="50" t="s">
        <v>10</v>
      </c>
      <c r="AX3" s="51" t="s">
        <v>44</v>
      </c>
      <c r="AY3" s="52" t="s">
        <v>45</v>
      </c>
      <c r="AZ3" s="53" t="s">
        <v>33</v>
      </c>
      <c r="BA3" s="53" t="s">
        <v>34</v>
      </c>
      <c r="BB3" s="53" t="s">
        <v>35</v>
      </c>
      <c r="BC3" s="53" t="s">
        <v>36</v>
      </c>
      <c r="BD3" s="53" t="s">
        <v>37</v>
      </c>
      <c r="BE3" s="53" t="s">
        <v>38</v>
      </c>
      <c r="BF3" s="53" t="s">
        <v>39</v>
      </c>
      <c r="BG3" s="53" t="s">
        <v>40</v>
      </c>
      <c r="BH3" s="53" t="s">
        <v>41</v>
      </c>
      <c r="BI3" s="53" t="s">
        <v>42</v>
      </c>
      <c r="BJ3" s="54" t="s">
        <v>43</v>
      </c>
      <c r="BK3" s="53" t="str">
        <f t="shared" ref="BK3:BU3" si="6">AL3</f>
        <v>Tranche 0</v>
      </c>
      <c r="BL3" s="53" t="str">
        <f t="shared" si="6"/>
        <v>Tranche 1</v>
      </c>
      <c r="BM3" s="53" t="str">
        <f t="shared" si="6"/>
        <v>Tranche 2</v>
      </c>
      <c r="BN3" s="53" t="str">
        <f t="shared" si="6"/>
        <v>Tranche 3</v>
      </c>
      <c r="BO3" s="53" t="str">
        <f t="shared" si="6"/>
        <v>Tranche 4</v>
      </c>
      <c r="BP3" s="53" t="str">
        <f t="shared" si="6"/>
        <v>Tranche 5</v>
      </c>
      <c r="BQ3" s="53" t="str">
        <f t="shared" si="6"/>
        <v>Tranche 6</v>
      </c>
      <c r="BR3" s="53" t="str">
        <f t="shared" si="6"/>
        <v>Tranche 7</v>
      </c>
      <c r="BS3" s="53" t="str">
        <f t="shared" si="6"/>
        <v>Tranche 8</v>
      </c>
      <c r="BT3" s="53" t="str">
        <f t="shared" si="6"/>
        <v>Tranche 9</v>
      </c>
      <c r="BU3" s="55" t="str">
        <f t="shared" si="6"/>
        <v>Tranche 10</v>
      </c>
    </row>
    <row r="4" spans="1:73" s="29" customFormat="1" ht="18.95" customHeight="1" thickTop="1" thickBot="1" x14ac:dyDescent="0.25">
      <c r="A4" s="182">
        <f>SUIVI!S26</f>
        <v>0</v>
      </c>
      <c r="B4" s="346" t="str">
        <f>SUIVI!C26&amp;"    "&amp;SUIVI!D26</f>
        <v>B1    2 chambres</v>
      </c>
      <c r="C4" s="132"/>
      <c r="D4" s="133">
        <f>IF(Q4&gt;=300000,"x",0)</f>
        <v>0</v>
      </c>
      <c r="E4" s="134">
        <f>SUIVI!L26</f>
        <v>0</v>
      </c>
      <c r="F4" s="135">
        <f>SUIVI!M26</f>
        <v>0</v>
      </c>
      <c r="G4" s="135">
        <f>SUIVI!N26</f>
        <v>0</v>
      </c>
      <c r="H4" s="136">
        <f>SUIVI!O26</f>
        <v>0</v>
      </c>
      <c r="I4" s="137">
        <f>SUIVI!P26</f>
        <v>0</v>
      </c>
      <c r="J4" s="138">
        <f>SUIVI!J26</f>
        <v>0</v>
      </c>
      <c r="K4" s="171">
        <v>1</v>
      </c>
      <c r="L4" s="114">
        <f>SUIVI!Y26</f>
        <v>0</v>
      </c>
      <c r="M4" s="139">
        <f>SUIVI!Q28</f>
        <v>0</v>
      </c>
      <c r="N4" s="139" t="str">
        <f>IF(SUIVI!R28&lt;&gt;"",EOMONTH(SUIVI!R28,0),IF(L4="OK",EOMONTH(M4,4),""))</f>
        <v/>
      </c>
      <c r="O4" s="140">
        <v>2</v>
      </c>
      <c r="P4" s="141">
        <f>IF(L4="OK","",EOMONTH($O$2,O4+5))</f>
        <v>43646</v>
      </c>
      <c r="Q4" s="142">
        <f>SUIVI!H26</f>
        <v>200000</v>
      </c>
      <c r="R4" s="142">
        <f>IF(D4&lt;&gt;"",3500,0)</f>
        <v>3500</v>
      </c>
      <c r="S4" s="143"/>
      <c r="T4" s="142">
        <f t="shared" ref="T4:T7" si="7">Q4+R4+S4</f>
        <v>203500</v>
      </c>
      <c r="U4" s="144">
        <f t="shared" ref="U4:U7" si="8">IF(L4="OK",T4*K4,0)</f>
        <v>0</v>
      </c>
      <c r="V4" s="145">
        <f t="shared" ref="V4:V7" si="9">U4*$V$3</f>
        <v>0</v>
      </c>
      <c r="W4" s="146">
        <f t="shared" ref="W4:W7" si="10">U4*$W$3</f>
        <v>0</v>
      </c>
      <c r="X4" s="144">
        <f>IF(L4="OK",0,T4)</f>
        <v>203500</v>
      </c>
      <c r="Y4" s="145">
        <f t="shared" ref="Y4" si="11">X4*$V$3</f>
        <v>50875</v>
      </c>
      <c r="Z4" s="146">
        <f t="shared" ref="Z4" si="12">X4*$W$3</f>
        <v>152625</v>
      </c>
      <c r="AA4" s="147">
        <f t="shared" ref="AA4" si="13">1-SUM(AB4:AK4)</f>
        <v>1</v>
      </c>
      <c r="AB4" s="148">
        <f t="shared" ref="AB4:AB7" si="14">IF(AB$1&lt;$N4,0,AB$2)</f>
        <v>0</v>
      </c>
      <c r="AC4" s="148">
        <f t="shared" ref="AC4:AK7" si="15">IF(AC$1&lt;$N4,0,AC$2)</f>
        <v>0</v>
      </c>
      <c r="AD4" s="148">
        <f t="shared" si="15"/>
        <v>0</v>
      </c>
      <c r="AE4" s="148">
        <f t="shared" si="15"/>
        <v>0</v>
      </c>
      <c r="AF4" s="148">
        <f t="shared" si="15"/>
        <v>0</v>
      </c>
      <c r="AG4" s="148">
        <f t="shared" si="15"/>
        <v>0</v>
      </c>
      <c r="AH4" s="148">
        <f t="shared" si="15"/>
        <v>0</v>
      </c>
      <c r="AI4" s="148">
        <f t="shared" si="15"/>
        <v>0</v>
      </c>
      <c r="AJ4" s="148">
        <f t="shared" si="15"/>
        <v>0</v>
      </c>
      <c r="AK4" s="149">
        <f t="shared" si="15"/>
        <v>0</v>
      </c>
      <c r="AL4" s="150">
        <f t="shared" ref="AL4:AV4" si="16">$W4*AA4</f>
        <v>0</v>
      </c>
      <c r="AM4" s="145">
        <f t="shared" si="16"/>
        <v>0</v>
      </c>
      <c r="AN4" s="145">
        <f t="shared" si="16"/>
        <v>0</v>
      </c>
      <c r="AO4" s="145">
        <f t="shared" si="16"/>
        <v>0</v>
      </c>
      <c r="AP4" s="145">
        <f t="shared" si="16"/>
        <v>0</v>
      </c>
      <c r="AQ4" s="145">
        <f t="shared" si="16"/>
        <v>0</v>
      </c>
      <c r="AR4" s="145">
        <f t="shared" si="16"/>
        <v>0</v>
      </c>
      <c r="AS4" s="145">
        <f t="shared" si="16"/>
        <v>0</v>
      </c>
      <c r="AT4" s="145">
        <f t="shared" si="16"/>
        <v>0</v>
      </c>
      <c r="AU4" s="145">
        <f t="shared" si="16"/>
        <v>0</v>
      </c>
      <c r="AV4" s="145">
        <f t="shared" si="16"/>
        <v>0</v>
      </c>
      <c r="AW4" s="151">
        <f>IF(L4="OK",N4,P4)</f>
        <v>43646</v>
      </c>
      <c r="AX4" s="271">
        <f>IF(L4="OK",IF(OR(J4="BATHIM",J4="L &amp; P"),$AY$1*U4,IF(J4="PARETO",$AX$1*U4,IF(OR(J4="TREVI",J4=""),$AY$2*U4,0))),0)</f>
        <v>0</v>
      </c>
      <c r="AY4" s="152">
        <f>IF(L4="OK",0,IF(OR(J4="BATHIM",J4="L &amp; P"),$AY$1*X4,IF(J4="PARETO",$AX$1*X4,IF(AND(J4&lt;&gt;"PARETO",J4&lt;&gt;"BATHIM",J4&lt;&gt;"L &amp; P"),$AY$2*X4,0))))</f>
        <v>6105</v>
      </c>
      <c r="AZ4" s="153">
        <f t="shared" ref="AZ4" si="17">1-SUM(BA4:BJ4)</f>
        <v>0</v>
      </c>
      <c r="BA4" s="148">
        <f t="shared" ref="BA4:BJ7" si="18">IF(BA$1&lt;$P4,0,BA$2)</f>
        <v>0.15</v>
      </c>
      <c r="BB4" s="148">
        <f t="shared" si="18"/>
        <v>0.15</v>
      </c>
      <c r="BC4" s="148">
        <f t="shared" si="18"/>
        <v>0.15</v>
      </c>
      <c r="BD4" s="148">
        <f t="shared" si="18"/>
        <v>0.1</v>
      </c>
      <c r="BE4" s="148">
        <f t="shared" si="18"/>
        <v>0.1</v>
      </c>
      <c r="BF4" s="148">
        <f t="shared" si="18"/>
        <v>0.15</v>
      </c>
      <c r="BG4" s="148">
        <f t="shared" si="18"/>
        <v>0.15</v>
      </c>
      <c r="BH4" s="148">
        <f t="shared" si="18"/>
        <v>0.05</v>
      </c>
      <c r="BI4" s="148">
        <f t="shared" si="18"/>
        <v>0</v>
      </c>
      <c r="BJ4" s="149">
        <f t="shared" si="18"/>
        <v>0</v>
      </c>
      <c r="BK4" s="152">
        <f t="shared" ref="BK4:BU4" si="19">$Z4*AZ4</f>
        <v>0</v>
      </c>
      <c r="BL4" s="154">
        <f t="shared" si="19"/>
        <v>22893.75</v>
      </c>
      <c r="BM4" s="154">
        <f t="shared" si="19"/>
        <v>22893.75</v>
      </c>
      <c r="BN4" s="154">
        <f t="shared" si="19"/>
        <v>22893.75</v>
      </c>
      <c r="BO4" s="154">
        <f t="shared" si="19"/>
        <v>15262.5</v>
      </c>
      <c r="BP4" s="154">
        <f t="shared" si="19"/>
        <v>15262.5</v>
      </c>
      <c r="BQ4" s="154">
        <f t="shared" si="19"/>
        <v>22893.75</v>
      </c>
      <c r="BR4" s="154">
        <f t="shared" si="19"/>
        <v>22893.75</v>
      </c>
      <c r="BS4" s="154">
        <f t="shared" si="19"/>
        <v>7631.25</v>
      </c>
      <c r="BT4" s="154">
        <f t="shared" si="19"/>
        <v>0</v>
      </c>
      <c r="BU4" s="155">
        <f t="shared" si="19"/>
        <v>0</v>
      </c>
    </row>
    <row r="5" spans="1:73" s="29" customFormat="1" ht="18.95" customHeight="1" thickTop="1" thickBot="1" x14ac:dyDescent="0.25">
      <c r="A5" s="182">
        <f>SUIVI!S27</f>
        <v>0</v>
      </c>
      <c r="B5" s="345" t="str">
        <f>SUIVI!C27&amp;"    "&amp;SUIVI!D27</f>
        <v>B2    2 chambres</v>
      </c>
      <c r="C5" s="75"/>
      <c r="D5" s="76">
        <f t="shared" ref="D5:D7" si="20">IF(Q5&gt;=300000,"x",0)</f>
        <v>0</v>
      </c>
      <c r="E5" s="106">
        <f>SUIVI!L27</f>
        <v>0</v>
      </c>
      <c r="F5" s="107">
        <f>SUIVI!M27</f>
        <v>0</v>
      </c>
      <c r="G5" s="107">
        <f>SUIVI!N27</f>
        <v>0</v>
      </c>
      <c r="H5" s="109">
        <f>SUIVI!O27</f>
        <v>0</v>
      </c>
      <c r="I5" s="108">
        <f>SUIVI!P27</f>
        <v>0</v>
      </c>
      <c r="J5" s="110">
        <f>SUIVI!J27</f>
        <v>0</v>
      </c>
      <c r="K5" s="170">
        <v>1</v>
      </c>
      <c r="L5" s="114">
        <f>SUIVI!Y27</f>
        <v>0</v>
      </c>
      <c r="M5" s="111">
        <v>43130</v>
      </c>
      <c r="N5" s="111" t="str">
        <f>IF(SUIVI!R28&lt;&gt;"",EOMONTH(SUIVI!R28,0),IF(L5="OK",EOMONTH(M5,4),""))</f>
        <v/>
      </c>
      <c r="O5" s="80">
        <v>1</v>
      </c>
      <c r="P5" s="60">
        <f t="shared" ref="P5:P7" si="21">IF(L5="OK","",EOMONTH($O$2,O5+5))</f>
        <v>43616</v>
      </c>
      <c r="Q5" s="61">
        <f>SUIVI!H27</f>
        <v>220000</v>
      </c>
      <c r="R5" s="61">
        <f t="shared" ref="R5:R7" si="22">IF(D5&lt;&gt;"",3500,0)</f>
        <v>3500</v>
      </c>
      <c r="S5" s="127"/>
      <c r="T5" s="61">
        <f t="shared" si="7"/>
        <v>223500</v>
      </c>
      <c r="U5" s="62">
        <f t="shared" si="8"/>
        <v>0</v>
      </c>
      <c r="V5" s="63">
        <f t="shared" si="9"/>
        <v>0</v>
      </c>
      <c r="W5" s="64">
        <f t="shared" si="10"/>
        <v>0</v>
      </c>
      <c r="X5" s="62">
        <f t="shared" ref="X5:X7" si="23">IF(L5="OK",0,T5)</f>
        <v>223500</v>
      </c>
      <c r="Y5" s="63">
        <f t="shared" ref="Y5:Y7" si="24">X5*$V$3</f>
        <v>55875</v>
      </c>
      <c r="Z5" s="64">
        <f t="shared" ref="Z5:Z7" si="25">X5*$W$3</f>
        <v>167625</v>
      </c>
      <c r="AA5" s="65">
        <f t="shared" ref="AA5:AA7" si="26">1-SUM(AB5:AK5)</f>
        <v>1</v>
      </c>
      <c r="AB5" s="66">
        <f t="shared" si="14"/>
        <v>0</v>
      </c>
      <c r="AC5" s="66">
        <f t="shared" si="15"/>
        <v>0</v>
      </c>
      <c r="AD5" s="66">
        <f t="shared" si="15"/>
        <v>0</v>
      </c>
      <c r="AE5" s="66">
        <f t="shared" si="15"/>
        <v>0</v>
      </c>
      <c r="AF5" s="66">
        <f t="shared" si="15"/>
        <v>0</v>
      </c>
      <c r="AG5" s="66">
        <f t="shared" si="15"/>
        <v>0</v>
      </c>
      <c r="AH5" s="66">
        <f t="shared" si="15"/>
        <v>0</v>
      </c>
      <c r="AI5" s="66">
        <f t="shared" si="15"/>
        <v>0</v>
      </c>
      <c r="AJ5" s="66">
        <f t="shared" si="15"/>
        <v>0</v>
      </c>
      <c r="AK5" s="67">
        <f t="shared" si="15"/>
        <v>0</v>
      </c>
      <c r="AL5" s="68">
        <f t="shared" ref="AL5:AL7" si="27">$W5*AA5</f>
        <v>0</v>
      </c>
      <c r="AM5" s="63">
        <f t="shared" ref="AM5:AM7" si="28">$W5*AB5</f>
        <v>0</v>
      </c>
      <c r="AN5" s="63">
        <f t="shared" ref="AN5:AN7" si="29">$W5*AC5</f>
        <v>0</v>
      </c>
      <c r="AO5" s="63">
        <f t="shared" ref="AO5:AO7" si="30">$W5*AD5</f>
        <v>0</v>
      </c>
      <c r="AP5" s="63">
        <f t="shared" ref="AP5:AP7" si="31">$W5*AE5</f>
        <v>0</v>
      </c>
      <c r="AQ5" s="63">
        <f t="shared" ref="AQ5:AQ7" si="32">$W5*AF5</f>
        <v>0</v>
      </c>
      <c r="AR5" s="63">
        <f t="shared" ref="AR5:AR7" si="33">$W5*AG5</f>
        <v>0</v>
      </c>
      <c r="AS5" s="63">
        <f t="shared" ref="AS5:AS7" si="34">$W5*AH5</f>
        <v>0</v>
      </c>
      <c r="AT5" s="63">
        <f t="shared" ref="AT5:AT7" si="35">$W5*AI5</f>
        <v>0</v>
      </c>
      <c r="AU5" s="63">
        <f t="shared" ref="AU5:AU7" si="36">$W5*AJ5</f>
        <v>0</v>
      </c>
      <c r="AV5" s="63">
        <f t="shared" ref="AV5:AV7" si="37">$W5*AK5</f>
        <v>0</v>
      </c>
      <c r="AW5" s="69">
        <f t="shared" ref="AW5:AW7" si="38">IF(L5="OK",N5,P5)</f>
        <v>43616</v>
      </c>
      <c r="AX5" s="70">
        <f t="shared" ref="AX5:AX7" si="39">IF(L5="OK",IF(OR(J5="BATHIM",J5="L &amp; P"),$AY$1*U5,IF(J5="PARETO",$AX$1*U5,IF(OR(J5="TREVI",J5=""),$AY$2*U5,0))),0)</f>
        <v>0</v>
      </c>
      <c r="AY5" s="71">
        <f t="shared" ref="AY5:AY7" si="40">IF(L5="OK",0,IF(OR(J5="BATHIM",J5="L &amp; P"),$AY$1*X5,IF(J5="PARETO",$AX$1*X5,IF(AND(J5&lt;&gt;"PARETO",J5&lt;&gt;"BATHIM",J5&lt;&gt;"L &amp; P"),$AY$2*X5,0))))</f>
        <v>6705</v>
      </c>
      <c r="AZ5" s="72">
        <f t="shared" ref="AZ5:AZ7" si="41">1-SUM(BA5:BJ5)</f>
        <v>0</v>
      </c>
      <c r="BA5" s="66">
        <f t="shared" si="18"/>
        <v>0.15</v>
      </c>
      <c r="BB5" s="66">
        <f t="shared" si="18"/>
        <v>0.15</v>
      </c>
      <c r="BC5" s="66">
        <f t="shared" si="18"/>
        <v>0.15</v>
      </c>
      <c r="BD5" s="66">
        <f t="shared" si="18"/>
        <v>0.1</v>
      </c>
      <c r="BE5" s="66">
        <f t="shared" si="18"/>
        <v>0.1</v>
      </c>
      <c r="BF5" s="66">
        <f t="shared" si="18"/>
        <v>0.15</v>
      </c>
      <c r="BG5" s="66">
        <f t="shared" si="18"/>
        <v>0.15</v>
      </c>
      <c r="BH5" s="66">
        <f t="shared" si="18"/>
        <v>0.05</v>
      </c>
      <c r="BI5" s="66">
        <f t="shared" si="18"/>
        <v>0</v>
      </c>
      <c r="BJ5" s="67">
        <f t="shared" si="18"/>
        <v>0</v>
      </c>
      <c r="BK5" s="71">
        <f t="shared" ref="BK5:BK7" si="42">$Z5*AZ5</f>
        <v>0</v>
      </c>
      <c r="BL5" s="70">
        <f t="shared" ref="BL5:BL7" si="43">$Z5*BA5</f>
        <v>25143.75</v>
      </c>
      <c r="BM5" s="70">
        <f t="shared" ref="BM5:BM7" si="44">$Z5*BB5</f>
        <v>25143.75</v>
      </c>
      <c r="BN5" s="70">
        <f t="shared" ref="BN5:BN7" si="45">$Z5*BC5</f>
        <v>25143.75</v>
      </c>
      <c r="BO5" s="70">
        <f t="shared" ref="BO5:BO7" si="46">$Z5*BD5</f>
        <v>16762.5</v>
      </c>
      <c r="BP5" s="70">
        <f t="shared" ref="BP5:BP7" si="47">$Z5*BE5</f>
        <v>16762.5</v>
      </c>
      <c r="BQ5" s="70">
        <f t="shared" ref="BQ5:BQ7" si="48">$Z5*BF5</f>
        <v>25143.75</v>
      </c>
      <c r="BR5" s="70">
        <f t="shared" ref="BR5:BR7" si="49">$Z5*BG5</f>
        <v>25143.75</v>
      </c>
      <c r="BS5" s="70">
        <f t="shared" ref="BS5:BS7" si="50">$Z5*BH5</f>
        <v>8381.25</v>
      </c>
      <c r="BT5" s="70">
        <f t="shared" ref="BT5:BT7" si="51">$Z5*BI5</f>
        <v>0</v>
      </c>
      <c r="BU5" s="73">
        <f t="shared" ref="BU5:BU7" si="52">$Z5*BJ5</f>
        <v>0</v>
      </c>
    </row>
    <row r="6" spans="1:73" s="29" customFormat="1" ht="18.95" customHeight="1" thickTop="1" thickBot="1" x14ac:dyDescent="0.25">
      <c r="A6" s="182">
        <f>SUIVI!S28</f>
        <v>0</v>
      </c>
      <c r="B6" s="346" t="str">
        <f>SUIVI!C28&amp;"    "&amp;SUIVI!D28</f>
        <v>B3    2 chambres</v>
      </c>
      <c r="C6" s="132"/>
      <c r="D6" s="133">
        <f t="shared" si="20"/>
        <v>0</v>
      </c>
      <c r="E6" s="134">
        <f>SUIVI!L28</f>
        <v>0</v>
      </c>
      <c r="F6" s="135">
        <f>SUIVI!M28</f>
        <v>0</v>
      </c>
      <c r="G6" s="135">
        <f>SUIVI!N28</f>
        <v>0</v>
      </c>
      <c r="H6" s="136">
        <f>SUIVI!O28</f>
        <v>0</v>
      </c>
      <c r="I6" s="137">
        <f>SUIVI!P28</f>
        <v>0</v>
      </c>
      <c r="J6" s="138">
        <f>SUIVI!J28</f>
        <v>0</v>
      </c>
      <c r="K6" s="171">
        <v>1</v>
      </c>
      <c r="L6" s="114">
        <f>SUIVI!Y28</f>
        <v>0</v>
      </c>
      <c r="M6" s="139">
        <v>43130</v>
      </c>
      <c r="N6" s="139" t="str">
        <f>IF(SUIVI!R28&lt;&gt;"",EOMONTH(SUIVI!R28,0),IF(L6="OK",EOMONTH(M6,4),""))</f>
        <v/>
      </c>
      <c r="O6" s="140">
        <v>2</v>
      </c>
      <c r="P6" s="141">
        <f t="shared" si="21"/>
        <v>43646</v>
      </c>
      <c r="Q6" s="142">
        <f>SUIVI!H28</f>
        <v>240000</v>
      </c>
      <c r="R6" s="142">
        <f t="shared" si="22"/>
        <v>3500</v>
      </c>
      <c r="S6" s="143"/>
      <c r="T6" s="142">
        <f t="shared" si="7"/>
        <v>243500</v>
      </c>
      <c r="U6" s="144">
        <f t="shared" si="8"/>
        <v>0</v>
      </c>
      <c r="V6" s="145">
        <f t="shared" si="9"/>
        <v>0</v>
      </c>
      <c r="W6" s="146">
        <f t="shared" si="10"/>
        <v>0</v>
      </c>
      <c r="X6" s="144">
        <f t="shared" si="23"/>
        <v>243500</v>
      </c>
      <c r="Y6" s="145">
        <f t="shared" si="24"/>
        <v>60875</v>
      </c>
      <c r="Z6" s="146">
        <f t="shared" si="25"/>
        <v>182625</v>
      </c>
      <c r="AA6" s="147">
        <f t="shared" si="26"/>
        <v>1</v>
      </c>
      <c r="AB6" s="148">
        <f t="shared" si="14"/>
        <v>0</v>
      </c>
      <c r="AC6" s="148">
        <f t="shared" si="15"/>
        <v>0</v>
      </c>
      <c r="AD6" s="148">
        <f t="shared" si="15"/>
        <v>0</v>
      </c>
      <c r="AE6" s="148">
        <f t="shared" si="15"/>
        <v>0</v>
      </c>
      <c r="AF6" s="148">
        <f t="shared" si="15"/>
        <v>0</v>
      </c>
      <c r="AG6" s="148">
        <f t="shared" si="15"/>
        <v>0</v>
      </c>
      <c r="AH6" s="148">
        <f t="shared" si="15"/>
        <v>0</v>
      </c>
      <c r="AI6" s="148">
        <f t="shared" si="15"/>
        <v>0</v>
      </c>
      <c r="AJ6" s="148">
        <f t="shared" si="15"/>
        <v>0</v>
      </c>
      <c r="AK6" s="149">
        <f t="shared" si="15"/>
        <v>0</v>
      </c>
      <c r="AL6" s="150">
        <f t="shared" si="27"/>
        <v>0</v>
      </c>
      <c r="AM6" s="145">
        <f t="shared" si="28"/>
        <v>0</v>
      </c>
      <c r="AN6" s="145">
        <f t="shared" si="29"/>
        <v>0</v>
      </c>
      <c r="AO6" s="145">
        <f t="shared" si="30"/>
        <v>0</v>
      </c>
      <c r="AP6" s="145">
        <f t="shared" si="31"/>
        <v>0</v>
      </c>
      <c r="AQ6" s="145">
        <f t="shared" si="32"/>
        <v>0</v>
      </c>
      <c r="AR6" s="145">
        <f t="shared" si="33"/>
        <v>0</v>
      </c>
      <c r="AS6" s="145">
        <f t="shared" si="34"/>
        <v>0</v>
      </c>
      <c r="AT6" s="145">
        <f t="shared" si="35"/>
        <v>0</v>
      </c>
      <c r="AU6" s="145">
        <f t="shared" si="36"/>
        <v>0</v>
      </c>
      <c r="AV6" s="145">
        <f t="shared" si="37"/>
        <v>0</v>
      </c>
      <c r="AW6" s="151">
        <f t="shared" si="38"/>
        <v>43646</v>
      </c>
      <c r="AX6" s="271">
        <f t="shared" si="39"/>
        <v>0</v>
      </c>
      <c r="AY6" s="152">
        <f t="shared" si="40"/>
        <v>7305</v>
      </c>
      <c r="AZ6" s="153">
        <f t="shared" si="41"/>
        <v>0</v>
      </c>
      <c r="BA6" s="148">
        <f t="shared" si="18"/>
        <v>0.15</v>
      </c>
      <c r="BB6" s="148">
        <f t="shared" si="18"/>
        <v>0.15</v>
      </c>
      <c r="BC6" s="148">
        <f t="shared" si="18"/>
        <v>0.15</v>
      </c>
      <c r="BD6" s="148">
        <f t="shared" si="18"/>
        <v>0.1</v>
      </c>
      <c r="BE6" s="148">
        <f t="shared" si="18"/>
        <v>0.1</v>
      </c>
      <c r="BF6" s="148">
        <f t="shared" si="18"/>
        <v>0.15</v>
      </c>
      <c r="BG6" s="148">
        <f t="shared" si="18"/>
        <v>0.15</v>
      </c>
      <c r="BH6" s="148">
        <f t="shared" si="18"/>
        <v>0.05</v>
      </c>
      <c r="BI6" s="148">
        <f t="shared" si="18"/>
        <v>0</v>
      </c>
      <c r="BJ6" s="149">
        <f t="shared" si="18"/>
        <v>0</v>
      </c>
      <c r="BK6" s="152">
        <f t="shared" si="42"/>
        <v>0</v>
      </c>
      <c r="BL6" s="154">
        <f t="shared" si="43"/>
        <v>27393.75</v>
      </c>
      <c r="BM6" s="154">
        <f t="shared" si="44"/>
        <v>27393.75</v>
      </c>
      <c r="BN6" s="154">
        <f t="shared" si="45"/>
        <v>27393.75</v>
      </c>
      <c r="BO6" s="154">
        <f t="shared" si="46"/>
        <v>18262.5</v>
      </c>
      <c r="BP6" s="154">
        <f t="shared" si="47"/>
        <v>18262.5</v>
      </c>
      <c r="BQ6" s="154">
        <f t="shared" si="48"/>
        <v>27393.75</v>
      </c>
      <c r="BR6" s="154">
        <f t="shared" si="49"/>
        <v>27393.75</v>
      </c>
      <c r="BS6" s="154">
        <f t="shared" si="50"/>
        <v>9131.25</v>
      </c>
      <c r="BT6" s="154">
        <f t="shared" si="51"/>
        <v>0</v>
      </c>
      <c r="BU6" s="155">
        <f t="shared" si="52"/>
        <v>0</v>
      </c>
    </row>
    <row r="7" spans="1:73" s="29" customFormat="1" ht="18.95" customHeight="1" thickTop="1" x14ac:dyDescent="0.2">
      <c r="A7" s="182">
        <f>SUIVI!S29</f>
        <v>0</v>
      </c>
      <c r="B7" s="345" t="str">
        <f>SUIVI!C29&amp;"    "&amp;SUIVI!D29</f>
        <v>B4    2 chambres</v>
      </c>
      <c r="C7" s="75"/>
      <c r="D7" s="76">
        <f t="shared" si="20"/>
        <v>0</v>
      </c>
      <c r="E7" s="106">
        <f>SUIVI!L29</f>
        <v>0</v>
      </c>
      <c r="F7" s="107">
        <f>SUIVI!M29</f>
        <v>0</v>
      </c>
      <c r="G7" s="107">
        <f>SUIVI!N29</f>
        <v>0</v>
      </c>
      <c r="H7" s="109">
        <f>SUIVI!O29</f>
        <v>0</v>
      </c>
      <c r="I7" s="108">
        <f>SUIVI!P29</f>
        <v>0</v>
      </c>
      <c r="J7" s="110">
        <f>SUIVI!J29</f>
        <v>0</v>
      </c>
      <c r="K7" s="170">
        <v>1</v>
      </c>
      <c r="L7" s="114">
        <f>SUIVI!Y29</f>
        <v>0</v>
      </c>
      <c r="M7" s="111">
        <v>43130</v>
      </c>
      <c r="N7" s="111" t="str">
        <f>IF(SUIVI!R28&lt;&gt;"",EOMONTH(SUIVI!R28,0),IF(L7="OK",EOMONTH(M7,4),""))</f>
        <v/>
      </c>
      <c r="O7" s="80">
        <v>3</v>
      </c>
      <c r="P7" s="60">
        <f t="shared" si="21"/>
        <v>43677</v>
      </c>
      <c r="Q7" s="61">
        <f>SUIVI!H29</f>
        <v>260000</v>
      </c>
      <c r="R7" s="61">
        <f t="shared" si="22"/>
        <v>3500</v>
      </c>
      <c r="S7" s="127"/>
      <c r="T7" s="61">
        <f t="shared" si="7"/>
        <v>263500</v>
      </c>
      <c r="U7" s="62">
        <f t="shared" si="8"/>
        <v>0</v>
      </c>
      <c r="V7" s="63">
        <f t="shared" si="9"/>
        <v>0</v>
      </c>
      <c r="W7" s="64">
        <f t="shared" si="10"/>
        <v>0</v>
      </c>
      <c r="X7" s="62">
        <f t="shared" si="23"/>
        <v>263500</v>
      </c>
      <c r="Y7" s="63">
        <f t="shared" si="24"/>
        <v>65875</v>
      </c>
      <c r="Z7" s="64">
        <f t="shared" si="25"/>
        <v>197625</v>
      </c>
      <c r="AA7" s="65">
        <f t="shared" si="26"/>
        <v>1</v>
      </c>
      <c r="AB7" s="66">
        <f t="shared" si="14"/>
        <v>0</v>
      </c>
      <c r="AC7" s="66">
        <f t="shared" si="15"/>
        <v>0</v>
      </c>
      <c r="AD7" s="66">
        <f t="shared" si="15"/>
        <v>0</v>
      </c>
      <c r="AE7" s="66">
        <f t="shared" si="15"/>
        <v>0</v>
      </c>
      <c r="AF7" s="66">
        <f t="shared" si="15"/>
        <v>0</v>
      </c>
      <c r="AG7" s="66">
        <f t="shared" si="15"/>
        <v>0</v>
      </c>
      <c r="AH7" s="66">
        <f t="shared" si="15"/>
        <v>0</v>
      </c>
      <c r="AI7" s="66">
        <f t="shared" si="15"/>
        <v>0</v>
      </c>
      <c r="AJ7" s="66">
        <f t="shared" si="15"/>
        <v>0</v>
      </c>
      <c r="AK7" s="67">
        <f t="shared" si="15"/>
        <v>0</v>
      </c>
      <c r="AL7" s="68">
        <f t="shared" si="27"/>
        <v>0</v>
      </c>
      <c r="AM7" s="63">
        <f t="shared" si="28"/>
        <v>0</v>
      </c>
      <c r="AN7" s="63">
        <f t="shared" si="29"/>
        <v>0</v>
      </c>
      <c r="AO7" s="63">
        <f t="shared" si="30"/>
        <v>0</v>
      </c>
      <c r="AP7" s="63">
        <f t="shared" si="31"/>
        <v>0</v>
      </c>
      <c r="AQ7" s="63">
        <f t="shared" si="32"/>
        <v>0</v>
      </c>
      <c r="AR7" s="63">
        <f t="shared" si="33"/>
        <v>0</v>
      </c>
      <c r="AS7" s="63">
        <f t="shared" si="34"/>
        <v>0</v>
      </c>
      <c r="AT7" s="63">
        <f t="shared" si="35"/>
        <v>0</v>
      </c>
      <c r="AU7" s="63">
        <f t="shared" si="36"/>
        <v>0</v>
      </c>
      <c r="AV7" s="63">
        <f t="shared" si="37"/>
        <v>0</v>
      </c>
      <c r="AW7" s="69">
        <f t="shared" si="38"/>
        <v>43677</v>
      </c>
      <c r="AX7" s="70">
        <f t="shared" si="39"/>
        <v>0</v>
      </c>
      <c r="AY7" s="71">
        <f t="shared" si="40"/>
        <v>7905</v>
      </c>
      <c r="AZ7" s="72">
        <f t="shared" si="41"/>
        <v>0.14999999999999991</v>
      </c>
      <c r="BA7" s="66">
        <f t="shared" si="18"/>
        <v>0</v>
      </c>
      <c r="BB7" s="66">
        <f t="shared" si="18"/>
        <v>0.15</v>
      </c>
      <c r="BC7" s="66">
        <f t="shared" si="18"/>
        <v>0.15</v>
      </c>
      <c r="BD7" s="66">
        <f t="shared" si="18"/>
        <v>0.1</v>
      </c>
      <c r="BE7" s="66">
        <f t="shared" si="18"/>
        <v>0.1</v>
      </c>
      <c r="BF7" s="66">
        <f t="shared" si="18"/>
        <v>0.15</v>
      </c>
      <c r="BG7" s="66">
        <f t="shared" si="18"/>
        <v>0.15</v>
      </c>
      <c r="BH7" s="66">
        <f t="shared" si="18"/>
        <v>0.05</v>
      </c>
      <c r="BI7" s="66">
        <f t="shared" si="18"/>
        <v>0</v>
      </c>
      <c r="BJ7" s="67">
        <f t="shared" si="18"/>
        <v>0</v>
      </c>
      <c r="BK7" s="71">
        <f t="shared" si="42"/>
        <v>29643.749999999982</v>
      </c>
      <c r="BL7" s="70">
        <f t="shared" si="43"/>
        <v>0</v>
      </c>
      <c r="BM7" s="70">
        <f t="shared" si="44"/>
        <v>29643.75</v>
      </c>
      <c r="BN7" s="70">
        <f t="shared" si="45"/>
        <v>29643.75</v>
      </c>
      <c r="BO7" s="70">
        <f t="shared" si="46"/>
        <v>19762.5</v>
      </c>
      <c r="BP7" s="70">
        <f t="shared" si="47"/>
        <v>19762.5</v>
      </c>
      <c r="BQ7" s="70">
        <f t="shared" si="48"/>
        <v>29643.75</v>
      </c>
      <c r="BR7" s="70">
        <f t="shared" si="49"/>
        <v>29643.75</v>
      </c>
      <c r="BS7" s="70">
        <f t="shared" si="50"/>
        <v>9881.25</v>
      </c>
      <c r="BT7" s="70">
        <f t="shared" si="51"/>
        <v>0</v>
      </c>
      <c r="BU7" s="73">
        <f t="shared" si="52"/>
        <v>0</v>
      </c>
    </row>
    <row r="8" spans="1:73" ht="16.5" thickBot="1" x14ac:dyDescent="0.25">
      <c r="C8">
        <v>0</v>
      </c>
      <c r="T8" s="234">
        <f>SUM(T4:T7)</f>
        <v>934000</v>
      </c>
      <c r="U8" s="180"/>
      <c r="V8" s="181">
        <f>SUM(V4:V7)</f>
        <v>0</v>
      </c>
      <c r="W8" s="235"/>
      <c r="X8" s="180">
        <f>SUM(X4:X7)</f>
        <v>934000</v>
      </c>
      <c r="Y8" s="181">
        <f>SUM(Y4:Y7)</f>
        <v>233500</v>
      </c>
      <c r="Z8" s="235">
        <f>SUM(Z4:Z7)</f>
        <v>700500</v>
      </c>
      <c r="AL8" s="236">
        <f t="shared" ref="AL8:AV8" si="53">SUM(AL4:AL7)</f>
        <v>0</v>
      </c>
      <c r="AM8" s="237">
        <f t="shared" si="53"/>
        <v>0</v>
      </c>
      <c r="AN8" s="237">
        <f t="shared" si="53"/>
        <v>0</v>
      </c>
      <c r="AO8" s="237">
        <f t="shared" si="53"/>
        <v>0</v>
      </c>
      <c r="AP8" s="237">
        <f t="shared" si="53"/>
        <v>0</v>
      </c>
      <c r="AQ8" s="237">
        <f t="shared" si="53"/>
        <v>0</v>
      </c>
      <c r="AR8" s="237">
        <f t="shared" si="53"/>
        <v>0</v>
      </c>
      <c r="AS8" s="237">
        <f t="shared" si="53"/>
        <v>0</v>
      </c>
      <c r="AT8" s="237">
        <f t="shared" si="53"/>
        <v>0</v>
      </c>
      <c r="AU8" s="237">
        <f t="shared" si="53"/>
        <v>0</v>
      </c>
      <c r="AV8" s="268">
        <f t="shared" si="53"/>
        <v>0</v>
      </c>
      <c r="BK8" s="239">
        <f t="shared" ref="BK8:BU8" si="54">SUM(BK4:BK7)</f>
        <v>29643.749999999982</v>
      </c>
      <c r="BL8" s="178">
        <f t="shared" si="54"/>
        <v>75431.25</v>
      </c>
      <c r="BM8" s="178">
        <f t="shared" si="54"/>
        <v>105075</v>
      </c>
      <c r="BN8" s="178">
        <f t="shared" si="54"/>
        <v>105075</v>
      </c>
      <c r="BO8" s="178">
        <f t="shared" si="54"/>
        <v>70050</v>
      </c>
      <c r="BP8" s="178">
        <f t="shared" si="54"/>
        <v>70050</v>
      </c>
      <c r="BQ8" s="178">
        <f t="shared" si="54"/>
        <v>105075</v>
      </c>
      <c r="BR8" s="178">
        <f t="shared" si="54"/>
        <v>105075</v>
      </c>
      <c r="BS8" s="178">
        <f t="shared" si="54"/>
        <v>35025</v>
      </c>
      <c r="BT8" s="178">
        <f t="shared" si="54"/>
        <v>0</v>
      </c>
      <c r="BU8" s="269">
        <f t="shared" si="54"/>
        <v>0</v>
      </c>
    </row>
    <row r="9" spans="1:73" x14ac:dyDescent="0.2">
      <c r="C9">
        <v>0</v>
      </c>
    </row>
    <row r="10" spans="1:73" x14ac:dyDescent="0.2">
      <c r="C10" s="29">
        <v>0</v>
      </c>
      <c r="D10" s="29"/>
      <c r="E10" s="29"/>
      <c r="F10" s="29"/>
    </row>
    <row r="11" spans="1:73" x14ac:dyDescent="0.2">
      <c r="C11" s="29">
        <v>0</v>
      </c>
      <c r="D11" s="29"/>
      <c r="E11" s="29"/>
      <c r="F11" s="29"/>
    </row>
    <row r="12" spans="1:73" x14ac:dyDescent="0.2">
      <c r="C12" s="29">
        <v>0</v>
      </c>
      <c r="D12" s="29"/>
      <c r="E12" s="29"/>
      <c r="F12" s="29"/>
    </row>
    <row r="13" spans="1:73" x14ac:dyDescent="0.2">
      <c r="C13" s="29">
        <v>0</v>
      </c>
      <c r="D13" s="29"/>
      <c r="E13" s="29"/>
      <c r="F13" s="29"/>
    </row>
    <row r="14" spans="1:73" x14ac:dyDescent="0.2">
      <c r="C14" s="29">
        <v>0</v>
      </c>
      <c r="D14" s="29"/>
      <c r="E14" s="29"/>
      <c r="F14" s="29"/>
    </row>
    <row r="15" spans="1:73" x14ac:dyDescent="0.2">
      <c r="C15" s="29">
        <v>0</v>
      </c>
      <c r="D15" s="29"/>
      <c r="E15" s="29"/>
      <c r="F15" s="29"/>
    </row>
  </sheetData>
  <mergeCells count="4">
    <mergeCell ref="U2:W2"/>
    <mergeCell ref="X2:Z2"/>
    <mergeCell ref="AL2:AV2"/>
    <mergeCell ref="BK2:BU2"/>
  </mergeCell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Button 3">
              <controlPr defaultSize="0" autoFill="0" autoPict="0" macro="[0]!BLOC_B.Invoice_template_generator2">
                <anchor moveWithCells="1" sizeWithCells="1">
                  <from>
                    <xdr:col>2</xdr:col>
                    <xdr:colOff>504825</xdr:colOff>
                    <xdr:row>26</xdr:row>
                    <xdr:rowOff>114300</xdr:rowOff>
                  </from>
                  <to>
                    <xdr:col>5</xdr:col>
                    <xdr:colOff>28575</xdr:colOff>
                    <xdr:row>30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8"/>
  <dimension ref="A1:BU33"/>
  <sheetViews>
    <sheetView showZeros="0" topLeftCell="O1" workbookViewId="0">
      <selection activeCell="AI2" sqref="AB2:AI2"/>
    </sheetView>
  </sheetViews>
  <sheetFormatPr defaultColWidth="11.42578125" defaultRowHeight="12.75" x14ac:dyDescent="0.2"/>
  <cols>
    <col min="2" max="2" width="17.7109375" bestFit="1" customWidth="1"/>
    <col min="5" max="5" width="36.28515625" customWidth="1"/>
    <col min="6" max="6" width="14.7109375" customWidth="1"/>
    <col min="8" max="8" width="15.140625" bestFit="1" customWidth="1"/>
    <col min="9" max="9" width="37.7109375" bestFit="1" customWidth="1"/>
    <col min="13" max="13" width="15.85546875" customWidth="1"/>
    <col min="19" max="19" width="8" customWidth="1"/>
    <col min="20" max="20" width="13.42578125" bestFit="1" customWidth="1"/>
    <col min="22" max="22" width="11.140625" bestFit="1" customWidth="1"/>
    <col min="23" max="23" width="16.28515625" bestFit="1" customWidth="1"/>
    <col min="25" max="26" width="11.140625" bestFit="1" customWidth="1"/>
  </cols>
  <sheetData>
    <row r="1" spans="1:73" s="29" customFormat="1" ht="26.1" customHeight="1" thickBot="1" x14ac:dyDescent="0.3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  <c r="P1" s="14"/>
      <c r="Q1" s="14"/>
      <c r="R1" s="14"/>
      <c r="S1" s="14"/>
      <c r="T1" s="16" t="str">
        <f>IF(U1+X1-T2=0,"","ERROR")</f>
        <v/>
      </c>
      <c r="U1" s="17">
        <f t="shared" ref="U1:Z1" si="0">SUM(U4:U10)</f>
        <v>0</v>
      </c>
      <c r="V1" s="17">
        <f t="shared" si="0"/>
        <v>0</v>
      </c>
      <c r="W1" s="17">
        <f t="shared" si="0"/>
        <v>0</v>
      </c>
      <c r="X1" s="17">
        <f t="shared" si="0"/>
        <v>1594000</v>
      </c>
      <c r="Y1" s="18">
        <f t="shared" si="0"/>
        <v>398500</v>
      </c>
      <c r="Z1" s="19">
        <f t="shared" si="0"/>
        <v>1195500</v>
      </c>
      <c r="AA1" s="20"/>
      <c r="AB1" s="21">
        <f>SUIVI!C146</f>
        <v>43646</v>
      </c>
      <c r="AC1" s="21">
        <f>SUIVI!D146</f>
        <v>43708</v>
      </c>
      <c r="AD1" s="21">
        <f>SUIVI!E146</f>
        <v>43738</v>
      </c>
      <c r="AE1" s="21">
        <f>SUIVI!F146</f>
        <v>43799</v>
      </c>
      <c r="AF1" s="21">
        <f>SUIVI!G146</f>
        <v>43861</v>
      </c>
      <c r="AG1" s="21">
        <f>SUIVI!H146</f>
        <v>44012</v>
      </c>
      <c r="AH1" s="21">
        <f>SUIVI!I146</f>
        <v>44104</v>
      </c>
      <c r="AI1" s="21">
        <f>SUIVI!J146</f>
        <v>44316</v>
      </c>
      <c r="AJ1" s="21">
        <f>SUIVI!K146</f>
        <v>0</v>
      </c>
      <c r="AK1" s="21">
        <f>SUIVI!L146</f>
        <v>0</v>
      </c>
      <c r="AL1" s="22"/>
      <c r="AM1" s="22">
        <f>AB1</f>
        <v>43646</v>
      </c>
      <c r="AN1" s="22">
        <f t="shared" ref="AN1:AV1" si="1">AC1</f>
        <v>43708</v>
      </c>
      <c r="AO1" s="22">
        <f t="shared" si="1"/>
        <v>43738</v>
      </c>
      <c r="AP1" s="22">
        <f t="shared" si="1"/>
        <v>43799</v>
      </c>
      <c r="AQ1" s="22">
        <f t="shared" si="1"/>
        <v>43861</v>
      </c>
      <c r="AR1" s="22">
        <f t="shared" si="1"/>
        <v>44012</v>
      </c>
      <c r="AS1" s="22">
        <f t="shared" si="1"/>
        <v>44104</v>
      </c>
      <c r="AT1" s="22">
        <f t="shared" si="1"/>
        <v>44316</v>
      </c>
      <c r="AU1" s="22">
        <f t="shared" si="1"/>
        <v>0</v>
      </c>
      <c r="AV1" s="22">
        <f t="shared" si="1"/>
        <v>0</v>
      </c>
      <c r="AW1" s="23" t="s">
        <v>9</v>
      </c>
      <c r="AX1" s="117">
        <v>0.06</v>
      </c>
      <c r="AY1" s="227">
        <v>2.5000000000000001E-2</v>
      </c>
      <c r="AZ1" s="24"/>
      <c r="BA1" s="25">
        <f>AM1</f>
        <v>43646</v>
      </c>
      <c r="BB1" s="25">
        <f t="shared" ref="BB1:BJ1" si="2">AN1</f>
        <v>43708</v>
      </c>
      <c r="BC1" s="25">
        <f t="shared" si="2"/>
        <v>43738</v>
      </c>
      <c r="BD1" s="25">
        <f t="shared" si="2"/>
        <v>43799</v>
      </c>
      <c r="BE1" s="25">
        <f t="shared" si="2"/>
        <v>43861</v>
      </c>
      <c r="BF1" s="25">
        <f t="shared" si="2"/>
        <v>44012</v>
      </c>
      <c r="BG1" s="25">
        <f t="shared" si="2"/>
        <v>44104</v>
      </c>
      <c r="BH1" s="25">
        <f t="shared" si="2"/>
        <v>44316</v>
      </c>
      <c r="BI1" s="25">
        <f t="shared" si="2"/>
        <v>0</v>
      </c>
      <c r="BJ1" s="26">
        <f t="shared" si="2"/>
        <v>0</v>
      </c>
      <c r="BK1" s="27"/>
      <c r="BL1" s="25">
        <f>AM1</f>
        <v>43646</v>
      </c>
      <c r="BM1" s="25">
        <f t="shared" ref="BM1:BU1" si="3">AN1</f>
        <v>43708</v>
      </c>
      <c r="BN1" s="25">
        <f t="shared" si="3"/>
        <v>43738</v>
      </c>
      <c r="BO1" s="25">
        <f t="shared" si="3"/>
        <v>43799</v>
      </c>
      <c r="BP1" s="25">
        <f t="shared" si="3"/>
        <v>43861</v>
      </c>
      <c r="BQ1" s="25">
        <f t="shared" si="3"/>
        <v>44012</v>
      </c>
      <c r="BR1" s="25">
        <f t="shared" si="3"/>
        <v>44104</v>
      </c>
      <c r="BS1" s="25">
        <f t="shared" si="3"/>
        <v>44316</v>
      </c>
      <c r="BT1" s="25">
        <f t="shared" si="3"/>
        <v>0</v>
      </c>
      <c r="BU1" s="28">
        <f t="shared" si="3"/>
        <v>0</v>
      </c>
    </row>
    <row r="2" spans="1:73" s="29" customFormat="1" ht="30.95" customHeight="1" thickBo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30" t="s">
        <v>12</v>
      </c>
      <c r="O2" s="25">
        <f>SUIVI!P108</f>
        <v>43419</v>
      </c>
      <c r="P2" s="14"/>
      <c r="Q2" s="31"/>
      <c r="R2" s="31"/>
      <c r="S2" s="32"/>
      <c r="T2" s="33">
        <f>SUM(T4:T10)</f>
        <v>1594000</v>
      </c>
      <c r="U2" s="379" t="s">
        <v>13</v>
      </c>
      <c r="V2" s="380"/>
      <c r="W2" s="381"/>
      <c r="X2" s="379" t="s">
        <v>14</v>
      </c>
      <c r="Y2" s="380"/>
      <c r="Z2" s="381"/>
      <c r="AA2" s="34">
        <f>SUM(AB2:AK2)</f>
        <v>1</v>
      </c>
      <c r="AB2" s="35">
        <f>SUIVI!C147</f>
        <v>0.1</v>
      </c>
      <c r="AC2" s="35">
        <f>SUIVI!D147</f>
        <v>0.15</v>
      </c>
      <c r="AD2" s="35">
        <f>SUIVI!E147</f>
        <v>0.15</v>
      </c>
      <c r="AE2" s="35">
        <f>SUIVI!F147</f>
        <v>0.1</v>
      </c>
      <c r="AF2" s="35">
        <f>SUIVI!G147</f>
        <v>0.15</v>
      </c>
      <c r="AG2" s="35">
        <f>SUIVI!H147</f>
        <v>0.15</v>
      </c>
      <c r="AH2" s="35">
        <f>SUIVI!I147</f>
        <v>0.15</v>
      </c>
      <c r="AI2" s="35">
        <f>SUIVI!J147</f>
        <v>0.05</v>
      </c>
      <c r="AJ2" s="35">
        <f>SUIVI!K147</f>
        <v>0</v>
      </c>
      <c r="AK2" s="35">
        <f>SUIVI!L147</f>
        <v>0</v>
      </c>
      <c r="AL2" s="382" t="s">
        <v>15</v>
      </c>
      <c r="AM2" s="382"/>
      <c r="AN2" s="382"/>
      <c r="AO2" s="382"/>
      <c r="AP2" s="382"/>
      <c r="AQ2" s="382"/>
      <c r="AR2" s="382"/>
      <c r="AS2" s="382"/>
      <c r="AT2" s="382"/>
      <c r="AU2" s="382"/>
      <c r="AV2" s="382"/>
      <c r="AW2" s="36"/>
      <c r="AX2" s="228">
        <f>SUM(AX70:AY70)</f>
        <v>0</v>
      </c>
      <c r="AY2" s="226">
        <v>0.03</v>
      </c>
      <c r="AZ2" s="38"/>
      <c r="BA2" s="38">
        <f>AB2</f>
        <v>0.1</v>
      </c>
      <c r="BB2" s="38">
        <f t="shared" ref="BB2:BJ2" si="4">AC2</f>
        <v>0.15</v>
      </c>
      <c r="BC2" s="38">
        <f t="shared" si="4"/>
        <v>0.15</v>
      </c>
      <c r="BD2" s="38">
        <f t="shared" si="4"/>
        <v>0.1</v>
      </c>
      <c r="BE2" s="38">
        <f t="shared" si="4"/>
        <v>0.15</v>
      </c>
      <c r="BF2" s="38">
        <f t="shared" si="4"/>
        <v>0.15</v>
      </c>
      <c r="BG2" s="38">
        <f t="shared" si="4"/>
        <v>0.15</v>
      </c>
      <c r="BH2" s="38">
        <f t="shared" si="4"/>
        <v>0.05</v>
      </c>
      <c r="BI2" s="38">
        <f t="shared" si="4"/>
        <v>0</v>
      </c>
      <c r="BJ2" s="39">
        <f t="shared" si="4"/>
        <v>0</v>
      </c>
      <c r="BK2" s="383" t="s">
        <v>16</v>
      </c>
      <c r="BL2" s="383"/>
      <c r="BM2" s="383"/>
      <c r="BN2" s="383"/>
      <c r="BO2" s="383"/>
      <c r="BP2" s="383"/>
      <c r="BQ2" s="383"/>
      <c r="BR2" s="383"/>
      <c r="BS2" s="383"/>
      <c r="BT2" s="383"/>
      <c r="BU2" s="384"/>
    </row>
    <row r="3" spans="1:73" s="29" customFormat="1" ht="36" customHeight="1" thickBot="1" x14ac:dyDescent="0.25">
      <c r="A3" s="40" t="s">
        <v>17</v>
      </c>
      <c r="B3" s="40" t="s">
        <v>18</v>
      </c>
      <c r="C3" s="40" t="s">
        <v>19</v>
      </c>
      <c r="D3" s="40" t="s">
        <v>11</v>
      </c>
      <c r="E3" s="40" t="s">
        <v>20</v>
      </c>
      <c r="F3" s="40" t="s">
        <v>21</v>
      </c>
      <c r="G3" s="40" t="s">
        <v>22</v>
      </c>
      <c r="H3" s="40" t="s">
        <v>23</v>
      </c>
      <c r="I3" s="40" t="s">
        <v>24</v>
      </c>
      <c r="J3" s="40" t="s">
        <v>9</v>
      </c>
      <c r="K3" s="40" t="s">
        <v>25</v>
      </c>
      <c r="L3" s="40" t="s">
        <v>26</v>
      </c>
      <c r="M3" s="40" t="s">
        <v>27</v>
      </c>
      <c r="N3" s="40" t="s">
        <v>28</v>
      </c>
      <c r="O3" s="40" t="s">
        <v>29</v>
      </c>
      <c r="P3" s="40" t="s">
        <v>30</v>
      </c>
      <c r="Q3" s="41" t="s">
        <v>18</v>
      </c>
      <c r="R3" s="42" t="s">
        <v>11</v>
      </c>
      <c r="S3" s="43" t="s">
        <v>19</v>
      </c>
      <c r="T3" s="43" t="s">
        <v>31</v>
      </c>
      <c r="U3" s="44" t="s">
        <v>32</v>
      </c>
      <c r="V3" s="45">
        <v>0.25</v>
      </c>
      <c r="W3" s="46">
        <f>1-V3</f>
        <v>0.75</v>
      </c>
      <c r="X3" s="44" t="s">
        <v>32</v>
      </c>
      <c r="Y3" s="45">
        <f>V3</f>
        <v>0.25</v>
      </c>
      <c r="Z3" s="45">
        <f>W3</f>
        <v>0.75</v>
      </c>
      <c r="AA3" s="47" t="s">
        <v>33</v>
      </c>
      <c r="AB3" s="40" t="s">
        <v>34</v>
      </c>
      <c r="AC3" s="40" t="s">
        <v>35</v>
      </c>
      <c r="AD3" s="40" t="s">
        <v>36</v>
      </c>
      <c r="AE3" s="40" t="s">
        <v>37</v>
      </c>
      <c r="AF3" s="40" t="s">
        <v>38</v>
      </c>
      <c r="AG3" s="40" t="s">
        <v>39</v>
      </c>
      <c r="AH3" s="40" t="s">
        <v>40</v>
      </c>
      <c r="AI3" s="40" t="s">
        <v>41</v>
      </c>
      <c r="AJ3" s="40" t="s">
        <v>42</v>
      </c>
      <c r="AK3" s="48" t="s">
        <v>43</v>
      </c>
      <c r="AL3" s="49" t="str">
        <f t="shared" ref="AL3:AV3" si="5">AA3</f>
        <v>Tranche 0</v>
      </c>
      <c r="AM3" s="49" t="str">
        <f t="shared" si="5"/>
        <v>Tranche 1</v>
      </c>
      <c r="AN3" s="49" t="str">
        <f t="shared" si="5"/>
        <v>Tranche 2</v>
      </c>
      <c r="AO3" s="49" t="str">
        <f t="shared" si="5"/>
        <v>Tranche 3</v>
      </c>
      <c r="AP3" s="49" t="str">
        <f t="shared" si="5"/>
        <v>Tranche 4</v>
      </c>
      <c r="AQ3" s="49" t="str">
        <f t="shared" si="5"/>
        <v>Tranche 5</v>
      </c>
      <c r="AR3" s="49" t="str">
        <f t="shared" si="5"/>
        <v>Tranche 6</v>
      </c>
      <c r="AS3" s="49" t="str">
        <f t="shared" si="5"/>
        <v>Tranche 7</v>
      </c>
      <c r="AT3" s="49" t="str">
        <f t="shared" si="5"/>
        <v>Tranche 8</v>
      </c>
      <c r="AU3" s="49" t="str">
        <f t="shared" si="5"/>
        <v>Tranche 9</v>
      </c>
      <c r="AV3" s="49" t="str">
        <f t="shared" si="5"/>
        <v>Tranche 10</v>
      </c>
      <c r="AW3" s="50" t="s">
        <v>10</v>
      </c>
      <c r="AX3" s="51" t="s">
        <v>44</v>
      </c>
      <c r="AY3" s="52" t="s">
        <v>45</v>
      </c>
      <c r="AZ3" s="53" t="s">
        <v>33</v>
      </c>
      <c r="BA3" s="53" t="s">
        <v>34</v>
      </c>
      <c r="BB3" s="53" t="s">
        <v>35</v>
      </c>
      <c r="BC3" s="53" t="s">
        <v>36</v>
      </c>
      <c r="BD3" s="53" t="s">
        <v>37</v>
      </c>
      <c r="BE3" s="53" t="s">
        <v>38</v>
      </c>
      <c r="BF3" s="53" t="s">
        <v>39</v>
      </c>
      <c r="BG3" s="53" t="s">
        <v>40</v>
      </c>
      <c r="BH3" s="53" t="s">
        <v>41</v>
      </c>
      <c r="BI3" s="53" t="s">
        <v>42</v>
      </c>
      <c r="BJ3" s="54" t="s">
        <v>43</v>
      </c>
      <c r="BK3" s="53" t="str">
        <f t="shared" ref="BK3:BU3" si="6">AL3</f>
        <v>Tranche 0</v>
      </c>
      <c r="BL3" s="53" t="str">
        <f t="shared" si="6"/>
        <v>Tranche 1</v>
      </c>
      <c r="BM3" s="53" t="str">
        <f t="shared" si="6"/>
        <v>Tranche 2</v>
      </c>
      <c r="BN3" s="53" t="str">
        <f t="shared" si="6"/>
        <v>Tranche 3</v>
      </c>
      <c r="BO3" s="53" t="str">
        <f t="shared" si="6"/>
        <v>Tranche 4</v>
      </c>
      <c r="BP3" s="53" t="str">
        <f t="shared" si="6"/>
        <v>Tranche 5</v>
      </c>
      <c r="BQ3" s="53" t="str">
        <f t="shared" si="6"/>
        <v>Tranche 6</v>
      </c>
      <c r="BR3" s="53" t="str">
        <f t="shared" si="6"/>
        <v>Tranche 7</v>
      </c>
      <c r="BS3" s="53" t="str">
        <f t="shared" si="6"/>
        <v>Tranche 8</v>
      </c>
      <c r="BT3" s="53" t="str">
        <f t="shared" si="6"/>
        <v>Tranche 9</v>
      </c>
      <c r="BU3" s="55" t="str">
        <f t="shared" si="6"/>
        <v>Tranche 10</v>
      </c>
    </row>
    <row r="4" spans="1:73" s="29" customFormat="1" ht="18.95" customHeight="1" thickTop="1" thickBot="1" x14ac:dyDescent="0.25">
      <c r="A4" s="182">
        <f>SUIVI!S30</f>
        <v>0</v>
      </c>
      <c r="B4" s="346" t="str">
        <f>SUIVI!C30&amp;"    "&amp;SUIVI!D30</f>
        <v>C1    2 chambres</v>
      </c>
      <c r="C4" s="132"/>
      <c r="D4" s="133">
        <f>IF(Q4&gt;=300000,"x",0)</f>
        <v>0</v>
      </c>
      <c r="E4" s="157">
        <f>SUIVI!L30</f>
        <v>0</v>
      </c>
      <c r="F4" s="158">
        <f>SUIVI!M30</f>
        <v>0</v>
      </c>
      <c r="G4" s="173">
        <f>SUIVI!N30</f>
        <v>0</v>
      </c>
      <c r="H4" s="159">
        <f>SUIVI!O30</f>
        <v>0</v>
      </c>
      <c r="I4" s="160">
        <f>SUIVI!P30</f>
        <v>0</v>
      </c>
      <c r="J4" s="161">
        <f>SUIVI!J30</f>
        <v>0</v>
      </c>
      <c r="K4" s="171">
        <v>1</v>
      </c>
      <c r="L4" s="114">
        <f>SUIVI!Y32</f>
        <v>0</v>
      </c>
      <c r="M4" s="139">
        <f>SUIVI!Q30</f>
        <v>0</v>
      </c>
      <c r="N4" s="139" t="str">
        <f>IF(SUIVI!R30&lt;&gt;"",EOMONTH(SUIVI!R30,0),IF('BLOC C'!L4="OK",EOMONTH('BLOC C'!M4,4),""))</f>
        <v/>
      </c>
      <c r="O4" s="140">
        <v>11</v>
      </c>
      <c r="P4" s="141">
        <f t="shared" ref="P4:P10" si="7">IF(L4="OK","",EOMONTH($O$2,O4+5))</f>
        <v>43921</v>
      </c>
      <c r="Q4" s="142">
        <f>SUIVI!H30</f>
        <v>260000</v>
      </c>
      <c r="R4" s="142">
        <f>IF(D4&lt;&gt;"",3500,0)</f>
        <v>3500</v>
      </c>
      <c r="S4" s="143"/>
      <c r="T4" s="142">
        <f t="shared" ref="T4:T10" si="8">Q4+R4+S4</f>
        <v>263500</v>
      </c>
      <c r="U4" s="144">
        <f t="shared" ref="U4:U7" si="9">IF(L4="OK",T4*K4,0)</f>
        <v>0</v>
      </c>
      <c r="V4" s="145">
        <f t="shared" ref="V4" si="10">U4*$V$3</f>
        <v>0</v>
      </c>
      <c r="W4" s="146">
        <f t="shared" ref="W4" si="11">U4*$W$3</f>
        <v>0</v>
      </c>
      <c r="X4" s="144">
        <f t="shared" ref="X4" si="12">IF(L4="OK",0,T4)</f>
        <v>263500</v>
      </c>
      <c r="Y4" s="145">
        <f t="shared" ref="Y4" si="13">X4*$V$3</f>
        <v>65875</v>
      </c>
      <c r="Z4" s="146">
        <f t="shared" ref="Z4" si="14">X4*$W$3</f>
        <v>197625</v>
      </c>
      <c r="AA4" s="147">
        <f t="shared" ref="AA4:AA7" si="15">1-SUM(AB4:AK4)</f>
        <v>1</v>
      </c>
      <c r="AB4" s="148">
        <f t="shared" ref="AB4:AK10" si="16">IF(AB$1&lt;$N4,0,AB$2)</f>
        <v>0</v>
      </c>
      <c r="AC4" s="148">
        <f t="shared" si="16"/>
        <v>0</v>
      </c>
      <c r="AD4" s="148">
        <f t="shared" si="16"/>
        <v>0</v>
      </c>
      <c r="AE4" s="148">
        <f t="shared" si="16"/>
        <v>0</v>
      </c>
      <c r="AF4" s="148">
        <f t="shared" si="16"/>
        <v>0</v>
      </c>
      <c r="AG4" s="148">
        <f t="shared" si="16"/>
        <v>0</v>
      </c>
      <c r="AH4" s="148">
        <f t="shared" si="16"/>
        <v>0</v>
      </c>
      <c r="AI4" s="148">
        <f t="shared" si="16"/>
        <v>0</v>
      </c>
      <c r="AJ4" s="148">
        <f t="shared" si="16"/>
        <v>0</v>
      </c>
      <c r="AK4" s="149">
        <f t="shared" si="16"/>
        <v>0</v>
      </c>
      <c r="AL4" s="150">
        <f t="shared" ref="AL4:AV7" si="17">$W4*AA4</f>
        <v>0</v>
      </c>
      <c r="AM4" s="145">
        <f t="shared" si="17"/>
        <v>0</v>
      </c>
      <c r="AN4" s="145">
        <f t="shared" si="17"/>
        <v>0</v>
      </c>
      <c r="AO4" s="145">
        <f t="shared" si="17"/>
        <v>0</v>
      </c>
      <c r="AP4" s="145">
        <f t="shared" si="17"/>
        <v>0</v>
      </c>
      <c r="AQ4" s="145">
        <f t="shared" si="17"/>
        <v>0</v>
      </c>
      <c r="AR4" s="145">
        <f t="shared" si="17"/>
        <v>0</v>
      </c>
      <c r="AS4" s="145">
        <f t="shared" si="17"/>
        <v>0</v>
      </c>
      <c r="AT4" s="145">
        <f t="shared" si="17"/>
        <v>0</v>
      </c>
      <c r="AU4" s="145">
        <f t="shared" si="17"/>
        <v>0</v>
      </c>
      <c r="AV4" s="145">
        <f t="shared" si="17"/>
        <v>0</v>
      </c>
      <c r="AW4" s="151">
        <f t="shared" ref="AW4:AW7" si="18">IF(L4="OK",N4,P4)</f>
        <v>43921</v>
      </c>
      <c r="AX4" s="154">
        <f>IF(L4="OK",IF(OR(J4="BATHIM",J4="L &amp; P"),$AY$1*U4,IF(J4="PARETO",$AX$1*U4,IF(OR(J4="TREVI",J4=""),$AY$2*U4,0))),0)</f>
        <v>0</v>
      </c>
      <c r="AY4" s="152">
        <f>IF(L4="OK",0,IF(OR(J4="BATHIM",J4="L &amp; P"),$AY$1*X4,IF(J4="PARETO",$AX$1*X4,IF(AND(J4&lt;&gt;"PARETO",J4&lt;&gt;"BATHIM",J4&lt;&gt;"L &amp; P"),$AY$2*X4,0))))</f>
        <v>7905</v>
      </c>
      <c r="AZ4" s="153">
        <f t="shared" ref="AZ4:AZ7" si="19">1-SUM(BA4:BJ4)</f>
        <v>0.65</v>
      </c>
      <c r="BA4" s="148">
        <f t="shared" ref="BA4:BJ10" si="20">IF(BA$1&lt;$P4,0,BA$2)</f>
        <v>0</v>
      </c>
      <c r="BB4" s="148">
        <f t="shared" si="20"/>
        <v>0</v>
      </c>
      <c r="BC4" s="148">
        <f t="shared" si="20"/>
        <v>0</v>
      </c>
      <c r="BD4" s="148">
        <f t="shared" si="20"/>
        <v>0</v>
      </c>
      <c r="BE4" s="148">
        <f t="shared" si="20"/>
        <v>0</v>
      </c>
      <c r="BF4" s="148">
        <f t="shared" si="20"/>
        <v>0.15</v>
      </c>
      <c r="BG4" s="148">
        <f t="shared" si="20"/>
        <v>0.15</v>
      </c>
      <c r="BH4" s="148">
        <f t="shared" si="20"/>
        <v>0.05</v>
      </c>
      <c r="BI4" s="148">
        <f t="shared" si="20"/>
        <v>0</v>
      </c>
      <c r="BJ4" s="149">
        <f t="shared" si="20"/>
        <v>0</v>
      </c>
      <c r="BK4" s="152">
        <f t="shared" ref="BK4:BU7" si="21">$Z4*AZ4</f>
        <v>128456.25</v>
      </c>
      <c r="BL4" s="154">
        <f t="shared" si="21"/>
        <v>0</v>
      </c>
      <c r="BM4" s="154">
        <f t="shared" si="21"/>
        <v>0</v>
      </c>
      <c r="BN4" s="154">
        <f t="shared" si="21"/>
        <v>0</v>
      </c>
      <c r="BO4" s="154">
        <f t="shared" si="21"/>
        <v>0</v>
      </c>
      <c r="BP4" s="154">
        <f t="shared" si="21"/>
        <v>0</v>
      </c>
      <c r="BQ4" s="154">
        <f t="shared" si="21"/>
        <v>29643.75</v>
      </c>
      <c r="BR4" s="154">
        <f t="shared" si="21"/>
        <v>29643.75</v>
      </c>
      <c r="BS4" s="154">
        <f t="shared" si="21"/>
        <v>9881.25</v>
      </c>
      <c r="BT4" s="154">
        <f t="shared" si="21"/>
        <v>0</v>
      </c>
      <c r="BU4" s="155">
        <f t="shared" si="21"/>
        <v>0</v>
      </c>
    </row>
    <row r="5" spans="1:73" s="29" customFormat="1" ht="18.95" customHeight="1" thickTop="1" thickBot="1" x14ac:dyDescent="0.25">
      <c r="A5" s="182">
        <f>SUIVI!S31</f>
        <v>0</v>
      </c>
      <c r="B5" s="345" t="str">
        <f>SUIVI!C31&amp;"    "&amp;SUIVI!D31</f>
        <v>C2    studio</v>
      </c>
      <c r="C5" s="75"/>
      <c r="D5" s="76"/>
      <c r="E5" s="106">
        <f>SUIVI!L31</f>
        <v>0</v>
      </c>
      <c r="F5" s="107">
        <f>SUIVI!M31</f>
        <v>0</v>
      </c>
      <c r="G5" s="107">
        <f>SUIVI!N31</f>
        <v>0</v>
      </c>
      <c r="H5" s="109">
        <f>SUIVI!O31</f>
        <v>0</v>
      </c>
      <c r="I5" s="108">
        <f>SUIVI!P31</f>
        <v>0</v>
      </c>
      <c r="J5" s="110">
        <f>SUIVI!J31</f>
        <v>0</v>
      </c>
      <c r="K5" s="170">
        <v>1</v>
      </c>
      <c r="L5" s="114">
        <f>L4</f>
        <v>0</v>
      </c>
      <c r="M5" s="111">
        <f>SUIVI!Q31</f>
        <v>0</v>
      </c>
      <c r="N5" s="111" t="str">
        <f>IF(SUIVI!R31&lt;&gt;"",EOMONTH(SUIVI!R31,0),IF('BLOC C'!L5="OK",EOMONTH('BLOC C'!M5,4),""))</f>
        <v/>
      </c>
      <c r="O5" s="80">
        <v>2</v>
      </c>
      <c r="P5" s="60">
        <f t="shared" si="7"/>
        <v>43646</v>
      </c>
      <c r="Q5" s="61">
        <f>SUIVI!H31</f>
        <v>260000</v>
      </c>
      <c r="R5" s="61">
        <f t="shared" ref="R5:R10" si="22">IF(D5&lt;&gt;"",3500,0)</f>
        <v>0</v>
      </c>
      <c r="S5" s="127"/>
      <c r="T5" s="61">
        <f t="shared" si="8"/>
        <v>260000</v>
      </c>
      <c r="U5" s="62"/>
      <c r="V5" s="63">
        <f t="shared" ref="V5:V10" si="23">U5*$V$3</f>
        <v>0</v>
      </c>
      <c r="W5" s="64">
        <f t="shared" ref="W5:W10" si="24">U5*$W$3</f>
        <v>0</v>
      </c>
      <c r="X5" s="62">
        <f t="shared" ref="X5:X10" si="25">IF(L5="OK",0,T5)</f>
        <v>260000</v>
      </c>
      <c r="Y5" s="63">
        <f t="shared" ref="Y5:Y10" si="26">X5*$V$3</f>
        <v>65000</v>
      </c>
      <c r="Z5" s="64">
        <f t="shared" ref="Z5:Z10" si="27">X5*$W$3</f>
        <v>195000</v>
      </c>
      <c r="AA5" s="65">
        <f t="shared" si="15"/>
        <v>1</v>
      </c>
      <c r="AB5" s="66"/>
      <c r="AC5" s="66"/>
      <c r="AD5" s="66"/>
      <c r="AE5" s="66"/>
      <c r="AF5" s="66"/>
      <c r="AG5" s="66"/>
      <c r="AH5" s="66"/>
      <c r="AI5" s="66"/>
      <c r="AJ5" s="66"/>
      <c r="AK5" s="67"/>
      <c r="AL5" s="68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9"/>
      <c r="AX5" s="70"/>
      <c r="AY5" s="71"/>
      <c r="AZ5" s="72"/>
      <c r="BA5" s="66"/>
      <c r="BB5" s="66"/>
      <c r="BC5" s="66"/>
      <c r="BD5" s="66"/>
      <c r="BE5" s="66"/>
      <c r="BF5" s="66"/>
      <c r="BG5" s="66"/>
      <c r="BH5" s="66"/>
      <c r="BI5" s="66"/>
      <c r="BJ5" s="67"/>
      <c r="BK5" s="71"/>
      <c r="BL5" s="70"/>
      <c r="BM5" s="70"/>
      <c r="BN5" s="70"/>
      <c r="BO5" s="70"/>
      <c r="BP5" s="70"/>
      <c r="BQ5" s="70"/>
      <c r="BR5" s="70"/>
      <c r="BS5" s="70"/>
      <c r="BT5" s="70"/>
      <c r="BU5" s="73"/>
    </row>
    <row r="6" spans="1:73" s="29" customFormat="1" ht="18.95" customHeight="1" thickTop="1" thickBot="1" x14ac:dyDescent="0.25">
      <c r="A6" s="177">
        <f>SUIVI!S32</f>
        <v>0</v>
      </c>
      <c r="B6" s="346" t="str">
        <f>SUIVI!C32&amp;"    "&amp;SUIVI!D32</f>
        <v>C3    3 chambres</v>
      </c>
      <c r="C6" s="132"/>
      <c r="D6" s="133">
        <f t="shared" ref="D6:D9" si="28">IF(Q6&gt;=300000,"x",0)</f>
        <v>0</v>
      </c>
      <c r="E6" s="157">
        <f>SUIVI!L32</f>
        <v>0</v>
      </c>
      <c r="F6" s="158">
        <f>SUIVI!M32</f>
        <v>0</v>
      </c>
      <c r="G6" s="173">
        <f>SUIVI!N32</f>
        <v>0</v>
      </c>
      <c r="H6" s="159">
        <f>SUIVI!O32</f>
        <v>0</v>
      </c>
      <c r="I6" s="160">
        <f>SUIVI!P32</f>
        <v>0</v>
      </c>
      <c r="J6" s="161">
        <f>SUIVI!J32</f>
        <v>0</v>
      </c>
      <c r="K6" s="171">
        <v>1</v>
      </c>
      <c r="L6" s="78">
        <f>SUIVI!Y33</f>
        <v>0</v>
      </c>
      <c r="M6" s="139">
        <f>SUIVI!Q32</f>
        <v>0</v>
      </c>
      <c r="N6" s="139" t="str">
        <f>IF(SUIVI!R32&lt;&gt;"",EOMONTH(SUIVI!R32,0),IF('BLOC C'!L6="OK",EOMONTH('BLOC C'!M6,4),""))</f>
        <v/>
      </c>
      <c r="O6" s="140">
        <v>12</v>
      </c>
      <c r="P6" s="141">
        <f t="shared" si="7"/>
        <v>43951</v>
      </c>
      <c r="Q6" s="142">
        <f>SUIVI!H32</f>
        <v>260000</v>
      </c>
      <c r="R6" s="142">
        <f t="shared" si="22"/>
        <v>3500</v>
      </c>
      <c r="S6" s="143"/>
      <c r="T6" s="142">
        <f t="shared" si="8"/>
        <v>263500</v>
      </c>
      <c r="U6" s="144">
        <f t="shared" si="9"/>
        <v>0</v>
      </c>
      <c r="V6" s="145">
        <f t="shared" si="23"/>
        <v>0</v>
      </c>
      <c r="W6" s="146">
        <f t="shared" si="24"/>
        <v>0</v>
      </c>
      <c r="X6" s="144">
        <f t="shared" si="25"/>
        <v>263500</v>
      </c>
      <c r="Y6" s="145">
        <f t="shared" si="26"/>
        <v>65875</v>
      </c>
      <c r="Z6" s="146">
        <f t="shared" si="27"/>
        <v>197625</v>
      </c>
      <c r="AA6" s="147">
        <f t="shared" si="15"/>
        <v>1</v>
      </c>
      <c r="AB6" s="148">
        <f t="shared" si="16"/>
        <v>0</v>
      </c>
      <c r="AC6" s="148">
        <f t="shared" si="16"/>
        <v>0</v>
      </c>
      <c r="AD6" s="148">
        <f t="shared" si="16"/>
        <v>0</v>
      </c>
      <c r="AE6" s="148">
        <f t="shared" si="16"/>
        <v>0</v>
      </c>
      <c r="AF6" s="148">
        <f t="shared" si="16"/>
        <v>0</v>
      </c>
      <c r="AG6" s="148">
        <f t="shared" si="16"/>
        <v>0</v>
      </c>
      <c r="AH6" s="148">
        <f t="shared" si="16"/>
        <v>0</v>
      </c>
      <c r="AI6" s="148">
        <f t="shared" si="16"/>
        <v>0</v>
      </c>
      <c r="AJ6" s="148">
        <f t="shared" si="16"/>
        <v>0</v>
      </c>
      <c r="AK6" s="149">
        <f t="shared" si="16"/>
        <v>0</v>
      </c>
      <c r="AL6" s="150">
        <f t="shared" si="17"/>
        <v>0</v>
      </c>
      <c r="AM6" s="145">
        <f t="shared" si="17"/>
        <v>0</v>
      </c>
      <c r="AN6" s="145">
        <f t="shared" si="17"/>
        <v>0</v>
      </c>
      <c r="AO6" s="145">
        <f t="shared" si="17"/>
        <v>0</v>
      </c>
      <c r="AP6" s="145">
        <f t="shared" si="17"/>
        <v>0</v>
      </c>
      <c r="AQ6" s="145">
        <f t="shared" si="17"/>
        <v>0</v>
      </c>
      <c r="AR6" s="145">
        <f t="shared" si="17"/>
        <v>0</v>
      </c>
      <c r="AS6" s="145">
        <f t="shared" si="17"/>
        <v>0</v>
      </c>
      <c r="AT6" s="145">
        <f t="shared" si="17"/>
        <v>0</v>
      </c>
      <c r="AU6" s="145">
        <f t="shared" si="17"/>
        <v>0</v>
      </c>
      <c r="AV6" s="145">
        <f t="shared" si="17"/>
        <v>0</v>
      </c>
      <c r="AW6" s="151">
        <f t="shared" si="18"/>
        <v>43951</v>
      </c>
      <c r="AX6" s="154">
        <f t="shared" ref="AX6:AX7" si="29">IF(L6="OK",IF(OR(J6="BATHIM",J6="L &amp; P"),$AY$1*U6,IF(J6="PARETO",$AX$1*U6,IF(OR(J6="TREVI",J6=""),$AY$2*U6,0))),0)</f>
        <v>0</v>
      </c>
      <c r="AY6" s="152">
        <f t="shared" ref="AY6:AY7" si="30">IF(L6="OK",0,IF(OR(J6="BATHIM",J6="L &amp; P"),$AY$1*X6,IF(J6="PARETO",$AX$1*X6,IF(AND(J6&lt;&gt;"PARETO",J6&lt;&gt;"BATHIM",J6&lt;&gt;"L &amp; P"),$AY$2*X6,0))))</f>
        <v>7905</v>
      </c>
      <c r="AZ6" s="153">
        <f t="shared" si="19"/>
        <v>0.65</v>
      </c>
      <c r="BA6" s="148">
        <f t="shared" si="20"/>
        <v>0</v>
      </c>
      <c r="BB6" s="148">
        <f t="shared" si="20"/>
        <v>0</v>
      </c>
      <c r="BC6" s="148">
        <f t="shared" si="20"/>
        <v>0</v>
      </c>
      <c r="BD6" s="148">
        <f t="shared" si="20"/>
        <v>0</v>
      </c>
      <c r="BE6" s="148">
        <f t="shared" si="20"/>
        <v>0</v>
      </c>
      <c r="BF6" s="148">
        <f t="shared" si="20"/>
        <v>0.15</v>
      </c>
      <c r="BG6" s="148">
        <f t="shared" si="20"/>
        <v>0.15</v>
      </c>
      <c r="BH6" s="148">
        <f t="shared" si="20"/>
        <v>0.05</v>
      </c>
      <c r="BI6" s="148">
        <f t="shared" si="20"/>
        <v>0</v>
      </c>
      <c r="BJ6" s="149">
        <f t="shared" si="20"/>
        <v>0</v>
      </c>
      <c r="BK6" s="152">
        <f t="shared" si="21"/>
        <v>128456.25</v>
      </c>
      <c r="BL6" s="154">
        <f t="shared" si="21"/>
        <v>0</v>
      </c>
      <c r="BM6" s="154">
        <f t="shared" si="21"/>
        <v>0</v>
      </c>
      <c r="BN6" s="154">
        <f t="shared" si="21"/>
        <v>0</v>
      </c>
      <c r="BO6" s="154">
        <f t="shared" si="21"/>
        <v>0</v>
      </c>
      <c r="BP6" s="154">
        <f t="shared" si="21"/>
        <v>0</v>
      </c>
      <c r="BQ6" s="154">
        <f t="shared" si="21"/>
        <v>29643.75</v>
      </c>
      <c r="BR6" s="154">
        <f t="shared" si="21"/>
        <v>29643.75</v>
      </c>
      <c r="BS6" s="154">
        <f t="shared" si="21"/>
        <v>9881.25</v>
      </c>
      <c r="BT6" s="154">
        <f t="shared" si="21"/>
        <v>0</v>
      </c>
      <c r="BU6" s="155">
        <f t="shared" si="21"/>
        <v>0</v>
      </c>
    </row>
    <row r="7" spans="1:73" s="29" customFormat="1" ht="18.95" customHeight="1" thickTop="1" thickBot="1" x14ac:dyDescent="0.25">
      <c r="A7" s="182">
        <f>SUIVI!S33</f>
        <v>0</v>
      </c>
      <c r="B7" s="345" t="str">
        <f>SUIVI!C33&amp;"    "&amp;SUIVI!D33</f>
        <v>C4    2 chambres</v>
      </c>
      <c r="C7" s="75"/>
      <c r="D7" s="76">
        <f t="shared" si="28"/>
        <v>0</v>
      </c>
      <c r="E7" s="106">
        <f>SUIVI!L33</f>
        <v>0</v>
      </c>
      <c r="F7" s="107">
        <f>SUIVI!M33</f>
        <v>0</v>
      </c>
      <c r="G7" s="107">
        <f>SUIVI!N33</f>
        <v>0</v>
      </c>
      <c r="H7" s="109">
        <f>SUIVI!O33</f>
        <v>0</v>
      </c>
      <c r="I7" s="108">
        <f>SUIVI!P33</f>
        <v>0</v>
      </c>
      <c r="J7" s="110">
        <f>SUIVI!J33</f>
        <v>0</v>
      </c>
      <c r="K7" s="170">
        <v>1</v>
      </c>
      <c r="L7" s="114">
        <f>SUIVI!Y34</f>
        <v>0</v>
      </c>
      <c r="M7" s="111">
        <f>SUIVI!Q33</f>
        <v>0</v>
      </c>
      <c r="N7" s="111" t="str">
        <f>IF(SUIVI!R33&lt;&gt;"",EOMONTH(SUIVI!R33,0),IF('BLOC C'!L7="OK",EOMONTH('BLOC C'!M7,4),""))</f>
        <v/>
      </c>
      <c r="O7" s="80">
        <v>4</v>
      </c>
      <c r="P7" s="60">
        <f t="shared" si="7"/>
        <v>43708</v>
      </c>
      <c r="Q7" s="61">
        <f>SUIVI!H33</f>
        <v>200000</v>
      </c>
      <c r="R7" s="61">
        <f t="shared" si="22"/>
        <v>3500</v>
      </c>
      <c r="S7" s="127"/>
      <c r="T7" s="61">
        <f t="shared" si="8"/>
        <v>203500</v>
      </c>
      <c r="U7" s="62">
        <f t="shared" si="9"/>
        <v>0</v>
      </c>
      <c r="V7" s="63">
        <f t="shared" si="23"/>
        <v>0</v>
      </c>
      <c r="W7" s="64">
        <f t="shared" si="24"/>
        <v>0</v>
      </c>
      <c r="X7" s="62">
        <f t="shared" si="25"/>
        <v>203500</v>
      </c>
      <c r="Y7" s="63">
        <f t="shared" si="26"/>
        <v>50875</v>
      </c>
      <c r="Z7" s="64">
        <f t="shared" si="27"/>
        <v>152625</v>
      </c>
      <c r="AA7" s="65">
        <f t="shared" si="15"/>
        <v>1</v>
      </c>
      <c r="AB7" s="66">
        <f t="shared" si="16"/>
        <v>0</v>
      </c>
      <c r="AC7" s="66">
        <f t="shared" si="16"/>
        <v>0</v>
      </c>
      <c r="AD7" s="66">
        <f t="shared" si="16"/>
        <v>0</v>
      </c>
      <c r="AE7" s="66">
        <f t="shared" si="16"/>
        <v>0</v>
      </c>
      <c r="AF7" s="66">
        <f t="shared" si="16"/>
        <v>0</v>
      </c>
      <c r="AG7" s="66">
        <f t="shared" si="16"/>
        <v>0</v>
      </c>
      <c r="AH7" s="66">
        <f t="shared" si="16"/>
        <v>0</v>
      </c>
      <c r="AI7" s="66">
        <f t="shared" si="16"/>
        <v>0</v>
      </c>
      <c r="AJ7" s="66">
        <f t="shared" si="16"/>
        <v>0</v>
      </c>
      <c r="AK7" s="67">
        <f t="shared" si="16"/>
        <v>0</v>
      </c>
      <c r="AL7" s="68">
        <f t="shared" si="17"/>
        <v>0</v>
      </c>
      <c r="AM7" s="63">
        <f t="shared" si="17"/>
        <v>0</v>
      </c>
      <c r="AN7" s="63">
        <f t="shared" si="17"/>
        <v>0</v>
      </c>
      <c r="AO7" s="63">
        <f t="shared" si="17"/>
        <v>0</v>
      </c>
      <c r="AP7" s="63">
        <f t="shared" si="17"/>
        <v>0</v>
      </c>
      <c r="AQ7" s="63">
        <f t="shared" si="17"/>
        <v>0</v>
      </c>
      <c r="AR7" s="63">
        <f t="shared" si="17"/>
        <v>0</v>
      </c>
      <c r="AS7" s="63">
        <f t="shared" si="17"/>
        <v>0</v>
      </c>
      <c r="AT7" s="63">
        <f t="shared" si="17"/>
        <v>0</v>
      </c>
      <c r="AU7" s="63">
        <f t="shared" si="17"/>
        <v>0</v>
      </c>
      <c r="AV7" s="63">
        <f t="shared" si="17"/>
        <v>0</v>
      </c>
      <c r="AW7" s="69">
        <f t="shared" si="18"/>
        <v>43708</v>
      </c>
      <c r="AX7" s="70">
        <f t="shared" si="29"/>
        <v>0</v>
      </c>
      <c r="AY7" s="71">
        <f t="shared" si="30"/>
        <v>6105</v>
      </c>
      <c r="AZ7" s="72">
        <f t="shared" si="19"/>
        <v>9.9999999999999867E-2</v>
      </c>
      <c r="BA7" s="66">
        <f t="shared" si="20"/>
        <v>0</v>
      </c>
      <c r="BB7" s="66">
        <f t="shared" si="20"/>
        <v>0.15</v>
      </c>
      <c r="BC7" s="66">
        <f t="shared" si="20"/>
        <v>0.15</v>
      </c>
      <c r="BD7" s="66">
        <f t="shared" si="20"/>
        <v>0.1</v>
      </c>
      <c r="BE7" s="66">
        <f t="shared" si="20"/>
        <v>0.15</v>
      </c>
      <c r="BF7" s="66">
        <f t="shared" si="20"/>
        <v>0.15</v>
      </c>
      <c r="BG7" s="66">
        <f t="shared" si="20"/>
        <v>0.15</v>
      </c>
      <c r="BH7" s="66">
        <f t="shared" si="20"/>
        <v>0.05</v>
      </c>
      <c r="BI7" s="66">
        <f t="shared" si="20"/>
        <v>0</v>
      </c>
      <c r="BJ7" s="67">
        <f t="shared" si="20"/>
        <v>0</v>
      </c>
      <c r="BK7" s="71">
        <f t="shared" si="21"/>
        <v>15262.49999999998</v>
      </c>
      <c r="BL7" s="70">
        <f t="shared" si="21"/>
        <v>0</v>
      </c>
      <c r="BM7" s="70">
        <f t="shared" si="21"/>
        <v>22893.75</v>
      </c>
      <c r="BN7" s="70">
        <f t="shared" si="21"/>
        <v>22893.75</v>
      </c>
      <c r="BO7" s="70">
        <f t="shared" si="21"/>
        <v>15262.5</v>
      </c>
      <c r="BP7" s="70">
        <f t="shared" si="21"/>
        <v>22893.75</v>
      </c>
      <c r="BQ7" s="70">
        <f t="shared" si="21"/>
        <v>22893.75</v>
      </c>
      <c r="BR7" s="70">
        <f t="shared" si="21"/>
        <v>22893.75</v>
      </c>
      <c r="BS7" s="70">
        <f t="shared" si="21"/>
        <v>7631.25</v>
      </c>
      <c r="BT7" s="70">
        <f t="shared" si="21"/>
        <v>0</v>
      </c>
      <c r="BU7" s="73">
        <f t="shared" si="21"/>
        <v>0</v>
      </c>
    </row>
    <row r="8" spans="1:73" s="29" customFormat="1" ht="18.95" customHeight="1" thickTop="1" thickBot="1" x14ac:dyDescent="0.25">
      <c r="A8" s="177">
        <f>SUIVI!S34</f>
        <v>0</v>
      </c>
      <c r="B8" s="346" t="str">
        <f>SUIVI!C34&amp;"    "&amp;SUIVI!D34</f>
        <v>C5    studio</v>
      </c>
      <c r="C8" s="132"/>
      <c r="D8" s="133"/>
      <c r="E8" s="134">
        <f>SUIVI!L34</f>
        <v>0</v>
      </c>
      <c r="F8" s="135">
        <f>SUIVI!M34</f>
        <v>0</v>
      </c>
      <c r="G8" s="174">
        <f>SUIVI!N34</f>
        <v>0</v>
      </c>
      <c r="H8" s="137">
        <f>SUIVI!O34</f>
        <v>0</v>
      </c>
      <c r="I8" s="136">
        <f>SUIVI!P34</f>
        <v>0</v>
      </c>
      <c r="J8" s="162">
        <f>SUIVI!J34</f>
        <v>0</v>
      </c>
      <c r="K8" s="171">
        <v>1</v>
      </c>
      <c r="L8" s="114">
        <f>SUIVI!Y34</f>
        <v>0</v>
      </c>
      <c r="M8" s="139">
        <f>SUIVI!Q34</f>
        <v>0</v>
      </c>
      <c r="N8" s="139" t="str">
        <f>IF(SUIVI!R34&lt;&gt;"",EOMONTH(SUIVI!R34,0),IF('BLOC C'!L8="OK",EOMONTH('BLOC C'!M8,4),""))</f>
        <v/>
      </c>
      <c r="O8" s="140">
        <v>1</v>
      </c>
      <c r="P8" s="141">
        <f t="shared" si="7"/>
        <v>43616</v>
      </c>
      <c r="Q8" s="142">
        <f>SUIVI!H34</f>
        <v>200000</v>
      </c>
      <c r="R8" s="142">
        <f t="shared" si="22"/>
        <v>0</v>
      </c>
      <c r="S8" s="143"/>
      <c r="T8" s="142">
        <f t="shared" si="8"/>
        <v>200000</v>
      </c>
      <c r="U8" s="144"/>
      <c r="V8" s="145">
        <f t="shared" si="23"/>
        <v>0</v>
      </c>
      <c r="W8" s="146">
        <f t="shared" si="24"/>
        <v>0</v>
      </c>
      <c r="X8" s="144">
        <f t="shared" si="25"/>
        <v>200000</v>
      </c>
      <c r="Y8" s="145">
        <f t="shared" si="26"/>
        <v>50000</v>
      </c>
      <c r="Z8" s="146">
        <f t="shared" si="27"/>
        <v>150000</v>
      </c>
      <c r="AA8" s="147">
        <f t="shared" ref="AA8:AA10" si="31">1-SUM(AB8:AK8)</f>
        <v>1</v>
      </c>
      <c r="AB8" s="148">
        <f t="shared" si="16"/>
        <v>0</v>
      </c>
      <c r="AC8" s="148">
        <f t="shared" si="16"/>
        <v>0</v>
      </c>
      <c r="AD8" s="148">
        <f t="shared" si="16"/>
        <v>0</v>
      </c>
      <c r="AE8" s="148">
        <f t="shared" si="16"/>
        <v>0</v>
      </c>
      <c r="AF8" s="148">
        <f t="shared" si="16"/>
        <v>0</v>
      </c>
      <c r="AG8" s="148">
        <f t="shared" si="16"/>
        <v>0</v>
      </c>
      <c r="AH8" s="148">
        <f t="shared" si="16"/>
        <v>0</v>
      </c>
      <c r="AI8" s="148">
        <f t="shared" si="16"/>
        <v>0</v>
      </c>
      <c r="AJ8" s="148">
        <f t="shared" si="16"/>
        <v>0</v>
      </c>
      <c r="AK8" s="149">
        <f t="shared" si="16"/>
        <v>0</v>
      </c>
      <c r="AL8" s="150">
        <f t="shared" ref="AL8:AL10" si="32">$W8*AA8</f>
        <v>0</v>
      </c>
      <c r="AM8" s="145">
        <f t="shared" ref="AM8:AM10" si="33">$W8*AB8</f>
        <v>0</v>
      </c>
      <c r="AN8" s="145">
        <f t="shared" ref="AN8:AN10" si="34">$W8*AC8</f>
        <v>0</v>
      </c>
      <c r="AO8" s="145">
        <f t="shared" ref="AO8:AO10" si="35">$W8*AD8</f>
        <v>0</v>
      </c>
      <c r="AP8" s="145">
        <f t="shared" ref="AP8:AP10" si="36">$W8*AE8</f>
        <v>0</v>
      </c>
      <c r="AQ8" s="145">
        <f t="shared" ref="AQ8:AQ10" si="37">$W8*AF8</f>
        <v>0</v>
      </c>
      <c r="AR8" s="145">
        <f t="shared" ref="AR8:AR10" si="38">$W8*AG8</f>
        <v>0</v>
      </c>
      <c r="AS8" s="145">
        <f t="shared" ref="AS8:AS10" si="39">$W8*AH8</f>
        <v>0</v>
      </c>
      <c r="AT8" s="145">
        <f t="shared" ref="AT8:AT10" si="40">$W8*AI8</f>
        <v>0</v>
      </c>
      <c r="AU8" s="145">
        <f t="shared" ref="AU8:AU10" si="41">$W8*AJ8</f>
        <v>0</v>
      </c>
      <c r="AV8" s="145">
        <f t="shared" ref="AV8:AV10" si="42">$W8*AK8</f>
        <v>0</v>
      </c>
      <c r="AW8" s="151">
        <f t="shared" ref="AW8:AW10" si="43">IF(L8="OK",N8,P8)</f>
        <v>43616</v>
      </c>
      <c r="AX8" s="154">
        <f t="shared" ref="AX8:AX10" si="44">IF(L8="OK",IF(OR(J8="BATHIM",J8="L &amp; P"),$AY$1*U8,IF(J8="PARETO",$AX$1*U8,IF(OR(J8="TREVI",J8=""),$AY$2*U8,0))),0)</f>
        <v>0</v>
      </c>
      <c r="AY8" s="152">
        <f t="shared" ref="AY8:AY10" si="45">IF(L8="OK",0,IF(OR(J8="BATHIM",J8="L &amp; P"),$AY$1*X8,IF(J8="PARETO",$AX$1*X8,IF(AND(J8&lt;&gt;"PARETO",J8&lt;&gt;"BATHIM",J8&lt;&gt;"L &amp; P"),$AY$2*X8,0))))</f>
        <v>6000</v>
      </c>
      <c r="AZ8" s="153">
        <f t="shared" ref="AZ8:AZ10" si="46">1-SUM(BA8:BJ8)</f>
        <v>0</v>
      </c>
      <c r="BA8" s="148">
        <f t="shared" si="20"/>
        <v>0.1</v>
      </c>
      <c r="BB8" s="148">
        <f t="shared" si="20"/>
        <v>0.15</v>
      </c>
      <c r="BC8" s="148">
        <f t="shared" si="20"/>
        <v>0.15</v>
      </c>
      <c r="BD8" s="148">
        <f t="shared" si="20"/>
        <v>0.1</v>
      </c>
      <c r="BE8" s="148">
        <f t="shared" si="20"/>
        <v>0.15</v>
      </c>
      <c r="BF8" s="148">
        <f t="shared" si="20"/>
        <v>0.15</v>
      </c>
      <c r="BG8" s="148">
        <f t="shared" si="20"/>
        <v>0.15</v>
      </c>
      <c r="BH8" s="148">
        <f t="shared" si="20"/>
        <v>0.05</v>
      </c>
      <c r="BI8" s="148">
        <f t="shared" si="20"/>
        <v>0</v>
      </c>
      <c r="BJ8" s="149">
        <f t="shared" si="20"/>
        <v>0</v>
      </c>
      <c r="BK8" s="152">
        <f t="shared" ref="BK8:BK10" si="47">$Z8*AZ8</f>
        <v>0</v>
      </c>
      <c r="BL8" s="154">
        <f t="shared" ref="BL8:BL10" si="48">$Z8*BA8</f>
        <v>15000</v>
      </c>
      <c r="BM8" s="154">
        <f t="shared" ref="BM8:BM10" si="49">$Z8*BB8</f>
        <v>22500</v>
      </c>
      <c r="BN8" s="154">
        <f t="shared" ref="BN8:BN10" si="50">$Z8*BC8</f>
        <v>22500</v>
      </c>
      <c r="BO8" s="154">
        <f t="shared" ref="BO8:BO10" si="51">$Z8*BD8</f>
        <v>15000</v>
      </c>
      <c r="BP8" s="154">
        <f t="shared" ref="BP8:BP10" si="52">$Z8*BE8</f>
        <v>22500</v>
      </c>
      <c r="BQ8" s="154">
        <f t="shared" ref="BQ8:BQ10" si="53">$Z8*BF8</f>
        <v>22500</v>
      </c>
      <c r="BR8" s="154">
        <f t="shared" ref="BR8:BR10" si="54">$Z8*BG8</f>
        <v>22500</v>
      </c>
      <c r="BS8" s="154">
        <f t="shared" ref="BS8:BS10" si="55">$Z8*BH8</f>
        <v>7500</v>
      </c>
      <c r="BT8" s="154">
        <f t="shared" ref="BT8:BT10" si="56">$Z8*BI8</f>
        <v>0</v>
      </c>
      <c r="BU8" s="155">
        <f t="shared" ref="BU8:BU10" si="57">$Z8*BJ8</f>
        <v>0</v>
      </c>
    </row>
    <row r="9" spans="1:73" s="29" customFormat="1" ht="18.95" customHeight="1" thickTop="1" thickBot="1" x14ac:dyDescent="0.25">
      <c r="A9" s="177">
        <f>SUIVI!S35</f>
        <v>0</v>
      </c>
      <c r="B9" s="345" t="str">
        <f>SUIVI!C35&amp;"    "&amp;SUIVI!D35</f>
        <v>C6    2 chambres</v>
      </c>
      <c r="C9" s="75"/>
      <c r="D9" s="76">
        <f t="shared" si="28"/>
        <v>0</v>
      </c>
      <c r="E9" s="106">
        <f>SUIVI!L35</f>
        <v>0</v>
      </c>
      <c r="F9" s="107">
        <f>SUIVI!M35</f>
        <v>0</v>
      </c>
      <c r="G9" s="107">
        <f>SUIVI!N35</f>
        <v>0</v>
      </c>
      <c r="H9" s="109">
        <f>SUIVI!O35</f>
        <v>0</v>
      </c>
      <c r="I9" s="108">
        <f>SUIVI!P35</f>
        <v>0</v>
      </c>
      <c r="J9" s="110">
        <f>SUIVI!J35</f>
        <v>0</v>
      </c>
      <c r="K9" s="170">
        <v>1</v>
      </c>
      <c r="L9" s="114">
        <f>SUIVI!Y34</f>
        <v>0</v>
      </c>
      <c r="M9" s="111">
        <f>SUIVI!Q35</f>
        <v>0</v>
      </c>
      <c r="N9" s="111" t="str">
        <f>IF(SUIVI!R35&lt;&gt;"",EOMONTH(SUIVI!R35,0),IF('BLOC C'!L9="OK",EOMONTH('BLOC C'!M9,4),""))</f>
        <v/>
      </c>
      <c r="O9" s="80">
        <v>9</v>
      </c>
      <c r="P9" s="60">
        <f t="shared" si="7"/>
        <v>43861</v>
      </c>
      <c r="Q9" s="61">
        <f>SUIVI!H35</f>
        <v>200000</v>
      </c>
      <c r="R9" s="61">
        <f t="shared" si="22"/>
        <v>3500</v>
      </c>
      <c r="S9" s="127"/>
      <c r="T9" s="61">
        <f t="shared" si="8"/>
        <v>203500</v>
      </c>
      <c r="U9" s="62"/>
      <c r="V9" s="63">
        <f t="shared" si="23"/>
        <v>0</v>
      </c>
      <c r="W9" s="64">
        <f t="shared" si="24"/>
        <v>0</v>
      </c>
      <c r="X9" s="62">
        <f t="shared" si="25"/>
        <v>203500</v>
      </c>
      <c r="Y9" s="63">
        <f t="shared" si="26"/>
        <v>50875</v>
      </c>
      <c r="Z9" s="64">
        <f t="shared" si="27"/>
        <v>152625</v>
      </c>
      <c r="AA9" s="65">
        <f t="shared" si="31"/>
        <v>1</v>
      </c>
      <c r="AB9" s="66">
        <f t="shared" si="16"/>
        <v>0</v>
      </c>
      <c r="AC9" s="66">
        <f t="shared" si="16"/>
        <v>0</v>
      </c>
      <c r="AD9" s="66">
        <f t="shared" si="16"/>
        <v>0</v>
      </c>
      <c r="AE9" s="66">
        <f t="shared" si="16"/>
        <v>0</v>
      </c>
      <c r="AF9" s="66">
        <f t="shared" si="16"/>
        <v>0</v>
      </c>
      <c r="AG9" s="66">
        <f t="shared" si="16"/>
        <v>0</v>
      </c>
      <c r="AH9" s="66">
        <f t="shared" si="16"/>
        <v>0</v>
      </c>
      <c r="AI9" s="66">
        <f t="shared" si="16"/>
        <v>0</v>
      </c>
      <c r="AJ9" s="66">
        <f t="shared" si="16"/>
        <v>0</v>
      </c>
      <c r="AK9" s="67">
        <f t="shared" si="16"/>
        <v>0</v>
      </c>
      <c r="AL9" s="68">
        <f t="shared" si="32"/>
        <v>0</v>
      </c>
      <c r="AM9" s="63">
        <f t="shared" si="33"/>
        <v>0</v>
      </c>
      <c r="AN9" s="63">
        <f t="shared" si="34"/>
        <v>0</v>
      </c>
      <c r="AO9" s="63">
        <f t="shared" si="35"/>
        <v>0</v>
      </c>
      <c r="AP9" s="63">
        <f t="shared" si="36"/>
        <v>0</v>
      </c>
      <c r="AQ9" s="63">
        <f t="shared" si="37"/>
        <v>0</v>
      </c>
      <c r="AR9" s="63">
        <f t="shared" si="38"/>
        <v>0</v>
      </c>
      <c r="AS9" s="63">
        <f t="shared" si="39"/>
        <v>0</v>
      </c>
      <c r="AT9" s="63">
        <f t="shared" si="40"/>
        <v>0</v>
      </c>
      <c r="AU9" s="63">
        <f t="shared" si="41"/>
        <v>0</v>
      </c>
      <c r="AV9" s="63">
        <f t="shared" si="42"/>
        <v>0</v>
      </c>
      <c r="AW9" s="69">
        <f t="shared" si="43"/>
        <v>43861</v>
      </c>
      <c r="AX9" s="70">
        <f t="shared" si="44"/>
        <v>0</v>
      </c>
      <c r="AY9" s="71">
        <f t="shared" si="45"/>
        <v>6105</v>
      </c>
      <c r="AZ9" s="72">
        <f t="shared" si="46"/>
        <v>0.5</v>
      </c>
      <c r="BA9" s="66">
        <f t="shared" si="20"/>
        <v>0</v>
      </c>
      <c r="BB9" s="66">
        <f t="shared" si="20"/>
        <v>0</v>
      </c>
      <c r="BC9" s="66">
        <f t="shared" si="20"/>
        <v>0</v>
      </c>
      <c r="BD9" s="66">
        <f t="shared" si="20"/>
        <v>0</v>
      </c>
      <c r="BE9" s="66">
        <f t="shared" si="20"/>
        <v>0.15</v>
      </c>
      <c r="BF9" s="66">
        <f t="shared" si="20"/>
        <v>0.15</v>
      </c>
      <c r="BG9" s="66">
        <f t="shared" si="20"/>
        <v>0.15</v>
      </c>
      <c r="BH9" s="66">
        <f t="shared" si="20"/>
        <v>0.05</v>
      </c>
      <c r="BI9" s="66">
        <f t="shared" si="20"/>
        <v>0</v>
      </c>
      <c r="BJ9" s="67">
        <f t="shared" si="20"/>
        <v>0</v>
      </c>
      <c r="BK9" s="71">
        <f t="shared" si="47"/>
        <v>76312.5</v>
      </c>
      <c r="BL9" s="70">
        <f t="shared" si="48"/>
        <v>0</v>
      </c>
      <c r="BM9" s="70">
        <f t="shared" si="49"/>
        <v>0</v>
      </c>
      <c r="BN9" s="70">
        <f t="shared" si="50"/>
        <v>0</v>
      </c>
      <c r="BO9" s="70">
        <f t="shared" si="51"/>
        <v>0</v>
      </c>
      <c r="BP9" s="70">
        <f t="shared" si="52"/>
        <v>22893.75</v>
      </c>
      <c r="BQ9" s="70">
        <f t="shared" si="53"/>
        <v>22893.75</v>
      </c>
      <c r="BR9" s="70">
        <f t="shared" si="54"/>
        <v>22893.75</v>
      </c>
      <c r="BS9" s="70">
        <f t="shared" si="55"/>
        <v>7631.25</v>
      </c>
      <c r="BT9" s="70">
        <f t="shared" si="56"/>
        <v>0</v>
      </c>
      <c r="BU9" s="73">
        <f t="shared" si="57"/>
        <v>0</v>
      </c>
    </row>
    <row r="10" spans="1:73" s="29" customFormat="1" ht="18.95" customHeight="1" thickTop="1" thickBot="1" x14ac:dyDescent="0.25">
      <c r="A10" s="270">
        <f>SUIVI!S36</f>
        <v>0</v>
      </c>
      <c r="B10" s="348" t="str">
        <f>SUIVI!C36&amp;"    "&amp;SUIVI!D36</f>
        <v>C7    studio</v>
      </c>
      <c r="C10" s="243"/>
      <c r="D10" s="244"/>
      <c r="E10" s="245">
        <f>SUIVI!L36</f>
        <v>0</v>
      </c>
      <c r="F10" s="246">
        <f>SUIVI!M36</f>
        <v>0</v>
      </c>
      <c r="G10" s="277">
        <f>SUIVI!N36</f>
        <v>0</v>
      </c>
      <c r="H10" s="247">
        <f>SUIVI!O36</f>
        <v>0</v>
      </c>
      <c r="I10" s="278">
        <f>SUIVI!P36</f>
        <v>0</v>
      </c>
      <c r="J10" s="248">
        <f>SUIVI!J36</f>
        <v>0</v>
      </c>
      <c r="K10" s="249">
        <v>1</v>
      </c>
      <c r="L10" s="115">
        <f>SUIVI!Y34</f>
        <v>0</v>
      </c>
      <c r="M10" s="250">
        <f>SUIVI!Q36</f>
        <v>0</v>
      </c>
      <c r="N10" s="250" t="str">
        <f>IF(SUIVI!R36&lt;&gt;"",EOMONTH(SUIVI!R36,0),IF('BLOC C'!L10="OK",EOMONTH('BLOC C'!M10,4),""))</f>
        <v/>
      </c>
      <c r="O10" s="251">
        <v>1</v>
      </c>
      <c r="P10" s="252">
        <f t="shared" si="7"/>
        <v>43616</v>
      </c>
      <c r="Q10" s="253">
        <f>SUIVI!H36</f>
        <v>200000</v>
      </c>
      <c r="R10" s="253">
        <f t="shared" si="22"/>
        <v>0</v>
      </c>
      <c r="S10" s="254"/>
      <c r="T10" s="253">
        <f t="shared" si="8"/>
        <v>200000</v>
      </c>
      <c r="U10" s="255"/>
      <c r="V10" s="256">
        <f t="shared" si="23"/>
        <v>0</v>
      </c>
      <c r="W10" s="257">
        <f t="shared" si="24"/>
        <v>0</v>
      </c>
      <c r="X10" s="255">
        <f t="shared" si="25"/>
        <v>200000</v>
      </c>
      <c r="Y10" s="256">
        <f t="shared" si="26"/>
        <v>50000</v>
      </c>
      <c r="Z10" s="257">
        <f t="shared" si="27"/>
        <v>150000</v>
      </c>
      <c r="AA10" s="258">
        <f t="shared" si="31"/>
        <v>1</v>
      </c>
      <c r="AB10" s="259">
        <f t="shared" si="16"/>
        <v>0</v>
      </c>
      <c r="AC10" s="259">
        <f t="shared" si="16"/>
        <v>0</v>
      </c>
      <c r="AD10" s="259">
        <f t="shared" si="16"/>
        <v>0</v>
      </c>
      <c r="AE10" s="259">
        <f t="shared" si="16"/>
        <v>0</v>
      </c>
      <c r="AF10" s="259">
        <f t="shared" si="16"/>
        <v>0</v>
      </c>
      <c r="AG10" s="259">
        <f t="shared" si="16"/>
        <v>0</v>
      </c>
      <c r="AH10" s="259">
        <f t="shared" si="16"/>
        <v>0</v>
      </c>
      <c r="AI10" s="259">
        <f t="shared" si="16"/>
        <v>0</v>
      </c>
      <c r="AJ10" s="259">
        <f t="shared" si="16"/>
        <v>0</v>
      </c>
      <c r="AK10" s="260">
        <f t="shared" si="16"/>
        <v>0</v>
      </c>
      <c r="AL10" s="261">
        <f t="shared" si="32"/>
        <v>0</v>
      </c>
      <c r="AM10" s="256">
        <f t="shared" si="33"/>
        <v>0</v>
      </c>
      <c r="AN10" s="256">
        <f t="shared" si="34"/>
        <v>0</v>
      </c>
      <c r="AO10" s="256">
        <f t="shared" si="35"/>
        <v>0</v>
      </c>
      <c r="AP10" s="256">
        <f t="shared" si="36"/>
        <v>0</v>
      </c>
      <c r="AQ10" s="256">
        <f t="shared" si="37"/>
        <v>0</v>
      </c>
      <c r="AR10" s="256">
        <f t="shared" si="38"/>
        <v>0</v>
      </c>
      <c r="AS10" s="256">
        <f t="shared" si="39"/>
        <v>0</v>
      </c>
      <c r="AT10" s="256">
        <f t="shared" si="40"/>
        <v>0</v>
      </c>
      <c r="AU10" s="256">
        <f t="shared" si="41"/>
        <v>0</v>
      </c>
      <c r="AV10" s="256">
        <f t="shared" si="42"/>
        <v>0</v>
      </c>
      <c r="AW10" s="262">
        <f t="shared" si="43"/>
        <v>43616</v>
      </c>
      <c r="AX10" s="263">
        <f t="shared" si="44"/>
        <v>0</v>
      </c>
      <c r="AY10" s="264">
        <f t="shared" si="45"/>
        <v>6000</v>
      </c>
      <c r="AZ10" s="265">
        <f t="shared" si="46"/>
        <v>0</v>
      </c>
      <c r="BA10" s="259">
        <f t="shared" si="20"/>
        <v>0.1</v>
      </c>
      <c r="BB10" s="259">
        <f t="shared" si="20"/>
        <v>0.15</v>
      </c>
      <c r="BC10" s="259">
        <f t="shared" si="20"/>
        <v>0.15</v>
      </c>
      <c r="BD10" s="259">
        <f t="shared" si="20"/>
        <v>0.1</v>
      </c>
      <c r="BE10" s="259">
        <f t="shared" si="20"/>
        <v>0.15</v>
      </c>
      <c r="BF10" s="259">
        <f t="shared" si="20"/>
        <v>0.15</v>
      </c>
      <c r="BG10" s="259">
        <f t="shared" si="20"/>
        <v>0.15</v>
      </c>
      <c r="BH10" s="259">
        <f t="shared" si="20"/>
        <v>0.05</v>
      </c>
      <c r="BI10" s="259">
        <f t="shared" si="20"/>
        <v>0</v>
      </c>
      <c r="BJ10" s="260">
        <f t="shared" si="20"/>
        <v>0</v>
      </c>
      <c r="BK10" s="264">
        <f t="shared" si="47"/>
        <v>0</v>
      </c>
      <c r="BL10" s="263">
        <f t="shared" si="48"/>
        <v>15000</v>
      </c>
      <c r="BM10" s="263">
        <f t="shared" si="49"/>
        <v>22500</v>
      </c>
      <c r="BN10" s="263">
        <f t="shared" si="50"/>
        <v>22500</v>
      </c>
      <c r="BO10" s="263">
        <f t="shared" si="51"/>
        <v>15000</v>
      </c>
      <c r="BP10" s="263">
        <f t="shared" si="52"/>
        <v>22500</v>
      </c>
      <c r="BQ10" s="263">
        <f t="shared" si="53"/>
        <v>22500</v>
      </c>
      <c r="BR10" s="263">
        <f t="shared" si="54"/>
        <v>22500</v>
      </c>
      <c r="BS10" s="263">
        <f t="shared" si="55"/>
        <v>7500</v>
      </c>
      <c r="BT10" s="263">
        <f t="shared" si="56"/>
        <v>0</v>
      </c>
      <c r="BU10" s="266">
        <f t="shared" si="57"/>
        <v>0</v>
      </c>
    </row>
    <row r="11" spans="1:73" ht="16.5" thickBot="1" x14ac:dyDescent="0.25">
      <c r="T11" s="234">
        <f>SUM(T4:T10)</f>
        <v>1594000</v>
      </c>
      <c r="U11" s="180"/>
      <c r="V11" s="181">
        <f>SUM(V4:V10)</f>
        <v>0</v>
      </c>
      <c r="W11" s="235"/>
      <c r="X11" s="180">
        <f>SUM(X4:X10)</f>
        <v>1594000</v>
      </c>
      <c r="Y11" s="181">
        <f>SUM(Y4:Y10)</f>
        <v>398500</v>
      </c>
      <c r="Z11" s="235">
        <f>SUM(Z4:Z10)</f>
        <v>1195500</v>
      </c>
      <c r="AL11" s="274">
        <f t="shared" ref="AL11:AV11" si="58">SUM(AL4:AL10)</f>
        <v>0</v>
      </c>
      <c r="AM11" s="275">
        <f t="shared" si="58"/>
        <v>0</v>
      </c>
      <c r="AN11" s="275">
        <f t="shared" si="58"/>
        <v>0</v>
      </c>
      <c r="AO11" s="275">
        <f t="shared" si="58"/>
        <v>0</v>
      </c>
      <c r="AP11" s="275">
        <f t="shared" si="58"/>
        <v>0</v>
      </c>
      <c r="AQ11" s="275">
        <f t="shared" si="58"/>
        <v>0</v>
      </c>
      <c r="AR11" s="275">
        <f t="shared" si="58"/>
        <v>0</v>
      </c>
      <c r="AS11" s="275">
        <f t="shared" si="58"/>
        <v>0</v>
      </c>
      <c r="AT11" s="275">
        <f t="shared" si="58"/>
        <v>0</v>
      </c>
      <c r="AU11" s="275">
        <f t="shared" si="58"/>
        <v>0</v>
      </c>
      <c r="AV11" s="276">
        <f t="shared" si="58"/>
        <v>0</v>
      </c>
      <c r="BK11" s="239">
        <f t="shared" ref="BK11:BU11" si="59">SUM(BK4:BK10)</f>
        <v>348487.5</v>
      </c>
      <c r="BL11" s="178">
        <f t="shared" si="59"/>
        <v>30000</v>
      </c>
      <c r="BM11" s="178">
        <f t="shared" si="59"/>
        <v>67893.75</v>
      </c>
      <c r="BN11" s="178">
        <f t="shared" si="59"/>
        <v>67893.75</v>
      </c>
      <c r="BO11" s="178">
        <f t="shared" si="59"/>
        <v>45262.5</v>
      </c>
      <c r="BP11" s="178">
        <f t="shared" si="59"/>
        <v>90787.5</v>
      </c>
      <c r="BQ11" s="178">
        <f t="shared" si="59"/>
        <v>150075</v>
      </c>
      <c r="BR11" s="178">
        <f t="shared" si="59"/>
        <v>150075</v>
      </c>
      <c r="BS11" s="178">
        <f t="shared" si="59"/>
        <v>50025</v>
      </c>
      <c r="BT11" s="178">
        <f t="shared" si="59"/>
        <v>0</v>
      </c>
      <c r="BU11" s="269">
        <f t="shared" si="59"/>
        <v>0</v>
      </c>
    </row>
    <row r="21" spans="16:39" x14ac:dyDescent="0.2">
      <c r="AM21" s="232"/>
    </row>
    <row r="23" spans="16:39" x14ac:dyDescent="0.2">
      <c r="P23" s="29"/>
    </row>
    <row r="24" spans="16:39" x14ac:dyDescent="0.2">
      <c r="P24" s="29"/>
    </row>
    <row r="25" spans="16:39" x14ac:dyDescent="0.2">
      <c r="P25" s="29"/>
    </row>
    <row r="26" spans="16:39" x14ac:dyDescent="0.2">
      <c r="P26" s="29"/>
    </row>
    <row r="27" spans="16:39" x14ac:dyDescent="0.2">
      <c r="P27" s="29"/>
    </row>
    <row r="28" spans="16:39" x14ac:dyDescent="0.2">
      <c r="P28" s="29"/>
    </row>
    <row r="29" spans="16:39" x14ac:dyDescent="0.2">
      <c r="P29" s="29"/>
    </row>
    <row r="30" spans="16:39" x14ac:dyDescent="0.2">
      <c r="P30" s="29"/>
    </row>
    <row r="31" spans="16:39" x14ac:dyDescent="0.2">
      <c r="P31" s="29"/>
    </row>
    <row r="32" spans="16:39" x14ac:dyDescent="0.2">
      <c r="P32" s="29"/>
    </row>
    <row r="33" spans="16:16" x14ac:dyDescent="0.2">
      <c r="P33" s="29"/>
    </row>
  </sheetData>
  <mergeCells count="4">
    <mergeCell ref="U2:W2"/>
    <mergeCell ref="X2:Z2"/>
    <mergeCell ref="AL2:AV2"/>
    <mergeCell ref="BK2:BU2"/>
  </mergeCells>
  <dataValidations count="2">
    <dataValidation type="custom" allowBlank="1" showInputMessage="1" showErrorMessage="1" sqref="C4:C10">
      <formula1>COUNTIF($C$4:$C$11,C4)&lt;2</formula1>
    </dataValidation>
    <dataValidation type="custom" allowBlank="1" showInputMessage="1" showErrorMessage="1" sqref="D4:D10">
      <formula1>COUNTIF($D$4:$D$11,D4)&lt;2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76" r:id="rId3" name="Button 56">
              <controlPr defaultSize="0" autoFill="0" autoPict="0" macro="[0]!BLOC_C.Invoice_template_generator2">
                <anchor moveWithCells="1" sizeWithCells="1">
                  <from>
                    <xdr:col>2</xdr:col>
                    <xdr:colOff>809625</xdr:colOff>
                    <xdr:row>13</xdr:row>
                    <xdr:rowOff>142875</xdr:rowOff>
                  </from>
                  <to>
                    <xdr:col>5</xdr:col>
                    <xdr:colOff>428625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2"/>
  <dimension ref="A1:BU54"/>
  <sheetViews>
    <sheetView showZeros="0" topLeftCell="S1" workbookViewId="0">
      <selection activeCell="AX45" sqref="AX45"/>
    </sheetView>
  </sheetViews>
  <sheetFormatPr defaultColWidth="11.42578125" defaultRowHeight="12.75" x14ac:dyDescent="0.2"/>
  <cols>
    <col min="1" max="1" width="4.140625" bestFit="1" customWidth="1"/>
    <col min="2" max="2" width="9.7109375" customWidth="1"/>
    <col min="3" max="3" width="4.85546875" bestFit="1" customWidth="1"/>
    <col min="4" max="4" width="8" customWidth="1"/>
    <col min="5" max="5" width="38.85546875" bestFit="1" customWidth="1"/>
    <col min="6" max="6" width="24.42578125" customWidth="1"/>
    <col min="7" max="8" width="10.85546875" customWidth="1"/>
    <col min="9" max="9" width="14.140625" customWidth="1"/>
    <col min="10" max="12" width="10.85546875" customWidth="1"/>
    <col min="13" max="13" width="12.42578125" customWidth="1"/>
    <col min="14" max="19" width="10.85546875" customWidth="1"/>
    <col min="20" max="20" width="13.42578125" customWidth="1"/>
    <col min="21" max="22" width="10.85546875" customWidth="1"/>
    <col min="23" max="23" width="16.28515625" customWidth="1"/>
    <col min="24" max="24" width="10.85546875" customWidth="1"/>
    <col min="25" max="26" width="11.28515625" bestFit="1" customWidth="1"/>
    <col min="27" max="38" width="10.85546875" customWidth="1"/>
    <col min="50" max="50" width="11" bestFit="1" customWidth="1"/>
  </cols>
  <sheetData>
    <row r="1" spans="1:73" s="29" customFormat="1" ht="26.1" customHeight="1" thickBot="1" x14ac:dyDescent="0.3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  <c r="P1" s="14"/>
      <c r="Q1" s="14"/>
      <c r="R1" s="14"/>
      <c r="S1" s="14"/>
      <c r="T1" s="16" t="str">
        <f>IF(U1+X1-T2=0,"","ERROR")</f>
        <v/>
      </c>
      <c r="U1" s="17">
        <f t="shared" ref="U1:Z1" si="0">SUM(U4:U46)</f>
        <v>0</v>
      </c>
      <c r="V1" s="17">
        <f t="shared" si="0"/>
        <v>0</v>
      </c>
      <c r="W1" s="17">
        <f t="shared" si="0"/>
        <v>0</v>
      </c>
      <c r="X1" s="17">
        <f t="shared" si="0"/>
        <v>1290000</v>
      </c>
      <c r="Y1" s="18">
        <f t="shared" si="0"/>
        <v>322500</v>
      </c>
      <c r="Z1" s="19">
        <f t="shared" si="0"/>
        <v>967500</v>
      </c>
      <c r="AA1" s="20"/>
      <c r="AB1" s="21">
        <f>SUIVI!C155</f>
        <v>43677</v>
      </c>
      <c r="AC1" s="21">
        <f>SUIVI!D155</f>
        <v>43951</v>
      </c>
      <c r="AD1" s="21">
        <f>SUIVI!E155</f>
        <v>44043</v>
      </c>
      <c r="AE1" s="21">
        <f>SUIVI!F155</f>
        <v>44316</v>
      </c>
      <c r="AF1" s="21">
        <f>SUIVI!G155</f>
        <v>0</v>
      </c>
      <c r="AG1" s="21">
        <f>SUIVI!H155</f>
        <v>0</v>
      </c>
      <c r="AH1" s="21">
        <f>SUIVI!I155</f>
        <v>0</v>
      </c>
      <c r="AI1" s="21">
        <f>SUIVI!J155</f>
        <v>0</v>
      </c>
      <c r="AJ1" s="21">
        <f>SUIVI!K155</f>
        <v>0</v>
      </c>
      <c r="AK1" s="21">
        <f>SUIVI!L155</f>
        <v>0</v>
      </c>
      <c r="AL1" s="22"/>
      <c r="AM1" s="22">
        <f>AB1</f>
        <v>43677</v>
      </c>
      <c r="AN1" s="22">
        <f t="shared" ref="AN1:AV1" si="1">AC1</f>
        <v>43951</v>
      </c>
      <c r="AO1" s="22">
        <f t="shared" si="1"/>
        <v>44043</v>
      </c>
      <c r="AP1" s="22">
        <f t="shared" si="1"/>
        <v>44316</v>
      </c>
      <c r="AQ1" s="22">
        <f t="shared" si="1"/>
        <v>0</v>
      </c>
      <c r="AR1" s="22">
        <f t="shared" si="1"/>
        <v>0</v>
      </c>
      <c r="AS1" s="22">
        <f t="shared" si="1"/>
        <v>0</v>
      </c>
      <c r="AT1" s="22">
        <f t="shared" si="1"/>
        <v>0</v>
      </c>
      <c r="AU1" s="22">
        <f t="shared" si="1"/>
        <v>0</v>
      </c>
      <c r="AV1" s="22">
        <f t="shared" si="1"/>
        <v>0</v>
      </c>
      <c r="AW1" s="23"/>
      <c r="AX1" s="117"/>
      <c r="AY1" s="227"/>
      <c r="AZ1" s="24"/>
      <c r="BA1" s="25">
        <f>AM1</f>
        <v>43677</v>
      </c>
      <c r="BB1" s="25">
        <f t="shared" ref="BB1:BJ1" si="2">AN1</f>
        <v>43951</v>
      </c>
      <c r="BC1" s="25">
        <f t="shared" si="2"/>
        <v>44043</v>
      </c>
      <c r="BD1" s="25">
        <f t="shared" si="2"/>
        <v>44316</v>
      </c>
      <c r="BE1" s="25">
        <f t="shared" si="2"/>
        <v>0</v>
      </c>
      <c r="BF1" s="25">
        <f t="shared" si="2"/>
        <v>0</v>
      </c>
      <c r="BG1" s="25">
        <f t="shared" si="2"/>
        <v>0</v>
      </c>
      <c r="BH1" s="25">
        <f t="shared" si="2"/>
        <v>0</v>
      </c>
      <c r="BI1" s="25">
        <f t="shared" si="2"/>
        <v>0</v>
      </c>
      <c r="BJ1" s="26">
        <f t="shared" si="2"/>
        <v>0</v>
      </c>
      <c r="BK1" s="27"/>
      <c r="BL1" s="25">
        <f>AM1</f>
        <v>43677</v>
      </c>
      <c r="BM1" s="25">
        <f t="shared" ref="BM1:BU1" si="3">AN1</f>
        <v>43951</v>
      </c>
      <c r="BN1" s="25">
        <f t="shared" si="3"/>
        <v>44043</v>
      </c>
      <c r="BO1" s="25">
        <f t="shared" si="3"/>
        <v>44316</v>
      </c>
      <c r="BP1" s="25">
        <f t="shared" si="3"/>
        <v>0</v>
      </c>
      <c r="BQ1" s="25">
        <f t="shared" si="3"/>
        <v>0</v>
      </c>
      <c r="BR1" s="25">
        <f t="shared" si="3"/>
        <v>0</v>
      </c>
      <c r="BS1" s="25">
        <f t="shared" si="3"/>
        <v>0</v>
      </c>
      <c r="BT1" s="25">
        <f t="shared" si="3"/>
        <v>0</v>
      </c>
      <c r="BU1" s="28">
        <f t="shared" si="3"/>
        <v>0</v>
      </c>
    </row>
    <row r="2" spans="1:73" s="29" customFormat="1" ht="30.95" customHeight="1" thickBo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30" t="s">
        <v>12</v>
      </c>
      <c r="O2" s="25">
        <f>SUIVI!P108</f>
        <v>43419</v>
      </c>
      <c r="P2" s="14"/>
      <c r="Q2" s="31"/>
      <c r="R2" s="31"/>
      <c r="S2" s="32"/>
      <c r="T2" s="33">
        <f>SUM(T4:T46)</f>
        <v>1290000</v>
      </c>
      <c r="U2" s="379" t="s">
        <v>13</v>
      </c>
      <c r="V2" s="380"/>
      <c r="W2" s="381"/>
      <c r="X2" s="379" t="s">
        <v>14</v>
      </c>
      <c r="Y2" s="380"/>
      <c r="Z2" s="381"/>
      <c r="AA2" s="34">
        <f>SUM(AB2:AK2)</f>
        <v>1</v>
      </c>
      <c r="AB2" s="35">
        <f>SUIVI!C156</f>
        <v>0.35</v>
      </c>
      <c r="AC2" s="35">
        <f>SUIVI!D156</f>
        <v>0.3</v>
      </c>
      <c r="AD2" s="35">
        <f>SUIVI!E156</f>
        <v>0.3</v>
      </c>
      <c r="AE2" s="35">
        <f>SUIVI!F156</f>
        <v>0.05</v>
      </c>
      <c r="AF2" s="35">
        <f>SUIVI!G156</f>
        <v>0</v>
      </c>
      <c r="AG2" s="35">
        <f>SUIVI!H156</f>
        <v>0</v>
      </c>
      <c r="AH2" s="35">
        <f>SUIVI!I156</f>
        <v>0</v>
      </c>
      <c r="AI2" s="35">
        <f>SUIVI!J156</f>
        <v>0</v>
      </c>
      <c r="AJ2" s="35">
        <f>SUIVI!K156</f>
        <v>0</v>
      </c>
      <c r="AK2" s="35">
        <f>SUIVI!L156</f>
        <v>0</v>
      </c>
      <c r="AL2" s="382" t="s">
        <v>15</v>
      </c>
      <c r="AM2" s="382"/>
      <c r="AN2" s="382"/>
      <c r="AO2" s="382"/>
      <c r="AP2" s="382"/>
      <c r="AQ2" s="382"/>
      <c r="AR2" s="382"/>
      <c r="AS2" s="382"/>
      <c r="AT2" s="382"/>
      <c r="AU2" s="382"/>
      <c r="AV2" s="382"/>
      <c r="AW2" s="36"/>
      <c r="AX2" s="228"/>
      <c r="AY2" s="226"/>
      <c r="AZ2" s="38"/>
      <c r="BA2" s="38">
        <f>AB2</f>
        <v>0.35</v>
      </c>
      <c r="BB2" s="38">
        <f t="shared" ref="BB2:BJ2" si="4">AC2</f>
        <v>0.3</v>
      </c>
      <c r="BC2" s="38">
        <f t="shared" si="4"/>
        <v>0.3</v>
      </c>
      <c r="BD2" s="38">
        <f t="shared" si="4"/>
        <v>0.05</v>
      </c>
      <c r="BE2" s="38">
        <f t="shared" si="4"/>
        <v>0</v>
      </c>
      <c r="BF2" s="38">
        <f t="shared" si="4"/>
        <v>0</v>
      </c>
      <c r="BG2" s="38">
        <f t="shared" si="4"/>
        <v>0</v>
      </c>
      <c r="BH2" s="38">
        <f t="shared" si="4"/>
        <v>0</v>
      </c>
      <c r="BI2" s="38">
        <f t="shared" si="4"/>
        <v>0</v>
      </c>
      <c r="BJ2" s="39">
        <f t="shared" si="4"/>
        <v>0</v>
      </c>
      <c r="BK2" s="383" t="s">
        <v>16</v>
      </c>
      <c r="BL2" s="383"/>
      <c r="BM2" s="383"/>
      <c r="BN2" s="383"/>
      <c r="BO2" s="383"/>
      <c r="BP2" s="383"/>
      <c r="BQ2" s="383"/>
      <c r="BR2" s="383"/>
      <c r="BS2" s="383"/>
      <c r="BT2" s="383"/>
      <c r="BU2" s="384"/>
    </row>
    <row r="3" spans="1:73" s="29" customFormat="1" ht="36" customHeight="1" thickBot="1" x14ac:dyDescent="0.25">
      <c r="A3" s="40" t="s">
        <v>17</v>
      </c>
      <c r="B3" s="40" t="s">
        <v>18</v>
      </c>
      <c r="C3" s="40" t="s">
        <v>19</v>
      </c>
      <c r="D3" s="40" t="s">
        <v>11</v>
      </c>
      <c r="E3" s="40" t="s">
        <v>20</v>
      </c>
      <c r="F3" s="40" t="s">
        <v>21</v>
      </c>
      <c r="G3" s="40" t="s">
        <v>22</v>
      </c>
      <c r="H3" s="40" t="s">
        <v>23</v>
      </c>
      <c r="I3" s="40" t="s">
        <v>24</v>
      </c>
      <c r="J3" s="40" t="s">
        <v>9</v>
      </c>
      <c r="K3" s="40" t="s">
        <v>25</v>
      </c>
      <c r="L3" s="40" t="s">
        <v>26</v>
      </c>
      <c r="M3" s="40" t="s">
        <v>27</v>
      </c>
      <c r="N3" s="40" t="s">
        <v>28</v>
      </c>
      <c r="O3" s="40" t="s">
        <v>29</v>
      </c>
      <c r="P3" s="40" t="s">
        <v>30</v>
      </c>
      <c r="Q3" s="41" t="s">
        <v>18</v>
      </c>
      <c r="R3" s="42" t="s">
        <v>11</v>
      </c>
      <c r="S3" s="43" t="s">
        <v>19</v>
      </c>
      <c r="T3" s="43" t="s">
        <v>31</v>
      </c>
      <c r="U3" s="44" t="s">
        <v>32</v>
      </c>
      <c r="V3" s="45">
        <v>0.25</v>
      </c>
      <c r="W3" s="46">
        <f>1-V3</f>
        <v>0.75</v>
      </c>
      <c r="X3" s="44" t="s">
        <v>32</v>
      </c>
      <c r="Y3" s="45">
        <f>V3</f>
        <v>0.25</v>
      </c>
      <c r="Z3" s="45">
        <f>W3</f>
        <v>0.75</v>
      </c>
      <c r="AA3" s="47" t="s">
        <v>33</v>
      </c>
      <c r="AB3" s="40" t="s">
        <v>34</v>
      </c>
      <c r="AC3" s="40" t="s">
        <v>35</v>
      </c>
      <c r="AD3" s="40" t="s">
        <v>36</v>
      </c>
      <c r="AE3" s="40" t="s">
        <v>37</v>
      </c>
      <c r="AF3" s="40" t="s">
        <v>38</v>
      </c>
      <c r="AG3" s="40" t="s">
        <v>39</v>
      </c>
      <c r="AH3" s="40" t="s">
        <v>40</v>
      </c>
      <c r="AI3" s="40" t="s">
        <v>41</v>
      </c>
      <c r="AJ3" s="40" t="s">
        <v>42</v>
      </c>
      <c r="AK3" s="48" t="s">
        <v>43</v>
      </c>
      <c r="AL3" s="49" t="str">
        <f t="shared" ref="AL3:AV3" si="5">AA3</f>
        <v>Tranche 0</v>
      </c>
      <c r="AM3" s="49" t="str">
        <f t="shared" si="5"/>
        <v>Tranche 1</v>
      </c>
      <c r="AN3" s="49" t="str">
        <f t="shared" si="5"/>
        <v>Tranche 2</v>
      </c>
      <c r="AO3" s="49" t="str">
        <f t="shared" si="5"/>
        <v>Tranche 3</v>
      </c>
      <c r="AP3" s="49" t="str">
        <f t="shared" si="5"/>
        <v>Tranche 4</v>
      </c>
      <c r="AQ3" s="49" t="str">
        <f t="shared" si="5"/>
        <v>Tranche 5</v>
      </c>
      <c r="AR3" s="49" t="str">
        <f t="shared" si="5"/>
        <v>Tranche 6</v>
      </c>
      <c r="AS3" s="49" t="str">
        <f t="shared" si="5"/>
        <v>Tranche 7</v>
      </c>
      <c r="AT3" s="49" t="str">
        <f t="shared" si="5"/>
        <v>Tranche 8</v>
      </c>
      <c r="AU3" s="49" t="str">
        <f t="shared" si="5"/>
        <v>Tranche 9</v>
      </c>
      <c r="AV3" s="49" t="str">
        <f t="shared" si="5"/>
        <v>Tranche 10</v>
      </c>
      <c r="AW3" s="50"/>
      <c r="AX3" s="51"/>
      <c r="AY3" s="52"/>
      <c r="AZ3" s="53" t="s">
        <v>33</v>
      </c>
      <c r="BA3" s="53" t="s">
        <v>34</v>
      </c>
      <c r="BB3" s="53" t="s">
        <v>35</v>
      </c>
      <c r="BC3" s="53" t="s">
        <v>36</v>
      </c>
      <c r="BD3" s="53" t="s">
        <v>37</v>
      </c>
      <c r="BE3" s="53" t="s">
        <v>38</v>
      </c>
      <c r="BF3" s="53" t="s">
        <v>39</v>
      </c>
      <c r="BG3" s="53" t="s">
        <v>40</v>
      </c>
      <c r="BH3" s="53" t="s">
        <v>41</v>
      </c>
      <c r="BI3" s="53" t="s">
        <v>42</v>
      </c>
      <c r="BJ3" s="54" t="s">
        <v>43</v>
      </c>
      <c r="BK3" s="53" t="str">
        <f t="shared" ref="BK3:BU3" si="6">AL3</f>
        <v>Tranche 0</v>
      </c>
      <c r="BL3" s="53" t="str">
        <f t="shared" si="6"/>
        <v>Tranche 1</v>
      </c>
      <c r="BM3" s="53" t="str">
        <f t="shared" si="6"/>
        <v>Tranche 2</v>
      </c>
      <c r="BN3" s="53" t="str">
        <f t="shared" si="6"/>
        <v>Tranche 3</v>
      </c>
      <c r="BO3" s="53" t="str">
        <f t="shared" si="6"/>
        <v>Tranche 4</v>
      </c>
      <c r="BP3" s="53" t="str">
        <f t="shared" si="6"/>
        <v>Tranche 5</v>
      </c>
      <c r="BQ3" s="53" t="str">
        <f t="shared" si="6"/>
        <v>Tranche 6</v>
      </c>
      <c r="BR3" s="53" t="str">
        <f t="shared" si="6"/>
        <v>Tranche 7</v>
      </c>
      <c r="BS3" s="53" t="str">
        <f t="shared" si="6"/>
        <v>Tranche 8</v>
      </c>
      <c r="BT3" s="53" t="str">
        <f t="shared" si="6"/>
        <v>Tranche 9</v>
      </c>
      <c r="BU3" s="55" t="str">
        <f t="shared" si="6"/>
        <v>Tranche 10</v>
      </c>
    </row>
    <row r="4" spans="1:73" s="29" customFormat="1" ht="18.95" customHeight="1" thickTop="1" thickBot="1" x14ac:dyDescent="0.25">
      <c r="A4" s="182"/>
      <c r="B4" s="74"/>
      <c r="C4" s="349" t="str">
        <f>SUIVI!C37</f>
        <v>P01</v>
      </c>
      <c r="D4" s="76"/>
      <c r="E4" s="106">
        <f>SUIVI!L37</f>
        <v>0</v>
      </c>
      <c r="F4" s="107">
        <f>SUIVI!M37</f>
        <v>0</v>
      </c>
      <c r="G4" s="107">
        <f>SUIVI!N37</f>
        <v>0</v>
      </c>
      <c r="H4" s="109">
        <f>SUIVI!O37</f>
        <v>0</v>
      </c>
      <c r="I4" s="108">
        <f>SUIVI!P37</f>
        <v>0</v>
      </c>
      <c r="J4" s="110">
        <f>SUIVI!J37</f>
        <v>0</v>
      </c>
      <c r="K4" s="175">
        <v>1</v>
      </c>
      <c r="L4" s="114">
        <f>SUIVI!Y37</f>
        <v>0</v>
      </c>
      <c r="M4" s="79">
        <f>SUIVI!Q37</f>
        <v>0</v>
      </c>
      <c r="N4" s="79" t="str">
        <f>IF(SUIVI!R37&lt;&gt;"",EOMONTH(SUIVI!R37,0),IF(L4="OK",EOMONTH(M4,4),""))</f>
        <v/>
      </c>
      <c r="O4" s="80">
        <v>6</v>
      </c>
      <c r="P4" s="60">
        <f t="shared" ref="P4:P5" si="7">IF(L4="OK","",EOMONTH($O$2,O4+5))</f>
        <v>43769</v>
      </c>
      <c r="Q4" s="127"/>
      <c r="R4" s="127"/>
      <c r="S4" s="61">
        <f>SUIVI!H37</f>
        <v>30000</v>
      </c>
      <c r="T4" s="61">
        <f t="shared" ref="T4:T5" si="8">Q4+R4+S4</f>
        <v>30000</v>
      </c>
      <c r="U4" s="62">
        <f t="shared" ref="U4:U5" si="9">IF(L4="OK",T4*K4,0)</f>
        <v>0</v>
      </c>
      <c r="V4" s="63">
        <f t="shared" ref="V4:V5" si="10">U4*$V$3</f>
        <v>0</v>
      </c>
      <c r="W4" s="64">
        <f t="shared" ref="W4:W5" si="11">U4*$W$3</f>
        <v>0</v>
      </c>
      <c r="X4" s="62">
        <f t="shared" ref="X4:X5" si="12">IF(L4="OK",0,T4)</f>
        <v>30000</v>
      </c>
      <c r="Y4" s="63">
        <f t="shared" ref="Y4:Y5" si="13">X4*$V$3</f>
        <v>7500</v>
      </c>
      <c r="Z4" s="64">
        <f t="shared" ref="Z4:Z5" si="14">X4*$W$3</f>
        <v>22500</v>
      </c>
      <c r="AA4" s="65">
        <f t="shared" ref="AA4:AA5" si="15">1-SUM(AB4:AK4)</f>
        <v>1</v>
      </c>
      <c r="AB4" s="66">
        <f t="shared" ref="AB4:AK22" si="16">IF(AB$1&lt;$N4,0,AB$2)</f>
        <v>0</v>
      </c>
      <c r="AC4" s="66">
        <f t="shared" si="16"/>
        <v>0</v>
      </c>
      <c r="AD4" s="66">
        <f t="shared" si="16"/>
        <v>0</v>
      </c>
      <c r="AE4" s="66">
        <f t="shared" si="16"/>
        <v>0</v>
      </c>
      <c r="AF4" s="66">
        <f t="shared" si="16"/>
        <v>0</v>
      </c>
      <c r="AG4" s="66">
        <f t="shared" si="16"/>
        <v>0</v>
      </c>
      <c r="AH4" s="66">
        <f t="shared" si="16"/>
        <v>0</v>
      </c>
      <c r="AI4" s="66">
        <f t="shared" si="16"/>
        <v>0</v>
      </c>
      <c r="AJ4" s="66">
        <f t="shared" si="16"/>
        <v>0</v>
      </c>
      <c r="AK4" s="67">
        <f t="shared" si="16"/>
        <v>0</v>
      </c>
      <c r="AL4" s="68">
        <f t="shared" ref="AL4:AV5" si="17">$W4*AA4</f>
        <v>0</v>
      </c>
      <c r="AM4" s="63">
        <f t="shared" si="17"/>
        <v>0</v>
      </c>
      <c r="AN4" s="63">
        <f t="shared" si="17"/>
        <v>0</v>
      </c>
      <c r="AO4" s="63">
        <f t="shared" si="17"/>
        <v>0</v>
      </c>
      <c r="AP4" s="63">
        <f t="shared" si="17"/>
        <v>0</v>
      </c>
      <c r="AQ4" s="63">
        <f t="shared" si="17"/>
        <v>0</v>
      </c>
      <c r="AR4" s="63">
        <f t="shared" si="17"/>
        <v>0</v>
      </c>
      <c r="AS4" s="63">
        <f t="shared" si="17"/>
        <v>0</v>
      </c>
      <c r="AT4" s="63">
        <f t="shared" si="17"/>
        <v>0</v>
      </c>
      <c r="AU4" s="63">
        <f t="shared" si="17"/>
        <v>0</v>
      </c>
      <c r="AV4" s="63">
        <f t="shared" si="17"/>
        <v>0</v>
      </c>
      <c r="AW4" s="69"/>
      <c r="AX4" s="70"/>
      <c r="AY4" s="71"/>
      <c r="AZ4" s="72">
        <f t="shared" ref="AZ4" si="18">1-SUM(BA4:BJ4)</f>
        <v>0.35</v>
      </c>
      <c r="BA4" s="66">
        <f t="shared" ref="BA4:BJ14" si="19">IF(BA$1&lt;$P4,0,BA$2)</f>
        <v>0</v>
      </c>
      <c r="BB4" s="66">
        <f t="shared" si="19"/>
        <v>0.3</v>
      </c>
      <c r="BC4" s="66">
        <f t="shared" si="19"/>
        <v>0.3</v>
      </c>
      <c r="BD4" s="66">
        <f t="shared" si="19"/>
        <v>0.05</v>
      </c>
      <c r="BE4" s="66">
        <f t="shared" si="19"/>
        <v>0</v>
      </c>
      <c r="BF4" s="66">
        <f t="shared" si="19"/>
        <v>0</v>
      </c>
      <c r="BG4" s="66">
        <f t="shared" si="19"/>
        <v>0</v>
      </c>
      <c r="BH4" s="66">
        <f t="shared" si="19"/>
        <v>0</v>
      </c>
      <c r="BI4" s="66">
        <f t="shared" si="19"/>
        <v>0</v>
      </c>
      <c r="BJ4" s="67">
        <f t="shared" si="19"/>
        <v>0</v>
      </c>
      <c r="BK4" s="71">
        <f t="shared" ref="BK4:BU4" si="20">$Z4*AZ4</f>
        <v>7874.9999999999991</v>
      </c>
      <c r="BL4" s="70">
        <f t="shared" si="20"/>
        <v>0</v>
      </c>
      <c r="BM4" s="70">
        <f t="shared" si="20"/>
        <v>6750</v>
      </c>
      <c r="BN4" s="70">
        <f t="shared" si="20"/>
        <v>6750</v>
      </c>
      <c r="BO4" s="70">
        <f t="shared" si="20"/>
        <v>1125</v>
      </c>
      <c r="BP4" s="70">
        <f t="shared" si="20"/>
        <v>0</v>
      </c>
      <c r="BQ4" s="70">
        <f t="shared" si="20"/>
        <v>0</v>
      </c>
      <c r="BR4" s="70">
        <f t="shared" si="20"/>
        <v>0</v>
      </c>
      <c r="BS4" s="70">
        <f t="shared" si="20"/>
        <v>0</v>
      </c>
      <c r="BT4" s="70">
        <f t="shared" si="20"/>
        <v>0</v>
      </c>
      <c r="BU4" s="73">
        <f t="shared" si="20"/>
        <v>0</v>
      </c>
    </row>
    <row r="5" spans="1:73" s="29" customFormat="1" ht="18.95" customHeight="1" thickTop="1" thickBot="1" x14ac:dyDescent="0.25">
      <c r="A5" s="177"/>
      <c r="B5" s="131"/>
      <c r="C5" s="350" t="str">
        <f>SUIVI!C38</f>
        <v>P02</v>
      </c>
      <c r="D5" s="133"/>
      <c r="E5" s="134">
        <f>SUIVI!L38</f>
        <v>0</v>
      </c>
      <c r="F5" s="135">
        <f>SUIVI!M38</f>
        <v>0</v>
      </c>
      <c r="G5" s="135">
        <f>SUIVI!N38</f>
        <v>0</v>
      </c>
      <c r="H5" s="136">
        <f>SUIVI!O38</f>
        <v>0</v>
      </c>
      <c r="I5" s="137">
        <f>SUIVI!P38</f>
        <v>0</v>
      </c>
      <c r="J5" s="138">
        <f>SUIVI!J38</f>
        <v>0</v>
      </c>
      <c r="K5" s="176">
        <v>1</v>
      </c>
      <c r="L5" s="114">
        <f>SUIVI!Y38</f>
        <v>0</v>
      </c>
      <c r="M5" s="156">
        <f>SUIVI!Q38</f>
        <v>0</v>
      </c>
      <c r="N5" s="156" t="str">
        <f>IF(SUIVI!R38&lt;&gt;"",EOMONTH(SUIVI!R38,0),IF(L5="OK",EOMONTH(M5,4),""))</f>
        <v/>
      </c>
      <c r="O5" s="140">
        <v>1</v>
      </c>
      <c r="P5" s="141">
        <f t="shared" si="7"/>
        <v>43616</v>
      </c>
      <c r="Q5" s="143"/>
      <c r="R5" s="143"/>
      <c r="S5" s="142">
        <f>SUIVI!H38</f>
        <v>30000</v>
      </c>
      <c r="T5" s="142">
        <f t="shared" si="8"/>
        <v>30000</v>
      </c>
      <c r="U5" s="144">
        <f t="shared" si="9"/>
        <v>0</v>
      </c>
      <c r="V5" s="145">
        <f t="shared" si="10"/>
        <v>0</v>
      </c>
      <c r="W5" s="146">
        <f t="shared" si="11"/>
        <v>0</v>
      </c>
      <c r="X5" s="144">
        <f t="shared" si="12"/>
        <v>30000</v>
      </c>
      <c r="Y5" s="145">
        <f t="shared" si="13"/>
        <v>7500</v>
      </c>
      <c r="Z5" s="146">
        <f t="shared" si="14"/>
        <v>22500</v>
      </c>
      <c r="AA5" s="147">
        <f t="shared" si="15"/>
        <v>1</v>
      </c>
      <c r="AB5" s="148">
        <f t="shared" si="16"/>
        <v>0</v>
      </c>
      <c r="AC5" s="148">
        <f t="shared" si="16"/>
        <v>0</v>
      </c>
      <c r="AD5" s="148">
        <f t="shared" si="16"/>
        <v>0</v>
      </c>
      <c r="AE5" s="148">
        <f t="shared" si="16"/>
        <v>0</v>
      </c>
      <c r="AF5" s="148">
        <f t="shared" si="16"/>
        <v>0</v>
      </c>
      <c r="AG5" s="148">
        <f t="shared" si="16"/>
        <v>0</v>
      </c>
      <c r="AH5" s="148">
        <f t="shared" si="16"/>
        <v>0</v>
      </c>
      <c r="AI5" s="148">
        <f t="shared" si="16"/>
        <v>0</v>
      </c>
      <c r="AJ5" s="148">
        <f t="shared" si="16"/>
        <v>0</v>
      </c>
      <c r="AK5" s="149">
        <f t="shared" si="16"/>
        <v>0</v>
      </c>
      <c r="AL5" s="150">
        <f t="shared" si="17"/>
        <v>0</v>
      </c>
      <c r="AM5" s="145">
        <f t="shared" si="17"/>
        <v>0</v>
      </c>
      <c r="AN5" s="145">
        <f t="shared" si="17"/>
        <v>0</v>
      </c>
      <c r="AO5" s="145">
        <f t="shared" si="17"/>
        <v>0</v>
      </c>
      <c r="AP5" s="145">
        <f t="shared" si="17"/>
        <v>0</v>
      </c>
      <c r="AQ5" s="145">
        <f t="shared" si="17"/>
        <v>0</v>
      </c>
      <c r="AR5" s="145">
        <f t="shared" si="17"/>
        <v>0</v>
      </c>
      <c r="AS5" s="145">
        <f t="shared" si="17"/>
        <v>0</v>
      </c>
      <c r="AT5" s="145">
        <f t="shared" si="17"/>
        <v>0</v>
      </c>
      <c r="AU5" s="145">
        <f t="shared" si="17"/>
        <v>0</v>
      </c>
      <c r="AV5" s="145">
        <f t="shared" si="17"/>
        <v>0</v>
      </c>
      <c r="AW5" s="151"/>
      <c r="AX5" s="154"/>
      <c r="AY5" s="152"/>
      <c r="AZ5" s="153">
        <f t="shared" ref="AZ5:AZ46" si="21">1-SUM(BA5:BJ5)</f>
        <v>0</v>
      </c>
      <c r="BA5" s="148">
        <f t="shared" si="19"/>
        <v>0.35</v>
      </c>
      <c r="BB5" s="148">
        <f t="shared" si="19"/>
        <v>0.3</v>
      </c>
      <c r="BC5" s="148">
        <f t="shared" si="19"/>
        <v>0.3</v>
      </c>
      <c r="BD5" s="148">
        <f t="shared" si="19"/>
        <v>0.05</v>
      </c>
      <c r="BE5" s="148">
        <f t="shared" si="19"/>
        <v>0</v>
      </c>
      <c r="BF5" s="148">
        <f t="shared" si="19"/>
        <v>0</v>
      </c>
      <c r="BG5" s="148">
        <f t="shared" si="19"/>
        <v>0</v>
      </c>
      <c r="BH5" s="148">
        <f t="shared" si="19"/>
        <v>0</v>
      </c>
      <c r="BI5" s="148">
        <f t="shared" si="19"/>
        <v>0</v>
      </c>
      <c r="BJ5" s="149">
        <f t="shared" si="19"/>
        <v>0</v>
      </c>
      <c r="BK5" s="152">
        <f t="shared" ref="BK5:BK46" si="22">$Z5*AZ5</f>
        <v>0</v>
      </c>
      <c r="BL5" s="154">
        <f t="shared" ref="BL5:BL46" si="23">$Z5*BA5</f>
        <v>7874.9999999999991</v>
      </c>
      <c r="BM5" s="154">
        <f t="shared" ref="BM5:BM46" si="24">$Z5*BB5</f>
        <v>6750</v>
      </c>
      <c r="BN5" s="154">
        <f t="shared" ref="BN5:BN46" si="25">$Z5*BC5</f>
        <v>6750</v>
      </c>
      <c r="BO5" s="154">
        <f t="shared" ref="BO5:BO46" si="26">$Z5*BD5</f>
        <v>1125</v>
      </c>
      <c r="BP5" s="154">
        <f t="shared" ref="BP5:BP46" si="27">$Z5*BE5</f>
        <v>0</v>
      </c>
      <c r="BQ5" s="154">
        <f t="shared" ref="BQ5:BQ46" si="28">$Z5*BF5</f>
        <v>0</v>
      </c>
      <c r="BR5" s="154">
        <f t="shared" ref="BR5:BR46" si="29">$Z5*BG5</f>
        <v>0</v>
      </c>
      <c r="BS5" s="154">
        <f t="shared" ref="BS5:BS46" si="30">$Z5*BH5</f>
        <v>0</v>
      </c>
      <c r="BT5" s="154">
        <f t="shared" ref="BT5:BT46" si="31">$Z5*BI5</f>
        <v>0</v>
      </c>
      <c r="BU5" s="155">
        <f t="shared" ref="BU5:BU46" si="32">$Z5*BJ5</f>
        <v>0</v>
      </c>
    </row>
    <row r="6" spans="1:73" s="29" customFormat="1" ht="18.95" customHeight="1" thickTop="1" thickBot="1" x14ac:dyDescent="0.25">
      <c r="A6" s="182"/>
      <c r="B6" s="74"/>
      <c r="C6" s="349" t="str">
        <f>SUIVI!C39</f>
        <v>P03</v>
      </c>
      <c r="D6" s="76"/>
      <c r="E6" s="77">
        <f>SUIVI!L39</f>
        <v>0</v>
      </c>
      <c r="F6" s="57">
        <f>SUIVI!M39</f>
        <v>0</v>
      </c>
      <c r="G6" s="57">
        <f>SUIVI!N39</f>
        <v>0</v>
      </c>
      <c r="H6" s="104">
        <f>SUIVI!O39</f>
        <v>0</v>
      </c>
      <c r="I6" s="58">
        <f>SUIVI!P39</f>
        <v>0</v>
      </c>
      <c r="J6" s="105">
        <f>SUIVI!J39</f>
        <v>0</v>
      </c>
      <c r="K6" s="170">
        <v>1</v>
      </c>
      <c r="L6" s="114">
        <f>SUIVI!Y39</f>
        <v>0</v>
      </c>
      <c r="M6" s="79">
        <f>SUIVI!Q39</f>
        <v>0</v>
      </c>
      <c r="N6" s="79" t="str">
        <f>IF(SUIVI!R39&lt;&gt;"",EOMONTH(SUIVI!R39,0),IF(L6="OK",EOMONTH(M6,4),""))</f>
        <v/>
      </c>
      <c r="O6" s="80">
        <v>1</v>
      </c>
      <c r="P6" s="60">
        <f t="shared" ref="P6:P45" si="33">IF(L6="OK","",EOMONTH($O$2,O6+5))</f>
        <v>43616</v>
      </c>
      <c r="Q6" s="127"/>
      <c r="R6" s="127"/>
      <c r="S6" s="61">
        <f>SUIVI!H39</f>
        <v>30000</v>
      </c>
      <c r="T6" s="61">
        <f t="shared" ref="T6:T46" si="34">Q6+R6+S6</f>
        <v>30000</v>
      </c>
      <c r="U6" s="62">
        <f t="shared" ref="U6:U45" si="35">IF(L6="OK",T6*K6,0)</f>
        <v>0</v>
      </c>
      <c r="V6" s="63">
        <f t="shared" ref="V6:V45" si="36">U6*$V$3</f>
        <v>0</v>
      </c>
      <c r="W6" s="64">
        <f t="shared" ref="W6:W45" si="37">U6*$W$3</f>
        <v>0</v>
      </c>
      <c r="X6" s="62">
        <f t="shared" ref="X6" si="38">IF(L6="OK",0,T6)</f>
        <v>30000</v>
      </c>
      <c r="Y6" s="63">
        <f t="shared" ref="Y6" si="39">X6*$V$3</f>
        <v>7500</v>
      </c>
      <c r="Z6" s="64">
        <f t="shared" ref="Z6" si="40">X6*$W$3</f>
        <v>22500</v>
      </c>
      <c r="AA6" s="65">
        <f t="shared" ref="AA6:AA45" si="41">1-SUM(AB6:AK6)</f>
        <v>1</v>
      </c>
      <c r="AB6" s="66">
        <f t="shared" si="16"/>
        <v>0</v>
      </c>
      <c r="AC6" s="66">
        <f t="shared" si="16"/>
        <v>0</v>
      </c>
      <c r="AD6" s="66">
        <f t="shared" si="16"/>
        <v>0</v>
      </c>
      <c r="AE6" s="66">
        <f t="shared" si="16"/>
        <v>0</v>
      </c>
      <c r="AF6" s="66">
        <f t="shared" si="16"/>
        <v>0</v>
      </c>
      <c r="AG6" s="66">
        <f t="shared" si="16"/>
        <v>0</v>
      </c>
      <c r="AH6" s="66">
        <f t="shared" si="16"/>
        <v>0</v>
      </c>
      <c r="AI6" s="66">
        <f t="shared" si="16"/>
        <v>0</v>
      </c>
      <c r="AJ6" s="66">
        <f t="shared" si="16"/>
        <v>0</v>
      </c>
      <c r="AK6" s="67">
        <f t="shared" si="16"/>
        <v>0</v>
      </c>
      <c r="AL6" s="68">
        <f t="shared" ref="AL6:AL45" si="42">$W6*AA6</f>
        <v>0</v>
      </c>
      <c r="AM6" s="63">
        <f t="shared" ref="AM6:AM45" si="43">$W6*AB6</f>
        <v>0</v>
      </c>
      <c r="AN6" s="63">
        <f t="shared" ref="AN6:AN45" si="44">$W6*AC6</f>
        <v>0</v>
      </c>
      <c r="AO6" s="63">
        <f t="shared" ref="AO6:AO45" si="45">$W6*AD6</f>
        <v>0</v>
      </c>
      <c r="AP6" s="63">
        <f t="shared" ref="AP6:AP45" si="46">$W6*AE6</f>
        <v>0</v>
      </c>
      <c r="AQ6" s="63">
        <f t="shared" ref="AQ6:AQ45" si="47">$W6*AF6</f>
        <v>0</v>
      </c>
      <c r="AR6" s="63">
        <f t="shared" ref="AR6:AR45" si="48">$W6*AG6</f>
        <v>0</v>
      </c>
      <c r="AS6" s="63">
        <f t="shared" ref="AS6:AS45" si="49">$W6*AH6</f>
        <v>0</v>
      </c>
      <c r="AT6" s="63">
        <f t="shared" ref="AT6:AT45" si="50">$W6*AI6</f>
        <v>0</v>
      </c>
      <c r="AU6" s="63">
        <f t="shared" ref="AU6:AU45" si="51">$W6*AJ6</f>
        <v>0</v>
      </c>
      <c r="AV6" s="63">
        <f t="shared" ref="AV6:AV45" si="52">$W6*AK6</f>
        <v>0</v>
      </c>
      <c r="AW6" s="69"/>
      <c r="AX6" s="70"/>
      <c r="AY6" s="71"/>
      <c r="AZ6" s="72">
        <f t="shared" si="21"/>
        <v>0</v>
      </c>
      <c r="BA6" s="66">
        <f t="shared" si="19"/>
        <v>0.35</v>
      </c>
      <c r="BB6" s="66">
        <f t="shared" si="19"/>
        <v>0.3</v>
      </c>
      <c r="BC6" s="66">
        <f t="shared" si="19"/>
        <v>0.3</v>
      </c>
      <c r="BD6" s="66">
        <f t="shared" si="19"/>
        <v>0.05</v>
      </c>
      <c r="BE6" s="66">
        <f t="shared" si="19"/>
        <v>0</v>
      </c>
      <c r="BF6" s="66">
        <f t="shared" si="19"/>
        <v>0</v>
      </c>
      <c r="BG6" s="66">
        <f t="shared" si="19"/>
        <v>0</v>
      </c>
      <c r="BH6" s="66">
        <f t="shared" si="19"/>
        <v>0</v>
      </c>
      <c r="BI6" s="66">
        <f t="shared" si="19"/>
        <v>0</v>
      </c>
      <c r="BJ6" s="67">
        <f t="shared" si="19"/>
        <v>0</v>
      </c>
      <c r="BK6" s="71">
        <f t="shared" si="22"/>
        <v>0</v>
      </c>
      <c r="BL6" s="70">
        <f t="shared" si="23"/>
        <v>7874.9999999999991</v>
      </c>
      <c r="BM6" s="70">
        <f t="shared" si="24"/>
        <v>6750</v>
      </c>
      <c r="BN6" s="70">
        <f t="shared" si="25"/>
        <v>6750</v>
      </c>
      <c r="BO6" s="70">
        <f t="shared" si="26"/>
        <v>1125</v>
      </c>
      <c r="BP6" s="70">
        <f t="shared" si="27"/>
        <v>0</v>
      </c>
      <c r="BQ6" s="70">
        <f t="shared" si="28"/>
        <v>0</v>
      </c>
      <c r="BR6" s="70">
        <f t="shared" si="29"/>
        <v>0</v>
      </c>
      <c r="BS6" s="70">
        <f t="shared" si="30"/>
        <v>0</v>
      </c>
      <c r="BT6" s="70">
        <f t="shared" si="31"/>
        <v>0</v>
      </c>
      <c r="BU6" s="73">
        <f t="shared" si="32"/>
        <v>0</v>
      </c>
    </row>
    <row r="7" spans="1:73" s="29" customFormat="1" ht="18.95" customHeight="1" thickTop="1" thickBot="1" x14ac:dyDescent="0.25">
      <c r="A7" s="182"/>
      <c r="B7" s="131"/>
      <c r="C7" s="350" t="str">
        <f>SUIVI!C40</f>
        <v>P04</v>
      </c>
      <c r="D7" s="133"/>
      <c r="E7" s="134">
        <f>SUIVI!L40</f>
        <v>0</v>
      </c>
      <c r="F7" s="135">
        <f>SUIVI!M40</f>
        <v>0</v>
      </c>
      <c r="G7" s="135">
        <f>SUIVI!N40</f>
        <v>0</v>
      </c>
      <c r="H7" s="136">
        <f>SUIVI!O40</f>
        <v>0</v>
      </c>
      <c r="I7" s="137">
        <f>SUIVI!P40</f>
        <v>0</v>
      </c>
      <c r="J7" s="138">
        <f>SUIVI!J40</f>
        <v>0</v>
      </c>
      <c r="K7" s="176">
        <v>1</v>
      </c>
      <c r="L7" s="114">
        <f>SUIVI!Y40</f>
        <v>0</v>
      </c>
      <c r="M7" s="156">
        <f>SUIVI!Q40</f>
        <v>0</v>
      </c>
      <c r="N7" s="156" t="str">
        <f>IF(SUIVI!R40&lt;&gt;"",EOMONTH(SUIVI!R40,0),IF(L7="OK",EOMONTH(M7,4),""))</f>
        <v/>
      </c>
      <c r="O7" s="140">
        <v>2</v>
      </c>
      <c r="P7" s="141">
        <f t="shared" ref="P7:P9" si="53">IF(L7="OK","",EOMONTH($O$2,O7+5))</f>
        <v>43646</v>
      </c>
      <c r="Q7" s="143"/>
      <c r="R7" s="143"/>
      <c r="S7" s="142">
        <f>SUIVI!H40</f>
        <v>30000</v>
      </c>
      <c r="T7" s="142">
        <f t="shared" si="34"/>
        <v>30000</v>
      </c>
      <c r="U7" s="144">
        <f t="shared" si="35"/>
        <v>0</v>
      </c>
      <c r="V7" s="145">
        <f t="shared" si="36"/>
        <v>0</v>
      </c>
      <c r="W7" s="146">
        <f t="shared" si="37"/>
        <v>0</v>
      </c>
      <c r="X7" s="144">
        <f t="shared" ref="X7:X46" si="54">IF(L7="OK",0,T7)</f>
        <v>30000</v>
      </c>
      <c r="Y7" s="145">
        <f t="shared" ref="Y7:Y46" si="55">X7*$V$3</f>
        <v>7500</v>
      </c>
      <c r="Z7" s="146">
        <f t="shared" ref="Z7:Z46" si="56">X7*$W$3</f>
        <v>22500</v>
      </c>
      <c r="AA7" s="147">
        <f t="shared" si="41"/>
        <v>1</v>
      </c>
      <c r="AB7" s="148">
        <f t="shared" si="16"/>
        <v>0</v>
      </c>
      <c r="AC7" s="148">
        <f t="shared" si="16"/>
        <v>0</v>
      </c>
      <c r="AD7" s="148">
        <f t="shared" si="16"/>
        <v>0</v>
      </c>
      <c r="AE7" s="148">
        <f t="shared" si="16"/>
        <v>0</v>
      </c>
      <c r="AF7" s="148"/>
      <c r="AG7" s="148"/>
      <c r="AH7" s="148"/>
      <c r="AI7" s="148"/>
      <c r="AJ7" s="148"/>
      <c r="AK7" s="149"/>
      <c r="AL7" s="150"/>
      <c r="AM7" s="145">
        <f t="shared" ref="AM7:AM9" si="57">$W7*AB7</f>
        <v>0</v>
      </c>
      <c r="AN7" s="145">
        <f t="shared" ref="AN7:AN9" si="58">$W7*AC7</f>
        <v>0</v>
      </c>
      <c r="AO7" s="145">
        <f t="shared" ref="AO7:AO9" si="59">$W7*AD7</f>
        <v>0</v>
      </c>
      <c r="AP7" s="145">
        <f t="shared" ref="AP7:AP9" si="60">$W7*AE7</f>
        <v>0</v>
      </c>
      <c r="AQ7" s="145">
        <f t="shared" ref="AQ7:AQ9" si="61">$W7*AF7</f>
        <v>0</v>
      </c>
      <c r="AR7" s="145">
        <f t="shared" ref="AR7:AR9" si="62">$W7*AG7</f>
        <v>0</v>
      </c>
      <c r="AS7" s="145">
        <f t="shared" ref="AS7:AS9" si="63">$W7*AH7</f>
        <v>0</v>
      </c>
      <c r="AT7" s="145">
        <f t="shared" ref="AT7:AT9" si="64">$W7*AI7</f>
        <v>0</v>
      </c>
      <c r="AU7" s="145">
        <f t="shared" ref="AU7:AU9" si="65">$W7*AJ7</f>
        <v>0</v>
      </c>
      <c r="AV7" s="145">
        <f t="shared" ref="AV7:AV9" si="66">$W7*AK7</f>
        <v>0</v>
      </c>
      <c r="AW7" s="151"/>
      <c r="AX7" s="154"/>
      <c r="AY7" s="152"/>
      <c r="AZ7" s="153">
        <f t="shared" si="21"/>
        <v>0</v>
      </c>
      <c r="BA7" s="148">
        <f t="shared" si="19"/>
        <v>0.35</v>
      </c>
      <c r="BB7" s="148">
        <f t="shared" si="19"/>
        <v>0.3</v>
      </c>
      <c r="BC7" s="148">
        <f t="shared" si="19"/>
        <v>0.3</v>
      </c>
      <c r="BD7" s="148">
        <f t="shared" si="19"/>
        <v>0.05</v>
      </c>
      <c r="BE7" s="148">
        <f t="shared" si="19"/>
        <v>0</v>
      </c>
      <c r="BF7" s="148">
        <f t="shared" si="19"/>
        <v>0</v>
      </c>
      <c r="BG7" s="148">
        <f t="shared" si="19"/>
        <v>0</v>
      </c>
      <c r="BH7" s="148">
        <f t="shared" si="19"/>
        <v>0</v>
      </c>
      <c r="BI7" s="148">
        <f t="shared" si="19"/>
        <v>0</v>
      </c>
      <c r="BJ7" s="149">
        <f t="shared" si="19"/>
        <v>0</v>
      </c>
      <c r="BK7" s="152">
        <f t="shared" si="22"/>
        <v>0</v>
      </c>
      <c r="BL7" s="154">
        <f t="shared" si="23"/>
        <v>7874.9999999999991</v>
      </c>
      <c r="BM7" s="154">
        <f t="shared" si="24"/>
        <v>6750</v>
      </c>
      <c r="BN7" s="154">
        <f t="shared" si="25"/>
        <v>6750</v>
      </c>
      <c r="BO7" s="154">
        <f t="shared" si="26"/>
        <v>1125</v>
      </c>
      <c r="BP7" s="154">
        <f t="shared" si="27"/>
        <v>0</v>
      </c>
      <c r="BQ7" s="154">
        <f t="shared" si="28"/>
        <v>0</v>
      </c>
      <c r="BR7" s="154">
        <f t="shared" si="29"/>
        <v>0</v>
      </c>
      <c r="BS7" s="154">
        <f t="shared" si="30"/>
        <v>0</v>
      </c>
      <c r="BT7" s="154">
        <f t="shared" si="31"/>
        <v>0</v>
      </c>
      <c r="BU7" s="155">
        <f t="shared" si="32"/>
        <v>0</v>
      </c>
    </row>
    <row r="8" spans="1:73" s="29" customFormat="1" ht="18.95" customHeight="1" thickTop="1" thickBot="1" x14ac:dyDescent="0.25">
      <c r="A8" s="182"/>
      <c r="B8" s="74"/>
      <c r="C8" s="349" t="str">
        <f>SUIVI!C41</f>
        <v>P05</v>
      </c>
      <c r="D8" s="76"/>
      <c r="E8" s="77">
        <f>SUIVI!L41</f>
        <v>0</v>
      </c>
      <c r="F8" s="57">
        <f>SUIVI!M41</f>
        <v>0</v>
      </c>
      <c r="G8" s="57">
        <f>SUIVI!N41</f>
        <v>0</v>
      </c>
      <c r="H8" s="104">
        <f>SUIVI!O41</f>
        <v>0</v>
      </c>
      <c r="I8" s="58">
        <f>SUIVI!P41</f>
        <v>0</v>
      </c>
      <c r="J8" s="105">
        <f>SUIVI!J41</f>
        <v>0</v>
      </c>
      <c r="K8" s="170">
        <v>1</v>
      </c>
      <c r="L8" s="114">
        <f>SUIVI!Y41</f>
        <v>0</v>
      </c>
      <c r="M8" s="79">
        <f>SUIVI!Q41</f>
        <v>0</v>
      </c>
      <c r="N8" s="79" t="str">
        <f>IF(SUIVI!R41&lt;&gt;"",EOMONTH(SUIVI!R41,0),IF(L8="OK",EOMONTH(M8,4),""))</f>
        <v/>
      </c>
      <c r="O8" s="80">
        <v>3</v>
      </c>
      <c r="P8" s="60">
        <f t="shared" si="53"/>
        <v>43677</v>
      </c>
      <c r="Q8" s="127"/>
      <c r="R8" s="127"/>
      <c r="S8" s="61">
        <f>SUIVI!H41</f>
        <v>30000</v>
      </c>
      <c r="T8" s="61">
        <f t="shared" si="34"/>
        <v>30000</v>
      </c>
      <c r="U8" s="62">
        <f t="shared" si="35"/>
        <v>0</v>
      </c>
      <c r="V8" s="63">
        <f t="shared" si="36"/>
        <v>0</v>
      </c>
      <c r="W8" s="64">
        <f t="shared" si="37"/>
        <v>0</v>
      </c>
      <c r="X8" s="62">
        <f t="shared" si="54"/>
        <v>30000</v>
      </c>
      <c r="Y8" s="63">
        <f t="shared" si="55"/>
        <v>7500</v>
      </c>
      <c r="Z8" s="64">
        <f t="shared" si="56"/>
        <v>22500</v>
      </c>
      <c r="AA8" s="65">
        <f t="shared" si="41"/>
        <v>1</v>
      </c>
      <c r="AB8" s="66">
        <f t="shared" si="16"/>
        <v>0</v>
      </c>
      <c r="AC8" s="66">
        <f t="shared" si="16"/>
        <v>0</v>
      </c>
      <c r="AD8" s="66">
        <f t="shared" si="16"/>
        <v>0</v>
      </c>
      <c r="AE8" s="66">
        <f t="shared" si="16"/>
        <v>0</v>
      </c>
      <c r="AF8" s="66"/>
      <c r="AG8" s="66"/>
      <c r="AH8" s="66"/>
      <c r="AI8" s="66"/>
      <c r="AJ8" s="66"/>
      <c r="AK8" s="67"/>
      <c r="AL8" s="68"/>
      <c r="AM8" s="63">
        <f t="shared" si="57"/>
        <v>0</v>
      </c>
      <c r="AN8" s="63">
        <f t="shared" si="58"/>
        <v>0</v>
      </c>
      <c r="AO8" s="63">
        <f t="shared" si="59"/>
        <v>0</v>
      </c>
      <c r="AP8" s="63">
        <f t="shared" si="60"/>
        <v>0</v>
      </c>
      <c r="AQ8" s="63">
        <f t="shared" si="61"/>
        <v>0</v>
      </c>
      <c r="AR8" s="63">
        <f t="shared" si="62"/>
        <v>0</v>
      </c>
      <c r="AS8" s="63">
        <f t="shared" si="63"/>
        <v>0</v>
      </c>
      <c r="AT8" s="63">
        <f t="shared" si="64"/>
        <v>0</v>
      </c>
      <c r="AU8" s="63">
        <f t="shared" si="65"/>
        <v>0</v>
      </c>
      <c r="AV8" s="63">
        <f t="shared" si="66"/>
        <v>0</v>
      </c>
      <c r="AW8" s="69"/>
      <c r="AX8" s="70"/>
      <c r="AY8" s="71"/>
      <c r="AZ8" s="72">
        <f t="shared" si="21"/>
        <v>0</v>
      </c>
      <c r="BA8" s="66">
        <f t="shared" si="19"/>
        <v>0.35</v>
      </c>
      <c r="BB8" s="66">
        <f t="shared" si="19"/>
        <v>0.3</v>
      </c>
      <c r="BC8" s="66">
        <f t="shared" si="19"/>
        <v>0.3</v>
      </c>
      <c r="BD8" s="66">
        <f t="shared" si="19"/>
        <v>0.05</v>
      </c>
      <c r="BE8" s="66">
        <f t="shared" si="19"/>
        <v>0</v>
      </c>
      <c r="BF8" s="66">
        <f t="shared" si="19"/>
        <v>0</v>
      </c>
      <c r="BG8" s="66">
        <f t="shared" si="19"/>
        <v>0</v>
      </c>
      <c r="BH8" s="66">
        <f t="shared" si="19"/>
        <v>0</v>
      </c>
      <c r="BI8" s="66">
        <f t="shared" si="19"/>
        <v>0</v>
      </c>
      <c r="BJ8" s="67">
        <f t="shared" si="19"/>
        <v>0</v>
      </c>
      <c r="BK8" s="71">
        <f t="shared" si="22"/>
        <v>0</v>
      </c>
      <c r="BL8" s="70">
        <f t="shared" si="23"/>
        <v>7874.9999999999991</v>
      </c>
      <c r="BM8" s="70">
        <f t="shared" si="24"/>
        <v>6750</v>
      </c>
      <c r="BN8" s="70">
        <f t="shared" si="25"/>
        <v>6750</v>
      </c>
      <c r="BO8" s="70">
        <f t="shared" si="26"/>
        <v>1125</v>
      </c>
      <c r="BP8" s="70">
        <f t="shared" si="27"/>
        <v>0</v>
      </c>
      <c r="BQ8" s="70">
        <f t="shared" si="28"/>
        <v>0</v>
      </c>
      <c r="BR8" s="70">
        <f t="shared" si="29"/>
        <v>0</v>
      </c>
      <c r="BS8" s="70">
        <f t="shared" si="30"/>
        <v>0</v>
      </c>
      <c r="BT8" s="70">
        <f t="shared" si="31"/>
        <v>0</v>
      </c>
      <c r="BU8" s="73">
        <f t="shared" si="32"/>
        <v>0</v>
      </c>
    </row>
    <row r="9" spans="1:73" s="29" customFormat="1" ht="18.95" customHeight="1" thickTop="1" thickBot="1" x14ac:dyDescent="0.25">
      <c r="A9" s="182"/>
      <c r="B9" s="131"/>
      <c r="C9" s="350" t="str">
        <f>SUIVI!C42</f>
        <v>P06</v>
      </c>
      <c r="D9" s="133"/>
      <c r="E9" s="134">
        <f>SUIVI!L42</f>
        <v>0</v>
      </c>
      <c r="F9" s="135">
        <f>SUIVI!M42</f>
        <v>0</v>
      </c>
      <c r="G9" s="135">
        <f>SUIVI!N42</f>
        <v>0</v>
      </c>
      <c r="H9" s="136">
        <f>SUIVI!O42</f>
        <v>0</v>
      </c>
      <c r="I9" s="137">
        <f>SUIVI!P42</f>
        <v>0</v>
      </c>
      <c r="J9" s="138">
        <f>SUIVI!J42</f>
        <v>0</v>
      </c>
      <c r="K9" s="171">
        <v>1</v>
      </c>
      <c r="L9" s="114">
        <f>SUIVI!Y42</f>
        <v>0</v>
      </c>
      <c r="M9" s="156">
        <f>SUIVI!Q42</f>
        <v>0</v>
      </c>
      <c r="N9" s="156" t="str">
        <f>IF(SUIVI!R42&lt;&gt;"",EOMONTH(SUIVI!R42,0),IF(L9="OK",EOMONTH(M9,4),""))</f>
        <v/>
      </c>
      <c r="O9" s="140">
        <v>3</v>
      </c>
      <c r="P9" s="141">
        <f t="shared" si="53"/>
        <v>43677</v>
      </c>
      <c r="Q9" s="143"/>
      <c r="R9" s="143"/>
      <c r="S9" s="142">
        <f>SUIVI!H42</f>
        <v>30000</v>
      </c>
      <c r="T9" s="142">
        <f t="shared" si="34"/>
        <v>30000</v>
      </c>
      <c r="U9" s="144">
        <f t="shared" si="35"/>
        <v>0</v>
      </c>
      <c r="V9" s="145">
        <f t="shared" si="36"/>
        <v>0</v>
      </c>
      <c r="W9" s="146">
        <f t="shared" si="37"/>
        <v>0</v>
      </c>
      <c r="X9" s="144">
        <f t="shared" si="54"/>
        <v>30000</v>
      </c>
      <c r="Y9" s="145">
        <f t="shared" si="55"/>
        <v>7500</v>
      </c>
      <c r="Z9" s="146">
        <f t="shared" si="56"/>
        <v>22500</v>
      </c>
      <c r="AA9" s="147">
        <f t="shared" si="41"/>
        <v>1</v>
      </c>
      <c r="AB9" s="148">
        <f t="shared" si="16"/>
        <v>0</v>
      </c>
      <c r="AC9" s="148">
        <f t="shared" si="16"/>
        <v>0</v>
      </c>
      <c r="AD9" s="148">
        <f t="shared" si="16"/>
        <v>0</v>
      </c>
      <c r="AE9" s="148">
        <f t="shared" si="16"/>
        <v>0</v>
      </c>
      <c r="AF9" s="148"/>
      <c r="AG9" s="148"/>
      <c r="AH9" s="148"/>
      <c r="AI9" s="148"/>
      <c r="AJ9" s="148"/>
      <c r="AK9" s="149"/>
      <c r="AL9" s="150"/>
      <c r="AM9" s="145">
        <f t="shared" si="57"/>
        <v>0</v>
      </c>
      <c r="AN9" s="145">
        <f t="shared" si="58"/>
        <v>0</v>
      </c>
      <c r="AO9" s="145">
        <f t="shared" si="59"/>
        <v>0</v>
      </c>
      <c r="AP9" s="145">
        <f t="shared" si="60"/>
        <v>0</v>
      </c>
      <c r="AQ9" s="145">
        <f t="shared" si="61"/>
        <v>0</v>
      </c>
      <c r="AR9" s="145">
        <f t="shared" si="62"/>
        <v>0</v>
      </c>
      <c r="AS9" s="145">
        <f t="shared" si="63"/>
        <v>0</v>
      </c>
      <c r="AT9" s="145">
        <f t="shared" si="64"/>
        <v>0</v>
      </c>
      <c r="AU9" s="145">
        <f t="shared" si="65"/>
        <v>0</v>
      </c>
      <c r="AV9" s="145">
        <f t="shared" si="66"/>
        <v>0</v>
      </c>
      <c r="AW9" s="151"/>
      <c r="AX9" s="154"/>
      <c r="AY9" s="152"/>
      <c r="AZ9" s="153">
        <f t="shared" si="21"/>
        <v>0</v>
      </c>
      <c r="BA9" s="148">
        <f t="shared" si="19"/>
        <v>0.35</v>
      </c>
      <c r="BB9" s="148">
        <f t="shared" si="19"/>
        <v>0.3</v>
      </c>
      <c r="BC9" s="148">
        <f t="shared" si="19"/>
        <v>0.3</v>
      </c>
      <c r="BD9" s="148">
        <f t="shared" si="19"/>
        <v>0.05</v>
      </c>
      <c r="BE9" s="148">
        <f t="shared" si="19"/>
        <v>0</v>
      </c>
      <c r="BF9" s="148">
        <f t="shared" si="19"/>
        <v>0</v>
      </c>
      <c r="BG9" s="148">
        <f t="shared" si="19"/>
        <v>0</v>
      </c>
      <c r="BH9" s="148">
        <f t="shared" si="19"/>
        <v>0</v>
      </c>
      <c r="BI9" s="148">
        <f t="shared" si="19"/>
        <v>0</v>
      </c>
      <c r="BJ9" s="149">
        <f t="shared" si="19"/>
        <v>0</v>
      </c>
      <c r="BK9" s="152">
        <f t="shared" si="22"/>
        <v>0</v>
      </c>
      <c r="BL9" s="154">
        <f t="shared" si="23"/>
        <v>7874.9999999999991</v>
      </c>
      <c r="BM9" s="154">
        <f t="shared" si="24"/>
        <v>6750</v>
      </c>
      <c r="BN9" s="154">
        <f t="shared" si="25"/>
        <v>6750</v>
      </c>
      <c r="BO9" s="154">
        <f t="shared" si="26"/>
        <v>1125</v>
      </c>
      <c r="BP9" s="154">
        <f t="shared" si="27"/>
        <v>0</v>
      </c>
      <c r="BQ9" s="154">
        <f t="shared" si="28"/>
        <v>0</v>
      </c>
      <c r="BR9" s="154">
        <f t="shared" si="29"/>
        <v>0</v>
      </c>
      <c r="BS9" s="154">
        <f t="shared" si="30"/>
        <v>0</v>
      </c>
      <c r="BT9" s="154">
        <f t="shared" si="31"/>
        <v>0</v>
      </c>
      <c r="BU9" s="155">
        <f t="shared" si="32"/>
        <v>0</v>
      </c>
    </row>
    <row r="10" spans="1:73" s="29" customFormat="1" ht="18.95" customHeight="1" thickTop="1" thickBot="1" x14ac:dyDescent="0.25">
      <c r="A10" s="177"/>
      <c r="B10" s="74"/>
      <c r="C10" s="349" t="str">
        <f>SUIVI!C43</f>
        <v>P07</v>
      </c>
      <c r="D10" s="76"/>
      <c r="E10" s="77">
        <f>SUIVI!L43</f>
        <v>0</v>
      </c>
      <c r="F10" s="57">
        <f>SUIVI!M43</f>
        <v>0</v>
      </c>
      <c r="G10" s="57">
        <f>SUIVI!N43</f>
        <v>0</v>
      </c>
      <c r="H10" s="104">
        <f>SUIVI!O43</f>
        <v>0</v>
      </c>
      <c r="I10" s="58">
        <f>SUIVI!P43</f>
        <v>0</v>
      </c>
      <c r="J10" s="105">
        <f>SUIVI!J43</f>
        <v>0</v>
      </c>
      <c r="K10" s="170">
        <v>1</v>
      </c>
      <c r="L10" s="114">
        <f>SUIVI!Y43</f>
        <v>0</v>
      </c>
      <c r="M10" s="79">
        <f>SUIVI!Q43</f>
        <v>0</v>
      </c>
      <c r="N10" s="79" t="str">
        <f>IF(SUIVI!R43&lt;&gt;"",EOMONTH(SUIVI!R43,0),IF(L10="OK",EOMONTH(M10,4),""))</f>
        <v/>
      </c>
      <c r="O10" s="80">
        <v>6</v>
      </c>
      <c r="P10" s="60">
        <f t="shared" si="33"/>
        <v>43769</v>
      </c>
      <c r="Q10" s="127"/>
      <c r="R10" s="127"/>
      <c r="S10" s="61">
        <f>SUIVI!H43</f>
        <v>30000</v>
      </c>
      <c r="T10" s="61">
        <f t="shared" si="34"/>
        <v>30000</v>
      </c>
      <c r="U10" s="62">
        <f t="shared" si="35"/>
        <v>0</v>
      </c>
      <c r="V10" s="63">
        <f t="shared" si="36"/>
        <v>0</v>
      </c>
      <c r="W10" s="64">
        <f t="shared" si="37"/>
        <v>0</v>
      </c>
      <c r="X10" s="62">
        <f t="shared" si="54"/>
        <v>30000</v>
      </c>
      <c r="Y10" s="63">
        <f t="shared" si="55"/>
        <v>7500</v>
      </c>
      <c r="Z10" s="64">
        <f t="shared" si="56"/>
        <v>22500</v>
      </c>
      <c r="AA10" s="65">
        <f t="shared" si="41"/>
        <v>1</v>
      </c>
      <c r="AB10" s="66">
        <f t="shared" si="16"/>
        <v>0</v>
      </c>
      <c r="AC10" s="66">
        <f t="shared" si="16"/>
        <v>0</v>
      </c>
      <c r="AD10" s="66">
        <f t="shared" si="16"/>
        <v>0</v>
      </c>
      <c r="AE10" s="66">
        <f t="shared" si="16"/>
        <v>0</v>
      </c>
      <c r="AF10" s="66">
        <f t="shared" si="16"/>
        <v>0</v>
      </c>
      <c r="AG10" s="66">
        <f t="shared" si="16"/>
        <v>0</v>
      </c>
      <c r="AH10" s="66">
        <f t="shared" si="16"/>
        <v>0</v>
      </c>
      <c r="AI10" s="66">
        <f t="shared" si="16"/>
        <v>0</v>
      </c>
      <c r="AJ10" s="66">
        <f t="shared" si="16"/>
        <v>0</v>
      </c>
      <c r="AK10" s="67">
        <f t="shared" si="16"/>
        <v>0</v>
      </c>
      <c r="AL10" s="68">
        <f t="shared" si="42"/>
        <v>0</v>
      </c>
      <c r="AM10" s="63">
        <f t="shared" si="43"/>
        <v>0</v>
      </c>
      <c r="AN10" s="63">
        <f t="shared" si="44"/>
        <v>0</v>
      </c>
      <c r="AO10" s="63">
        <f t="shared" si="45"/>
        <v>0</v>
      </c>
      <c r="AP10" s="63">
        <f t="shared" si="46"/>
        <v>0</v>
      </c>
      <c r="AQ10" s="63">
        <f t="shared" si="47"/>
        <v>0</v>
      </c>
      <c r="AR10" s="63">
        <f t="shared" si="48"/>
        <v>0</v>
      </c>
      <c r="AS10" s="63">
        <f t="shared" si="49"/>
        <v>0</v>
      </c>
      <c r="AT10" s="63">
        <f t="shared" si="50"/>
        <v>0</v>
      </c>
      <c r="AU10" s="63">
        <f t="shared" si="51"/>
        <v>0</v>
      </c>
      <c r="AV10" s="63">
        <f t="shared" si="52"/>
        <v>0</v>
      </c>
      <c r="AW10" s="69"/>
      <c r="AX10" s="70"/>
      <c r="AY10" s="71"/>
      <c r="AZ10" s="72">
        <f t="shared" si="21"/>
        <v>0.35</v>
      </c>
      <c r="BA10" s="66">
        <f t="shared" si="19"/>
        <v>0</v>
      </c>
      <c r="BB10" s="66">
        <f t="shared" si="19"/>
        <v>0.3</v>
      </c>
      <c r="BC10" s="66">
        <f t="shared" si="19"/>
        <v>0.3</v>
      </c>
      <c r="BD10" s="66">
        <f t="shared" si="19"/>
        <v>0.05</v>
      </c>
      <c r="BE10" s="66">
        <f t="shared" si="19"/>
        <v>0</v>
      </c>
      <c r="BF10" s="66">
        <f t="shared" si="19"/>
        <v>0</v>
      </c>
      <c r="BG10" s="66">
        <f t="shared" si="19"/>
        <v>0</v>
      </c>
      <c r="BH10" s="66">
        <f t="shared" si="19"/>
        <v>0</v>
      </c>
      <c r="BI10" s="66">
        <f t="shared" si="19"/>
        <v>0</v>
      </c>
      <c r="BJ10" s="67">
        <f t="shared" si="19"/>
        <v>0</v>
      </c>
      <c r="BK10" s="71">
        <f t="shared" si="22"/>
        <v>7874.9999999999991</v>
      </c>
      <c r="BL10" s="70">
        <f t="shared" si="23"/>
        <v>0</v>
      </c>
      <c r="BM10" s="70">
        <f t="shared" si="24"/>
        <v>6750</v>
      </c>
      <c r="BN10" s="70">
        <f t="shared" si="25"/>
        <v>6750</v>
      </c>
      <c r="BO10" s="70">
        <f t="shared" si="26"/>
        <v>1125</v>
      </c>
      <c r="BP10" s="70">
        <f t="shared" si="27"/>
        <v>0</v>
      </c>
      <c r="BQ10" s="70">
        <f t="shared" si="28"/>
        <v>0</v>
      </c>
      <c r="BR10" s="70">
        <f t="shared" si="29"/>
        <v>0</v>
      </c>
      <c r="BS10" s="70">
        <f t="shared" si="30"/>
        <v>0</v>
      </c>
      <c r="BT10" s="70">
        <f t="shared" si="31"/>
        <v>0</v>
      </c>
      <c r="BU10" s="73">
        <f t="shared" si="32"/>
        <v>0</v>
      </c>
    </row>
    <row r="11" spans="1:73" s="29" customFormat="1" ht="18.95" customHeight="1" thickTop="1" thickBot="1" x14ac:dyDescent="0.25">
      <c r="A11" s="177"/>
      <c r="B11" s="131"/>
      <c r="C11" s="350" t="str">
        <f>SUIVI!C44</f>
        <v>P08</v>
      </c>
      <c r="D11" s="133"/>
      <c r="E11" s="134">
        <f>SUIVI!L44</f>
        <v>0</v>
      </c>
      <c r="F11" s="135">
        <f>SUIVI!M44</f>
        <v>0</v>
      </c>
      <c r="G11" s="135">
        <f>SUIVI!N44</f>
        <v>0</v>
      </c>
      <c r="H11" s="136">
        <f>SUIVI!O44</f>
        <v>0</v>
      </c>
      <c r="I11" s="137">
        <f>SUIVI!P44</f>
        <v>0</v>
      </c>
      <c r="J11" s="138">
        <f>SUIVI!J44</f>
        <v>0</v>
      </c>
      <c r="K11" s="171">
        <v>1</v>
      </c>
      <c r="L11" s="114">
        <f>SUIVI!Y44</f>
        <v>0</v>
      </c>
      <c r="M11" s="156">
        <f>SUIVI!Q44</f>
        <v>0</v>
      </c>
      <c r="N11" s="156" t="str">
        <f>IF(SUIVI!R44&lt;&gt;"",EOMONTH(SUIVI!R44,0),IF(L11="OK",EOMONTH(M11,4),""))</f>
        <v/>
      </c>
      <c r="O11" s="140">
        <v>7</v>
      </c>
      <c r="P11" s="141">
        <f t="shared" si="33"/>
        <v>43799</v>
      </c>
      <c r="Q11" s="143"/>
      <c r="R11" s="143"/>
      <c r="S11" s="142">
        <f>SUIVI!H44</f>
        <v>30000</v>
      </c>
      <c r="T11" s="142">
        <f t="shared" si="34"/>
        <v>30000</v>
      </c>
      <c r="U11" s="144">
        <f t="shared" si="35"/>
        <v>0</v>
      </c>
      <c r="V11" s="145">
        <f t="shared" si="36"/>
        <v>0</v>
      </c>
      <c r="W11" s="146">
        <f t="shared" si="37"/>
        <v>0</v>
      </c>
      <c r="X11" s="144">
        <f t="shared" si="54"/>
        <v>30000</v>
      </c>
      <c r="Y11" s="145">
        <f t="shared" si="55"/>
        <v>7500</v>
      </c>
      <c r="Z11" s="146">
        <f t="shared" si="56"/>
        <v>22500</v>
      </c>
      <c r="AA11" s="147">
        <f t="shared" si="41"/>
        <v>1</v>
      </c>
      <c r="AB11" s="148">
        <f t="shared" si="16"/>
        <v>0</v>
      </c>
      <c r="AC11" s="148">
        <f t="shared" si="16"/>
        <v>0</v>
      </c>
      <c r="AD11" s="148">
        <f t="shared" si="16"/>
        <v>0</v>
      </c>
      <c r="AE11" s="148">
        <f t="shared" si="16"/>
        <v>0</v>
      </c>
      <c r="AF11" s="148">
        <f t="shared" si="16"/>
        <v>0</v>
      </c>
      <c r="AG11" s="148">
        <f t="shared" si="16"/>
        <v>0</v>
      </c>
      <c r="AH11" s="148">
        <f t="shared" si="16"/>
        <v>0</v>
      </c>
      <c r="AI11" s="148">
        <f t="shared" si="16"/>
        <v>0</v>
      </c>
      <c r="AJ11" s="148">
        <f t="shared" si="16"/>
        <v>0</v>
      </c>
      <c r="AK11" s="149">
        <f t="shared" si="16"/>
        <v>0</v>
      </c>
      <c r="AL11" s="150">
        <f t="shared" si="42"/>
        <v>0</v>
      </c>
      <c r="AM11" s="145">
        <f t="shared" si="43"/>
        <v>0</v>
      </c>
      <c r="AN11" s="145">
        <f t="shared" si="44"/>
        <v>0</v>
      </c>
      <c r="AO11" s="145">
        <f t="shared" si="45"/>
        <v>0</v>
      </c>
      <c r="AP11" s="145">
        <f t="shared" si="46"/>
        <v>0</v>
      </c>
      <c r="AQ11" s="145">
        <f t="shared" si="47"/>
        <v>0</v>
      </c>
      <c r="AR11" s="145">
        <f t="shared" si="48"/>
        <v>0</v>
      </c>
      <c r="AS11" s="145">
        <f t="shared" si="49"/>
        <v>0</v>
      </c>
      <c r="AT11" s="145">
        <f t="shared" si="50"/>
        <v>0</v>
      </c>
      <c r="AU11" s="145">
        <f t="shared" si="51"/>
        <v>0</v>
      </c>
      <c r="AV11" s="145">
        <f t="shared" si="52"/>
        <v>0</v>
      </c>
      <c r="AW11" s="151"/>
      <c r="AX11" s="154"/>
      <c r="AY11" s="152"/>
      <c r="AZ11" s="153">
        <f t="shared" si="21"/>
        <v>0.35</v>
      </c>
      <c r="BA11" s="148">
        <f t="shared" si="19"/>
        <v>0</v>
      </c>
      <c r="BB11" s="148">
        <f t="shared" si="19"/>
        <v>0.3</v>
      </c>
      <c r="BC11" s="148">
        <f t="shared" si="19"/>
        <v>0.3</v>
      </c>
      <c r="BD11" s="148">
        <f t="shared" si="19"/>
        <v>0.05</v>
      </c>
      <c r="BE11" s="148">
        <f t="shared" si="19"/>
        <v>0</v>
      </c>
      <c r="BF11" s="148">
        <f t="shared" si="19"/>
        <v>0</v>
      </c>
      <c r="BG11" s="148">
        <f t="shared" si="19"/>
        <v>0</v>
      </c>
      <c r="BH11" s="148">
        <f t="shared" si="19"/>
        <v>0</v>
      </c>
      <c r="BI11" s="148">
        <f t="shared" si="19"/>
        <v>0</v>
      </c>
      <c r="BJ11" s="149">
        <f t="shared" si="19"/>
        <v>0</v>
      </c>
      <c r="BK11" s="152">
        <f t="shared" si="22"/>
        <v>7874.9999999999991</v>
      </c>
      <c r="BL11" s="154">
        <f t="shared" si="23"/>
        <v>0</v>
      </c>
      <c r="BM11" s="154">
        <f t="shared" si="24"/>
        <v>6750</v>
      </c>
      <c r="BN11" s="154">
        <f t="shared" si="25"/>
        <v>6750</v>
      </c>
      <c r="BO11" s="154">
        <f t="shared" si="26"/>
        <v>1125</v>
      </c>
      <c r="BP11" s="154">
        <f t="shared" si="27"/>
        <v>0</v>
      </c>
      <c r="BQ11" s="154">
        <f t="shared" si="28"/>
        <v>0</v>
      </c>
      <c r="BR11" s="154">
        <f t="shared" si="29"/>
        <v>0</v>
      </c>
      <c r="BS11" s="154">
        <f t="shared" si="30"/>
        <v>0</v>
      </c>
      <c r="BT11" s="154">
        <f t="shared" si="31"/>
        <v>0</v>
      </c>
      <c r="BU11" s="155">
        <f t="shared" si="32"/>
        <v>0</v>
      </c>
    </row>
    <row r="12" spans="1:73" s="29" customFormat="1" ht="18.95" customHeight="1" thickTop="1" thickBot="1" x14ac:dyDescent="0.25">
      <c r="A12" s="177"/>
      <c r="B12" s="74"/>
      <c r="C12" s="349" t="str">
        <f>SUIVI!C45</f>
        <v>P09</v>
      </c>
      <c r="D12" s="76"/>
      <c r="E12" s="77">
        <f>SUIVI!L45</f>
        <v>0</v>
      </c>
      <c r="F12" s="57">
        <f>SUIVI!M45</f>
        <v>0</v>
      </c>
      <c r="G12" s="57">
        <f>SUIVI!N45</f>
        <v>0</v>
      </c>
      <c r="H12" s="104">
        <f>SUIVI!O45</f>
        <v>0</v>
      </c>
      <c r="I12" s="58">
        <f>SUIVI!P45</f>
        <v>0</v>
      </c>
      <c r="J12" s="105">
        <f>SUIVI!J45</f>
        <v>0</v>
      </c>
      <c r="K12" s="170">
        <v>1</v>
      </c>
      <c r="L12" s="114">
        <f>SUIVI!Y45</f>
        <v>0</v>
      </c>
      <c r="M12" s="79">
        <f>SUIVI!Q45</f>
        <v>0</v>
      </c>
      <c r="N12" s="79" t="str">
        <f>IF(SUIVI!R45&lt;&gt;"",EOMONTH(SUIVI!R45,0),IF(L12="OK",EOMONTH(M12,4),""))</f>
        <v/>
      </c>
      <c r="O12" s="80">
        <v>7</v>
      </c>
      <c r="P12" s="60">
        <f t="shared" si="33"/>
        <v>43799</v>
      </c>
      <c r="Q12" s="127"/>
      <c r="R12" s="127"/>
      <c r="S12" s="61">
        <f>SUIVI!H45</f>
        <v>30000</v>
      </c>
      <c r="T12" s="61">
        <f t="shared" si="34"/>
        <v>30000</v>
      </c>
      <c r="U12" s="62">
        <f t="shared" si="35"/>
        <v>0</v>
      </c>
      <c r="V12" s="63">
        <f t="shared" si="36"/>
        <v>0</v>
      </c>
      <c r="W12" s="64">
        <f t="shared" si="37"/>
        <v>0</v>
      </c>
      <c r="X12" s="62">
        <f t="shared" si="54"/>
        <v>30000</v>
      </c>
      <c r="Y12" s="63">
        <f t="shared" si="55"/>
        <v>7500</v>
      </c>
      <c r="Z12" s="64">
        <f t="shared" si="56"/>
        <v>22500</v>
      </c>
      <c r="AA12" s="65">
        <f t="shared" si="41"/>
        <v>1</v>
      </c>
      <c r="AB12" s="66">
        <f t="shared" si="16"/>
        <v>0</v>
      </c>
      <c r="AC12" s="66">
        <f t="shared" si="16"/>
        <v>0</v>
      </c>
      <c r="AD12" s="66">
        <f t="shared" si="16"/>
        <v>0</v>
      </c>
      <c r="AE12" s="66">
        <f t="shared" si="16"/>
        <v>0</v>
      </c>
      <c r="AF12" s="66">
        <f t="shared" si="16"/>
        <v>0</v>
      </c>
      <c r="AG12" s="66">
        <f t="shared" si="16"/>
        <v>0</v>
      </c>
      <c r="AH12" s="66">
        <f t="shared" si="16"/>
        <v>0</v>
      </c>
      <c r="AI12" s="66">
        <f t="shared" si="16"/>
        <v>0</v>
      </c>
      <c r="AJ12" s="66">
        <f t="shared" si="16"/>
        <v>0</v>
      </c>
      <c r="AK12" s="67">
        <f t="shared" si="16"/>
        <v>0</v>
      </c>
      <c r="AL12" s="68">
        <f t="shared" si="42"/>
        <v>0</v>
      </c>
      <c r="AM12" s="63">
        <f t="shared" si="43"/>
        <v>0</v>
      </c>
      <c r="AN12" s="63">
        <f t="shared" si="44"/>
        <v>0</v>
      </c>
      <c r="AO12" s="63">
        <f t="shared" si="45"/>
        <v>0</v>
      </c>
      <c r="AP12" s="63">
        <f t="shared" si="46"/>
        <v>0</v>
      </c>
      <c r="AQ12" s="63">
        <f t="shared" si="47"/>
        <v>0</v>
      </c>
      <c r="AR12" s="63">
        <f t="shared" si="48"/>
        <v>0</v>
      </c>
      <c r="AS12" s="63">
        <f t="shared" si="49"/>
        <v>0</v>
      </c>
      <c r="AT12" s="63">
        <f t="shared" si="50"/>
        <v>0</v>
      </c>
      <c r="AU12" s="63">
        <f t="shared" si="51"/>
        <v>0</v>
      </c>
      <c r="AV12" s="63">
        <f t="shared" si="52"/>
        <v>0</v>
      </c>
      <c r="AW12" s="69"/>
      <c r="AX12" s="70"/>
      <c r="AY12" s="71"/>
      <c r="AZ12" s="72">
        <f t="shared" si="21"/>
        <v>0.35</v>
      </c>
      <c r="BA12" s="66">
        <f t="shared" si="19"/>
        <v>0</v>
      </c>
      <c r="BB12" s="66">
        <f t="shared" si="19"/>
        <v>0.3</v>
      </c>
      <c r="BC12" s="66">
        <f t="shared" si="19"/>
        <v>0.3</v>
      </c>
      <c r="BD12" s="66">
        <f t="shared" si="19"/>
        <v>0.05</v>
      </c>
      <c r="BE12" s="66">
        <f t="shared" si="19"/>
        <v>0</v>
      </c>
      <c r="BF12" s="66">
        <f t="shared" si="19"/>
        <v>0</v>
      </c>
      <c r="BG12" s="66">
        <f t="shared" si="19"/>
        <v>0</v>
      </c>
      <c r="BH12" s="66">
        <f t="shared" si="19"/>
        <v>0</v>
      </c>
      <c r="BI12" s="66">
        <f t="shared" si="19"/>
        <v>0</v>
      </c>
      <c r="BJ12" s="67">
        <f t="shared" si="19"/>
        <v>0</v>
      </c>
      <c r="BK12" s="71">
        <f t="shared" si="22"/>
        <v>7874.9999999999991</v>
      </c>
      <c r="BL12" s="70">
        <f t="shared" si="23"/>
        <v>0</v>
      </c>
      <c r="BM12" s="70">
        <f t="shared" si="24"/>
        <v>6750</v>
      </c>
      <c r="BN12" s="70">
        <f t="shared" si="25"/>
        <v>6750</v>
      </c>
      <c r="BO12" s="70">
        <f t="shared" si="26"/>
        <v>1125</v>
      </c>
      <c r="BP12" s="70">
        <f t="shared" si="27"/>
        <v>0</v>
      </c>
      <c r="BQ12" s="70">
        <f t="shared" si="28"/>
        <v>0</v>
      </c>
      <c r="BR12" s="70">
        <f t="shared" si="29"/>
        <v>0</v>
      </c>
      <c r="BS12" s="70">
        <f t="shared" si="30"/>
        <v>0</v>
      </c>
      <c r="BT12" s="70">
        <f t="shared" si="31"/>
        <v>0</v>
      </c>
      <c r="BU12" s="73">
        <f t="shared" si="32"/>
        <v>0</v>
      </c>
    </row>
    <row r="13" spans="1:73" s="29" customFormat="1" ht="18.95" customHeight="1" thickTop="1" thickBot="1" x14ac:dyDescent="0.25">
      <c r="A13" s="177"/>
      <c r="B13" s="131"/>
      <c r="C13" s="350" t="str">
        <f>SUIVI!C46</f>
        <v>P10</v>
      </c>
      <c r="D13" s="133"/>
      <c r="E13" s="134">
        <f>SUIVI!L46</f>
        <v>0</v>
      </c>
      <c r="F13" s="135">
        <f>SUIVI!M46</f>
        <v>0</v>
      </c>
      <c r="G13" s="135">
        <f>SUIVI!N46</f>
        <v>0</v>
      </c>
      <c r="H13" s="136">
        <f>SUIVI!O46</f>
        <v>0</v>
      </c>
      <c r="I13" s="137">
        <f>SUIVI!P46</f>
        <v>0</v>
      </c>
      <c r="J13" s="138">
        <f>SUIVI!J46</f>
        <v>0</v>
      </c>
      <c r="K13" s="171">
        <v>1</v>
      </c>
      <c r="L13" s="114">
        <f>SUIVI!Y46</f>
        <v>0</v>
      </c>
      <c r="M13" s="156">
        <f>SUIVI!Q46</f>
        <v>0</v>
      </c>
      <c r="N13" s="156" t="str">
        <f>IF(SUIVI!R46&lt;&gt;"",EOMONTH(SUIVI!R46,0),IF(L13="OK",EOMONTH(M13,4),""))</f>
        <v/>
      </c>
      <c r="O13" s="140">
        <v>7</v>
      </c>
      <c r="P13" s="141">
        <f t="shared" si="33"/>
        <v>43799</v>
      </c>
      <c r="Q13" s="143"/>
      <c r="R13" s="143"/>
      <c r="S13" s="142">
        <f>SUIVI!H46</f>
        <v>30000</v>
      </c>
      <c r="T13" s="142">
        <f t="shared" si="34"/>
        <v>30000</v>
      </c>
      <c r="U13" s="144">
        <f t="shared" si="35"/>
        <v>0</v>
      </c>
      <c r="V13" s="145">
        <f t="shared" si="36"/>
        <v>0</v>
      </c>
      <c r="W13" s="146">
        <f t="shared" si="37"/>
        <v>0</v>
      </c>
      <c r="X13" s="144">
        <f t="shared" si="54"/>
        <v>30000</v>
      </c>
      <c r="Y13" s="145">
        <f t="shared" si="55"/>
        <v>7500</v>
      </c>
      <c r="Z13" s="146">
        <f t="shared" si="56"/>
        <v>22500</v>
      </c>
      <c r="AA13" s="147">
        <f t="shared" si="41"/>
        <v>1</v>
      </c>
      <c r="AB13" s="148">
        <f t="shared" si="16"/>
        <v>0</v>
      </c>
      <c r="AC13" s="148">
        <f t="shared" si="16"/>
        <v>0</v>
      </c>
      <c r="AD13" s="148">
        <f t="shared" si="16"/>
        <v>0</v>
      </c>
      <c r="AE13" s="148">
        <f t="shared" si="16"/>
        <v>0</v>
      </c>
      <c r="AF13" s="148">
        <f t="shared" si="16"/>
        <v>0</v>
      </c>
      <c r="AG13" s="148">
        <f t="shared" si="16"/>
        <v>0</v>
      </c>
      <c r="AH13" s="148">
        <f t="shared" si="16"/>
        <v>0</v>
      </c>
      <c r="AI13" s="148">
        <f t="shared" si="16"/>
        <v>0</v>
      </c>
      <c r="AJ13" s="148">
        <f t="shared" si="16"/>
        <v>0</v>
      </c>
      <c r="AK13" s="149">
        <f t="shared" si="16"/>
        <v>0</v>
      </c>
      <c r="AL13" s="150">
        <f t="shared" si="42"/>
        <v>0</v>
      </c>
      <c r="AM13" s="145">
        <f t="shared" si="43"/>
        <v>0</v>
      </c>
      <c r="AN13" s="145">
        <f t="shared" si="44"/>
        <v>0</v>
      </c>
      <c r="AO13" s="145">
        <f t="shared" si="45"/>
        <v>0</v>
      </c>
      <c r="AP13" s="145">
        <f t="shared" si="46"/>
        <v>0</v>
      </c>
      <c r="AQ13" s="145">
        <f t="shared" si="47"/>
        <v>0</v>
      </c>
      <c r="AR13" s="145">
        <f t="shared" si="48"/>
        <v>0</v>
      </c>
      <c r="AS13" s="145">
        <f t="shared" si="49"/>
        <v>0</v>
      </c>
      <c r="AT13" s="145">
        <f t="shared" si="50"/>
        <v>0</v>
      </c>
      <c r="AU13" s="145">
        <f t="shared" si="51"/>
        <v>0</v>
      </c>
      <c r="AV13" s="145">
        <f t="shared" si="52"/>
        <v>0</v>
      </c>
      <c r="AW13" s="151"/>
      <c r="AX13" s="154"/>
      <c r="AY13" s="152"/>
      <c r="AZ13" s="153">
        <f t="shared" si="21"/>
        <v>0.35</v>
      </c>
      <c r="BA13" s="148">
        <f t="shared" si="19"/>
        <v>0</v>
      </c>
      <c r="BB13" s="148">
        <f t="shared" si="19"/>
        <v>0.3</v>
      </c>
      <c r="BC13" s="148">
        <f t="shared" si="19"/>
        <v>0.3</v>
      </c>
      <c r="BD13" s="148">
        <f t="shared" si="19"/>
        <v>0.05</v>
      </c>
      <c r="BE13" s="148">
        <f t="shared" si="19"/>
        <v>0</v>
      </c>
      <c r="BF13" s="148">
        <f t="shared" si="19"/>
        <v>0</v>
      </c>
      <c r="BG13" s="148">
        <f t="shared" si="19"/>
        <v>0</v>
      </c>
      <c r="BH13" s="148">
        <f t="shared" si="19"/>
        <v>0</v>
      </c>
      <c r="BI13" s="148">
        <f t="shared" si="19"/>
        <v>0</v>
      </c>
      <c r="BJ13" s="149">
        <f t="shared" si="19"/>
        <v>0</v>
      </c>
      <c r="BK13" s="152">
        <f t="shared" si="22"/>
        <v>7874.9999999999991</v>
      </c>
      <c r="BL13" s="154">
        <f t="shared" si="23"/>
        <v>0</v>
      </c>
      <c r="BM13" s="154">
        <f t="shared" si="24"/>
        <v>6750</v>
      </c>
      <c r="BN13" s="154">
        <f t="shared" si="25"/>
        <v>6750</v>
      </c>
      <c r="BO13" s="154">
        <f t="shared" si="26"/>
        <v>1125</v>
      </c>
      <c r="BP13" s="154">
        <f t="shared" si="27"/>
        <v>0</v>
      </c>
      <c r="BQ13" s="154">
        <f t="shared" si="28"/>
        <v>0</v>
      </c>
      <c r="BR13" s="154">
        <f t="shared" si="29"/>
        <v>0</v>
      </c>
      <c r="BS13" s="154">
        <f t="shared" si="30"/>
        <v>0</v>
      </c>
      <c r="BT13" s="154">
        <f t="shared" si="31"/>
        <v>0</v>
      </c>
      <c r="BU13" s="155">
        <f t="shared" si="32"/>
        <v>0</v>
      </c>
    </row>
    <row r="14" spans="1:73" s="29" customFormat="1" ht="18.95" customHeight="1" thickTop="1" thickBot="1" x14ac:dyDescent="0.25">
      <c r="A14" s="177"/>
      <c r="B14" s="74"/>
      <c r="C14" s="349" t="str">
        <f>SUIVI!C47</f>
        <v>P11</v>
      </c>
      <c r="D14" s="76"/>
      <c r="E14" s="77">
        <f>SUIVI!L47</f>
        <v>0</v>
      </c>
      <c r="F14" s="57">
        <f>SUIVI!M47</f>
        <v>0</v>
      </c>
      <c r="G14" s="57">
        <f>SUIVI!N47</f>
        <v>0</v>
      </c>
      <c r="H14" s="104">
        <f>SUIVI!O47</f>
        <v>0</v>
      </c>
      <c r="I14" s="58">
        <f>SUIVI!P47</f>
        <v>0</v>
      </c>
      <c r="J14" s="105">
        <f>SUIVI!J47</f>
        <v>0</v>
      </c>
      <c r="K14" s="170">
        <v>1</v>
      </c>
      <c r="L14" s="114">
        <f>SUIVI!Y47</f>
        <v>0</v>
      </c>
      <c r="M14" s="79">
        <f>SUIVI!Q47</f>
        <v>0</v>
      </c>
      <c r="N14" s="79" t="str">
        <f>IF(SUIVI!R47&lt;&gt;"",EOMONTH(SUIVI!R47,0),IF(L14="OK",EOMONTH(M14,4),""))</f>
        <v/>
      </c>
      <c r="O14" s="80">
        <v>7</v>
      </c>
      <c r="P14" s="60">
        <f t="shared" si="33"/>
        <v>43799</v>
      </c>
      <c r="Q14" s="127"/>
      <c r="R14" s="127"/>
      <c r="S14" s="61">
        <f>SUIVI!H47</f>
        <v>30000</v>
      </c>
      <c r="T14" s="61">
        <f t="shared" si="34"/>
        <v>30000</v>
      </c>
      <c r="U14" s="62">
        <f t="shared" si="35"/>
        <v>0</v>
      </c>
      <c r="V14" s="63">
        <f t="shared" si="36"/>
        <v>0</v>
      </c>
      <c r="W14" s="64">
        <f t="shared" si="37"/>
        <v>0</v>
      </c>
      <c r="X14" s="62">
        <f t="shared" si="54"/>
        <v>30000</v>
      </c>
      <c r="Y14" s="63">
        <f t="shared" si="55"/>
        <v>7500</v>
      </c>
      <c r="Z14" s="64">
        <f t="shared" si="56"/>
        <v>22500</v>
      </c>
      <c r="AA14" s="65">
        <f t="shared" si="41"/>
        <v>1</v>
      </c>
      <c r="AB14" s="66">
        <f t="shared" si="16"/>
        <v>0</v>
      </c>
      <c r="AC14" s="66">
        <f t="shared" si="16"/>
        <v>0</v>
      </c>
      <c r="AD14" s="66">
        <f t="shared" si="16"/>
        <v>0</v>
      </c>
      <c r="AE14" s="66">
        <f t="shared" si="16"/>
        <v>0</v>
      </c>
      <c r="AF14" s="66">
        <f t="shared" si="16"/>
        <v>0</v>
      </c>
      <c r="AG14" s="66">
        <f t="shared" si="16"/>
        <v>0</v>
      </c>
      <c r="AH14" s="66">
        <f t="shared" si="16"/>
        <v>0</v>
      </c>
      <c r="AI14" s="66">
        <f t="shared" si="16"/>
        <v>0</v>
      </c>
      <c r="AJ14" s="66">
        <f t="shared" si="16"/>
        <v>0</v>
      </c>
      <c r="AK14" s="67">
        <f t="shared" si="16"/>
        <v>0</v>
      </c>
      <c r="AL14" s="68">
        <f t="shared" si="42"/>
        <v>0</v>
      </c>
      <c r="AM14" s="63">
        <f t="shared" si="43"/>
        <v>0</v>
      </c>
      <c r="AN14" s="63">
        <f t="shared" si="44"/>
        <v>0</v>
      </c>
      <c r="AO14" s="63">
        <f t="shared" si="45"/>
        <v>0</v>
      </c>
      <c r="AP14" s="63">
        <f t="shared" si="46"/>
        <v>0</v>
      </c>
      <c r="AQ14" s="63">
        <f t="shared" si="47"/>
        <v>0</v>
      </c>
      <c r="AR14" s="63">
        <f t="shared" si="48"/>
        <v>0</v>
      </c>
      <c r="AS14" s="63">
        <f t="shared" si="49"/>
        <v>0</v>
      </c>
      <c r="AT14" s="63">
        <f t="shared" si="50"/>
        <v>0</v>
      </c>
      <c r="AU14" s="63">
        <f t="shared" si="51"/>
        <v>0</v>
      </c>
      <c r="AV14" s="63">
        <f t="shared" si="52"/>
        <v>0</v>
      </c>
      <c r="AW14" s="69"/>
      <c r="AX14" s="70"/>
      <c r="AY14" s="71"/>
      <c r="AZ14" s="72">
        <f t="shared" si="21"/>
        <v>0.35</v>
      </c>
      <c r="BA14" s="66">
        <f t="shared" si="19"/>
        <v>0</v>
      </c>
      <c r="BB14" s="66">
        <f t="shared" si="19"/>
        <v>0.3</v>
      </c>
      <c r="BC14" s="66">
        <f t="shared" si="19"/>
        <v>0.3</v>
      </c>
      <c r="BD14" s="66">
        <f t="shared" si="19"/>
        <v>0.05</v>
      </c>
      <c r="BE14" s="66">
        <f t="shared" si="19"/>
        <v>0</v>
      </c>
      <c r="BF14" s="66">
        <f t="shared" ref="BA14:BJ39" si="67">IF(BF$1&lt;$P14,0,BF$2)</f>
        <v>0</v>
      </c>
      <c r="BG14" s="66">
        <f t="shared" si="67"/>
        <v>0</v>
      </c>
      <c r="BH14" s="66">
        <f t="shared" si="67"/>
        <v>0</v>
      </c>
      <c r="BI14" s="66">
        <f t="shared" si="67"/>
        <v>0</v>
      </c>
      <c r="BJ14" s="67">
        <f t="shared" si="67"/>
        <v>0</v>
      </c>
      <c r="BK14" s="71">
        <f t="shared" si="22"/>
        <v>7874.9999999999991</v>
      </c>
      <c r="BL14" s="70">
        <f t="shared" si="23"/>
        <v>0</v>
      </c>
      <c r="BM14" s="70">
        <f t="shared" si="24"/>
        <v>6750</v>
      </c>
      <c r="BN14" s="70">
        <f t="shared" si="25"/>
        <v>6750</v>
      </c>
      <c r="BO14" s="70">
        <f t="shared" si="26"/>
        <v>1125</v>
      </c>
      <c r="BP14" s="70">
        <f t="shared" si="27"/>
        <v>0</v>
      </c>
      <c r="BQ14" s="70">
        <f t="shared" si="28"/>
        <v>0</v>
      </c>
      <c r="BR14" s="70">
        <f t="shared" si="29"/>
        <v>0</v>
      </c>
      <c r="BS14" s="70">
        <f t="shared" si="30"/>
        <v>0</v>
      </c>
      <c r="BT14" s="70">
        <f t="shared" si="31"/>
        <v>0</v>
      </c>
      <c r="BU14" s="73">
        <f t="shared" si="32"/>
        <v>0</v>
      </c>
    </row>
    <row r="15" spans="1:73" s="29" customFormat="1" ht="18.95" customHeight="1" thickTop="1" thickBot="1" x14ac:dyDescent="0.25">
      <c r="A15" s="177"/>
      <c r="B15" s="131"/>
      <c r="C15" s="350" t="str">
        <f>SUIVI!C48</f>
        <v>P12</v>
      </c>
      <c r="D15" s="133"/>
      <c r="E15" s="134">
        <f>SUIVI!L48</f>
        <v>0</v>
      </c>
      <c r="F15" s="135">
        <f>SUIVI!M48</f>
        <v>0</v>
      </c>
      <c r="G15" s="135">
        <f>SUIVI!N48</f>
        <v>0</v>
      </c>
      <c r="H15" s="136">
        <f>SUIVI!O48</f>
        <v>0</v>
      </c>
      <c r="I15" s="137">
        <f>SUIVI!P48</f>
        <v>0</v>
      </c>
      <c r="J15" s="138">
        <f>SUIVI!J48</f>
        <v>0</v>
      </c>
      <c r="K15" s="171">
        <v>1</v>
      </c>
      <c r="L15" s="114">
        <f>SUIVI!Y48</f>
        <v>0</v>
      </c>
      <c r="M15" s="156">
        <f>SUIVI!Q48</f>
        <v>0</v>
      </c>
      <c r="N15" s="156" t="str">
        <f>IF(SUIVI!R48&lt;&gt;"",EOMONTH(SUIVI!R48,0),IF(L15="OK",EOMONTH(M15,4),""))</f>
        <v/>
      </c>
      <c r="O15" s="140">
        <v>7</v>
      </c>
      <c r="P15" s="141">
        <f t="shared" si="33"/>
        <v>43799</v>
      </c>
      <c r="Q15" s="143"/>
      <c r="R15" s="143"/>
      <c r="S15" s="142">
        <f>SUIVI!H48</f>
        <v>30000</v>
      </c>
      <c r="T15" s="142">
        <f t="shared" si="34"/>
        <v>30000</v>
      </c>
      <c r="U15" s="144">
        <f t="shared" si="35"/>
        <v>0</v>
      </c>
      <c r="V15" s="145">
        <f t="shared" si="36"/>
        <v>0</v>
      </c>
      <c r="W15" s="146">
        <f t="shared" si="37"/>
        <v>0</v>
      </c>
      <c r="X15" s="144">
        <f t="shared" si="54"/>
        <v>30000</v>
      </c>
      <c r="Y15" s="145">
        <f t="shared" si="55"/>
        <v>7500</v>
      </c>
      <c r="Z15" s="146">
        <f t="shared" si="56"/>
        <v>22500</v>
      </c>
      <c r="AA15" s="147">
        <f t="shared" si="41"/>
        <v>1</v>
      </c>
      <c r="AB15" s="148">
        <f t="shared" si="16"/>
        <v>0</v>
      </c>
      <c r="AC15" s="148">
        <f t="shared" si="16"/>
        <v>0</v>
      </c>
      <c r="AD15" s="148">
        <f t="shared" si="16"/>
        <v>0</v>
      </c>
      <c r="AE15" s="148">
        <f t="shared" si="16"/>
        <v>0</v>
      </c>
      <c r="AF15" s="148">
        <f t="shared" si="16"/>
        <v>0</v>
      </c>
      <c r="AG15" s="148">
        <f t="shared" si="16"/>
        <v>0</v>
      </c>
      <c r="AH15" s="148">
        <f t="shared" si="16"/>
        <v>0</v>
      </c>
      <c r="AI15" s="148">
        <f t="shared" si="16"/>
        <v>0</v>
      </c>
      <c r="AJ15" s="148">
        <f t="shared" si="16"/>
        <v>0</v>
      </c>
      <c r="AK15" s="149">
        <f t="shared" si="16"/>
        <v>0</v>
      </c>
      <c r="AL15" s="150">
        <f t="shared" si="42"/>
        <v>0</v>
      </c>
      <c r="AM15" s="145">
        <f t="shared" si="43"/>
        <v>0</v>
      </c>
      <c r="AN15" s="145">
        <f t="shared" si="44"/>
        <v>0</v>
      </c>
      <c r="AO15" s="145">
        <f t="shared" si="45"/>
        <v>0</v>
      </c>
      <c r="AP15" s="145">
        <f t="shared" si="46"/>
        <v>0</v>
      </c>
      <c r="AQ15" s="145">
        <f t="shared" si="47"/>
        <v>0</v>
      </c>
      <c r="AR15" s="145">
        <f t="shared" si="48"/>
        <v>0</v>
      </c>
      <c r="AS15" s="145">
        <f t="shared" si="49"/>
        <v>0</v>
      </c>
      <c r="AT15" s="145">
        <f t="shared" si="50"/>
        <v>0</v>
      </c>
      <c r="AU15" s="145">
        <f t="shared" si="51"/>
        <v>0</v>
      </c>
      <c r="AV15" s="145">
        <f t="shared" si="52"/>
        <v>0</v>
      </c>
      <c r="AW15" s="151"/>
      <c r="AX15" s="154"/>
      <c r="AY15" s="152"/>
      <c r="AZ15" s="153">
        <f t="shared" si="21"/>
        <v>0.35</v>
      </c>
      <c r="BA15" s="148">
        <f t="shared" si="67"/>
        <v>0</v>
      </c>
      <c r="BB15" s="148">
        <f t="shared" si="67"/>
        <v>0.3</v>
      </c>
      <c r="BC15" s="148">
        <f t="shared" si="67"/>
        <v>0.3</v>
      </c>
      <c r="BD15" s="148">
        <f t="shared" si="67"/>
        <v>0.05</v>
      </c>
      <c r="BE15" s="148">
        <f t="shared" si="67"/>
        <v>0</v>
      </c>
      <c r="BF15" s="148">
        <f t="shared" si="67"/>
        <v>0</v>
      </c>
      <c r="BG15" s="148">
        <f t="shared" si="67"/>
        <v>0</v>
      </c>
      <c r="BH15" s="148">
        <f t="shared" si="67"/>
        <v>0</v>
      </c>
      <c r="BI15" s="148">
        <f t="shared" si="67"/>
        <v>0</v>
      </c>
      <c r="BJ15" s="149">
        <f t="shared" si="67"/>
        <v>0</v>
      </c>
      <c r="BK15" s="152">
        <f t="shared" si="22"/>
        <v>7874.9999999999991</v>
      </c>
      <c r="BL15" s="154">
        <f t="shared" si="23"/>
        <v>0</v>
      </c>
      <c r="BM15" s="154">
        <f t="shared" si="24"/>
        <v>6750</v>
      </c>
      <c r="BN15" s="154">
        <f t="shared" si="25"/>
        <v>6750</v>
      </c>
      <c r="BO15" s="154">
        <f t="shared" si="26"/>
        <v>1125</v>
      </c>
      <c r="BP15" s="154">
        <f t="shared" si="27"/>
        <v>0</v>
      </c>
      <c r="BQ15" s="154">
        <f t="shared" si="28"/>
        <v>0</v>
      </c>
      <c r="BR15" s="154">
        <f t="shared" si="29"/>
        <v>0</v>
      </c>
      <c r="BS15" s="154">
        <f t="shared" si="30"/>
        <v>0</v>
      </c>
      <c r="BT15" s="154">
        <f t="shared" si="31"/>
        <v>0</v>
      </c>
      <c r="BU15" s="155">
        <f t="shared" si="32"/>
        <v>0</v>
      </c>
    </row>
    <row r="16" spans="1:73" s="29" customFormat="1" ht="18.95" customHeight="1" thickTop="1" thickBot="1" x14ac:dyDescent="0.25">
      <c r="A16" s="177"/>
      <c r="B16" s="74"/>
      <c r="C16" s="349" t="str">
        <f>SUIVI!C49</f>
        <v>P13</v>
      </c>
      <c r="D16" s="76"/>
      <c r="E16" s="77">
        <f>SUIVI!L49</f>
        <v>0</v>
      </c>
      <c r="F16" s="57">
        <f>SUIVI!M49</f>
        <v>0</v>
      </c>
      <c r="G16" s="57">
        <f>SUIVI!N49</f>
        <v>0</v>
      </c>
      <c r="H16" s="104">
        <f>SUIVI!O49</f>
        <v>0</v>
      </c>
      <c r="I16" s="58">
        <f>SUIVI!P49</f>
        <v>0</v>
      </c>
      <c r="J16" s="105">
        <f>SUIVI!J49</f>
        <v>0</v>
      </c>
      <c r="K16" s="170">
        <v>1</v>
      </c>
      <c r="L16" s="114">
        <f>SUIVI!Y49</f>
        <v>0</v>
      </c>
      <c r="M16" s="79">
        <f>SUIVI!Q49</f>
        <v>0</v>
      </c>
      <c r="N16" s="79" t="str">
        <f>IF(SUIVI!R49&lt;&gt;"",EOMONTH(SUIVI!R49,0),IF(L16="OK",EOMONTH(M16,4),""))</f>
        <v/>
      </c>
      <c r="O16" s="80">
        <v>7</v>
      </c>
      <c r="P16" s="60">
        <f t="shared" si="33"/>
        <v>43799</v>
      </c>
      <c r="Q16" s="127"/>
      <c r="R16" s="127"/>
      <c r="S16" s="61">
        <f>SUIVI!H49</f>
        <v>30000</v>
      </c>
      <c r="T16" s="61">
        <f t="shared" si="34"/>
        <v>30000</v>
      </c>
      <c r="U16" s="62">
        <f t="shared" si="35"/>
        <v>0</v>
      </c>
      <c r="V16" s="63">
        <f t="shared" si="36"/>
        <v>0</v>
      </c>
      <c r="W16" s="64">
        <f t="shared" si="37"/>
        <v>0</v>
      </c>
      <c r="X16" s="62">
        <f t="shared" si="54"/>
        <v>30000</v>
      </c>
      <c r="Y16" s="63">
        <f t="shared" si="55"/>
        <v>7500</v>
      </c>
      <c r="Z16" s="64">
        <f t="shared" si="56"/>
        <v>22500</v>
      </c>
      <c r="AA16" s="65">
        <f t="shared" si="41"/>
        <v>1</v>
      </c>
      <c r="AB16" s="66">
        <f t="shared" si="16"/>
        <v>0</v>
      </c>
      <c r="AC16" s="66">
        <f t="shared" si="16"/>
        <v>0</v>
      </c>
      <c r="AD16" s="66">
        <f t="shared" si="16"/>
        <v>0</v>
      </c>
      <c r="AE16" s="66">
        <f t="shared" si="16"/>
        <v>0</v>
      </c>
      <c r="AF16" s="66">
        <f t="shared" si="16"/>
        <v>0</v>
      </c>
      <c r="AG16" s="66">
        <f t="shared" si="16"/>
        <v>0</v>
      </c>
      <c r="AH16" s="66">
        <f t="shared" si="16"/>
        <v>0</v>
      </c>
      <c r="AI16" s="66">
        <f t="shared" si="16"/>
        <v>0</v>
      </c>
      <c r="AJ16" s="66">
        <f t="shared" si="16"/>
        <v>0</v>
      </c>
      <c r="AK16" s="67">
        <f t="shared" si="16"/>
        <v>0</v>
      </c>
      <c r="AL16" s="68">
        <f t="shared" si="42"/>
        <v>0</v>
      </c>
      <c r="AM16" s="63">
        <f t="shared" si="43"/>
        <v>0</v>
      </c>
      <c r="AN16" s="63">
        <f t="shared" si="44"/>
        <v>0</v>
      </c>
      <c r="AO16" s="63">
        <f t="shared" si="45"/>
        <v>0</v>
      </c>
      <c r="AP16" s="63">
        <f t="shared" si="46"/>
        <v>0</v>
      </c>
      <c r="AQ16" s="63">
        <f t="shared" si="47"/>
        <v>0</v>
      </c>
      <c r="AR16" s="63">
        <f t="shared" si="48"/>
        <v>0</v>
      </c>
      <c r="AS16" s="63">
        <f t="shared" si="49"/>
        <v>0</v>
      </c>
      <c r="AT16" s="63">
        <f t="shared" si="50"/>
        <v>0</v>
      </c>
      <c r="AU16" s="63">
        <f t="shared" si="51"/>
        <v>0</v>
      </c>
      <c r="AV16" s="63">
        <f t="shared" si="52"/>
        <v>0</v>
      </c>
      <c r="AW16" s="69"/>
      <c r="AX16" s="70"/>
      <c r="AY16" s="71"/>
      <c r="AZ16" s="72">
        <f t="shared" si="21"/>
        <v>0.35</v>
      </c>
      <c r="BA16" s="66">
        <f t="shared" si="67"/>
        <v>0</v>
      </c>
      <c r="BB16" s="66">
        <f t="shared" si="67"/>
        <v>0.3</v>
      </c>
      <c r="BC16" s="66">
        <f t="shared" si="67"/>
        <v>0.3</v>
      </c>
      <c r="BD16" s="66">
        <f t="shared" si="67"/>
        <v>0.05</v>
      </c>
      <c r="BE16" s="66">
        <f t="shared" si="67"/>
        <v>0</v>
      </c>
      <c r="BF16" s="66">
        <f t="shared" si="67"/>
        <v>0</v>
      </c>
      <c r="BG16" s="66">
        <f t="shared" si="67"/>
        <v>0</v>
      </c>
      <c r="BH16" s="66">
        <f t="shared" si="67"/>
        <v>0</v>
      </c>
      <c r="BI16" s="66">
        <f t="shared" si="67"/>
        <v>0</v>
      </c>
      <c r="BJ16" s="67">
        <f t="shared" si="67"/>
        <v>0</v>
      </c>
      <c r="BK16" s="71">
        <f t="shared" si="22"/>
        <v>7874.9999999999991</v>
      </c>
      <c r="BL16" s="70">
        <f t="shared" si="23"/>
        <v>0</v>
      </c>
      <c r="BM16" s="70">
        <f t="shared" si="24"/>
        <v>6750</v>
      </c>
      <c r="BN16" s="70">
        <f t="shared" si="25"/>
        <v>6750</v>
      </c>
      <c r="BO16" s="70">
        <f t="shared" si="26"/>
        <v>1125</v>
      </c>
      <c r="BP16" s="70">
        <f t="shared" si="27"/>
        <v>0</v>
      </c>
      <c r="BQ16" s="70">
        <f t="shared" si="28"/>
        <v>0</v>
      </c>
      <c r="BR16" s="70">
        <f t="shared" si="29"/>
        <v>0</v>
      </c>
      <c r="BS16" s="70">
        <f t="shared" si="30"/>
        <v>0</v>
      </c>
      <c r="BT16" s="70">
        <f t="shared" si="31"/>
        <v>0</v>
      </c>
      <c r="BU16" s="73">
        <f t="shared" si="32"/>
        <v>0</v>
      </c>
    </row>
    <row r="17" spans="1:73" s="29" customFormat="1" ht="18.95" customHeight="1" thickTop="1" thickBot="1" x14ac:dyDescent="0.25">
      <c r="A17" s="177"/>
      <c r="B17" s="131"/>
      <c r="C17" s="350" t="str">
        <f>SUIVI!C50</f>
        <v>P14</v>
      </c>
      <c r="D17" s="133"/>
      <c r="E17" s="134">
        <f>SUIVI!L50</f>
        <v>0</v>
      </c>
      <c r="F17" s="135">
        <f>SUIVI!M50</f>
        <v>0</v>
      </c>
      <c r="G17" s="135">
        <f>SUIVI!N50</f>
        <v>0</v>
      </c>
      <c r="H17" s="136">
        <f>SUIVI!O50</f>
        <v>0</v>
      </c>
      <c r="I17" s="137">
        <f>SUIVI!P50</f>
        <v>0</v>
      </c>
      <c r="J17" s="138">
        <f>SUIVI!J50</f>
        <v>0</v>
      </c>
      <c r="K17" s="171">
        <v>1</v>
      </c>
      <c r="L17" s="114">
        <f>SUIVI!Y50</f>
        <v>0</v>
      </c>
      <c r="M17" s="156">
        <f>SUIVI!Q50</f>
        <v>0</v>
      </c>
      <c r="N17" s="156" t="str">
        <f>IF(SUIVI!R50&lt;&gt;"",EOMONTH(SUIVI!R50,0),IF(L17="OK",EOMONTH(M17,4),""))</f>
        <v/>
      </c>
      <c r="O17" s="140">
        <v>7</v>
      </c>
      <c r="P17" s="141">
        <f t="shared" si="33"/>
        <v>43799</v>
      </c>
      <c r="Q17" s="143"/>
      <c r="R17" s="143"/>
      <c r="S17" s="142">
        <f>SUIVI!H50</f>
        <v>30000</v>
      </c>
      <c r="T17" s="142">
        <f t="shared" si="34"/>
        <v>30000</v>
      </c>
      <c r="U17" s="144">
        <f t="shared" si="35"/>
        <v>0</v>
      </c>
      <c r="V17" s="145">
        <f t="shared" si="36"/>
        <v>0</v>
      </c>
      <c r="W17" s="146">
        <f t="shared" si="37"/>
        <v>0</v>
      </c>
      <c r="X17" s="144">
        <f t="shared" si="54"/>
        <v>30000</v>
      </c>
      <c r="Y17" s="145">
        <f t="shared" si="55"/>
        <v>7500</v>
      </c>
      <c r="Z17" s="146">
        <f t="shared" si="56"/>
        <v>22500</v>
      </c>
      <c r="AA17" s="147">
        <f t="shared" si="41"/>
        <v>1</v>
      </c>
      <c r="AB17" s="148">
        <f t="shared" si="16"/>
        <v>0</v>
      </c>
      <c r="AC17" s="148">
        <f t="shared" si="16"/>
        <v>0</v>
      </c>
      <c r="AD17" s="148">
        <f t="shared" si="16"/>
        <v>0</v>
      </c>
      <c r="AE17" s="148">
        <f t="shared" si="16"/>
        <v>0</v>
      </c>
      <c r="AF17" s="148">
        <f t="shared" si="16"/>
        <v>0</v>
      </c>
      <c r="AG17" s="148">
        <f t="shared" si="16"/>
        <v>0</v>
      </c>
      <c r="AH17" s="148">
        <f t="shared" si="16"/>
        <v>0</v>
      </c>
      <c r="AI17" s="148">
        <f t="shared" si="16"/>
        <v>0</v>
      </c>
      <c r="AJ17" s="148">
        <f t="shared" si="16"/>
        <v>0</v>
      </c>
      <c r="AK17" s="149">
        <f t="shared" si="16"/>
        <v>0</v>
      </c>
      <c r="AL17" s="150">
        <f t="shared" si="42"/>
        <v>0</v>
      </c>
      <c r="AM17" s="145">
        <f t="shared" si="43"/>
        <v>0</v>
      </c>
      <c r="AN17" s="145">
        <f t="shared" si="44"/>
        <v>0</v>
      </c>
      <c r="AO17" s="145">
        <f t="shared" si="45"/>
        <v>0</v>
      </c>
      <c r="AP17" s="145">
        <f t="shared" si="46"/>
        <v>0</v>
      </c>
      <c r="AQ17" s="145">
        <f t="shared" si="47"/>
        <v>0</v>
      </c>
      <c r="AR17" s="145">
        <f t="shared" si="48"/>
        <v>0</v>
      </c>
      <c r="AS17" s="145">
        <f t="shared" si="49"/>
        <v>0</v>
      </c>
      <c r="AT17" s="145">
        <f t="shared" si="50"/>
        <v>0</v>
      </c>
      <c r="AU17" s="145">
        <f t="shared" si="51"/>
        <v>0</v>
      </c>
      <c r="AV17" s="145">
        <f t="shared" si="52"/>
        <v>0</v>
      </c>
      <c r="AW17" s="151"/>
      <c r="AX17" s="154"/>
      <c r="AY17" s="152"/>
      <c r="AZ17" s="153">
        <f t="shared" si="21"/>
        <v>0.35</v>
      </c>
      <c r="BA17" s="148">
        <f t="shared" si="67"/>
        <v>0</v>
      </c>
      <c r="BB17" s="148">
        <f t="shared" si="67"/>
        <v>0.3</v>
      </c>
      <c r="BC17" s="148">
        <f t="shared" si="67"/>
        <v>0.3</v>
      </c>
      <c r="BD17" s="148">
        <f t="shared" si="67"/>
        <v>0.05</v>
      </c>
      <c r="BE17" s="148">
        <f t="shared" si="67"/>
        <v>0</v>
      </c>
      <c r="BF17" s="148">
        <f t="shared" si="67"/>
        <v>0</v>
      </c>
      <c r="BG17" s="148">
        <f t="shared" si="67"/>
        <v>0</v>
      </c>
      <c r="BH17" s="148">
        <f t="shared" si="67"/>
        <v>0</v>
      </c>
      <c r="BI17" s="148">
        <f t="shared" si="67"/>
        <v>0</v>
      </c>
      <c r="BJ17" s="149">
        <f t="shared" si="67"/>
        <v>0</v>
      </c>
      <c r="BK17" s="152">
        <f t="shared" si="22"/>
        <v>7874.9999999999991</v>
      </c>
      <c r="BL17" s="154">
        <f t="shared" si="23"/>
        <v>0</v>
      </c>
      <c r="BM17" s="154">
        <f t="shared" si="24"/>
        <v>6750</v>
      </c>
      <c r="BN17" s="154">
        <f t="shared" si="25"/>
        <v>6750</v>
      </c>
      <c r="BO17" s="154">
        <f t="shared" si="26"/>
        <v>1125</v>
      </c>
      <c r="BP17" s="154">
        <f t="shared" si="27"/>
        <v>0</v>
      </c>
      <c r="BQ17" s="154">
        <f t="shared" si="28"/>
        <v>0</v>
      </c>
      <c r="BR17" s="154">
        <f t="shared" si="29"/>
        <v>0</v>
      </c>
      <c r="BS17" s="154">
        <f t="shared" si="30"/>
        <v>0</v>
      </c>
      <c r="BT17" s="154">
        <f t="shared" si="31"/>
        <v>0</v>
      </c>
      <c r="BU17" s="155">
        <f t="shared" si="32"/>
        <v>0</v>
      </c>
    </row>
    <row r="18" spans="1:73" s="29" customFormat="1" ht="18.95" customHeight="1" thickTop="1" thickBot="1" x14ac:dyDescent="0.25">
      <c r="A18" s="177"/>
      <c r="B18" s="74"/>
      <c r="C18" s="349" t="str">
        <f>SUIVI!C51</f>
        <v>P15</v>
      </c>
      <c r="D18" s="76"/>
      <c r="E18" s="77">
        <f>SUIVI!L51</f>
        <v>0</v>
      </c>
      <c r="F18" s="57">
        <f>SUIVI!M51</f>
        <v>0</v>
      </c>
      <c r="G18" s="57">
        <f>SUIVI!N51</f>
        <v>0</v>
      </c>
      <c r="H18" s="104">
        <f>SUIVI!O51</f>
        <v>0</v>
      </c>
      <c r="I18" s="58">
        <f>SUIVI!P51</f>
        <v>0</v>
      </c>
      <c r="J18" s="105">
        <f>SUIVI!J51</f>
        <v>0</v>
      </c>
      <c r="K18" s="170">
        <v>1</v>
      </c>
      <c r="L18" s="114">
        <f>SUIVI!Y51</f>
        <v>0</v>
      </c>
      <c r="M18" s="79">
        <f>SUIVI!Q51</f>
        <v>0</v>
      </c>
      <c r="N18" s="79" t="str">
        <f>IF(SUIVI!R51&lt;&gt;"",EOMONTH(SUIVI!R51,0),IF(L18="OK",EOMONTH(M18,4),""))</f>
        <v/>
      </c>
      <c r="O18" s="80">
        <v>7</v>
      </c>
      <c r="P18" s="60">
        <f t="shared" si="33"/>
        <v>43799</v>
      </c>
      <c r="Q18" s="127"/>
      <c r="R18" s="127"/>
      <c r="S18" s="61">
        <f>SUIVI!H51</f>
        <v>30000</v>
      </c>
      <c r="T18" s="61">
        <f t="shared" si="34"/>
        <v>30000</v>
      </c>
      <c r="U18" s="62">
        <f t="shared" si="35"/>
        <v>0</v>
      </c>
      <c r="V18" s="63">
        <f t="shared" si="36"/>
        <v>0</v>
      </c>
      <c r="W18" s="64">
        <f t="shared" si="37"/>
        <v>0</v>
      </c>
      <c r="X18" s="62">
        <f t="shared" si="54"/>
        <v>30000</v>
      </c>
      <c r="Y18" s="63">
        <f t="shared" si="55"/>
        <v>7500</v>
      </c>
      <c r="Z18" s="64">
        <f t="shared" si="56"/>
        <v>22500</v>
      </c>
      <c r="AA18" s="65">
        <f t="shared" si="41"/>
        <v>1</v>
      </c>
      <c r="AB18" s="66">
        <f t="shared" si="16"/>
        <v>0</v>
      </c>
      <c r="AC18" s="66">
        <f t="shared" si="16"/>
        <v>0</v>
      </c>
      <c r="AD18" s="66">
        <f t="shared" si="16"/>
        <v>0</v>
      </c>
      <c r="AE18" s="66">
        <f t="shared" si="16"/>
        <v>0</v>
      </c>
      <c r="AF18" s="66">
        <f t="shared" si="16"/>
        <v>0</v>
      </c>
      <c r="AG18" s="66">
        <f t="shared" si="16"/>
        <v>0</v>
      </c>
      <c r="AH18" s="66">
        <f t="shared" si="16"/>
        <v>0</v>
      </c>
      <c r="AI18" s="66">
        <f t="shared" si="16"/>
        <v>0</v>
      </c>
      <c r="AJ18" s="66">
        <f t="shared" si="16"/>
        <v>0</v>
      </c>
      <c r="AK18" s="67">
        <f t="shared" si="16"/>
        <v>0</v>
      </c>
      <c r="AL18" s="68">
        <f t="shared" si="42"/>
        <v>0</v>
      </c>
      <c r="AM18" s="63">
        <f t="shared" si="43"/>
        <v>0</v>
      </c>
      <c r="AN18" s="63">
        <f t="shared" si="44"/>
        <v>0</v>
      </c>
      <c r="AO18" s="63">
        <f t="shared" si="45"/>
        <v>0</v>
      </c>
      <c r="AP18" s="63">
        <f t="shared" si="46"/>
        <v>0</v>
      </c>
      <c r="AQ18" s="63">
        <f t="shared" si="47"/>
        <v>0</v>
      </c>
      <c r="AR18" s="63">
        <f t="shared" si="48"/>
        <v>0</v>
      </c>
      <c r="AS18" s="63">
        <f t="shared" si="49"/>
        <v>0</v>
      </c>
      <c r="AT18" s="63">
        <f t="shared" si="50"/>
        <v>0</v>
      </c>
      <c r="AU18" s="63">
        <f t="shared" si="51"/>
        <v>0</v>
      </c>
      <c r="AV18" s="63">
        <f t="shared" si="52"/>
        <v>0</v>
      </c>
      <c r="AW18" s="69"/>
      <c r="AX18" s="70"/>
      <c r="AY18" s="71"/>
      <c r="AZ18" s="72">
        <f t="shared" si="21"/>
        <v>0.35</v>
      </c>
      <c r="BA18" s="66">
        <f t="shared" si="67"/>
        <v>0</v>
      </c>
      <c r="BB18" s="66">
        <f t="shared" si="67"/>
        <v>0.3</v>
      </c>
      <c r="BC18" s="66">
        <f t="shared" si="67"/>
        <v>0.3</v>
      </c>
      <c r="BD18" s="66">
        <f t="shared" si="67"/>
        <v>0.05</v>
      </c>
      <c r="BE18" s="66">
        <f t="shared" si="67"/>
        <v>0</v>
      </c>
      <c r="BF18" s="66">
        <f t="shared" si="67"/>
        <v>0</v>
      </c>
      <c r="BG18" s="66">
        <f t="shared" si="67"/>
        <v>0</v>
      </c>
      <c r="BH18" s="66">
        <f t="shared" si="67"/>
        <v>0</v>
      </c>
      <c r="BI18" s="66">
        <f t="shared" si="67"/>
        <v>0</v>
      </c>
      <c r="BJ18" s="67">
        <f t="shared" si="67"/>
        <v>0</v>
      </c>
      <c r="BK18" s="71">
        <f t="shared" si="22"/>
        <v>7874.9999999999991</v>
      </c>
      <c r="BL18" s="70">
        <f t="shared" si="23"/>
        <v>0</v>
      </c>
      <c r="BM18" s="70">
        <f t="shared" si="24"/>
        <v>6750</v>
      </c>
      <c r="BN18" s="70">
        <f t="shared" si="25"/>
        <v>6750</v>
      </c>
      <c r="BO18" s="70">
        <f t="shared" si="26"/>
        <v>1125</v>
      </c>
      <c r="BP18" s="70">
        <f t="shared" si="27"/>
        <v>0</v>
      </c>
      <c r="BQ18" s="70">
        <f t="shared" si="28"/>
        <v>0</v>
      </c>
      <c r="BR18" s="70">
        <f t="shared" si="29"/>
        <v>0</v>
      </c>
      <c r="BS18" s="70">
        <f t="shared" si="30"/>
        <v>0</v>
      </c>
      <c r="BT18" s="70">
        <f t="shared" si="31"/>
        <v>0</v>
      </c>
      <c r="BU18" s="73">
        <f t="shared" si="32"/>
        <v>0</v>
      </c>
    </row>
    <row r="19" spans="1:73" s="29" customFormat="1" ht="18.95" customHeight="1" thickTop="1" thickBot="1" x14ac:dyDescent="0.25">
      <c r="A19" s="177"/>
      <c r="B19" s="131"/>
      <c r="C19" s="350" t="str">
        <f>SUIVI!C52</f>
        <v>P16</v>
      </c>
      <c r="D19" s="133"/>
      <c r="E19" s="134">
        <f>SUIVI!L52</f>
        <v>0</v>
      </c>
      <c r="F19" s="135">
        <f>SUIVI!M52</f>
        <v>0</v>
      </c>
      <c r="G19" s="135">
        <f>SUIVI!N52</f>
        <v>0</v>
      </c>
      <c r="H19" s="136">
        <f>SUIVI!O52</f>
        <v>0</v>
      </c>
      <c r="I19" s="137">
        <f>SUIVI!P52</f>
        <v>0</v>
      </c>
      <c r="J19" s="138">
        <f>SUIVI!J52</f>
        <v>0</v>
      </c>
      <c r="K19" s="171">
        <v>1</v>
      </c>
      <c r="L19" s="114">
        <f>SUIVI!Y52</f>
        <v>0</v>
      </c>
      <c r="M19" s="156">
        <f>SUIVI!Q52</f>
        <v>0</v>
      </c>
      <c r="N19" s="156" t="str">
        <f>IF(SUIVI!R52&lt;&gt;"",EOMONTH(SUIVI!R52,0),IF(L19="OK",EOMONTH(M19,4),""))</f>
        <v/>
      </c>
      <c r="O19" s="140">
        <v>7</v>
      </c>
      <c r="P19" s="141">
        <f t="shared" si="33"/>
        <v>43799</v>
      </c>
      <c r="Q19" s="143"/>
      <c r="R19" s="143"/>
      <c r="S19" s="142">
        <f>SUIVI!H52</f>
        <v>30000</v>
      </c>
      <c r="T19" s="142">
        <f t="shared" si="34"/>
        <v>30000</v>
      </c>
      <c r="U19" s="144">
        <f t="shared" si="35"/>
        <v>0</v>
      </c>
      <c r="V19" s="145">
        <f t="shared" si="36"/>
        <v>0</v>
      </c>
      <c r="W19" s="146">
        <f t="shared" si="37"/>
        <v>0</v>
      </c>
      <c r="X19" s="144">
        <f t="shared" si="54"/>
        <v>30000</v>
      </c>
      <c r="Y19" s="145">
        <f t="shared" si="55"/>
        <v>7500</v>
      </c>
      <c r="Z19" s="146">
        <f t="shared" si="56"/>
        <v>22500</v>
      </c>
      <c r="AA19" s="147">
        <f t="shared" si="41"/>
        <v>1</v>
      </c>
      <c r="AB19" s="148">
        <f t="shared" si="16"/>
        <v>0</v>
      </c>
      <c r="AC19" s="148">
        <f t="shared" si="16"/>
        <v>0</v>
      </c>
      <c r="AD19" s="148">
        <f t="shared" si="16"/>
        <v>0</v>
      </c>
      <c r="AE19" s="148">
        <f t="shared" si="16"/>
        <v>0</v>
      </c>
      <c r="AF19" s="148">
        <f t="shared" si="16"/>
        <v>0</v>
      </c>
      <c r="AG19" s="148">
        <f t="shared" si="16"/>
        <v>0</v>
      </c>
      <c r="AH19" s="148">
        <f t="shared" si="16"/>
        <v>0</v>
      </c>
      <c r="AI19" s="148">
        <f t="shared" si="16"/>
        <v>0</v>
      </c>
      <c r="AJ19" s="148">
        <f t="shared" si="16"/>
        <v>0</v>
      </c>
      <c r="AK19" s="149">
        <f t="shared" si="16"/>
        <v>0</v>
      </c>
      <c r="AL19" s="150">
        <f t="shared" si="42"/>
        <v>0</v>
      </c>
      <c r="AM19" s="145">
        <f t="shared" si="43"/>
        <v>0</v>
      </c>
      <c r="AN19" s="145">
        <f t="shared" si="44"/>
        <v>0</v>
      </c>
      <c r="AO19" s="145">
        <f t="shared" si="45"/>
        <v>0</v>
      </c>
      <c r="AP19" s="145">
        <f t="shared" si="46"/>
        <v>0</v>
      </c>
      <c r="AQ19" s="145">
        <f t="shared" si="47"/>
        <v>0</v>
      </c>
      <c r="AR19" s="145">
        <f t="shared" si="48"/>
        <v>0</v>
      </c>
      <c r="AS19" s="145">
        <f t="shared" si="49"/>
        <v>0</v>
      </c>
      <c r="AT19" s="145">
        <f t="shared" si="50"/>
        <v>0</v>
      </c>
      <c r="AU19" s="145">
        <f t="shared" si="51"/>
        <v>0</v>
      </c>
      <c r="AV19" s="145">
        <f t="shared" si="52"/>
        <v>0</v>
      </c>
      <c r="AW19" s="151"/>
      <c r="AX19" s="154"/>
      <c r="AY19" s="152"/>
      <c r="AZ19" s="153">
        <f t="shared" si="21"/>
        <v>0.35</v>
      </c>
      <c r="BA19" s="148">
        <f t="shared" si="67"/>
        <v>0</v>
      </c>
      <c r="BB19" s="148">
        <f t="shared" si="67"/>
        <v>0.3</v>
      </c>
      <c r="BC19" s="148">
        <f t="shared" si="67"/>
        <v>0.3</v>
      </c>
      <c r="BD19" s="148">
        <f t="shared" si="67"/>
        <v>0.05</v>
      </c>
      <c r="BE19" s="148">
        <f t="shared" si="67"/>
        <v>0</v>
      </c>
      <c r="BF19" s="148">
        <f t="shared" si="67"/>
        <v>0</v>
      </c>
      <c r="BG19" s="148">
        <f t="shared" si="67"/>
        <v>0</v>
      </c>
      <c r="BH19" s="148">
        <f t="shared" si="67"/>
        <v>0</v>
      </c>
      <c r="BI19" s="148">
        <f t="shared" si="67"/>
        <v>0</v>
      </c>
      <c r="BJ19" s="149">
        <f t="shared" si="67"/>
        <v>0</v>
      </c>
      <c r="BK19" s="152">
        <f t="shared" si="22"/>
        <v>7874.9999999999991</v>
      </c>
      <c r="BL19" s="154">
        <f t="shared" si="23"/>
        <v>0</v>
      </c>
      <c r="BM19" s="154">
        <f t="shared" si="24"/>
        <v>6750</v>
      </c>
      <c r="BN19" s="154">
        <f t="shared" si="25"/>
        <v>6750</v>
      </c>
      <c r="BO19" s="154">
        <f t="shared" si="26"/>
        <v>1125</v>
      </c>
      <c r="BP19" s="154">
        <f t="shared" si="27"/>
        <v>0</v>
      </c>
      <c r="BQ19" s="154">
        <f t="shared" si="28"/>
        <v>0</v>
      </c>
      <c r="BR19" s="154">
        <f t="shared" si="29"/>
        <v>0</v>
      </c>
      <c r="BS19" s="154">
        <f t="shared" si="30"/>
        <v>0</v>
      </c>
      <c r="BT19" s="154">
        <f t="shared" si="31"/>
        <v>0</v>
      </c>
      <c r="BU19" s="155">
        <f t="shared" si="32"/>
        <v>0</v>
      </c>
    </row>
    <row r="20" spans="1:73" s="29" customFormat="1" ht="18.95" customHeight="1" thickTop="1" thickBot="1" x14ac:dyDescent="0.25">
      <c r="A20" s="177"/>
      <c r="B20" s="74"/>
      <c r="C20" s="349" t="str">
        <f>SUIVI!C53</f>
        <v>P17</v>
      </c>
      <c r="D20" s="76"/>
      <c r="E20" s="77">
        <f>SUIVI!L53</f>
        <v>0</v>
      </c>
      <c r="F20" s="57">
        <f>SUIVI!M53</f>
        <v>0</v>
      </c>
      <c r="G20" s="57">
        <f>SUIVI!N53</f>
        <v>0</v>
      </c>
      <c r="H20" s="104">
        <f>SUIVI!O53</f>
        <v>0</v>
      </c>
      <c r="I20" s="58">
        <f>SUIVI!P53</f>
        <v>0</v>
      </c>
      <c r="J20" s="105">
        <f>SUIVI!J53</f>
        <v>0</v>
      </c>
      <c r="K20" s="170">
        <v>1</v>
      </c>
      <c r="L20" s="114">
        <f>SUIVI!Y53</f>
        <v>0</v>
      </c>
      <c r="M20" s="79">
        <f>SUIVI!Q53</f>
        <v>0</v>
      </c>
      <c r="N20" s="79" t="str">
        <f>IF(SUIVI!R53&lt;&gt;"",EOMONTH(SUIVI!R53,0),IF(L20="OK",EOMONTH(M20,4),""))</f>
        <v/>
      </c>
      <c r="O20" s="80">
        <v>7</v>
      </c>
      <c r="P20" s="60">
        <f t="shared" si="33"/>
        <v>43799</v>
      </c>
      <c r="Q20" s="127"/>
      <c r="R20" s="127"/>
      <c r="S20" s="61">
        <f>SUIVI!H53</f>
        <v>30000</v>
      </c>
      <c r="T20" s="61">
        <f t="shared" si="34"/>
        <v>30000</v>
      </c>
      <c r="U20" s="62">
        <f t="shared" si="35"/>
        <v>0</v>
      </c>
      <c r="V20" s="63">
        <f t="shared" si="36"/>
        <v>0</v>
      </c>
      <c r="W20" s="64">
        <f t="shared" si="37"/>
        <v>0</v>
      </c>
      <c r="X20" s="62">
        <f t="shared" si="54"/>
        <v>30000</v>
      </c>
      <c r="Y20" s="63">
        <f t="shared" si="55"/>
        <v>7500</v>
      </c>
      <c r="Z20" s="64">
        <f t="shared" si="56"/>
        <v>22500</v>
      </c>
      <c r="AA20" s="65">
        <f t="shared" si="41"/>
        <v>1</v>
      </c>
      <c r="AB20" s="66">
        <f t="shared" si="16"/>
        <v>0</v>
      </c>
      <c r="AC20" s="66">
        <f t="shared" si="16"/>
        <v>0</v>
      </c>
      <c r="AD20" s="66">
        <f t="shared" si="16"/>
        <v>0</v>
      </c>
      <c r="AE20" s="66">
        <f t="shared" si="16"/>
        <v>0</v>
      </c>
      <c r="AF20" s="66">
        <f t="shared" si="16"/>
        <v>0</v>
      </c>
      <c r="AG20" s="66">
        <f t="shared" si="16"/>
        <v>0</v>
      </c>
      <c r="AH20" s="66">
        <f t="shared" si="16"/>
        <v>0</v>
      </c>
      <c r="AI20" s="66">
        <f t="shared" si="16"/>
        <v>0</v>
      </c>
      <c r="AJ20" s="66">
        <f t="shared" si="16"/>
        <v>0</v>
      </c>
      <c r="AK20" s="67">
        <f t="shared" si="16"/>
        <v>0</v>
      </c>
      <c r="AL20" s="68">
        <f t="shared" si="42"/>
        <v>0</v>
      </c>
      <c r="AM20" s="63">
        <f t="shared" si="43"/>
        <v>0</v>
      </c>
      <c r="AN20" s="63">
        <f t="shared" si="44"/>
        <v>0</v>
      </c>
      <c r="AO20" s="63">
        <f t="shared" si="45"/>
        <v>0</v>
      </c>
      <c r="AP20" s="63">
        <f t="shared" si="46"/>
        <v>0</v>
      </c>
      <c r="AQ20" s="63">
        <f t="shared" si="47"/>
        <v>0</v>
      </c>
      <c r="AR20" s="63">
        <f t="shared" si="48"/>
        <v>0</v>
      </c>
      <c r="AS20" s="63">
        <f t="shared" si="49"/>
        <v>0</v>
      </c>
      <c r="AT20" s="63">
        <f t="shared" si="50"/>
        <v>0</v>
      </c>
      <c r="AU20" s="63">
        <f t="shared" si="51"/>
        <v>0</v>
      </c>
      <c r="AV20" s="63">
        <f t="shared" si="52"/>
        <v>0</v>
      </c>
      <c r="AW20" s="69"/>
      <c r="AX20" s="70"/>
      <c r="AY20" s="71"/>
      <c r="AZ20" s="72">
        <f t="shared" si="21"/>
        <v>0.35</v>
      </c>
      <c r="BA20" s="66">
        <f t="shared" si="67"/>
        <v>0</v>
      </c>
      <c r="BB20" s="66">
        <f t="shared" si="67"/>
        <v>0.3</v>
      </c>
      <c r="BC20" s="66">
        <f t="shared" si="67"/>
        <v>0.3</v>
      </c>
      <c r="BD20" s="66">
        <f t="shared" si="67"/>
        <v>0.05</v>
      </c>
      <c r="BE20" s="66">
        <f t="shared" si="67"/>
        <v>0</v>
      </c>
      <c r="BF20" s="66">
        <f t="shared" si="67"/>
        <v>0</v>
      </c>
      <c r="BG20" s="66">
        <f t="shared" si="67"/>
        <v>0</v>
      </c>
      <c r="BH20" s="66">
        <f t="shared" si="67"/>
        <v>0</v>
      </c>
      <c r="BI20" s="66">
        <f t="shared" si="67"/>
        <v>0</v>
      </c>
      <c r="BJ20" s="67">
        <f t="shared" si="67"/>
        <v>0</v>
      </c>
      <c r="BK20" s="71">
        <f t="shared" si="22"/>
        <v>7874.9999999999991</v>
      </c>
      <c r="BL20" s="70">
        <f t="shared" si="23"/>
        <v>0</v>
      </c>
      <c r="BM20" s="70">
        <f t="shared" si="24"/>
        <v>6750</v>
      </c>
      <c r="BN20" s="70">
        <f t="shared" si="25"/>
        <v>6750</v>
      </c>
      <c r="BO20" s="70">
        <f t="shared" si="26"/>
        <v>1125</v>
      </c>
      <c r="BP20" s="70">
        <f t="shared" si="27"/>
        <v>0</v>
      </c>
      <c r="BQ20" s="70">
        <f t="shared" si="28"/>
        <v>0</v>
      </c>
      <c r="BR20" s="70">
        <f t="shared" si="29"/>
        <v>0</v>
      </c>
      <c r="BS20" s="70">
        <f t="shared" si="30"/>
        <v>0</v>
      </c>
      <c r="BT20" s="70">
        <f t="shared" si="31"/>
        <v>0</v>
      </c>
      <c r="BU20" s="73">
        <f t="shared" si="32"/>
        <v>0</v>
      </c>
    </row>
    <row r="21" spans="1:73" s="29" customFormat="1" ht="18.95" customHeight="1" thickTop="1" thickBot="1" x14ac:dyDescent="0.25">
      <c r="A21" s="177"/>
      <c r="B21" s="131"/>
      <c r="C21" s="350" t="str">
        <f>SUIVI!C54</f>
        <v>P18</v>
      </c>
      <c r="D21" s="133"/>
      <c r="E21" s="134">
        <f>SUIVI!L54</f>
        <v>0</v>
      </c>
      <c r="F21" s="135">
        <f>SUIVI!M54</f>
        <v>0</v>
      </c>
      <c r="G21" s="135">
        <f>SUIVI!N54</f>
        <v>0</v>
      </c>
      <c r="H21" s="136">
        <f>SUIVI!O54</f>
        <v>0</v>
      </c>
      <c r="I21" s="137">
        <f>SUIVI!P54</f>
        <v>0</v>
      </c>
      <c r="J21" s="138">
        <f>SUIVI!J54</f>
        <v>0</v>
      </c>
      <c r="K21" s="171">
        <v>1</v>
      </c>
      <c r="L21" s="114">
        <f>SUIVI!Y54</f>
        <v>0</v>
      </c>
      <c r="M21" s="156">
        <f>SUIVI!Q54</f>
        <v>0</v>
      </c>
      <c r="N21" s="156" t="str">
        <f>IF(SUIVI!R54&lt;&gt;"",EOMONTH(SUIVI!R54,0),IF(L21="OK",EOMONTH(M21,4),""))</f>
        <v/>
      </c>
      <c r="O21" s="140">
        <v>7</v>
      </c>
      <c r="P21" s="141">
        <f t="shared" si="33"/>
        <v>43799</v>
      </c>
      <c r="Q21" s="143"/>
      <c r="R21" s="143"/>
      <c r="S21" s="142">
        <f>SUIVI!H54</f>
        <v>30000</v>
      </c>
      <c r="T21" s="142">
        <f t="shared" si="34"/>
        <v>30000</v>
      </c>
      <c r="U21" s="144">
        <f t="shared" si="35"/>
        <v>0</v>
      </c>
      <c r="V21" s="145">
        <f t="shared" si="36"/>
        <v>0</v>
      </c>
      <c r="W21" s="146">
        <f t="shared" si="37"/>
        <v>0</v>
      </c>
      <c r="X21" s="144">
        <f t="shared" si="54"/>
        <v>30000</v>
      </c>
      <c r="Y21" s="145">
        <f t="shared" si="55"/>
        <v>7500</v>
      </c>
      <c r="Z21" s="146">
        <f t="shared" si="56"/>
        <v>22500</v>
      </c>
      <c r="AA21" s="147">
        <f t="shared" si="41"/>
        <v>1</v>
      </c>
      <c r="AB21" s="148">
        <f t="shared" si="16"/>
        <v>0</v>
      </c>
      <c r="AC21" s="148">
        <f t="shared" si="16"/>
        <v>0</v>
      </c>
      <c r="AD21" s="148">
        <f t="shared" si="16"/>
        <v>0</v>
      </c>
      <c r="AE21" s="148">
        <f t="shared" si="16"/>
        <v>0</v>
      </c>
      <c r="AF21" s="148">
        <f t="shared" si="16"/>
        <v>0</v>
      </c>
      <c r="AG21" s="148">
        <f t="shared" si="16"/>
        <v>0</v>
      </c>
      <c r="AH21" s="148">
        <f t="shared" si="16"/>
        <v>0</v>
      </c>
      <c r="AI21" s="148">
        <f t="shared" si="16"/>
        <v>0</v>
      </c>
      <c r="AJ21" s="148">
        <f t="shared" si="16"/>
        <v>0</v>
      </c>
      <c r="AK21" s="149">
        <f t="shared" si="16"/>
        <v>0</v>
      </c>
      <c r="AL21" s="150">
        <f t="shared" si="42"/>
        <v>0</v>
      </c>
      <c r="AM21" s="145">
        <f t="shared" si="43"/>
        <v>0</v>
      </c>
      <c r="AN21" s="145">
        <f t="shared" si="44"/>
        <v>0</v>
      </c>
      <c r="AO21" s="145">
        <f t="shared" si="45"/>
        <v>0</v>
      </c>
      <c r="AP21" s="145">
        <f t="shared" si="46"/>
        <v>0</v>
      </c>
      <c r="AQ21" s="145">
        <f t="shared" si="47"/>
        <v>0</v>
      </c>
      <c r="AR21" s="145">
        <f t="shared" si="48"/>
        <v>0</v>
      </c>
      <c r="AS21" s="145">
        <f t="shared" si="49"/>
        <v>0</v>
      </c>
      <c r="AT21" s="145">
        <f t="shared" si="50"/>
        <v>0</v>
      </c>
      <c r="AU21" s="145">
        <f t="shared" si="51"/>
        <v>0</v>
      </c>
      <c r="AV21" s="145">
        <f t="shared" si="52"/>
        <v>0</v>
      </c>
      <c r="AW21" s="151"/>
      <c r="AX21" s="154"/>
      <c r="AY21" s="152"/>
      <c r="AZ21" s="153">
        <f t="shared" si="21"/>
        <v>0.35</v>
      </c>
      <c r="BA21" s="148">
        <f t="shared" si="67"/>
        <v>0</v>
      </c>
      <c r="BB21" s="148">
        <f t="shared" si="67"/>
        <v>0.3</v>
      </c>
      <c r="BC21" s="148">
        <f t="shared" si="67"/>
        <v>0.3</v>
      </c>
      <c r="BD21" s="148">
        <f t="shared" si="67"/>
        <v>0.05</v>
      </c>
      <c r="BE21" s="148">
        <f t="shared" si="67"/>
        <v>0</v>
      </c>
      <c r="BF21" s="148">
        <f t="shared" si="67"/>
        <v>0</v>
      </c>
      <c r="BG21" s="148">
        <f t="shared" si="67"/>
        <v>0</v>
      </c>
      <c r="BH21" s="148">
        <f t="shared" si="67"/>
        <v>0</v>
      </c>
      <c r="BI21" s="148">
        <f t="shared" si="67"/>
        <v>0</v>
      </c>
      <c r="BJ21" s="149">
        <f t="shared" si="67"/>
        <v>0</v>
      </c>
      <c r="BK21" s="152">
        <f t="shared" si="22"/>
        <v>7874.9999999999991</v>
      </c>
      <c r="BL21" s="154">
        <f t="shared" si="23"/>
        <v>0</v>
      </c>
      <c r="BM21" s="154">
        <f t="shared" si="24"/>
        <v>6750</v>
      </c>
      <c r="BN21" s="154">
        <f t="shared" si="25"/>
        <v>6750</v>
      </c>
      <c r="BO21" s="154">
        <f t="shared" si="26"/>
        <v>1125</v>
      </c>
      <c r="BP21" s="154">
        <f t="shared" si="27"/>
        <v>0</v>
      </c>
      <c r="BQ21" s="154">
        <f t="shared" si="28"/>
        <v>0</v>
      </c>
      <c r="BR21" s="154">
        <f t="shared" si="29"/>
        <v>0</v>
      </c>
      <c r="BS21" s="154">
        <f t="shared" si="30"/>
        <v>0</v>
      </c>
      <c r="BT21" s="154">
        <f t="shared" si="31"/>
        <v>0</v>
      </c>
      <c r="BU21" s="155">
        <f t="shared" si="32"/>
        <v>0</v>
      </c>
    </row>
    <row r="22" spans="1:73" s="29" customFormat="1" ht="18.95" customHeight="1" thickTop="1" thickBot="1" x14ac:dyDescent="0.25">
      <c r="A22" s="177"/>
      <c r="B22" s="74"/>
      <c r="C22" s="349" t="str">
        <f>SUIVI!C55</f>
        <v>P19</v>
      </c>
      <c r="D22" s="76"/>
      <c r="E22" s="77">
        <f>SUIVI!L55</f>
        <v>0</v>
      </c>
      <c r="F22" s="57">
        <f>SUIVI!M55</f>
        <v>0</v>
      </c>
      <c r="G22" s="57">
        <f>SUIVI!N55</f>
        <v>0</v>
      </c>
      <c r="H22" s="104">
        <f>SUIVI!O55</f>
        <v>0</v>
      </c>
      <c r="I22" s="58">
        <f>SUIVI!P55</f>
        <v>0</v>
      </c>
      <c r="J22" s="105">
        <f>SUIVI!J55</f>
        <v>0</v>
      </c>
      <c r="K22" s="170">
        <v>1</v>
      </c>
      <c r="L22" s="114">
        <f>SUIVI!Y55</f>
        <v>0</v>
      </c>
      <c r="M22" s="79">
        <f>SUIVI!Q55</f>
        <v>0</v>
      </c>
      <c r="N22" s="79" t="str">
        <f>IF(SUIVI!R55&lt;&gt;"",EOMONTH(SUIVI!R55,0),IF(L22="OK",EOMONTH(M22,4),""))</f>
        <v/>
      </c>
      <c r="O22" s="80">
        <v>7</v>
      </c>
      <c r="P22" s="60">
        <f t="shared" si="33"/>
        <v>43799</v>
      </c>
      <c r="Q22" s="127"/>
      <c r="R22" s="127"/>
      <c r="S22" s="61">
        <f>SUIVI!H55</f>
        <v>30000</v>
      </c>
      <c r="T22" s="61">
        <f t="shared" si="34"/>
        <v>30000</v>
      </c>
      <c r="U22" s="62">
        <f t="shared" si="35"/>
        <v>0</v>
      </c>
      <c r="V22" s="63">
        <f t="shared" si="36"/>
        <v>0</v>
      </c>
      <c r="W22" s="64">
        <f t="shared" si="37"/>
        <v>0</v>
      </c>
      <c r="X22" s="62">
        <f t="shared" si="54"/>
        <v>30000</v>
      </c>
      <c r="Y22" s="63">
        <f t="shared" si="55"/>
        <v>7500</v>
      </c>
      <c r="Z22" s="64">
        <f t="shared" si="56"/>
        <v>22500</v>
      </c>
      <c r="AA22" s="65">
        <f t="shared" si="41"/>
        <v>1</v>
      </c>
      <c r="AB22" s="66">
        <f t="shared" si="16"/>
        <v>0</v>
      </c>
      <c r="AC22" s="66">
        <f t="shared" si="16"/>
        <v>0</v>
      </c>
      <c r="AD22" s="66">
        <f t="shared" si="16"/>
        <v>0</v>
      </c>
      <c r="AE22" s="66">
        <f t="shared" si="16"/>
        <v>0</v>
      </c>
      <c r="AF22" s="66">
        <f t="shared" si="16"/>
        <v>0</v>
      </c>
      <c r="AG22" s="66">
        <f t="shared" si="16"/>
        <v>0</v>
      </c>
      <c r="AH22" s="66">
        <f t="shared" si="16"/>
        <v>0</v>
      </c>
      <c r="AI22" s="66">
        <f t="shared" si="16"/>
        <v>0</v>
      </c>
      <c r="AJ22" s="66">
        <f t="shared" si="16"/>
        <v>0</v>
      </c>
      <c r="AK22" s="67">
        <f t="shared" si="16"/>
        <v>0</v>
      </c>
      <c r="AL22" s="68">
        <f t="shared" si="42"/>
        <v>0</v>
      </c>
      <c r="AM22" s="63">
        <f t="shared" si="43"/>
        <v>0</v>
      </c>
      <c r="AN22" s="63">
        <f t="shared" si="44"/>
        <v>0</v>
      </c>
      <c r="AO22" s="63">
        <f t="shared" si="45"/>
        <v>0</v>
      </c>
      <c r="AP22" s="63">
        <f t="shared" si="46"/>
        <v>0</v>
      </c>
      <c r="AQ22" s="63">
        <f t="shared" si="47"/>
        <v>0</v>
      </c>
      <c r="AR22" s="63">
        <f t="shared" si="48"/>
        <v>0</v>
      </c>
      <c r="AS22" s="63">
        <f t="shared" si="49"/>
        <v>0</v>
      </c>
      <c r="AT22" s="63">
        <f t="shared" si="50"/>
        <v>0</v>
      </c>
      <c r="AU22" s="63">
        <f t="shared" si="51"/>
        <v>0</v>
      </c>
      <c r="AV22" s="63">
        <f t="shared" si="52"/>
        <v>0</v>
      </c>
      <c r="AW22" s="69"/>
      <c r="AX22" s="70"/>
      <c r="AY22" s="71"/>
      <c r="AZ22" s="72">
        <f t="shared" si="21"/>
        <v>0.35</v>
      </c>
      <c r="BA22" s="66">
        <f t="shared" si="67"/>
        <v>0</v>
      </c>
      <c r="BB22" s="66">
        <f t="shared" si="67"/>
        <v>0.3</v>
      </c>
      <c r="BC22" s="66">
        <f t="shared" si="67"/>
        <v>0.3</v>
      </c>
      <c r="BD22" s="66">
        <f t="shared" si="67"/>
        <v>0.05</v>
      </c>
      <c r="BE22" s="66">
        <f t="shared" si="67"/>
        <v>0</v>
      </c>
      <c r="BF22" s="66">
        <f t="shared" si="67"/>
        <v>0</v>
      </c>
      <c r="BG22" s="66">
        <f t="shared" si="67"/>
        <v>0</v>
      </c>
      <c r="BH22" s="66">
        <f t="shared" si="67"/>
        <v>0</v>
      </c>
      <c r="BI22" s="66">
        <f t="shared" si="67"/>
        <v>0</v>
      </c>
      <c r="BJ22" s="67">
        <f t="shared" si="67"/>
        <v>0</v>
      </c>
      <c r="BK22" s="71">
        <f t="shared" si="22"/>
        <v>7874.9999999999991</v>
      </c>
      <c r="BL22" s="70">
        <f t="shared" si="23"/>
        <v>0</v>
      </c>
      <c r="BM22" s="70">
        <f t="shared" si="24"/>
        <v>6750</v>
      </c>
      <c r="BN22" s="70">
        <f t="shared" si="25"/>
        <v>6750</v>
      </c>
      <c r="BO22" s="70">
        <f t="shared" si="26"/>
        <v>1125</v>
      </c>
      <c r="BP22" s="70">
        <f t="shared" si="27"/>
        <v>0</v>
      </c>
      <c r="BQ22" s="70">
        <f t="shared" si="28"/>
        <v>0</v>
      </c>
      <c r="BR22" s="70">
        <f t="shared" si="29"/>
        <v>0</v>
      </c>
      <c r="BS22" s="70">
        <f t="shared" si="30"/>
        <v>0</v>
      </c>
      <c r="BT22" s="70">
        <f t="shared" si="31"/>
        <v>0</v>
      </c>
      <c r="BU22" s="73">
        <f t="shared" si="32"/>
        <v>0</v>
      </c>
    </row>
    <row r="23" spans="1:73" s="29" customFormat="1" ht="18.95" customHeight="1" thickTop="1" thickBot="1" x14ac:dyDescent="0.25">
      <c r="A23" s="177"/>
      <c r="B23" s="131"/>
      <c r="C23" s="350" t="str">
        <f>SUIVI!C56</f>
        <v>P20</v>
      </c>
      <c r="D23" s="133"/>
      <c r="E23" s="134">
        <f>SUIVI!L56</f>
        <v>0</v>
      </c>
      <c r="F23" s="135">
        <f>SUIVI!M56</f>
        <v>0</v>
      </c>
      <c r="G23" s="135">
        <f>SUIVI!N56</f>
        <v>0</v>
      </c>
      <c r="H23" s="136">
        <f>SUIVI!O56</f>
        <v>0</v>
      </c>
      <c r="I23" s="137">
        <f>SUIVI!P56</f>
        <v>0</v>
      </c>
      <c r="J23" s="138">
        <f>SUIVI!J56</f>
        <v>0</v>
      </c>
      <c r="K23" s="171">
        <v>1</v>
      </c>
      <c r="L23" s="114">
        <f>SUIVI!Y56</f>
        <v>0</v>
      </c>
      <c r="M23" s="156">
        <f>SUIVI!Q56</f>
        <v>0</v>
      </c>
      <c r="N23" s="156" t="str">
        <f>IF(SUIVI!R56&lt;&gt;"",EOMONTH(SUIVI!R56,0),IF(L23="OK",EOMONTH(M23,4),""))</f>
        <v/>
      </c>
      <c r="O23" s="140">
        <v>7</v>
      </c>
      <c r="P23" s="141">
        <f t="shared" si="33"/>
        <v>43799</v>
      </c>
      <c r="Q23" s="143"/>
      <c r="R23" s="143"/>
      <c r="S23" s="142">
        <f>SUIVI!H56</f>
        <v>30000</v>
      </c>
      <c r="T23" s="142">
        <f t="shared" si="34"/>
        <v>30000</v>
      </c>
      <c r="U23" s="144">
        <f t="shared" si="35"/>
        <v>0</v>
      </c>
      <c r="V23" s="145">
        <f t="shared" si="36"/>
        <v>0</v>
      </c>
      <c r="W23" s="146">
        <f t="shared" si="37"/>
        <v>0</v>
      </c>
      <c r="X23" s="144">
        <f t="shared" si="54"/>
        <v>30000</v>
      </c>
      <c r="Y23" s="145">
        <f t="shared" si="55"/>
        <v>7500</v>
      </c>
      <c r="Z23" s="146">
        <f t="shared" si="56"/>
        <v>22500</v>
      </c>
      <c r="AA23" s="147">
        <f t="shared" si="41"/>
        <v>1</v>
      </c>
      <c r="AB23" s="148">
        <f t="shared" ref="AB23:AK45" si="68">IF(AB$1&lt;$N23,0,AB$2)</f>
        <v>0</v>
      </c>
      <c r="AC23" s="148">
        <f t="shared" si="68"/>
        <v>0</v>
      </c>
      <c r="AD23" s="148">
        <f t="shared" si="68"/>
        <v>0</v>
      </c>
      <c r="AE23" s="148">
        <f t="shared" si="68"/>
        <v>0</v>
      </c>
      <c r="AF23" s="148">
        <f t="shared" si="68"/>
        <v>0</v>
      </c>
      <c r="AG23" s="148">
        <f t="shared" si="68"/>
        <v>0</v>
      </c>
      <c r="AH23" s="148">
        <f t="shared" si="68"/>
        <v>0</v>
      </c>
      <c r="AI23" s="148">
        <f t="shared" si="68"/>
        <v>0</v>
      </c>
      <c r="AJ23" s="148">
        <f t="shared" si="68"/>
        <v>0</v>
      </c>
      <c r="AK23" s="149">
        <f t="shared" si="68"/>
        <v>0</v>
      </c>
      <c r="AL23" s="150">
        <f t="shared" si="42"/>
        <v>0</v>
      </c>
      <c r="AM23" s="145">
        <f t="shared" si="43"/>
        <v>0</v>
      </c>
      <c r="AN23" s="145">
        <f t="shared" si="44"/>
        <v>0</v>
      </c>
      <c r="AO23" s="145">
        <f t="shared" si="45"/>
        <v>0</v>
      </c>
      <c r="AP23" s="145">
        <f t="shared" si="46"/>
        <v>0</v>
      </c>
      <c r="AQ23" s="145">
        <f t="shared" si="47"/>
        <v>0</v>
      </c>
      <c r="AR23" s="145">
        <f t="shared" si="48"/>
        <v>0</v>
      </c>
      <c r="AS23" s="145">
        <f t="shared" si="49"/>
        <v>0</v>
      </c>
      <c r="AT23" s="145">
        <f t="shared" si="50"/>
        <v>0</v>
      </c>
      <c r="AU23" s="145">
        <f t="shared" si="51"/>
        <v>0</v>
      </c>
      <c r="AV23" s="145">
        <f t="shared" si="52"/>
        <v>0</v>
      </c>
      <c r="AW23" s="151"/>
      <c r="AX23" s="154"/>
      <c r="AY23" s="152"/>
      <c r="AZ23" s="153">
        <f t="shared" si="21"/>
        <v>0.35</v>
      </c>
      <c r="BA23" s="148">
        <f t="shared" si="67"/>
        <v>0</v>
      </c>
      <c r="BB23" s="148">
        <f t="shared" si="67"/>
        <v>0.3</v>
      </c>
      <c r="BC23" s="148">
        <f t="shared" si="67"/>
        <v>0.3</v>
      </c>
      <c r="BD23" s="148">
        <f t="shared" si="67"/>
        <v>0.05</v>
      </c>
      <c r="BE23" s="148">
        <f t="shared" si="67"/>
        <v>0</v>
      </c>
      <c r="BF23" s="148">
        <f t="shared" si="67"/>
        <v>0</v>
      </c>
      <c r="BG23" s="148">
        <f t="shared" si="67"/>
        <v>0</v>
      </c>
      <c r="BH23" s="148">
        <f t="shared" si="67"/>
        <v>0</v>
      </c>
      <c r="BI23" s="148">
        <f t="shared" si="67"/>
        <v>0</v>
      </c>
      <c r="BJ23" s="149">
        <f t="shared" si="67"/>
        <v>0</v>
      </c>
      <c r="BK23" s="152">
        <f t="shared" si="22"/>
        <v>7874.9999999999991</v>
      </c>
      <c r="BL23" s="154">
        <f t="shared" si="23"/>
        <v>0</v>
      </c>
      <c r="BM23" s="154">
        <f t="shared" si="24"/>
        <v>6750</v>
      </c>
      <c r="BN23" s="154">
        <f t="shared" si="25"/>
        <v>6750</v>
      </c>
      <c r="BO23" s="154">
        <f t="shared" si="26"/>
        <v>1125</v>
      </c>
      <c r="BP23" s="154">
        <f t="shared" si="27"/>
        <v>0</v>
      </c>
      <c r="BQ23" s="154">
        <f t="shared" si="28"/>
        <v>0</v>
      </c>
      <c r="BR23" s="154">
        <f t="shared" si="29"/>
        <v>0</v>
      </c>
      <c r="BS23" s="154">
        <f t="shared" si="30"/>
        <v>0</v>
      </c>
      <c r="BT23" s="154">
        <f t="shared" si="31"/>
        <v>0</v>
      </c>
      <c r="BU23" s="155">
        <f t="shared" si="32"/>
        <v>0</v>
      </c>
    </row>
    <row r="24" spans="1:73" s="29" customFormat="1" ht="18.95" customHeight="1" thickTop="1" thickBot="1" x14ac:dyDescent="0.25">
      <c r="A24" s="177"/>
      <c r="B24" s="74"/>
      <c r="C24" s="349" t="str">
        <f>SUIVI!C57</f>
        <v>P21</v>
      </c>
      <c r="D24" s="76"/>
      <c r="E24" s="77">
        <f>SUIVI!L57</f>
        <v>0</v>
      </c>
      <c r="F24" s="57">
        <f>SUIVI!M57</f>
        <v>0</v>
      </c>
      <c r="G24" s="57">
        <f>SUIVI!N57</f>
        <v>0</v>
      </c>
      <c r="H24" s="104">
        <f>SUIVI!O57</f>
        <v>0</v>
      </c>
      <c r="I24" s="58">
        <f>SUIVI!P57</f>
        <v>0</v>
      </c>
      <c r="J24" s="105">
        <f>SUIVI!J57</f>
        <v>0</v>
      </c>
      <c r="K24" s="170">
        <v>1</v>
      </c>
      <c r="L24" s="114">
        <f>SUIVI!Y57</f>
        <v>0</v>
      </c>
      <c r="M24" s="79">
        <f>SUIVI!Q57</f>
        <v>0</v>
      </c>
      <c r="N24" s="79" t="str">
        <f>IF(SUIVI!R57&lt;&gt;"",EOMONTH(SUIVI!R57,0),IF(L24="OK",EOMONTH(M24,4),""))</f>
        <v/>
      </c>
      <c r="O24" s="80">
        <v>7</v>
      </c>
      <c r="P24" s="60">
        <f t="shared" si="33"/>
        <v>43799</v>
      </c>
      <c r="Q24" s="127"/>
      <c r="R24" s="127"/>
      <c r="S24" s="61">
        <f>SUIVI!H57</f>
        <v>30000</v>
      </c>
      <c r="T24" s="61">
        <f t="shared" si="34"/>
        <v>30000</v>
      </c>
      <c r="U24" s="62">
        <f t="shared" si="35"/>
        <v>0</v>
      </c>
      <c r="V24" s="63">
        <f t="shared" ref="V24:V25" si="69">U24*$V$3</f>
        <v>0</v>
      </c>
      <c r="W24" s="64">
        <f t="shared" ref="W24:W25" si="70">U24*$W$3</f>
        <v>0</v>
      </c>
      <c r="X24" s="62">
        <f t="shared" si="54"/>
        <v>30000</v>
      </c>
      <c r="Y24" s="63">
        <f t="shared" si="55"/>
        <v>7500</v>
      </c>
      <c r="Z24" s="64">
        <f t="shared" si="56"/>
        <v>22500</v>
      </c>
      <c r="AA24" s="65">
        <f t="shared" si="41"/>
        <v>1</v>
      </c>
      <c r="AB24" s="66">
        <f t="shared" si="68"/>
        <v>0</v>
      </c>
      <c r="AC24" s="66">
        <f t="shared" si="68"/>
        <v>0</v>
      </c>
      <c r="AD24" s="66">
        <f t="shared" si="68"/>
        <v>0</v>
      </c>
      <c r="AE24" s="66">
        <f t="shared" si="68"/>
        <v>0</v>
      </c>
      <c r="AF24" s="66">
        <f t="shared" si="68"/>
        <v>0</v>
      </c>
      <c r="AG24" s="66">
        <f t="shared" si="68"/>
        <v>0</v>
      </c>
      <c r="AH24" s="66">
        <f t="shared" si="68"/>
        <v>0</v>
      </c>
      <c r="AI24" s="66">
        <f t="shared" si="68"/>
        <v>0</v>
      </c>
      <c r="AJ24" s="66">
        <f t="shared" si="68"/>
        <v>0</v>
      </c>
      <c r="AK24" s="67">
        <f t="shared" si="68"/>
        <v>0</v>
      </c>
      <c r="AL24" s="68">
        <f t="shared" si="42"/>
        <v>0</v>
      </c>
      <c r="AM24" s="63">
        <f t="shared" si="43"/>
        <v>0</v>
      </c>
      <c r="AN24" s="63">
        <f t="shared" si="44"/>
        <v>0</v>
      </c>
      <c r="AO24" s="63">
        <f t="shared" si="45"/>
        <v>0</v>
      </c>
      <c r="AP24" s="63">
        <f t="shared" si="46"/>
        <v>0</v>
      </c>
      <c r="AQ24" s="63">
        <f t="shared" si="47"/>
        <v>0</v>
      </c>
      <c r="AR24" s="63">
        <f t="shared" si="48"/>
        <v>0</v>
      </c>
      <c r="AS24" s="63">
        <f t="shared" si="49"/>
        <v>0</v>
      </c>
      <c r="AT24" s="63">
        <f t="shared" si="50"/>
        <v>0</v>
      </c>
      <c r="AU24" s="63">
        <f t="shared" si="51"/>
        <v>0</v>
      </c>
      <c r="AV24" s="63">
        <f t="shared" si="52"/>
        <v>0</v>
      </c>
      <c r="AW24" s="69"/>
      <c r="AX24" s="70"/>
      <c r="AY24" s="71"/>
      <c r="AZ24" s="72">
        <f t="shared" si="21"/>
        <v>0.35</v>
      </c>
      <c r="BA24" s="66">
        <f t="shared" si="67"/>
        <v>0</v>
      </c>
      <c r="BB24" s="66">
        <f t="shared" si="67"/>
        <v>0.3</v>
      </c>
      <c r="BC24" s="66">
        <f t="shared" si="67"/>
        <v>0.3</v>
      </c>
      <c r="BD24" s="66">
        <f t="shared" si="67"/>
        <v>0.05</v>
      </c>
      <c r="BE24" s="66">
        <f t="shared" si="67"/>
        <v>0</v>
      </c>
      <c r="BF24" s="66">
        <f t="shared" si="67"/>
        <v>0</v>
      </c>
      <c r="BG24" s="66">
        <f t="shared" si="67"/>
        <v>0</v>
      </c>
      <c r="BH24" s="66">
        <f t="shared" si="67"/>
        <v>0</v>
      </c>
      <c r="BI24" s="66">
        <f t="shared" si="67"/>
        <v>0</v>
      </c>
      <c r="BJ24" s="67">
        <f t="shared" si="67"/>
        <v>0</v>
      </c>
      <c r="BK24" s="71">
        <f t="shared" si="22"/>
        <v>7874.9999999999991</v>
      </c>
      <c r="BL24" s="70">
        <f t="shared" si="23"/>
        <v>0</v>
      </c>
      <c r="BM24" s="70">
        <f t="shared" si="24"/>
        <v>6750</v>
      </c>
      <c r="BN24" s="70">
        <f t="shared" si="25"/>
        <v>6750</v>
      </c>
      <c r="BO24" s="70">
        <f t="shared" si="26"/>
        <v>1125</v>
      </c>
      <c r="BP24" s="70">
        <f t="shared" si="27"/>
        <v>0</v>
      </c>
      <c r="BQ24" s="70">
        <f t="shared" si="28"/>
        <v>0</v>
      </c>
      <c r="BR24" s="70">
        <f t="shared" si="29"/>
        <v>0</v>
      </c>
      <c r="BS24" s="70">
        <f t="shared" si="30"/>
        <v>0</v>
      </c>
      <c r="BT24" s="70">
        <f t="shared" si="31"/>
        <v>0</v>
      </c>
      <c r="BU24" s="73">
        <f t="shared" si="32"/>
        <v>0</v>
      </c>
    </row>
    <row r="25" spans="1:73" s="29" customFormat="1" ht="18.95" customHeight="1" thickTop="1" thickBot="1" x14ac:dyDescent="0.25">
      <c r="A25" s="177"/>
      <c r="B25" s="131"/>
      <c r="C25" s="350" t="str">
        <f>SUIVI!C58</f>
        <v>P22</v>
      </c>
      <c r="D25" s="133"/>
      <c r="E25" s="134">
        <f>SUIVI!L58</f>
        <v>0</v>
      </c>
      <c r="F25" s="135">
        <f>SUIVI!M58</f>
        <v>0</v>
      </c>
      <c r="G25" s="135">
        <f>SUIVI!N58</f>
        <v>0</v>
      </c>
      <c r="H25" s="136">
        <f>SUIVI!O58</f>
        <v>0</v>
      </c>
      <c r="I25" s="137">
        <f>SUIVI!P58</f>
        <v>0</v>
      </c>
      <c r="J25" s="138">
        <f>SUIVI!J58</f>
        <v>0</v>
      </c>
      <c r="K25" s="171">
        <v>1</v>
      </c>
      <c r="L25" s="114">
        <f>SUIVI!Y58</f>
        <v>0</v>
      </c>
      <c r="M25" s="156">
        <f>SUIVI!Q58</f>
        <v>0</v>
      </c>
      <c r="N25" s="156" t="str">
        <f>IF(SUIVI!R58&lt;&gt;"",EOMONTH(SUIVI!R58,0),IF(L25="OK",EOMONTH(M25,4),""))</f>
        <v/>
      </c>
      <c r="O25" s="140">
        <v>7</v>
      </c>
      <c r="P25" s="141">
        <f t="shared" si="33"/>
        <v>43799</v>
      </c>
      <c r="Q25" s="143"/>
      <c r="R25" s="143"/>
      <c r="S25" s="142">
        <f>SUIVI!H58</f>
        <v>30000</v>
      </c>
      <c r="T25" s="142">
        <f t="shared" si="34"/>
        <v>30000</v>
      </c>
      <c r="U25" s="144">
        <f t="shared" si="35"/>
        <v>0</v>
      </c>
      <c r="V25" s="145">
        <f t="shared" si="69"/>
        <v>0</v>
      </c>
      <c r="W25" s="146">
        <f t="shared" si="70"/>
        <v>0</v>
      </c>
      <c r="X25" s="144">
        <f t="shared" si="54"/>
        <v>30000</v>
      </c>
      <c r="Y25" s="145">
        <f t="shared" si="55"/>
        <v>7500</v>
      </c>
      <c r="Z25" s="146">
        <f t="shared" si="56"/>
        <v>22500</v>
      </c>
      <c r="AA25" s="147">
        <f t="shared" si="41"/>
        <v>1</v>
      </c>
      <c r="AB25" s="148">
        <f t="shared" si="68"/>
        <v>0</v>
      </c>
      <c r="AC25" s="148">
        <f t="shared" si="68"/>
        <v>0</v>
      </c>
      <c r="AD25" s="148">
        <f t="shared" si="68"/>
        <v>0</v>
      </c>
      <c r="AE25" s="148">
        <f t="shared" si="68"/>
        <v>0</v>
      </c>
      <c r="AF25" s="148">
        <f t="shared" si="68"/>
        <v>0</v>
      </c>
      <c r="AG25" s="148">
        <f t="shared" si="68"/>
        <v>0</v>
      </c>
      <c r="AH25" s="148">
        <f t="shared" si="68"/>
        <v>0</v>
      </c>
      <c r="AI25" s="148">
        <f t="shared" si="68"/>
        <v>0</v>
      </c>
      <c r="AJ25" s="148">
        <f t="shared" si="68"/>
        <v>0</v>
      </c>
      <c r="AK25" s="149">
        <f t="shared" si="68"/>
        <v>0</v>
      </c>
      <c r="AL25" s="150">
        <f t="shared" si="42"/>
        <v>0</v>
      </c>
      <c r="AM25" s="145">
        <f t="shared" si="43"/>
        <v>0</v>
      </c>
      <c r="AN25" s="145">
        <f t="shared" si="44"/>
        <v>0</v>
      </c>
      <c r="AO25" s="145">
        <f t="shared" si="45"/>
        <v>0</v>
      </c>
      <c r="AP25" s="145">
        <f t="shared" si="46"/>
        <v>0</v>
      </c>
      <c r="AQ25" s="145">
        <f t="shared" si="47"/>
        <v>0</v>
      </c>
      <c r="AR25" s="145">
        <f t="shared" si="48"/>
        <v>0</v>
      </c>
      <c r="AS25" s="145">
        <f t="shared" si="49"/>
        <v>0</v>
      </c>
      <c r="AT25" s="145">
        <f t="shared" si="50"/>
        <v>0</v>
      </c>
      <c r="AU25" s="145">
        <f t="shared" si="51"/>
        <v>0</v>
      </c>
      <c r="AV25" s="145">
        <f t="shared" si="52"/>
        <v>0</v>
      </c>
      <c r="AW25" s="151"/>
      <c r="AX25" s="154"/>
      <c r="AY25" s="152"/>
      <c r="AZ25" s="153">
        <f t="shared" si="21"/>
        <v>0.35</v>
      </c>
      <c r="BA25" s="148">
        <f t="shared" si="67"/>
        <v>0</v>
      </c>
      <c r="BB25" s="148">
        <f t="shared" si="67"/>
        <v>0.3</v>
      </c>
      <c r="BC25" s="148">
        <f t="shared" si="67"/>
        <v>0.3</v>
      </c>
      <c r="BD25" s="148">
        <f t="shared" si="67"/>
        <v>0.05</v>
      </c>
      <c r="BE25" s="148">
        <f t="shared" si="67"/>
        <v>0</v>
      </c>
      <c r="BF25" s="148">
        <f t="shared" si="67"/>
        <v>0</v>
      </c>
      <c r="BG25" s="148">
        <f t="shared" si="67"/>
        <v>0</v>
      </c>
      <c r="BH25" s="148">
        <f t="shared" si="67"/>
        <v>0</v>
      </c>
      <c r="BI25" s="148">
        <f t="shared" si="67"/>
        <v>0</v>
      </c>
      <c r="BJ25" s="149">
        <f t="shared" si="67"/>
        <v>0</v>
      </c>
      <c r="BK25" s="152">
        <f t="shared" si="22"/>
        <v>7874.9999999999991</v>
      </c>
      <c r="BL25" s="154">
        <f t="shared" si="23"/>
        <v>0</v>
      </c>
      <c r="BM25" s="154">
        <f t="shared" si="24"/>
        <v>6750</v>
      </c>
      <c r="BN25" s="154">
        <f t="shared" si="25"/>
        <v>6750</v>
      </c>
      <c r="BO25" s="154">
        <f t="shared" si="26"/>
        <v>1125</v>
      </c>
      <c r="BP25" s="154">
        <f t="shared" si="27"/>
        <v>0</v>
      </c>
      <c r="BQ25" s="154">
        <f t="shared" si="28"/>
        <v>0</v>
      </c>
      <c r="BR25" s="154">
        <f t="shared" si="29"/>
        <v>0</v>
      </c>
      <c r="BS25" s="154">
        <f t="shared" si="30"/>
        <v>0</v>
      </c>
      <c r="BT25" s="154">
        <f t="shared" si="31"/>
        <v>0</v>
      </c>
      <c r="BU25" s="155">
        <f t="shared" si="32"/>
        <v>0</v>
      </c>
    </row>
    <row r="26" spans="1:73" s="29" customFormat="1" ht="18.95" customHeight="1" thickTop="1" thickBot="1" x14ac:dyDescent="0.25">
      <c r="A26" s="182"/>
      <c r="B26" s="74"/>
      <c r="C26" s="349" t="str">
        <f>SUIVI!C59</f>
        <v>P23</v>
      </c>
      <c r="D26" s="76"/>
      <c r="E26" s="77">
        <f>SUIVI!L59</f>
        <v>0</v>
      </c>
      <c r="F26" s="57">
        <f>SUIVI!M59</f>
        <v>0</v>
      </c>
      <c r="G26" s="57">
        <f>SUIVI!N59</f>
        <v>0</v>
      </c>
      <c r="H26" s="104">
        <f>SUIVI!O59</f>
        <v>0</v>
      </c>
      <c r="I26" s="58">
        <f>SUIVI!P59</f>
        <v>0</v>
      </c>
      <c r="J26" s="105">
        <f>SUIVI!J59</f>
        <v>0</v>
      </c>
      <c r="K26" s="170">
        <v>1</v>
      </c>
      <c r="L26" s="114">
        <f>SUIVI!Y59</f>
        <v>0</v>
      </c>
      <c r="M26" s="79">
        <f>SUIVI!Q59</f>
        <v>0</v>
      </c>
      <c r="N26" s="79" t="str">
        <f>IF(SUIVI!R59&lt;&gt;"",EOMONTH(SUIVI!R59,0),IF(L26="OK",EOMONTH(M26,4),""))</f>
        <v/>
      </c>
      <c r="O26" s="80">
        <v>7</v>
      </c>
      <c r="P26" s="60">
        <f t="shared" si="33"/>
        <v>43799</v>
      </c>
      <c r="Q26" s="127"/>
      <c r="R26" s="127"/>
      <c r="S26" s="61">
        <f>SUIVI!H59</f>
        <v>30000</v>
      </c>
      <c r="T26" s="61">
        <f t="shared" si="34"/>
        <v>30000</v>
      </c>
      <c r="U26" s="62">
        <f t="shared" si="35"/>
        <v>0</v>
      </c>
      <c r="V26" s="63">
        <f t="shared" si="36"/>
        <v>0</v>
      </c>
      <c r="W26" s="64">
        <f t="shared" si="37"/>
        <v>0</v>
      </c>
      <c r="X26" s="62">
        <f t="shared" si="54"/>
        <v>30000</v>
      </c>
      <c r="Y26" s="63">
        <f t="shared" si="55"/>
        <v>7500</v>
      </c>
      <c r="Z26" s="64">
        <f t="shared" si="56"/>
        <v>22500</v>
      </c>
      <c r="AA26" s="65">
        <f t="shared" si="41"/>
        <v>1</v>
      </c>
      <c r="AB26" s="66">
        <f t="shared" si="68"/>
        <v>0</v>
      </c>
      <c r="AC26" s="66">
        <f t="shared" si="68"/>
        <v>0</v>
      </c>
      <c r="AD26" s="66">
        <f t="shared" si="68"/>
        <v>0</v>
      </c>
      <c r="AE26" s="66">
        <f t="shared" si="68"/>
        <v>0</v>
      </c>
      <c r="AF26" s="66">
        <f t="shared" si="68"/>
        <v>0</v>
      </c>
      <c r="AG26" s="66">
        <f t="shared" si="68"/>
        <v>0</v>
      </c>
      <c r="AH26" s="66">
        <f t="shared" si="68"/>
        <v>0</v>
      </c>
      <c r="AI26" s="66">
        <f t="shared" si="68"/>
        <v>0</v>
      </c>
      <c r="AJ26" s="66">
        <f t="shared" si="68"/>
        <v>0</v>
      </c>
      <c r="AK26" s="67">
        <f t="shared" si="68"/>
        <v>0</v>
      </c>
      <c r="AL26" s="68">
        <f t="shared" si="42"/>
        <v>0</v>
      </c>
      <c r="AM26" s="63">
        <f t="shared" si="43"/>
        <v>0</v>
      </c>
      <c r="AN26" s="63">
        <f t="shared" si="44"/>
        <v>0</v>
      </c>
      <c r="AO26" s="63">
        <f t="shared" si="45"/>
        <v>0</v>
      </c>
      <c r="AP26" s="63">
        <f t="shared" si="46"/>
        <v>0</v>
      </c>
      <c r="AQ26" s="63">
        <f t="shared" si="47"/>
        <v>0</v>
      </c>
      <c r="AR26" s="63">
        <f t="shared" si="48"/>
        <v>0</v>
      </c>
      <c r="AS26" s="63">
        <f t="shared" si="49"/>
        <v>0</v>
      </c>
      <c r="AT26" s="63">
        <f t="shared" si="50"/>
        <v>0</v>
      </c>
      <c r="AU26" s="63">
        <f t="shared" si="51"/>
        <v>0</v>
      </c>
      <c r="AV26" s="63">
        <f t="shared" si="52"/>
        <v>0</v>
      </c>
      <c r="AW26" s="69"/>
      <c r="AX26" s="70"/>
      <c r="AY26" s="71"/>
      <c r="AZ26" s="72">
        <f t="shared" si="21"/>
        <v>0.35</v>
      </c>
      <c r="BA26" s="66">
        <f t="shared" si="67"/>
        <v>0</v>
      </c>
      <c r="BB26" s="66">
        <f t="shared" si="67"/>
        <v>0.3</v>
      </c>
      <c r="BC26" s="66">
        <f t="shared" si="67"/>
        <v>0.3</v>
      </c>
      <c r="BD26" s="66">
        <f t="shared" si="67"/>
        <v>0.05</v>
      </c>
      <c r="BE26" s="66">
        <f t="shared" si="67"/>
        <v>0</v>
      </c>
      <c r="BF26" s="66">
        <f t="shared" si="67"/>
        <v>0</v>
      </c>
      <c r="BG26" s="66">
        <f t="shared" si="67"/>
        <v>0</v>
      </c>
      <c r="BH26" s="66">
        <f t="shared" si="67"/>
        <v>0</v>
      </c>
      <c r="BI26" s="66">
        <f t="shared" si="67"/>
        <v>0</v>
      </c>
      <c r="BJ26" s="67">
        <f t="shared" si="67"/>
        <v>0</v>
      </c>
      <c r="BK26" s="71">
        <f t="shared" si="22"/>
        <v>7874.9999999999991</v>
      </c>
      <c r="BL26" s="70">
        <f t="shared" si="23"/>
        <v>0</v>
      </c>
      <c r="BM26" s="70">
        <f t="shared" si="24"/>
        <v>6750</v>
      </c>
      <c r="BN26" s="70">
        <f t="shared" si="25"/>
        <v>6750</v>
      </c>
      <c r="BO26" s="70">
        <f t="shared" si="26"/>
        <v>1125</v>
      </c>
      <c r="BP26" s="70">
        <f t="shared" si="27"/>
        <v>0</v>
      </c>
      <c r="BQ26" s="70">
        <f t="shared" si="28"/>
        <v>0</v>
      </c>
      <c r="BR26" s="70">
        <f t="shared" si="29"/>
        <v>0</v>
      </c>
      <c r="BS26" s="70">
        <f t="shared" si="30"/>
        <v>0</v>
      </c>
      <c r="BT26" s="70">
        <f t="shared" si="31"/>
        <v>0</v>
      </c>
      <c r="BU26" s="73">
        <f t="shared" si="32"/>
        <v>0</v>
      </c>
    </row>
    <row r="27" spans="1:73" s="29" customFormat="1" ht="18.95" customHeight="1" thickTop="1" thickBot="1" x14ac:dyDescent="0.25">
      <c r="A27" s="182"/>
      <c r="B27" s="131"/>
      <c r="C27" s="350" t="str">
        <f>SUIVI!C60</f>
        <v>P24</v>
      </c>
      <c r="D27" s="133"/>
      <c r="E27" s="134">
        <f>SUIVI!L60</f>
        <v>0</v>
      </c>
      <c r="F27" s="135">
        <f>SUIVI!M60</f>
        <v>0</v>
      </c>
      <c r="G27" s="135">
        <f>SUIVI!N60</f>
        <v>0</v>
      </c>
      <c r="H27" s="136">
        <f>SUIVI!O60</f>
        <v>0</v>
      </c>
      <c r="I27" s="137">
        <f>SUIVI!P60</f>
        <v>0</v>
      </c>
      <c r="J27" s="138">
        <f>SUIVI!J60</f>
        <v>0</v>
      </c>
      <c r="K27" s="171">
        <v>1</v>
      </c>
      <c r="L27" s="114">
        <f>SUIVI!Y60</f>
        <v>0</v>
      </c>
      <c r="M27" s="156">
        <f>SUIVI!Q60</f>
        <v>0</v>
      </c>
      <c r="N27" s="156" t="str">
        <f>IF(SUIVI!R60&lt;&gt;"",EOMONTH(SUIVI!R60,0),IF(L27="OK",EOMONTH(M27,4),""))</f>
        <v/>
      </c>
      <c r="O27" s="140">
        <v>7</v>
      </c>
      <c r="P27" s="141">
        <f t="shared" ref="P27" si="71">IF(L27="OK","",EOMONTH($O$2,O27+5))</f>
        <v>43799</v>
      </c>
      <c r="Q27" s="143"/>
      <c r="R27" s="143"/>
      <c r="S27" s="142">
        <f>SUIVI!H60</f>
        <v>30000</v>
      </c>
      <c r="T27" s="142">
        <f t="shared" ref="T27" si="72">Q27+R27+S27</f>
        <v>30000</v>
      </c>
      <c r="U27" s="144"/>
      <c r="V27" s="145"/>
      <c r="W27" s="146"/>
      <c r="X27" s="144">
        <f t="shared" si="54"/>
        <v>30000</v>
      </c>
      <c r="Y27" s="145">
        <f t="shared" si="55"/>
        <v>7500</v>
      </c>
      <c r="Z27" s="146">
        <f t="shared" si="56"/>
        <v>22500</v>
      </c>
      <c r="AA27" s="147"/>
      <c r="AB27" s="148"/>
      <c r="AC27" s="148"/>
      <c r="AD27" s="148"/>
      <c r="AE27" s="148"/>
      <c r="AF27" s="148"/>
      <c r="AG27" s="148"/>
      <c r="AH27" s="148"/>
      <c r="AI27" s="148"/>
      <c r="AJ27" s="148"/>
      <c r="AK27" s="149"/>
      <c r="AL27" s="150"/>
      <c r="AM27" s="145"/>
      <c r="AN27" s="145"/>
      <c r="AO27" s="145"/>
      <c r="AP27" s="145"/>
      <c r="AQ27" s="145"/>
      <c r="AR27" s="145"/>
      <c r="AS27" s="145"/>
      <c r="AT27" s="145"/>
      <c r="AU27" s="145"/>
      <c r="AV27" s="145"/>
      <c r="AW27" s="151"/>
      <c r="AX27" s="154"/>
      <c r="AY27" s="152"/>
      <c r="AZ27" s="153">
        <f t="shared" si="21"/>
        <v>0.35</v>
      </c>
      <c r="BA27" s="148">
        <f t="shared" si="67"/>
        <v>0</v>
      </c>
      <c r="BB27" s="148">
        <f t="shared" si="67"/>
        <v>0.3</v>
      </c>
      <c r="BC27" s="148">
        <f t="shared" si="67"/>
        <v>0.3</v>
      </c>
      <c r="BD27" s="148">
        <f t="shared" si="67"/>
        <v>0.05</v>
      </c>
      <c r="BE27" s="148">
        <f t="shared" si="67"/>
        <v>0</v>
      </c>
      <c r="BF27" s="148">
        <f t="shared" si="67"/>
        <v>0</v>
      </c>
      <c r="BG27" s="148">
        <f t="shared" si="67"/>
        <v>0</v>
      </c>
      <c r="BH27" s="148">
        <f t="shared" si="67"/>
        <v>0</v>
      </c>
      <c r="BI27" s="148">
        <f t="shared" si="67"/>
        <v>0</v>
      </c>
      <c r="BJ27" s="149">
        <f t="shared" si="67"/>
        <v>0</v>
      </c>
      <c r="BK27" s="152">
        <f t="shared" si="22"/>
        <v>7874.9999999999991</v>
      </c>
      <c r="BL27" s="154">
        <f t="shared" si="23"/>
        <v>0</v>
      </c>
      <c r="BM27" s="154">
        <f t="shared" si="24"/>
        <v>6750</v>
      </c>
      <c r="BN27" s="154">
        <f t="shared" si="25"/>
        <v>6750</v>
      </c>
      <c r="BO27" s="154">
        <f t="shared" si="26"/>
        <v>1125</v>
      </c>
      <c r="BP27" s="154">
        <f t="shared" si="27"/>
        <v>0</v>
      </c>
      <c r="BQ27" s="154">
        <f t="shared" si="28"/>
        <v>0</v>
      </c>
      <c r="BR27" s="154">
        <f t="shared" si="29"/>
        <v>0</v>
      </c>
      <c r="BS27" s="154">
        <f t="shared" si="30"/>
        <v>0</v>
      </c>
      <c r="BT27" s="154">
        <f t="shared" si="31"/>
        <v>0</v>
      </c>
      <c r="BU27" s="155">
        <f t="shared" si="32"/>
        <v>0</v>
      </c>
    </row>
    <row r="28" spans="1:73" s="29" customFormat="1" ht="18.95" customHeight="1" thickTop="1" thickBot="1" x14ac:dyDescent="0.25">
      <c r="A28" s="177"/>
      <c r="B28" s="74"/>
      <c r="C28" s="349" t="str">
        <f>SUIVI!C61</f>
        <v>P25</v>
      </c>
      <c r="D28" s="76"/>
      <c r="E28" s="77">
        <f>SUIVI!L61</f>
        <v>0</v>
      </c>
      <c r="F28" s="57">
        <f>SUIVI!M61</f>
        <v>0</v>
      </c>
      <c r="G28" s="57">
        <f>SUIVI!N61</f>
        <v>0</v>
      </c>
      <c r="H28" s="104">
        <f>SUIVI!O61</f>
        <v>0</v>
      </c>
      <c r="I28" s="58">
        <f>SUIVI!P61</f>
        <v>0</v>
      </c>
      <c r="J28" s="105">
        <f>SUIVI!J61</f>
        <v>0</v>
      </c>
      <c r="K28" s="170">
        <v>1</v>
      </c>
      <c r="L28" s="114">
        <f>SUIVI!Y61</f>
        <v>0</v>
      </c>
      <c r="M28" s="79">
        <f>SUIVI!Q61</f>
        <v>0</v>
      </c>
      <c r="N28" s="79" t="str">
        <f>IF(SUIVI!R61&lt;&gt;"",EOMONTH(SUIVI!R61,0),IF(L28="OK",EOMONTH(M28,4),""))</f>
        <v/>
      </c>
      <c r="O28" s="80">
        <v>7</v>
      </c>
      <c r="P28" s="60">
        <f t="shared" si="33"/>
        <v>43799</v>
      </c>
      <c r="Q28" s="127"/>
      <c r="R28" s="127"/>
      <c r="S28" s="61">
        <f>SUIVI!H61</f>
        <v>30000</v>
      </c>
      <c r="T28" s="61">
        <f t="shared" si="34"/>
        <v>30000</v>
      </c>
      <c r="U28" s="62">
        <f t="shared" si="35"/>
        <v>0</v>
      </c>
      <c r="V28" s="63">
        <f t="shared" si="36"/>
        <v>0</v>
      </c>
      <c r="W28" s="64">
        <f t="shared" si="37"/>
        <v>0</v>
      </c>
      <c r="X28" s="62">
        <f t="shared" si="54"/>
        <v>30000</v>
      </c>
      <c r="Y28" s="63">
        <f t="shared" si="55"/>
        <v>7500</v>
      </c>
      <c r="Z28" s="64">
        <f t="shared" si="56"/>
        <v>22500</v>
      </c>
      <c r="AA28" s="65">
        <f t="shared" si="41"/>
        <v>1</v>
      </c>
      <c r="AB28" s="66">
        <f t="shared" si="68"/>
        <v>0</v>
      </c>
      <c r="AC28" s="66">
        <f t="shared" si="68"/>
        <v>0</v>
      </c>
      <c r="AD28" s="66">
        <f t="shared" si="68"/>
        <v>0</v>
      </c>
      <c r="AE28" s="66">
        <f t="shared" si="68"/>
        <v>0</v>
      </c>
      <c r="AF28" s="66">
        <f t="shared" si="68"/>
        <v>0</v>
      </c>
      <c r="AG28" s="66">
        <f t="shared" si="68"/>
        <v>0</v>
      </c>
      <c r="AH28" s="66">
        <f t="shared" si="68"/>
        <v>0</v>
      </c>
      <c r="AI28" s="66">
        <f t="shared" si="68"/>
        <v>0</v>
      </c>
      <c r="AJ28" s="66">
        <f t="shared" si="68"/>
        <v>0</v>
      </c>
      <c r="AK28" s="67">
        <f t="shared" si="68"/>
        <v>0</v>
      </c>
      <c r="AL28" s="68">
        <f t="shared" si="42"/>
        <v>0</v>
      </c>
      <c r="AM28" s="63">
        <f t="shared" si="43"/>
        <v>0</v>
      </c>
      <c r="AN28" s="63">
        <f t="shared" si="44"/>
        <v>0</v>
      </c>
      <c r="AO28" s="63">
        <f t="shared" si="45"/>
        <v>0</v>
      </c>
      <c r="AP28" s="63">
        <f t="shared" si="46"/>
        <v>0</v>
      </c>
      <c r="AQ28" s="63">
        <f t="shared" si="47"/>
        <v>0</v>
      </c>
      <c r="AR28" s="63">
        <f t="shared" si="48"/>
        <v>0</v>
      </c>
      <c r="AS28" s="63">
        <f t="shared" si="49"/>
        <v>0</v>
      </c>
      <c r="AT28" s="63">
        <f t="shared" si="50"/>
        <v>0</v>
      </c>
      <c r="AU28" s="63">
        <f t="shared" si="51"/>
        <v>0</v>
      </c>
      <c r="AV28" s="63">
        <f t="shared" si="52"/>
        <v>0</v>
      </c>
      <c r="AW28" s="69"/>
      <c r="AX28" s="70"/>
      <c r="AY28" s="71"/>
      <c r="AZ28" s="72">
        <f t="shared" si="21"/>
        <v>0.35</v>
      </c>
      <c r="BA28" s="66">
        <f t="shared" si="67"/>
        <v>0</v>
      </c>
      <c r="BB28" s="66">
        <f t="shared" si="67"/>
        <v>0.3</v>
      </c>
      <c r="BC28" s="66">
        <f t="shared" si="67"/>
        <v>0.3</v>
      </c>
      <c r="BD28" s="66">
        <f t="shared" si="67"/>
        <v>0.05</v>
      </c>
      <c r="BE28" s="66">
        <f t="shared" si="67"/>
        <v>0</v>
      </c>
      <c r="BF28" s="66">
        <f t="shared" si="67"/>
        <v>0</v>
      </c>
      <c r="BG28" s="66">
        <f t="shared" si="67"/>
        <v>0</v>
      </c>
      <c r="BH28" s="66">
        <f t="shared" si="67"/>
        <v>0</v>
      </c>
      <c r="BI28" s="66">
        <f t="shared" si="67"/>
        <v>0</v>
      </c>
      <c r="BJ28" s="67">
        <f t="shared" si="67"/>
        <v>0</v>
      </c>
      <c r="BK28" s="71">
        <f t="shared" si="22"/>
        <v>7874.9999999999991</v>
      </c>
      <c r="BL28" s="70">
        <f t="shared" si="23"/>
        <v>0</v>
      </c>
      <c r="BM28" s="70">
        <f t="shared" si="24"/>
        <v>6750</v>
      </c>
      <c r="BN28" s="70">
        <f t="shared" si="25"/>
        <v>6750</v>
      </c>
      <c r="BO28" s="70">
        <f t="shared" si="26"/>
        <v>1125</v>
      </c>
      <c r="BP28" s="70">
        <f t="shared" si="27"/>
        <v>0</v>
      </c>
      <c r="BQ28" s="70">
        <f t="shared" si="28"/>
        <v>0</v>
      </c>
      <c r="BR28" s="70">
        <f t="shared" si="29"/>
        <v>0</v>
      </c>
      <c r="BS28" s="70">
        <f t="shared" si="30"/>
        <v>0</v>
      </c>
      <c r="BT28" s="70">
        <f t="shared" si="31"/>
        <v>0</v>
      </c>
      <c r="BU28" s="73">
        <f t="shared" si="32"/>
        <v>0</v>
      </c>
    </row>
    <row r="29" spans="1:73" s="29" customFormat="1" ht="18.95" customHeight="1" thickTop="1" thickBot="1" x14ac:dyDescent="0.25">
      <c r="A29" s="177"/>
      <c r="B29" s="131"/>
      <c r="C29" s="350" t="str">
        <f>SUIVI!C62</f>
        <v>P26</v>
      </c>
      <c r="D29" s="133"/>
      <c r="E29" s="134">
        <f>SUIVI!L62</f>
        <v>0</v>
      </c>
      <c r="F29" s="135">
        <f>SUIVI!M62</f>
        <v>0</v>
      </c>
      <c r="G29" s="135">
        <f>SUIVI!N62</f>
        <v>0</v>
      </c>
      <c r="H29" s="136">
        <f>SUIVI!O62</f>
        <v>0</v>
      </c>
      <c r="I29" s="137">
        <f>SUIVI!P62</f>
        <v>0</v>
      </c>
      <c r="J29" s="138">
        <f>SUIVI!J62</f>
        <v>0</v>
      </c>
      <c r="K29" s="171">
        <v>1</v>
      </c>
      <c r="L29" s="114">
        <f>SUIVI!Y62</f>
        <v>0</v>
      </c>
      <c r="M29" s="156">
        <f>SUIVI!Q62</f>
        <v>0</v>
      </c>
      <c r="N29" s="156" t="str">
        <f>IF(SUIVI!R62&lt;&gt;"",EOMONTH(SUIVI!R62,0),IF(L29="OK",EOMONTH(M29,4),""))</f>
        <v/>
      </c>
      <c r="O29" s="140">
        <v>7</v>
      </c>
      <c r="P29" s="141">
        <f t="shared" si="33"/>
        <v>43799</v>
      </c>
      <c r="Q29" s="143"/>
      <c r="R29" s="143"/>
      <c r="S29" s="142">
        <f>SUIVI!H62</f>
        <v>30000</v>
      </c>
      <c r="T29" s="142">
        <f t="shared" si="34"/>
        <v>30000</v>
      </c>
      <c r="U29" s="144">
        <f t="shared" si="35"/>
        <v>0</v>
      </c>
      <c r="V29" s="145">
        <f t="shared" si="36"/>
        <v>0</v>
      </c>
      <c r="W29" s="146">
        <f t="shared" si="37"/>
        <v>0</v>
      </c>
      <c r="X29" s="144">
        <f t="shared" si="54"/>
        <v>30000</v>
      </c>
      <c r="Y29" s="145">
        <f t="shared" si="55"/>
        <v>7500</v>
      </c>
      <c r="Z29" s="146">
        <f t="shared" si="56"/>
        <v>22500</v>
      </c>
      <c r="AA29" s="147">
        <f t="shared" si="41"/>
        <v>1</v>
      </c>
      <c r="AB29" s="148">
        <f t="shared" si="68"/>
        <v>0</v>
      </c>
      <c r="AC29" s="148">
        <f t="shared" si="68"/>
        <v>0</v>
      </c>
      <c r="AD29" s="148">
        <f t="shared" si="68"/>
        <v>0</v>
      </c>
      <c r="AE29" s="148">
        <f t="shared" si="68"/>
        <v>0</v>
      </c>
      <c r="AF29" s="148">
        <f t="shared" si="68"/>
        <v>0</v>
      </c>
      <c r="AG29" s="148">
        <f t="shared" si="68"/>
        <v>0</v>
      </c>
      <c r="AH29" s="148">
        <f t="shared" si="68"/>
        <v>0</v>
      </c>
      <c r="AI29" s="148">
        <f t="shared" si="68"/>
        <v>0</v>
      </c>
      <c r="AJ29" s="148">
        <f t="shared" si="68"/>
        <v>0</v>
      </c>
      <c r="AK29" s="149">
        <f t="shared" si="68"/>
        <v>0</v>
      </c>
      <c r="AL29" s="150">
        <f t="shared" si="42"/>
        <v>0</v>
      </c>
      <c r="AM29" s="145">
        <f t="shared" si="43"/>
        <v>0</v>
      </c>
      <c r="AN29" s="145">
        <f t="shared" si="44"/>
        <v>0</v>
      </c>
      <c r="AO29" s="145">
        <f t="shared" si="45"/>
        <v>0</v>
      </c>
      <c r="AP29" s="145">
        <f t="shared" si="46"/>
        <v>0</v>
      </c>
      <c r="AQ29" s="145">
        <f t="shared" si="47"/>
        <v>0</v>
      </c>
      <c r="AR29" s="145">
        <f t="shared" si="48"/>
        <v>0</v>
      </c>
      <c r="AS29" s="145">
        <f t="shared" si="49"/>
        <v>0</v>
      </c>
      <c r="AT29" s="145">
        <f t="shared" si="50"/>
        <v>0</v>
      </c>
      <c r="AU29" s="145">
        <f t="shared" si="51"/>
        <v>0</v>
      </c>
      <c r="AV29" s="145">
        <f t="shared" si="52"/>
        <v>0</v>
      </c>
      <c r="AW29" s="151"/>
      <c r="AX29" s="154"/>
      <c r="AY29" s="152"/>
      <c r="AZ29" s="153">
        <f t="shared" si="21"/>
        <v>0.35</v>
      </c>
      <c r="BA29" s="148">
        <f t="shared" si="67"/>
        <v>0</v>
      </c>
      <c r="BB29" s="148">
        <f t="shared" si="67"/>
        <v>0.3</v>
      </c>
      <c r="BC29" s="148">
        <f t="shared" si="67"/>
        <v>0.3</v>
      </c>
      <c r="BD29" s="148">
        <f t="shared" si="67"/>
        <v>0.05</v>
      </c>
      <c r="BE29" s="148">
        <f t="shared" si="67"/>
        <v>0</v>
      </c>
      <c r="BF29" s="148">
        <f t="shared" si="67"/>
        <v>0</v>
      </c>
      <c r="BG29" s="148">
        <f t="shared" si="67"/>
        <v>0</v>
      </c>
      <c r="BH29" s="148">
        <f t="shared" si="67"/>
        <v>0</v>
      </c>
      <c r="BI29" s="148">
        <f t="shared" si="67"/>
        <v>0</v>
      </c>
      <c r="BJ29" s="149">
        <f t="shared" si="67"/>
        <v>0</v>
      </c>
      <c r="BK29" s="152">
        <f t="shared" si="22"/>
        <v>7874.9999999999991</v>
      </c>
      <c r="BL29" s="154">
        <f t="shared" si="23"/>
        <v>0</v>
      </c>
      <c r="BM29" s="154">
        <f t="shared" si="24"/>
        <v>6750</v>
      </c>
      <c r="BN29" s="154">
        <f t="shared" si="25"/>
        <v>6750</v>
      </c>
      <c r="BO29" s="154">
        <f t="shared" si="26"/>
        <v>1125</v>
      </c>
      <c r="BP29" s="154">
        <f t="shared" si="27"/>
        <v>0</v>
      </c>
      <c r="BQ29" s="154">
        <f t="shared" si="28"/>
        <v>0</v>
      </c>
      <c r="BR29" s="154">
        <f t="shared" si="29"/>
        <v>0</v>
      </c>
      <c r="BS29" s="154">
        <f t="shared" si="30"/>
        <v>0</v>
      </c>
      <c r="BT29" s="154">
        <f t="shared" si="31"/>
        <v>0</v>
      </c>
      <c r="BU29" s="155">
        <f t="shared" si="32"/>
        <v>0</v>
      </c>
    </row>
    <row r="30" spans="1:73" s="29" customFormat="1" ht="18.95" customHeight="1" thickTop="1" thickBot="1" x14ac:dyDescent="0.25">
      <c r="A30" s="177"/>
      <c r="B30" s="74"/>
      <c r="C30" s="349" t="str">
        <f>SUIVI!C63</f>
        <v>P27</v>
      </c>
      <c r="D30" s="76"/>
      <c r="E30" s="77">
        <f>SUIVI!L63</f>
        <v>0</v>
      </c>
      <c r="F30" s="57">
        <f>SUIVI!M63</f>
        <v>0</v>
      </c>
      <c r="G30" s="57">
        <f>SUIVI!N63</f>
        <v>0</v>
      </c>
      <c r="H30" s="104">
        <f>SUIVI!O63</f>
        <v>0</v>
      </c>
      <c r="I30" s="58">
        <f>SUIVI!P63</f>
        <v>0</v>
      </c>
      <c r="J30" s="105">
        <f>SUIVI!J63</f>
        <v>0</v>
      </c>
      <c r="K30" s="170">
        <v>1</v>
      </c>
      <c r="L30" s="114">
        <f>SUIVI!Y63</f>
        <v>0</v>
      </c>
      <c r="M30" s="79">
        <f>SUIVI!Q63</f>
        <v>0</v>
      </c>
      <c r="N30" s="79" t="str">
        <f>IF(SUIVI!R63&lt;&gt;"",EOMONTH(SUIVI!R63,0),IF(L30="OK",EOMONTH(M30,4),""))</f>
        <v/>
      </c>
      <c r="O30" s="80">
        <v>7</v>
      </c>
      <c r="P30" s="60">
        <f t="shared" si="33"/>
        <v>43799</v>
      </c>
      <c r="Q30" s="127"/>
      <c r="R30" s="127"/>
      <c r="S30" s="61">
        <f>SUIVI!H63</f>
        <v>30000</v>
      </c>
      <c r="T30" s="61">
        <f t="shared" si="34"/>
        <v>30000</v>
      </c>
      <c r="U30" s="62">
        <f t="shared" si="35"/>
        <v>0</v>
      </c>
      <c r="V30" s="63">
        <f t="shared" si="36"/>
        <v>0</v>
      </c>
      <c r="W30" s="64">
        <f t="shared" si="37"/>
        <v>0</v>
      </c>
      <c r="X30" s="62">
        <f t="shared" si="54"/>
        <v>30000</v>
      </c>
      <c r="Y30" s="63">
        <f t="shared" si="55"/>
        <v>7500</v>
      </c>
      <c r="Z30" s="64">
        <f t="shared" si="56"/>
        <v>22500</v>
      </c>
      <c r="AA30" s="65">
        <f t="shared" si="41"/>
        <v>1</v>
      </c>
      <c r="AB30" s="66">
        <f t="shared" si="68"/>
        <v>0</v>
      </c>
      <c r="AC30" s="66">
        <f t="shared" si="68"/>
        <v>0</v>
      </c>
      <c r="AD30" s="66">
        <f t="shared" si="68"/>
        <v>0</v>
      </c>
      <c r="AE30" s="66">
        <f t="shared" si="68"/>
        <v>0</v>
      </c>
      <c r="AF30" s="66">
        <f t="shared" si="68"/>
        <v>0</v>
      </c>
      <c r="AG30" s="66">
        <f t="shared" si="68"/>
        <v>0</v>
      </c>
      <c r="AH30" s="66">
        <f t="shared" si="68"/>
        <v>0</v>
      </c>
      <c r="AI30" s="66">
        <f t="shared" si="68"/>
        <v>0</v>
      </c>
      <c r="AJ30" s="66">
        <f t="shared" si="68"/>
        <v>0</v>
      </c>
      <c r="AK30" s="67">
        <f t="shared" si="68"/>
        <v>0</v>
      </c>
      <c r="AL30" s="68">
        <f t="shared" si="42"/>
        <v>0</v>
      </c>
      <c r="AM30" s="63">
        <f t="shared" si="43"/>
        <v>0</v>
      </c>
      <c r="AN30" s="63">
        <f t="shared" si="44"/>
        <v>0</v>
      </c>
      <c r="AO30" s="63">
        <f t="shared" si="45"/>
        <v>0</v>
      </c>
      <c r="AP30" s="63">
        <f t="shared" si="46"/>
        <v>0</v>
      </c>
      <c r="AQ30" s="63">
        <f t="shared" si="47"/>
        <v>0</v>
      </c>
      <c r="AR30" s="63">
        <f t="shared" si="48"/>
        <v>0</v>
      </c>
      <c r="AS30" s="63">
        <f t="shared" si="49"/>
        <v>0</v>
      </c>
      <c r="AT30" s="63">
        <f t="shared" si="50"/>
        <v>0</v>
      </c>
      <c r="AU30" s="63">
        <f t="shared" si="51"/>
        <v>0</v>
      </c>
      <c r="AV30" s="63">
        <f t="shared" si="52"/>
        <v>0</v>
      </c>
      <c r="AW30" s="69"/>
      <c r="AX30" s="70"/>
      <c r="AY30" s="71"/>
      <c r="AZ30" s="72">
        <f t="shared" si="21"/>
        <v>0.35</v>
      </c>
      <c r="BA30" s="66">
        <f t="shared" si="67"/>
        <v>0</v>
      </c>
      <c r="BB30" s="66">
        <f t="shared" si="67"/>
        <v>0.3</v>
      </c>
      <c r="BC30" s="66">
        <f t="shared" si="67"/>
        <v>0.3</v>
      </c>
      <c r="BD30" s="66">
        <f t="shared" si="67"/>
        <v>0.05</v>
      </c>
      <c r="BE30" s="66">
        <f t="shared" si="67"/>
        <v>0</v>
      </c>
      <c r="BF30" s="66">
        <f t="shared" si="67"/>
        <v>0</v>
      </c>
      <c r="BG30" s="66">
        <f t="shared" si="67"/>
        <v>0</v>
      </c>
      <c r="BH30" s="66">
        <f t="shared" si="67"/>
        <v>0</v>
      </c>
      <c r="BI30" s="66">
        <f t="shared" si="67"/>
        <v>0</v>
      </c>
      <c r="BJ30" s="67">
        <f t="shared" si="67"/>
        <v>0</v>
      </c>
      <c r="BK30" s="71">
        <f t="shared" si="22"/>
        <v>7874.9999999999991</v>
      </c>
      <c r="BL30" s="70">
        <f t="shared" si="23"/>
        <v>0</v>
      </c>
      <c r="BM30" s="70">
        <f t="shared" si="24"/>
        <v>6750</v>
      </c>
      <c r="BN30" s="70">
        <f t="shared" si="25"/>
        <v>6750</v>
      </c>
      <c r="BO30" s="70">
        <f t="shared" si="26"/>
        <v>1125</v>
      </c>
      <c r="BP30" s="70">
        <f t="shared" si="27"/>
        <v>0</v>
      </c>
      <c r="BQ30" s="70">
        <f t="shared" si="28"/>
        <v>0</v>
      </c>
      <c r="BR30" s="70">
        <f t="shared" si="29"/>
        <v>0</v>
      </c>
      <c r="BS30" s="70">
        <f t="shared" si="30"/>
        <v>0</v>
      </c>
      <c r="BT30" s="70">
        <f t="shared" si="31"/>
        <v>0</v>
      </c>
      <c r="BU30" s="73">
        <f t="shared" si="32"/>
        <v>0</v>
      </c>
    </row>
    <row r="31" spans="1:73" s="29" customFormat="1" ht="18.95" customHeight="1" thickTop="1" thickBot="1" x14ac:dyDescent="0.25">
      <c r="A31" s="177"/>
      <c r="B31" s="131"/>
      <c r="C31" s="350" t="str">
        <f>SUIVI!C64</f>
        <v>P28</v>
      </c>
      <c r="D31" s="133"/>
      <c r="E31" s="134">
        <f>SUIVI!L64</f>
        <v>0</v>
      </c>
      <c r="F31" s="135">
        <f>SUIVI!M64</f>
        <v>0</v>
      </c>
      <c r="G31" s="135">
        <f>SUIVI!N64</f>
        <v>0</v>
      </c>
      <c r="H31" s="136">
        <f>SUIVI!O64</f>
        <v>0</v>
      </c>
      <c r="I31" s="137">
        <f>SUIVI!P64</f>
        <v>0</v>
      </c>
      <c r="J31" s="138">
        <f>SUIVI!J64</f>
        <v>0</v>
      </c>
      <c r="K31" s="171">
        <v>1</v>
      </c>
      <c r="L31" s="114">
        <f>SUIVI!Y64</f>
        <v>0</v>
      </c>
      <c r="M31" s="156">
        <f>SUIVI!Q64</f>
        <v>0</v>
      </c>
      <c r="N31" s="156" t="str">
        <f>IF(SUIVI!R64&lt;&gt;"",EOMONTH(SUIVI!R64,0),IF(L31="OK",EOMONTH(M31,4),""))</f>
        <v/>
      </c>
      <c r="O31" s="140">
        <v>7</v>
      </c>
      <c r="P31" s="141">
        <f t="shared" ref="P31" si="73">IF(L31="OK","",EOMONTH($O$2,O31+5))</f>
        <v>43799</v>
      </c>
      <c r="Q31" s="143"/>
      <c r="R31" s="143"/>
      <c r="S31" s="142">
        <f>SUIVI!H64</f>
        <v>30000</v>
      </c>
      <c r="T31" s="142">
        <f t="shared" si="34"/>
        <v>30000</v>
      </c>
      <c r="U31" s="144">
        <f t="shared" ref="U31:U32" si="74">IF(L31="OK",T31*K31,0)</f>
        <v>0</v>
      </c>
      <c r="V31" s="145">
        <f t="shared" ref="V31:V32" si="75">U31*$V$3</f>
        <v>0</v>
      </c>
      <c r="W31" s="146">
        <f t="shared" ref="W31:W32" si="76">U31*$W$3</f>
        <v>0</v>
      </c>
      <c r="X31" s="144">
        <f t="shared" si="54"/>
        <v>30000</v>
      </c>
      <c r="Y31" s="145">
        <f t="shared" si="55"/>
        <v>7500</v>
      </c>
      <c r="Z31" s="146">
        <f t="shared" si="56"/>
        <v>22500</v>
      </c>
      <c r="AA31" s="147">
        <f t="shared" ref="AA31:AA32" si="77">1-SUM(AB31:AK31)</f>
        <v>1</v>
      </c>
      <c r="AB31" s="148">
        <f t="shared" ref="AB31:AK32" si="78">IF(AB$1&lt;$N31,0,AB$2)</f>
        <v>0</v>
      </c>
      <c r="AC31" s="148">
        <f t="shared" si="78"/>
        <v>0</v>
      </c>
      <c r="AD31" s="148">
        <f t="shared" si="78"/>
        <v>0</v>
      </c>
      <c r="AE31" s="148">
        <f t="shared" si="78"/>
        <v>0</v>
      </c>
      <c r="AF31" s="148">
        <f t="shared" si="78"/>
        <v>0</v>
      </c>
      <c r="AG31" s="148">
        <f t="shared" si="78"/>
        <v>0</v>
      </c>
      <c r="AH31" s="148">
        <f t="shared" si="78"/>
        <v>0</v>
      </c>
      <c r="AI31" s="148">
        <f t="shared" si="78"/>
        <v>0</v>
      </c>
      <c r="AJ31" s="148">
        <f t="shared" si="78"/>
        <v>0</v>
      </c>
      <c r="AK31" s="149">
        <f t="shared" si="78"/>
        <v>0</v>
      </c>
      <c r="AL31" s="150">
        <f t="shared" ref="AL31:AL32" si="79">$W31*AA31</f>
        <v>0</v>
      </c>
      <c r="AM31" s="145">
        <f t="shared" ref="AM31:AM32" si="80">$W31*AB31</f>
        <v>0</v>
      </c>
      <c r="AN31" s="145">
        <f t="shared" ref="AN31:AN32" si="81">$W31*AC31</f>
        <v>0</v>
      </c>
      <c r="AO31" s="145">
        <f t="shared" ref="AO31:AO32" si="82">$W31*AD31</f>
        <v>0</v>
      </c>
      <c r="AP31" s="145">
        <f t="shared" ref="AP31:AP32" si="83">$W31*AE31</f>
        <v>0</v>
      </c>
      <c r="AQ31" s="145">
        <f t="shared" ref="AQ31:AQ32" si="84">$W31*AF31</f>
        <v>0</v>
      </c>
      <c r="AR31" s="145">
        <f t="shared" ref="AR31:AR32" si="85">$W31*AG31</f>
        <v>0</v>
      </c>
      <c r="AS31" s="145">
        <f t="shared" ref="AS31:AS32" si="86">$W31*AH31</f>
        <v>0</v>
      </c>
      <c r="AT31" s="145">
        <f t="shared" ref="AT31:AT32" si="87">$W31*AI31</f>
        <v>0</v>
      </c>
      <c r="AU31" s="145">
        <f t="shared" ref="AU31:AU32" si="88">$W31*AJ31</f>
        <v>0</v>
      </c>
      <c r="AV31" s="145">
        <f t="shared" ref="AV31:AV32" si="89">$W31*AK31</f>
        <v>0</v>
      </c>
      <c r="AW31" s="151"/>
      <c r="AX31" s="154"/>
      <c r="AY31" s="152"/>
      <c r="AZ31" s="153">
        <f t="shared" si="21"/>
        <v>0.35</v>
      </c>
      <c r="BA31" s="148">
        <f t="shared" si="67"/>
        <v>0</v>
      </c>
      <c r="BB31" s="148">
        <f t="shared" si="67"/>
        <v>0.3</v>
      </c>
      <c r="BC31" s="148">
        <f t="shared" si="67"/>
        <v>0.3</v>
      </c>
      <c r="BD31" s="148">
        <f t="shared" si="67"/>
        <v>0.05</v>
      </c>
      <c r="BE31" s="148">
        <f t="shared" si="67"/>
        <v>0</v>
      </c>
      <c r="BF31" s="148">
        <f t="shared" si="67"/>
        <v>0</v>
      </c>
      <c r="BG31" s="148">
        <f t="shared" si="67"/>
        <v>0</v>
      </c>
      <c r="BH31" s="148">
        <f t="shared" si="67"/>
        <v>0</v>
      </c>
      <c r="BI31" s="148">
        <f t="shared" si="67"/>
        <v>0</v>
      </c>
      <c r="BJ31" s="149">
        <f t="shared" si="67"/>
        <v>0</v>
      </c>
      <c r="BK31" s="152">
        <f t="shared" si="22"/>
        <v>7874.9999999999991</v>
      </c>
      <c r="BL31" s="154">
        <f t="shared" si="23"/>
        <v>0</v>
      </c>
      <c r="BM31" s="154">
        <f t="shared" si="24"/>
        <v>6750</v>
      </c>
      <c r="BN31" s="154">
        <f t="shared" si="25"/>
        <v>6750</v>
      </c>
      <c r="BO31" s="154">
        <f t="shared" si="26"/>
        <v>1125</v>
      </c>
      <c r="BP31" s="154">
        <f t="shared" si="27"/>
        <v>0</v>
      </c>
      <c r="BQ31" s="154">
        <f t="shared" si="28"/>
        <v>0</v>
      </c>
      <c r="BR31" s="154">
        <f t="shared" si="29"/>
        <v>0</v>
      </c>
      <c r="BS31" s="154">
        <f t="shared" si="30"/>
        <v>0</v>
      </c>
      <c r="BT31" s="154">
        <f t="shared" si="31"/>
        <v>0</v>
      </c>
      <c r="BU31" s="155">
        <f t="shared" si="32"/>
        <v>0</v>
      </c>
    </row>
    <row r="32" spans="1:73" s="29" customFormat="1" ht="18.95" customHeight="1" thickTop="1" thickBot="1" x14ac:dyDescent="0.25">
      <c r="A32" s="177"/>
      <c r="B32" s="74"/>
      <c r="C32" s="349" t="str">
        <f>SUIVI!C65</f>
        <v>P29</v>
      </c>
      <c r="D32" s="76"/>
      <c r="E32" s="77">
        <f>SUIVI!L65</f>
        <v>0</v>
      </c>
      <c r="F32" s="57">
        <f>SUIVI!M65</f>
        <v>0</v>
      </c>
      <c r="G32" s="57">
        <f>SUIVI!N65</f>
        <v>0</v>
      </c>
      <c r="H32" s="104">
        <f>SUIVI!O65</f>
        <v>0</v>
      </c>
      <c r="I32" s="58">
        <f>SUIVI!P65</f>
        <v>0</v>
      </c>
      <c r="J32" s="105">
        <f>SUIVI!J65</f>
        <v>0</v>
      </c>
      <c r="K32" s="170">
        <v>1</v>
      </c>
      <c r="L32" s="114">
        <f>SUIVI!Y65</f>
        <v>0</v>
      </c>
      <c r="M32" s="79">
        <f>SUIVI!Q65</f>
        <v>0</v>
      </c>
      <c r="N32" s="79" t="str">
        <f>IF(SUIVI!R65&lt;&gt;"",EOMONTH(SUIVI!R65,0),IF(L32="OK",EOMONTH(M32,4),""))</f>
        <v/>
      </c>
      <c r="O32" s="80">
        <v>7</v>
      </c>
      <c r="P32" s="60">
        <f t="shared" ref="P32" si="90">IF(L32="OK","",EOMONTH($O$2,O32+5))</f>
        <v>43799</v>
      </c>
      <c r="Q32" s="127"/>
      <c r="R32" s="127"/>
      <c r="S32" s="61">
        <f>SUIVI!H65</f>
        <v>30000</v>
      </c>
      <c r="T32" s="61">
        <f t="shared" si="34"/>
        <v>30000</v>
      </c>
      <c r="U32" s="62">
        <f t="shared" si="74"/>
        <v>0</v>
      </c>
      <c r="V32" s="63">
        <f t="shared" si="75"/>
        <v>0</v>
      </c>
      <c r="W32" s="64">
        <f t="shared" si="76"/>
        <v>0</v>
      </c>
      <c r="X32" s="62">
        <f t="shared" si="54"/>
        <v>30000</v>
      </c>
      <c r="Y32" s="63">
        <f t="shared" si="55"/>
        <v>7500</v>
      </c>
      <c r="Z32" s="64">
        <f t="shared" si="56"/>
        <v>22500</v>
      </c>
      <c r="AA32" s="65">
        <f t="shared" si="77"/>
        <v>1</v>
      </c>
      <c r="AB32" s="66">
        <f t="shared" si="78"/>
        <v>0</v>
      </c>
      <c r="AC32" s="66">
        <f t="shared" si="78"/>
        <v>0</v>
      </c>
      <c r="AD32" s="66">
        <f t="shared" si="78"/>
        <v>0</v>
      </c>
      <c r="AE32" s="66">
        <f t="shared" si="78"/>
        <v>0</v>
      </c>
      <c r="AF32" s="66">
        <f t="shared" si="78"/>
        <v>0</v>
      </c>
      <c r="AG32" s="66">
        <f t="shared" si="78"/>
        <v>0</v>
      </c>
      <c r="AH32" s="66">
        <f t="shared" si="78"/>
        <v>0</v>
      </c>
      <c r="AI32" s="66">
        <f t="shared" si="78"/>
        <v>0</v>
      </c>
      <c r="AJ32" s="66">
        <f t="shared" si="78"/>
        <v>0</v>
      </c>
      <c r="AK32" s="67">
        <f t="shared" si="78"/>
        <v>0</v>
      </c>
      <c r="AL32" s="68">
        <f t="shared" si="79"/>
        <v>0</v>
      </c>
      <c r="AM32" s="63">
        <f t="shared" si="80"/>
        <v>0</v>
      </c>
      <c r="AN32" s="63">
        <f t="shared" si="81"/>
        <v>0</v>
      </c>
      <c r="AO32" s="63">
        <f t="shared" si="82"/>
        <v>0</v>
      </c>
      <c r="AP32" s="63">
        <f t="shared" si="83"/>
        <v>0</v>
      </c>
      <c r="AQ32" s="63">
        <f t="shared" si="84"/>
        <v>0</v>
      </c>
      <c r="AR32" s="63">
        <f t="shared" si="85"/>
        <v>0</v>
      </c>
      <c r="AS32" s="63">
        <f t="shared" si="86"/>
        <v>0</v>
      </c>
      <c r="AT32" s="63">
        <f t="shared" si="87"/>
        <v>0</v>
      </c>
      <c r="AU32" s="63">
        <f t="shared" si="88"/>
        <v>0</v>
      </c>
      <c r="AV32" s="63">
        <f t="shared" si="89"/>
        <v>0</v>
      </c>
      <c r="AW32" s="69"/>
      <c r="AX32" s="70"/>
      <c r="AY32" s="71"/>
      <c r="AZ32" s="72">
        <f t="shared" si="21"/>
        <v>0.35</v>
      </c>
      <c r="BA32" s="66">
        <f t="shared" si="67"/>
        <v>0</v>
      </c>
      <c r="BB32" s="66">
        <f t="shared" si="67"/>
        <v>0.3</v>
      </c>
      <c r="BC32" s="66">
        <f t="shared" si="67"/>
        <v>0.3</v>
      </c>
      <c r="BD32" s="66">
        <f t="shared" si="67"/>
        <v>0.05</v>
      </c>
      <c r="BE32" s="66">
        <f t="shared" si="67"/>
        <v>0</v>
      </c>
      <c r="BF32" s="66">
        <f t="shared" si="67"/>
        <v>0</v>
      </c>
      <c r="BG32" s="66">
        <f t="shared" si="67"/>
        <v>0</v>
      </c>
      <c r="BH32" s="66">
        <f t="shared" si="67"/>
        <v>0</v>
      </c>
      <c r="BI32" s="66">
        <f t="shared" si="67"/>
        <v>0</v>
      </c>
      <c r="BJ32" s="67">
        <f t="shared" si="67"/>
        <v>0</v>
      </c>
      <c r="BK32" s="71">
        <f t="shared" si="22"/>
        <v>7874.9999999999991</v>
      </c>
      <c r="BL32" s="70">
        <f t="shared" si="23"/>
        <v>0</v>
      </c>
      <c r="BM32" s="70">
        <f t="shared" si="24"/>
        <v>6750</v>
      </c>
      <c r="BN32" s="70">
        <f t="shared" si="25"/>
        <v>6750</v>
      </c>
      <c r="BO32" s="70">
        <f t="shared" si="26"/>
        <v>1125</v>
      </c>
      <c r="BP32" s="70">
        <f t="shared" si="27"/>
        <v>0</v>
      </c>
      <c r="BQ32" s="70">
        <f t="shared" si="28"/>
        <v>0</v>
      </c>
      <c r="BR32" s="70">
        <f t="shared" si="29"/>
        <v>0</v>
      </c>
      <c r="BS32" s="70">
        <f t="shared" si="30"/>
        <v>0</v>
      </c>
      <c r="BT32" s="70">
        <f t="shared" si="31"/>
        <v>0</v>
      </c>
      <c r="BU32" s="73">
        <f t="shared" si="32"/>
        <v>0</v>
      </c>
    </row>
    <row r="33" spans="1:73" s="29" customFormat="1" ht="18.95" customHeight="1" thickTop="1" thickBot="1" x14ac:dyDescent="0.25">
      <c r="A33" s="177"/>
      <c r="B33" s="131"/>
      <c r="C33" s="350" t="str">
        <f>SUIVI!C66</f>
        <v>P30</v>
      </c>
      <c r="D33" s="133"/>
      <c r="E33" s="134">
        <f>SUIVI!L66</f>
        <v>0</v>
      </c>
      <c r="F33" s="135">
        <f>SUIVI!M66</f>
        <v>0</v>
      </c>
      <c r="G33" s="135">
        <f>SUIVI!N66</f>
        <v>0</v>
      </c>
      <c r="H33" s="136">
        <f>SUIVI!O66</f>
        <v>0</v>
      </c>
      <c r="I33" s="137">
        <f>SUIVI!P66</f>
        <v>0</v>
      </c>
      <c r="J33" s="138">
        <f>SUIVI!J66</f>
        <v>0</v>
      </c>
      <c r="K33" s="171">
        <v>1</v>
      </c>
      <c r="L33" s="114">
        <f>SUIVI!Y66</f>
        <v>0</v>
      </c>
      <c r="M33" s="156">
        <f>SUIVI!Q66</f>
        <v>0</v>
      </c>
      <c r="N33" s="156" t="str">
        <f>IF(SUIVI!R66&lt;&gt;"",EOMONTH(SUIVI!R66,0),IF(L33="OK",EOMONTH(M33,4),""))</f>
        <v/>
      </c>
      <c r="O33" s="140">
        <v>7</v>
      </c>
      <c r="P33" s="141">
        <f t="shared" si="33"/>
        <v>43799</v>
      </c>
      <c r="Q33" s="143"/>
      <c r="R33" s="143"/>
      <c r="S33" s="142">
        <f>SUIVI!H66</f>
        <v>30000</v>
      </c>
      <c r="T33" s="142">
        <f t="shared" si="34"/>
        <v>30000</v>
      </c>
      <c r="U33" s="144">
        <f t="shared" si="35"/>
        <v>0</v>
      </c>
      <c r="V33" s="145">
        <f t="shared" si="36"/>
        <v>0</v>
      </c>
      <c r="W33" s="146">
        <f t="shared" si="37"/>
        <v>0</v>
      </c>
      <c r="X33" s="144">
        <f t="shared" si="54"/>
        <v>30000</v>
      </c>
      <c r="Y33" s="145">
        <f t="shared" si="55"/>
        <v>7500</v>
      </c>
      <c r="Z33" s="146">
        <f t="shared" si="56"/>
        <v>22500</v>
      </c>
      <c r="AA33" s="147">
        <f t="shared" si="41"/>
        <v>1</v>
      </c>
      <c r="AB33" s="148">
        <f t="shared" si="68"/>
        <v>0</v>
      </c>
      <c r="AC33" s="148">
        <f t="shared" si="68"/>
        <v>0</v>
      </c>
      <c r="AD33" s="148">
        <f t="shared" si="68"/>
        <v>0</v>
      </c>
      <c r="AE33" s="148">
        <f t="shared" si="68"/>
        <v>0</v>
      </c>
      <c r="AF33" s="148">
        <f t="shared" si="68"/>
        <v>0</v>
      </c>
      <c r="AG33" s="148">
        <f t="shared" si="68"/>
        <v>0</v>
      </c>
      <c r="AH33" s="148">
        <f t="shared" si="68"/>
        <v>0</v>
      </c>
      <c r="AI33" s="148">
        <f t="shared" si="68"/>
        <v>0</v>
      </c>
      <c r="AJ33" s="148">
        <f t="shared" si="68"/>
        <v>0</v>
      </c>
      <c r="AK33" s="149">
        <f t="shared" si="68"/>
        <v>0</v>
      </c>
      <c r="AL33" s="150">
        <f t="shared" si="42"/>
        <v>0</v>
      </c>
      <c r="AM33" s="145">
        <f t="shared" si="43"/>
        <v>0</v>
      </c>
      <c r="AN33" s="145">
        <f t="shared" si="44"/>
        <v>0</v>
      </c>
      <c r="AO33" s="145">
        <f t="shared" si="45"/>
        <v>0</v>
      </c>
      <c r="AP33" s="145">
        <f t="shared" si="46"/>
        <v>0</v>
      </c>
      <c r="AQ33" s="145">
        <f t="shared" si="47"/>
        <v>0</v>
      </c>
      <c r="AR33" s="145">
        <f t="shared" si="48"/>
        <v>0</v>
      </c>
      <c r="AS33" s="145">
        <f t="shared" si="49"/>
        <v>0</v>
      </c>
      <c r="AT33" s="145">
        <f t="shared" si="50"/>
        <v>0</v>
      </c>
      <c r="AU33" s="145">
        <f t="shared" si="51"/>
        <v>0</v>
      </c>
      <c r="AV33" s="145">
        <f t="shared" si="52"/>
        <v>0</v>
      </c>
      <c r="AW33" s="151"/>
      <c r="AX33" s="154"/>
      <c r="AY33" s="152"/>
      <c r="AZ33" s="153">
        <f t="shared" si="21"/>
        <v>0.35</v>
      </c>
      <c r="BA33" s="148">
        <f t="shared" si="67"/>
        <v>0</v>
      </c>
      <c r="BB33" s="148">
        <f t="shared" si="67"/>
        <v>0.3</v>
      </c>
      <c r="BC33" s="148">
        <f t="shared" si="67"/>
        <v>0.3</v>
      </c>
      <c r="BD33" s="148">
        <f t="shared" si="67"/>
        <v>0.05</v>
      </c>
      <c r="BE33" s="148">
        <f t="shared" si="67"/>
        <v>0</v>
      </c>
      <c r="BF33" s="148">
        <f t="shared" si="67"/>
        <v>0</v>
      </c>
      <c r="BG33" s="148">
        <f t="shared" si="67"/>
        <v>0</v>
      </c>
      <c r="BH33" s="148">
        <f t="shared" si="67"/>
        <v>0</v>
      </c>
      <c r="BI33" s="148">
        <f t="shared" si="67"/>
        <v>0</v>
      </c>
      <c r="BJ33" s="149">
        <f t="shared" si="67"/>
        <v>0</v>
      </c>
      <c r="BK33" s="152">
        <f t="shared" si="22"/>
        <v>7874.9999999999991</v>
      </c>
      <c r="BL33" s="154">
        <f t="shared" si="23"/>
        <v>0</v>
      </c>
      <c r="BM33" s="154">
        <f t="shared" si="24"/>
        <v>6750</v>
      </c>
      <c r="BN33" s="154">
        <f t="shared" si="25"/>
        <v>6750</v>
      </c>
      <c r="BO33" s="154">
        <f t="shared" si="26"/>
        <v>1125</v>
      </c>
      <c r="BP33" s="154">
        <f t="shared" si="27"/>
        <v>0</v>
      </c>
      <c r="BQ33" s="154">
        <f t="shared" si="28"/>
        <v>0</v>
      </c>
      <c r="BR33" s="154">
        <f t="shared" si="29"/>
        <v>0</v>
      </c>
      <c r="BS33" s="154">
        <f t="shared" si="30"/>
        <v>0</v>
      </c>
      <c r="BT33" s="154">
        <f t="shared" si="31"/>
        <v>0</v>
      </c>
      <c r="BU33" s="155">
        <f t="shared" si="32"/>
        <v>0</v>
      </c>
    </row>
    <row r="34" spans="1:73" s="29" customFormat="1" ht="18.95" customHeight="1" thickTop="1" thickBot="1" x14ac:dyDescent="0.25">
      <c r="A34" s="177"/>
      <c r="B34" s="74"/>
      <c r="C34" s="349" t="str">
        <f>SUIVI!C67</f>
        <v>P31</v>
      </c>
      <c r="D34" s="76"/>
      <c r="E34" s="77">
        <f>SUIVI!L67</f>
        <v>0</v>
      </c>
      <c r="F34" s="57">
        <f>SUIVI!M67</f>
        <v>0</v>
      </c>
      <c r="G34" s="57">
        <f>SUIVI!N67</f>
        <v>0</v>
      </c>
      <c r="H34" s="104">
        <f>SUIVI!O67</f>
        <v>0</v>
      </c>
      <c r="I34" s="58">
        <f>SUIVI!P67</f>
        <v>0</v>
      </c>
      <c r="J34" s="105">
        <f>SUIVI!J67</f>
        <v>0</v>
      </c>
      <c r="K34" s="170">
        <v>1</v>
      </c>
      <c r="L34" s="114">
        <f>SUIVI!Y67</f>
        <v>0</v>
      </c>
      <c r="M34" s="79">
        <f>SUIVI!Q67</f>
        <v>0</v>
      </c>
      <c r="N34" s="79" t="str">
        <f>IF(SUIVI!R67&lt;&gt;"",EOMONTH(SUIVI!R67,0),IF(L34="OK",EOMONTH(M34,4),""))</f>
        <v/>
      </c>
      <c r="O34" s="80">
        <v>7</v>
      </c>
      <c r="P34" s="60">
        <f t="shared" si="33"/>
        <v>43799</v>
      </c>
      <c r="Q34" s="127"/>
      <c r="R34" s="127"/>
      <c r="S34" s="61">
        <f>SUIVI!H67</f>
        <v>30000</v>
      </c>
      <c r="T34" s="61">
        <f t="shared" si="34"/>
        <v>30000</v>
      </c>
      <c r="U34" s="62">
        <f t="shared" si="35"/>
        <v>0</v>
      </c>
      <c r="V34" s="63">
        <f t="shared" si="36"/>
        <v>0</v>
      </c>
      <c r="W34" s="64">
        <f t="shared" si="37"/>
        <v>0</v>
      </c>
      <c r="X34" s="62">
        <f t="shared" si="54"/>
        <v>30000</v>
      </c>
      <c r="Y34" s="63">
        <f t="shared" si="55"/>
        <v>7500</v>
      </c>
      <c r="Z34" s="64">
        <f t="shared" si="56"/>
        <v>22500</v>
      </c>
      <c r="AA34" s="65">
        <f t="shared" si="41"/>
        <v>1</v>
      </c>
      <c r="AB34" s="66">
        <f t="shared" si="68"/>
        <v>0</v>
      </c>
      <c r="AC34" s="66">
        <f t="shared" si="68"/>
        <v>0</v>
      </c>
      <c r="AD34" s="66">
        <f t="shared" si="68"/>
        <v>0</v>
      </c>
      <c r="AE34" s="66">
        <f t="shared" si="68"/>
        <v>0</v>
      </c>
      <c r="AF34" s="66">
        <f t="shared" si="68"/>
        <v>0</v>
      </c>
      <c r="AG34" s="66">
        <f t="shared" si="68"/>
        <v>0</v>
      </c>
      <c r="AH34" s="66">
        <f t="shared" si="68"/>
        <v>0</v>
      </c>
      <c r="AI34" s="66">
        <f t="shared" si="68"/>
        <v>0</v>
      </c>
      <c r="AJ34" s="66">
        <f t="shared" si="68"/>
        <v>0</v>
      </c>
      <c r="AK34" s="67">
        <f t="shared" si="68"/>
        <v>0</v>
      </c>
      <c r="AL34" s="68">
        <f t="shared" si="42"/>
        <v>0</v>
      </c>
      <c r="AM34" s="63">
        <f t="shared" si="43"/>
        <v>0</v>
      </c>
      <c r="AN34" s="63">
        <f t="shared" si="44"/>
        <v>0</v>
      </c>
      <c r="AO34" s="63">
        <f t="shared" si="45"/>
        <v>0</v>
      </c>
      <c r="AP34" s="63">
        <f t="shared" si="46"/>
        <v>0</v>
      </c>
      <c r="AQ34" s="63">
        <f t="shared" si="47"/>
        <v>0</v>
      </c>
      <c r="AR34" s="63">
        <f t="shared" si="48"/>
        <v>0</v>
      </c>
      <c r="AS34" s="63">
        <f t="shared" si="49"/>
        <v>0</v>
      </c>
      <c r="AT34" s="63">
        <f t="shared" si="50"/>
        <v>0</v>
      </c>
      <c r="AU34" s="63">
        <f t="shared" si="51"/>
        <v>0</v>
      </c>
      <c r="AV34" s="63">
        <f t="shared" si="52"/>
        <v>0</v>
      </c>
      <c r="AW34" s="69"/>
      <c r="AX34" s="70"/>
      <c r="AY34" s="71"/>
      <c r="AZ34" s="72">
        <f t="shared" si="21"/>
        <v>0.35</v>
      </c>
      <c r="BA34" s="66">
        <f t="shared" si="67"/>
        <v>0</v>
      </c>
      <c r="BB34" s="66">
        <f t="shared" si="67"/>
        <v>0.3</v>
      </c>
      <c r="BC34" s="66">
        <f t="shared" si="67"/>
        <v>0.3</v>
      </c>
      <c r="BD34" s="66">
        <f t="shared" si="67"/>
        <v>0.05</v>
      </c>
      <c r="BE34" s="66">
        <f t="shared" si="67"/>
        <v>0</v>
      </c>
      <c r="BF34" s="66">
        <f t="shared" si="67"/>
        <v>0</v>
      </c>
      <c r="BG34" s="66">
        <f t="shared" si="67"/>
        <v>0</v>
      </c>
      <c r="BH34" s="66">
        <f t="shared" si="67"/>
        <v>0</v>
      </c>
      <c r="BI34" s="66">
        <f t="shared" si="67"/>
        <v>0</v>
      </c>
      <c r="BJ34" s="67">
        <f t="shared" si="67"/>
        <v>0</v>
      </c>
      <c r="BK34" s="71">
        <f t="shared" si="22"/>
        <v>7874.9999999999991</v>
      </c>
      <c r="BL34" s="70">
        <f t="shared" si="23"/>
        <v>0</v>
      </c>
      <c r="BM34" s="70">
        <f t="shared" si="24"/>
        <v>6750</v>
      </c>
      <c r="BN34" s="70">
        <f t="shared" si="25"/>
        <v>6750</v>
      </c>
      <c r="BO34" s="70">
        <f t="shared" si="26"/>
        <v>1125</v>
      </c>
      <c r="BP34" s="70">
        <f t="shared" si="27"/>
        <v>0</v>
      </c>
      <c r="BQ34" s="70">
        <f t="shared" si="28"/>
        <v>0</v>
      </c>
      <c r="BR34" s="70">
        <f t="shared" si="29"/>
        <v>0</v>
      </c>
      <c r="BS34" s="70">
        <f t="shared" si="30"/>
        <v>0</v>
      </c>
      <c r="BT34" s="70">
        <f t="shared" si="31"/>
        <v>0</v>
      </c>
      <c r="BU34" s="73">
        <f t="shared" si="32"/>
        <v>0</v>
      </c>
    </row>
    <row r="35" spans="1:73" s="29" customFormat="1" ht="18.95" customHeight="1" thickTop="1" thickBot="1" x14ac:dyDescent="0.25">
      <c r="A35" s="177"/>
      <c r="B35" s="131"/>
      <c r="C35" s="350" t="str">
        <f>SUIVI!C68</f>
        <v>P32</v>
      </c>
      <c r="D35" s="133"/>
      <c r="E35" s="134">
        <f>SUIVI!L68</f>
        <v>0</v>
      </c>
      <c r="F35" s="135">
        <f>SUIVI!M68</f>
        <v>0</v>
      </c>
      <c r="G35" s="135">
        <f>SUIVI!N68</f>
        <v>0</v>
      </c>
      <c r="H35" s="136">
        <f>SUIVI!O68</f>
        <v>0</v>
      </c>
      <c r="I35" s="137">
        <f>SUIVI!P68</f>
        <v>0</v>
      </c>
      <c r="J35" s="138">
        <f>SUIVI!J68</f>
        <v>0</v>
      </c>
      <c r="K35" s="171">
        <v>1</v>
      </c>
      <c r="L35" s="114">
        <f>SUIVI!Y68</f>
        <v>0</v>
      </c>
      <c r="M35" s="156">
        <f>SUIVI!Q68</f>
        <v>0</v>
      </c>
      <c r="N35" s="156" t="str">
        <f>IF(SUIVI!R68&lt;&gt;"",EOMONTH(SUIVI!R68,0),IF(L35="OK",EOMONTH(M35,4),""))</f>
        <v/>
      </c>
      <c r="O35" s="140">
        <v>7</v>
      </c>
      <c r="P35" s="141">
        <f t="shared" si="33"/>
        <v>43799</v>
      </c>
      <c r="Q35" s="143"/>
      <c r="R35" s="143"/>
      <c r="S35" s="142">
        <f>SUIVI!H68</f>
        <v>30000</v>
      </c>
      <c r="T35" s="142">
        <f t="shared" si="34"/>
        <v>30000</v>
      </c>
      <c r="U35" s="144">
        <f t="shared" si="35"/>
        <v>0</v>
      </c>
      <c r="V35" s="145">
        <f t="shared" si="36"/>
        <v>0</v>
      </c>
      <c r="W35" s="146">
        <f t="shared" si="37"/>
        <v>0</v>
      </c>
      <c r="X35" s="144">
        <f t="shared" si="54"/>
        <v>30000</v>
      </c>
      <c r="Y35" s="145">
        <f t="shared" si="55"/>
        <v>7500</v>
      </c>
      <c r="Z35" s="146">
        <f t="shared" si="56"/>
        <v>22500</v>
      </c>
      <c r="AA35" s="147">
        <f t="shared" si="41"/>
        <v>1</v>
      </c>
      <c r="AB35" s="148">
        <f t="shared" si="68"/>
        <v>0</v>
      </c>
      <c r="AC35" s="148">
        <f t="shared" si="68"/>
        <v>0</v>
      </c>
      <c r="AD35" s="148">
        <f t="shared" si="68"/>
        <v>0</v>
      </c>
      <c r="AE35" s="148">
        <f t="shared" si="68"/>
        <v>0</v>
      </c>
      <c r="AF35" s="148">
        <f t="shared" si="68"/>
        <v>0</v>
      </c>
      <c r="AG35" s="148">
        <f t="shared" si="68"/>
        <v>0</v>
      </c>
      <c r="AH35" s="148">
        <f t="shared" si="68"/>
        <v>0</v>
      </c>
      <c r="AI35" s="148">
        <f t="shared" si="68"/>
        <v>0</v>
      </c>
      <c r="AJ35" s="148">
        <f t="shared" si="68"/>
        <v>0</v>
      </c>
      <c r="AK35" s="149">
        <f t="shared" si="68"/>
        <v>0</v>
      </c>
      <c r="AL35" s="150">
        <f t="shared" si="42"/>
        <v>0</v>
      </c>
      <c r="AM35" s="145">
        <f t="shared" si="43"/>
        <v>0</v>
      </c>
      <c r="AN35" s="145">
        <f t="shared" si="44"/>
        <v>0</v>
      </c>
      <c r="AO35" s="145">
        <f t="shared" si="45"/>
        <v>0</v>
      </c>
      <c r="AP35" s="145">
        <f t="shared" si="46"/>
        <v>0</v>
      </c>
      <c r="AQ35" s="145">
        <f t="shared" si="47"/>
        <v>0</v>
      </c>
      <c r="AR35" s="145">
        <f t="shared" si="48"/>
        <v>0</v>
      </c>
      <c r="AS35" s="145">
        <f t="shared" si="49"/>
        <v>0</v>
      </c>
      <c r="AT35" s="145">
        <f t="shared" si="50"/>
        <v>0</v>
      </c>
      <c r="AU35" s="145">
        <f t="shared" si="51"/>
        <v>0</v>
      </c>
      <c r="AV35" s="145">
        <f t="shared" si="52"/>
        <v>0</v>
      </c>
      <c r="AW35" s="151"/>
      <c r="AX35" s="154"/>
      <c r="AY35" s="152"/>
      <c r="AZ35" s="153">
        <f t="shared" si="21"/>
        <v>0.35</v>
      </c>
      <c r="BA35" s="148">
        <f t="shared" si="67"/>
        <v>0</v>
      </c>
      <c r="BB35" s="148">
        <f t="shared" si="67"/>
        <v>0.3</v>
      </c>
      <c r="BC35" s="148">
        <f t="shared" si="67"/>
        <v>0.3</v>
      </c>
      <c r="BD35" s="148">
        <f t="shared" si="67"/>
        <v>0.05</v>
      </c>
      <c r="BE35" s="148">
        <f t="shared" si="67"/>
        <v>0</v>
      </c>
      <c r="BF35" s="148">
        <f t="shared" si="67"/>
        <v>0</v>
      </c>
      <c r="BG35" s="148">
        <f t="shared" si="67"/>
        <v>0</v>
      </c>
      <c r="BH35" s="148">
        <f t="shared" si="67"/>
        <v>0</v>
      </c>
      <c r="BI35" s="148">
        <f t="shared" si="67"/>
        <v>0</v>
      </c>
      <c r="BJ35" s="149">
        <f t="shared" si="67"/>
        <v>0</v>
      </c>
      <c r="BK35" s="152">
        <f t="shared" si="22"/>
        <v>7874.9999999999991</v>
      </c>
      <c r="BL35" s="154">
        <f t="shared" si="23"/>
        <v>0</v>
      </c>
      <c r="BM35" s="154">
        <f t="shared" si="24"/>
        <v>6750</v>
      </c>
      <c r="BN35" s="154">
        <f t="shared" si="25"/>
        <v>6750</v>
      </c>
      <c r="BO35" s="154">
        <f t="shared" si="26"/>
        <v>1125</v>
      </c>
      <c r="BP35" s="154">
        <f t="shared" si="27"/>
        <v>0</v>
      </c>
      <c r="BQ35" s="154">
        <f t="shared" si="28"/>
        <v>0</v>
      </c>
      <c r="BR35" s="154">
        <f t="shared" si="29"/>
        <v>0</v>
      </c>
      <c r="BS35" s="154">
        <f t="shared" si="30"/>
        <v>0</v>
      </c>
      <c r="BT35" s="154">
        <f t="shared" si="31"/>
        <v>0</v>
      </c>
      <c r="BU35" s="155">
        <f t="shared" si="32"/>
        <v>0</v>
      </c>
    </row>
    <row r="36" spans="1:73" s="29" customFormat="1" ht="18.95" customHeight="1" thickTop="1" thickBot="1" x14ac:dyDescent="0.25">
      <c r="A36" s="177"/>
      <c r="B36" s="74"/>
      <c r="C36" s="349" t="str">
        <f>SUIVI!C69</f>
        <v>P33</v>
      </c>
      <c r="D36" s="76"/>
      <c r="E36" s="77">
        <f>SUIVI!L69</f>
        <v>0</v>
      </c>
      <c r="F36" s="57">
        <f>SUIVI!M69</f>
        <v>0</v>
      </c>
      <c r="G36" s="57">
        <f>SUIVI!N69</f>
        <v>0</v>
      </c>
      <c r="H36" s="104">
        <f>SUIVI!O69</f>
        <v>0</v>
      </c>
      <c r="I36" s="58">
        <f>SUIVI!P69</f>
        <v>0</v>
      </c>
      <c r="J36" s="105">
        <f>SUIVI!J69</f>
        <v>0</v>
      </c>
      <c r="K36" s="170">
        <v>1</v>
      </c>
      <c r="L36" s="114">
        <f>SUIVI!Y69</f>
        <v>0</v>
      </c>
      <c r="M36" s="79">
        <f>SUIVI!Q69</f>
        <v>0</v>
      </c>
      <c r="N36" s="79" t="str">
        <f>IF(SUIVI!R69&lt;&gt;"",EOMONTH(SUIVI!R69,0),IF(L36="OK",EOMONTH(M36,4),""))</f>
        <v/>
      </c>
      <c r="O36" s="80">
        <v>7</v>
      </c>
      <c r="P36" s="60">
        <f t="shared" si="33"/>
        <v>43799</v>
      </c>
      <c r="Q36" s="127"/>
      <c r="R36" s="127"/>
      <c r="S36" s="61">
        <f>SUIVI!H69</f>
        <v>30000</v>
      </c>
      <c r="T36" s="61">
        <f t="shared" si="34"/>
        <v>30000</v>
      </c>
      <c r="U36" s="62">
        <f t="shared" si="35"/>
        <v>0</v>
      </c>
      <c r="V36" s="63">
        <f t="shared" si="36"/>
        <v>0</v>
      </c>
      <c r="W36" s="64">
        <f t="shared" si="37"/>
        <v>0</v>
      </c>
      <c r="X36" s="62">
        <f t="shared" si="54"/>
        <v>30000</v>
      </c>
      <c r="Y36" s="63">
        <f t="shared" si="55"/>
        <v>7500</v>
      </c>
      <c r="Z36" s="64">
        <f t="shared" si="56"/>
        <v>22500</v>
      </c>
      <c r="AA36" s="65">
        <f t="shared" si="41"/>
        <v>1</v>
      </c>
      <c r="AB36" s="66">
        <f t="shared" si="68"/>
        <v>0</v>
      </c>
      <c r="AC36" s="66">
        <f t="shared" si="68"/>
        <v>0</v>
      </c>
      <c r="AD36" s="66">
        <f t="shared" si="68"/>
        <v>0</v>
      </c>
      <c r="AE36" s="66">
        <f t="shared" si="68"/>
        <v>0</v>
      </c>
      <c r="AF36" s="66">
        <f t="shared" si="68"/>
        <v>0</v>
      </c>
      <c r="AG36" s="66">
        <f t="shared" si="68"/>
        <v>0</v>
      </c>
      <c r="AH36" s="66">
        <f t="shared" si="68"/>
        <v>0</v>
      </c>
      <c r="AI36" s="66">
        <f t="shared" si="68"/>
        <v>0</v>
      </c>
      <c r="AJ36" s="66">
        <f t="shared" si="68"/>
        <v>0</v>
      </c>
      <c r="AK36" s="67">
        <f t="shared" si="68"/>
        <v>0</v>
      </c>
      <c r="AL36" s="68">
        <f t="shared" si="42"/>
        <v>0</v>
      </c>
      <c r="AM36" s="63">
        <f t="shared" si="43"/>
        <v>0</v>
      </c>
      <c r="AN36" s="63">
        <f t="shared" si="44"/>
        <v>0</v>
      </c>
      <c r="AO36" s="63">
        <f t="shared" si="45"/>
        <v>0</v>
      </c>
      <c r="AP36" s="63">
        <f t="shared" si="46"/>
        <v>0</v>
      </c>
      <c r="AQ36" s="63">
        <f t="shared" si="47"/>
        <v>0</v>
      </c>
      <c r="AR36" s="63">
        <f t="shared" si="48"/>
        <v>0</v>
      </c>
      <c r="AS36" s="63">
        <f t="shared" si="49"/>
        <v>0</v>
      </c>
      <c r="AT36" s="63">
        <f t="shared" si="50"/>
        <v>0</v>
      </c>
      <c r="AU36" s="63">
        <f t="shared" si="51"/>
        <v>0</v>
      </c>
      <c r="AV36" s="63">
        <f t="shared" si="52"/>
        <v>0</v>
      </c>
      <c r="AW36" s="69"/>
      <c r="AX36" s="70"/>
      <c r="AY36" s="71"/>
      <c r="AZ36" s="72">
        <f t="shared" si="21"/>
        <v>0.35</v>
      </c>
      <c r="BA36" s="66">
        <f t="shared" si="67"/>
        <v>0</v>
      </c>
      <c r="BB36" s="66">
        <f t="shared" si="67"/>
        <v>0.3</v>
      </c>
      <c r="BC36" s="66">
        <f t="shared" si="67"/>
        <v>0.3</v>
      </c>
      <c r="BD36" s="66">
        <f t="shared" si="67"/>
        <v>0.05</v>
      </c>
      <c r="BE36" s="66">
        <f t="shared" si="67"/>
        <v>0</v>
      </c>
      <c r="BF36" s="66">
        <f t="shared" si="67"/>
        <v>0</v>
      </c>
      <c r="BG36" s="66">
        <f t="shared" si="67"/>
        <v>0</v>
      </c>
      <c r="BH36" s="66">
        <f t="shared" si="67"/>
        <v>0</v>
      </c>
      <c r="BI36" s="66">
        <f t="shared" si="67"/>
        <v>0</v>
      </c>
      <c r="BJ36" s="67">
        <f t="shared" si="67"/>
        <v>0</v>
      </c>
      <c r="BK36" s="71">
        <f t="shared" si="22"/>
        <v>7874.9999999999991</v>
      </c>
      <c r="BL36" s="70">
        <f t="shared" si="23"/>
        <v>0</v>
      </c>
      <c r="BM36" s="70">
        <f t="shared" si="24"/>
        <v>6750</v>
      </c>
      <c r="BN36" s="70">
        <f t="shared" si="25"/>
        <v>6750</v>
      </c>
      <c r="BO36" s="70">
        <f t="shared" si="26"/>
        <v>1125</v>
      </c>
      <c r="BP36" s="70">
        <f t="shared" si="27"/>
        <v>0</v>
      </c>
      <c r="BQ36" s="70">
        <f t="shared" si="28"/>
        <v>0</v>
      </c>
      <c r="BR36" s="70">
        <f t="shared" si="29"/>
        <v>0</v>
      </c>
      <c r="BS36" s="70">
        <f t="shared" si="30"/>
        <v>0</v>
      </c>
      <c r="BT36" s="70">
        <f t="shared" si="31"/>
        <v>0</v>
      </c>
      <c r="BU36" s="73">
        <f t="shared" si="32"/>
        <v>0</v>
      </c>
    </row>
    <row r="37" spans="1:73" s="29" customFormat="1" ht="18.95" customHeight="1" thickTop="1" thickBot="1" x14ac:dyDescent="0.25">
      <c r="A37" s="177"/>
      <c r="B37" s="131"/>
      <c r="C37" s="350" t="str">
        <f>SUIVI!C70</f>
        <v>P34</v>
      </c>
      <c r="D37" s="133"/>
      <c r="E37" s="134">
        <f>SUIVI!L70</f>
        <v>0</v>
      </c>
      <c r="F37" s="135">
        <f>SUIVI!M70</f>
        <v>0</v>
      </c>
      <c r="G37" s="135">
        <f>SUIVI!N70</f>
        <v>0</v>
      </c>
      <c r="H37" s="136">
        <f>SUIVI!O70</f>
        <v>0</v>
      </c>
      <c r="I37" s="137">
        <f>SUIVI!P70</f>
        <v>0</v>
      </c>
      <c r="J37" s="138">
        <f>SUIVI!J70</f>
        <v>0</v>
      </c>
      <c r="K37" s="171">
        <v>1</v>
      </c>
      <c r="L37" s="114">
        <f>SUIVI!Y70</f>
        <v>0</v>
      </c>
      <c r="M37" s="156">
        <f>SUIVI!Q70</f>
        <v>0</v>
      </c>
      <c r="N37" s="156" t="str">
        <f>IF(SUIVI!R70&lt;&gt;"",EOMONTH(SUIVI!R70,0),IF(L37="OK",EOMONTH(M37,4),""))</f>
        <v/>
      </c>
      <c r="O37" s="140">
        <v>7</v>
      </c>
      <c r="P37" s="141">
        <f t="shared" si="33"/>
        <v>43799</v>
      </c>
      <c r="Q37" s="143"/>
      <c r="R37" s="143"/>
      <c r="S37" s="142">
        <f>SUIVI!H70</f>
        <v>30000</v>
      </c>
      <c r="T37" s="142">
        <f t="shared" si="34"/>
        <v>30000</v>
      </c>
      <c r="U37" s="144">
        <f t="shared" si="35"/>
        <v>0</v>
      </c>
      <c r="V37" s="145">
        <f t="shared" si="36"/>
        <v>0</v>
      </c>
      <c r="W37" s="146">
        <f t="shared" si="37"/>
        <v>0</v>
      </c>
      <c r="X37" s="144">
        <f t="shared" si="54"/>
        <v>30000</v>
      </c>
      <c r="Y37" s="145">
        <f t="shared" si="55"/>
        <v>7500</v>
      </c>
      <c r="Z37" s="146">
        <f t="shared" si="56"/>
        <v>22500</v>
      </c>
      <c r="AA37" s="147">
        <f t="shared" si="41"/>
        <v>1</v>
      </c>
      <c r="AB37" s="148">
        <f t="shared" si="68"/>
        <v>0</v>
      </c>
      <c r="AC37" s="148">
        <f t="shared" si="68"/>
        <v>0</v>
      </c>
      <c r="AD37" s="148">
        <f t="shared" si="68"/>
        <v>0</v>
      </c>
      <c r="AE37" s="148">
        <f t="shared" si="68"/>
        <v>0</v>
      </c>
      <c r="AF37" s="148">
        <f t="shared" si="68"/>
        <v>0</v>
      </c>
      <c r="AG37" s="148">
        <f t="shared" si="68"/>
        <v>0</v>
      </c>
      <c r="AH37" s="148">
        <f t="shared" si="68"/>
        <v>0</v>
      </c>
      <c r="AI37" s="148">
        <f t="shared" si="68"/>
        <v>0</v>
      </c>
      <c r="AJ37" s="148">
        <f t="shared" si="68"/>
        <v>0</v>
      </c>
      <c r="AK37" s="149">
        <f t="shared" si="68"/>
        <v>0</v>
      </c>
      <c r="AL37" s="150">
        <f t="shared" si="42"/>
        <v>0</v>
      </c>
      <c r="AM37" s="145">
        <f t="shared" si="43"/>
        <v>0</v>
      </c>
      <c r="AN37" s="145">
        <f t="shared" si="44"/>
        <v>0</v>
      </c>
      <c r="AO37" s="145">
        <f t="shared" si="45"/>
        <v>0</v>
      </c>
      <c r="AP37" s="145">
        <f t="shared" si="46"/>
        <v>0</v>
      </c>
      <c r="AQ37" s="145">
        <f t="shared" si="47"/>
        <v>0</v>
      </c>
      <c r="AR37" s="145">
        <f t="shared" si="48"/>
        <v>0</v>
      </c>
      <c r="AS37" s="145">
        <f t="shared" si="49"/>
        <v>0</v>
      </c>
      <c r="AT37" s="145">
        <f t="shared" si="50"/>
        <v>0</v>
      </c>
      <c r="AU37" s="145">
        <f t="shared" si="51"/>
        <v>0</v>
      </c>
      <c r="AV37" s="145">
        <f t="shared" si="52"/>
        <v>0</v>
      </c>
      <c r="AW37" s="151"/>
      <c r="AX37" s="154"/>
      <c r="AY37" s="152"/>
      <c r="AZ37" s="153">
        <f t="shared" si="21"/>
        <v>0.35</v>
      </c>
      <c r="BA37" s="148">
        <f t="shared" si="67"/>
        <v>0</v>
      </c>
      <c r="BB37" s="148">
        <f t="shared" si="67"/>
        <v>0.3</v>
      </c>
      <c r="BC37" s="148">
        <f t="shared" si="67"/>
        <v>0.3</v>
      </c>
      <c r="BD37" s="148">
        <f t="shared" si="67"/>
        <v>0.05</v>
      </c>
      <c r="BE37" s="148">
        <f t="shared" si="67"/>
        <v>0</v>
      </c>
      <c r="BF37" s="148">
        <f t="shared" si="67"/>
        <v>0</v>
      </c>
      <c r="BG37" s="148">
        <f t="shared" si="67"/>
        <v>0</v>
      </c>
      <c r="BH37" s="148">
        <f t="shared" si="67"/>
        <v>0</v>
      </c>
      <c r="BI37" s="148">
        <f t="shared" si="67"/>
        <v>0</v>
      </c>
      <c r="BJ37" s="149">
        <f t="shared" si="67"/>
        <v>0</v>
      </c>
      <c r="BK37" s="152">
        <f t="shared" si="22"/>
        <v>7874.9999999999991</v>
      </c>
      <c r="BL37" s="154">
        <f t="shared" si="23"/>
        <v>0</v>
      </c>
      <c r="BM37" s="154">
        <f t="shared" si="24"/>
        <v>6750</v>
      </c>
      <c r="BN37" s="154">
        <f t="shared" si="25"/>
        <v>6750</v>
      </c>
      <c r="BO37" s="154">
        <f t="shared" si="26"/>
        <v>1125</v>
      </c>
      <c r="BP37" s="154">
        <f t="shared" si="27"/>
        <v>0</v>
      </c>
      <c r="BQ37" s="154">
        <f t="shared" si="28"/>
        <v>0</v>
      </c>
      <c r="BR37" s="154">
        <f t="shared" si="29"/>
        <v>0</v>
      </c>
      <c r="BS37" s="154">
        <f t="shared" si="30"/>
        <v>0</v>
      </c>
      <c r="BT37" s="154">
        <f t="shared" si="31"/>
        <v>0</v>
      </c>
      <c r="BU37" s="155">
        <f t="shared" si="32"/>
        <v>0</v>
      </c>
    </row>
    <row r="38" spans="1:73" s="29" customFormat="1" ht="18.95" customHeight="1" thickTop="1" thickBot="1" x14ac:dyDescent="0.25">
      <c r="A38" s="177"/>
      <c r="B38" s="74"/>
      <c r="C38" s="349" t="str">
        <f>SUIVI!C71</f>
        <v>P35</v>
      </c>
      <c r="D38" s="76"/>
      <c r="E38" s="77">
        <f>SUIVI!L71</f>
        <v>0</v>
      </c>
      <c r="F38" s="57">
        <f>SUIVI!M71</f>
        <v>0</v>
      </c>
      <c r="G38" s="57">
        <f>SUIVI!N71</f>
        <v>0</v>
      </c>
      <c r="H38" s="104">
        <f>SUIVI!O71</f>
        <v>0</v>
      </c>
      <c r="I38" s="58">
        <f>SUIVI!P71</f>
        <v>0</v>
      </c>
      <c r="J38" s="105">
        <f>SUIVI!J71</f>
        <v>0</v>
      </c>
      <c r="K38" s="170">
        <v>1</v>
      </c>
      <c r="L38" s="114">
        <f>SUIVI!Y71</f>
        <v>0</v>
      </c>
      <c r="M38" s="79">
        <f>SUIVI!Q71</f>
        <v>0</v>
      </c>
      <c r="N38" s="79" t="str">
        <f>IF(SUIVI!R71&lt;&gt;"",EOMONTH(SUIVI!R71,0),IF(L38="OK",EOMONTH(M38,4),""))</f>
        <v/>
      </c>
      <c r="O38" s="80">
        <v>7</v>
      </c>
      <c r="P38" s="60">
        <f t="shared" si="33"/>
        <v>43799</v>
      </c>
      <c r="Q38" s="127"/>
      <c r="R38" s="127"/>
      <c r="S38" s="61">
        <f>SUIVI!H71</f>
        <v>30000</v>
      </c>
      <c r="T38" s="61">
        <f t="shared" si="34"/>
        <v>30000</v>
      </c>
      <c r="U38" s="62">
        <f t="shared" si="35"/>
        <v>0</v>
      </c>
      <c r="V38" s="63">
        <f t="shared" si="36"/>
        <v>0</v>
      </c>
      <c r="W38" s="64">
        <f t="shared" si="37"/>
        <v>0</v>
      </c>
      <c r="X38" s="62">
        <f t="shared" si="54"/>
        <v>30000</v>
      </c>
      <c r="Y38" s="63">
        <f t="shared" si="55"/>
        <v>7500</v>
      </c>
      <c r="Z38" s="64">
        <f t="shared" si="56"/>
        <v>22500</v>
      </c>
      <c r="AA38" s="65">
        <f t="shared" si="41"/>
        <v>1</v>
      </c>
      <c r="AB38" s="66">
        <f t="shared" si="68"/>
        <v>0</v>
      </c>
      <c r="AC38" s="66">
        <f t="shared" si="68"/>
        <v>0</v>
      </c>
      <c r="AD38" s="66">
        <f t="shared" si="68"/>
        <v>0</v>
      </c>
      <c r="AE38" s="66">
        <f t="shared" si="68"/>
        <v>0</v>
      </c>
      <c r="AF38" s="66">
        <f t="shared" si="68"/>
        <v>0</v>
      </c>
      <c r="AG38" s="66">
        <f t="shared" si="68"/>
        <v>0</v>
      </c>
      <c r="AH38" s="66">
        <f t="shared" si="68"/>
        <v>0</v>
      </c>
      <c r="AI38" s="66">
        <f t="shared" si="68"/>
        <v>0</v>
      </c>
      <c r="AJ38" s="66">
        <f t="shared" si="68"/>
        <v>0</v>
      </c>
      <c r="AK38" s="67">
        <f t="shared" si="68"/>
        <v>0</v>
      </c>
      <c r="AL38" s="68">
        <f t="shared" si="42"/>
        <v>0</v>
      </c>
      <c r="AM38" s="63">
        <f t="shared" si="43"/>
        <v>0</v>
      </c>
      <c r="AN38" s="63">
        <f t="shared" si="44"/>
        <v>0</v>
      </c>
      <c r="AO38" s="63">
        <f t="shared" si="45"/>
        <v>0</v>
      </c>
      <c r="AP38" s="63">
        <f t="shared" si="46"/>
        <v>0</v>
      </c>
      <c r="AQ38" s="63">
        <f t="shared" si="47"/>
        <v>0</v>
      </c>
      <c r="AR38" s="63">
        <f t="shared" si="48"/>
        <v>0</v>
      </c>
      <c r="AS38" s="63">
        <f t="shared" si="49"/>
        <v>0</v>
      </c>
      <c r="AT38" s="63">
        <f t="shared" si="50"/>
        <v>0</v>
      </c>
      <c r="AU38" s="63">
        <f t="shared" si="51"/>
        <v>0</v>
      </c>
      <c r="AV38" s="63">
        <f t="shared" si="52"/>
        <v>0</v>
      </c>
      <c r="AW38" s="69"/>
      <c r="AX38" s="70"/>
      <c r="AY38" s="71"/>
      <c r="AZ38" s="72">
        <f t="shared" si="21"/>
        <v>0.35</v>
      </c>
      <c r="BA38" s="66">
        <f t="shared" si="67"/>
        <v>0</v>
      </c>
      <c r="BB38" s="66">
        <f t="shared" si="67"/>
        <v>0.3</v>
      </c>
      <c r="BC38" s="66">
        <f t="shared" si="67"/>
        <v>0.3</v>
      </c>
      <c r="BD38" s="66">
        <f t="shared" si="67"/>
        <v>0.05</v>
      </c>
      <c r="BE38" s="66">
        <f t="shared" si="67"/>
        <v>0</v>
      </c>
      <c r="BF38" s="66">
        <f t="shared" si="67"/>
        <v>0</v>
      </c>
      <c r="BG38" s="66">
        <f t="shared" si="67"/>
        <v>0</v>
      </c>
      <c r="BH38" s="66">
        <f t="shared" si="67"/>
        <v>0</v>
      </c>
      <c r="BI38" s="66">
        <f t="shared" si="67"/>
        <v>0</v>
      </c>
      <c r="BJ38" s="67">
        <f t="shared" si="67"/>
        <v>0</v>
      </c>
      <c r="BK38" s="71">
        <f t="shared" si="22"/>
        <v>7874.9999999999991</v>
      </c>
      <c r="BL38" s="70">
        <f t="shared" si="23"/>
        <v>0</v>
      </c>
      <c r="BM38" s="70">
        <f t="shared" si="24"/>
        <v>6750</v>
      </c>
      <c r="BN38" s="70">
        <f t="shared" si="25"/>
        <v>6750</v>
      </c>
      <c r="BO38" s="70">
        <f t="shared" si="26"/>
        <v>1125</v>
      </c>
      <c r="BP38" s="70">
        <f t="shared" si="27"/>
        <v>0</v>
      </c>
      <c r="BQ38" s="70">
        <f t="shared" si="28"/>
        <v>0</v>
      </c>
      <c r="BR38" s="70">
        <f t="shared" si="29"/>
        <v>0</v>
      </c>
      <c r="BS38" s="70">
        <f t="shared" si="30"/>
        <v>0</v>
      </c>
      <c r="BT38" s="70">
        <f t="shared" si="31"/>
        <v>0</v>
      </c>
      <c r="BU38" s="73">
        <f t="shared" si="32"/>
        <v>0</v>
      </c>
    </row>
    <row r="39" spans="1:73" s="29" customFormat="1" ht="18.95" customHeight="1" thickTop="1" thickBot="1" x14ac:dyDescent="0.25">
      <c r="A39" s="177"/>
      <c r="B39" s="131"/>
      <c r="C39" s="350" t="str">
        <f>SUIVI!C72</f>
        <v>P36</v>
      </c>
      <c r="D39" s="133"/>
      <c r="E39" s="134">
        <f>SUIVI!L72</f>
        <v>0</v>
      </c>
      <c r="F39" s="135">
        <f>SUIVI!M72</f>
        <v>0</v>
      </c>
      <c r="G39" s="135">
        <f>SUIVI!N72</f>
        <v>0</v>
      </c>
      <c r="H39" s="136">
        <f>SUIVI!O72</f>
        <v>0</v>
      </c>
      <c r="I39" s="137">
        <f>SUIVI!P72</f>
        <v>0</v>
      </c>
      <c r="J39" s="138">
        <f>SUIVI!J72</f>
        <v>0</v>
      </c>
      <c r="K39" s="171">
        <v>1</v>
      </c>
      <c r="L39" s="114">
        <f>SUIVI!Y72</f>
        <v>0</v>
      </c>
      <c r="M39" s="156">
        <f>SUIVI!Q72</f>
        <v>0</v>
      </c>
      <c r="N39" s="156" t="str">
        <f>IF(SUIVI!R72&lt;&gt;"",EOMONTH(SUIVI!R72,0),IF(L39="OK",EOMONTH(M39,4),""))</f>
        <v/>
      </c>
      <c r="O39" s="140">
        <v>7</v>
      </c>
      <c r="P39" s="141">
        <f t="shared" si="33"/>
        <v>43799</v>
      </c>
      <c r="Q39" s="143"/>
      <c r="R39" s="143"/>
      <c r="S39" s="142">
        <f>SUIVI!H72</f>
        <v>30000</v>
      </c>
      <c r="T39" s="142">
        <f t="shared" si="34"/>
        <v>30000</v>
      </c>
      <c r="U39" s="144">
        <f t="shared" si="35"/>
        <v>0</v>
      </c>
      <c r="V39" s="145">
        <f t="shared" si="36"/>
        <v>0</v>
      </c>
      <c r="W39" s="146">
        <f t="shared" si="37"/>
        <v>0</v>
      </c>
      <c r="X39" s="144">
        <f t="shared" si="54"/>
        <v>30000</v>
      </c>
      <c r="Y39" s="145">
        <f t="shared" si="55"/>
        <v>7500</v>
      </c>
      <c r="Z39" s="146">
        <f t="shared" si="56"/>
        <v>22500</v>
      </c>
      <c r="AA39" s="147">
        <f t="shared" si="41"/>
        <v>1</v>
      </c>
      <c r="AB39" s="148">
        <f t="shared" si="68"/>
        <v>0</v>
      </c>
      <c r="AC39" s="148">
        <f t="shared" si="68"/>
        <v>0</v>
      </c>
      <c r="AD39" s="148">
        <f t="shared" si="68"/>
        <v>0</v>
      </c>
      <c r="AE39" s="148">
        <f t="shared" si="68"/>
        <v>0</v>
      </c>
      <c r="AF39" s="148">
        <f t="shared" si="68"/>
        <v>0</v>
      </c>
      <c r="AG39" s="148">
        <f t="shared" si="68"/>
        <v>0</v>
      </c>
      <c r="AH39" s="148">
        <f t="shared" si="68"/>
        <v>0</v>
      </c>
      <c r="AI39" s="148">
        <f t="shared" si="68"/>
        <v>0</v>
      </c>
      <c r="AJ39" s="148">
        <f t="shared" si="68"/>
        <v>0</v>
      </c>
      <c r="AK39" s="149">
        <f t="shared" si="68"/>
        <v>0</v>
      </c>
      <c r="AL39" s="150">
        <f t="shared" si="42"/>
        <v>0</v>
      </c>
      <c r="AM39" s="145">
        <f t="shared" si="43"/>
        <v>0</v>
      </c>
      <c r="AN39" s="145">
        <f t="shared" si="44"/>
        <v>0</v>
      </c>
      <c r="AO39" s="145">
        <f t="shared" si="45"/>
        <v>0</v>
      </c>
      <c r="AP39" s="145">
        <f t="shared" si="46"/>
        <v>0</v>
      </c>
      <c r="AQ39" s="145">
        <f t="shared" si="47"/>
        <v>0</v>
      </c>
      <c r="AR39" s="145">
        <f t="shared" si="48"/>
        <v>0</v>
      </c>
      <c r="AS39" s="145">
        <f t="shared" si="49"/>
        <v>0</v>
      </c>
      <c r="AT39" s="145">
        <f t="shared" si="50"/>
        <v>0</v>
      </c>
      <c r="AU39" s="145">
        <f t="shared" si="51"/>
        <v>0</v>
      </c>
      <c r="AV39" s="145">
        <f t="shared" si="52"/>
        <v>0</v>
      </c>
      <c r="AW39" s="151"/>
      <c r="AX39" s="154"/>
      <c r="AY39" s="152"/>
      <c r="AZ39" s="153">
        <f t="shared" si="21"/>
        <v>0.35</v>
      </c>
      <c r="BA39" s="148">
        <f t="shared" si="67"/>
        <v>0</v>
      </c>
      <c r="BB39" s="148">
        <f t="shared" si="67"/>
        <v>0.3</v>
      </c>
      <c r="BC39" s="148">
        <f t="shared" si="67"/>
        <v>0.3</v>
      </c>
      <c r="BD39" s="148">
        <f t="shared" si="67"/>
        <v>0.05</v>
      </c>
      <c r="BE39" s="148">
        <f t="shared" si="67"/>
        <v>0</v>
      </c>
      <c r="BF39" s="148">
        <f t="shared" si="67"/>
        <v>0</v>
      </c>
      <c r="BG39" s="148">
        <f t="shared" si="67"/>
        <v>0</v>
      </c>
      <c r="BH39" s="148">
        <f t="shared" si="67"/>
        <v>0</v>
      </c>
      <c r="BI39" s="148">
        <f t="shared" si="67"/>
        <v>0</v>
      </c>
      <c r="BJ39" s="149">
        <f t="shared" si="67"/>
        <v>0</v>
      </c>
      <c r="BK39" s="152">
        <f t="shared" si="22"/>
        <v>7874.9999999999991</v>
      </c>
      <c r="BL39" s="154">
        <f t="shared" si="23"/>
        <v>0</v>
      </c>
      <c r="BM39" s="154">
        <f t="shared" si="24"/>
        <v>6750</v>
      </c>
      <c r="BN39" s="154">
        <f t="shared" si="25"/>
        <v>6750</v>
      </c>
      <c r="BO39" s="154">
        <f t="shared" si="26"/>
        <v>1125</v>
      </c>
      <c r="BP39" s="154">
        <f t="shared" si="27"/>
        <v>0</v>
      </c>
      <c r="BQ39" s="154">
        <f t="shared" si="28"/>
        <v>0</v>
      </c>
      <c r="BR39" s="154">
        <f t="shared" si="29"/>
        <v>0</v>
      </c>
      <c r="BS39" s="154">
        <f t="shared" si="30"/>
        <v>0</v>
      </c>
      <c r="BT39" s="154">
        <f t="shared" si="31"/>
        <v>0</v>
      </c>
      <c r="BU39" s="155">
        <f t="shared" si="32"/>
        <v>0</v>
      </c>
    </row>
    <row r="40" spans="1:73" s="29" customFormat="1" ht="18.95" customHeight="1" thickTop="1" thickBot="1" x14ac:dyDescent="0.25">
      <c r="A40" s="182"/>
      <c r="B40" s="74"/>
      <c r="C40" s="349" t="str">
        <f>SUIVI!C73</f>
        <v>P37</v>
      </c>
      <c r="D40" s="76"/>
      <c r="E40" s="77">
        <f>SUIVI!L73</f>
        <v>0</v>
      </c>
      <c r="F40" s="57">
        <f>SUIVI!M73</f>
        <v>0</v>
      </c>
      <c r="G40" s="57">
        <f>SUIVI!N73</f>
        <v>0</v>
      </c>
      <c r="H40" s="104">
        <f>SUIVI!O73</f>
        <v>0</v>
      </c>
      <c r="I40" s="58">
        <f>SUIVI!P73</f>
        <v>0</v>
      </c>
      <c r="J40" s="105">
        <f>SUIVI!J73</f>
        <v>0</v>
      </c>
      <c r="K40" s="170">
        <v>1</v>
      </c>
      <c r="L40" s="114">
        <f>SUIVI!Y73</f>
        <v>0</v>
      </c>
      <c r="M40" s="79">
        <f>SUIVI!Q73</f>
        <v>0</v>
      </c>
      <c r="N40" s="79" t="str">
        <f>IF(SUIVI!R73&lt;&gt;"",EOMONTH(SUIVI!R73,0),IF(L40="OK",EOMONTH(M40,4),""))</f>
        <v/>
      </c>
      <c r="O40" s="80">
        <v>7</v>
      </c>
      <c r="P40" s="60">
        <f t="shared" si="33"/>
        <v>43799</v>
      </c>
      <c r="Q40" s="127"/>
      <c r="R40" s="127"/>
      <c r="S40" s="61">
        <f>SUIVI!H73</f>
        <v>30000</v>
      </c>
      <c r="T40" s="61">
        <f t="shared" si="34"/>
        <v>30000</v>
      </c>
      <c r="U40" s="62">
        <f t="shared" si="35"/>
        <v>0</v>
      </c>
      <c r="V40" s="63">
        <f t="shared" si="36"/>
        <v>0</v>
      </c>
      <c r="W40" s="64">
        <f t="shared" si="37"/>
        <v>0</v>
      </c>
      <c r="X40" s="62">
        <f t="shared" si="54"/>
        <v>30000</v>
      </c>
      <c r="Y40" s="63">
        <f t="shared" si="55"/>
        <v>7500</v>
      </c>
      <c r="Z40" s="64">
        <f t="shared" si="56"/>
        <v>22500</v>
      </c>
      <c r="AA40" s="65">
        <f t="shared" si="41"/>
        <v>1</v>
      </c>
      <c r="AB40" s="66">
        <f t="shared" si="68"/>
        <v>0</v>
      </c>
      <c r="AC40" s="66">
        <f t="shared" si="68"/>
        <v>0</v>
      </c>
      <c r="AD40" s="66">
        <f t="shared" si="68"/>
        <v>0</v>
      </c>
      <c r="AE40" s="66">
        <f t="shared" si="68"/>
        <v>0</v>
      </c>
      <c r="AF40" s="66">
        <f t="shared" si="68"/>
        <v>0</v>
      </c>
      <c r="AG40" s="66">
        <f t="shared" si="68"/>
        <v>0</v>
      </c>
      <c r="AH40" s="66">
        <f t="shared" si="68"/>
        <v>0</v>
      </c>
      <c r="AI40" s="66">
        <f t="shared" si="68"/>
        <v>0</v>
      </c>
      <c r="AJ40" s="66">
        <f t="shared" si="68"/>
        <v>0</v>
      </c>
      <c r="AK40" s="67">
        <f t="shared" si="68"/>
        <v>0</v>
      </c>
      <c r="AL40" s="68">
        <f t="shared" si="42"/>
        <v>0</v>
      </c>
      <c r="AM40" s="63">
        <f t="shared" si="43"/>
        <v>0</v>
      </c>
      <c r="AN40" s="63">
        <f t="shared" si="44"/>
        <v>0</v>
      </c>
      <c r="AO40" s="63">
        <f t="shared" si="45"/>
        <v>0</v>
      </c>
      <c r="AP40" s="63">
        <f t="shared" si="46"/>
        <v>0</v>
      </c>
      <c r="AQ40" s="63">
        <f t="shared" si="47"/>
        <v>0</v>
      </c>
      <c r="AR40" s="63">
        <f t="shared" si="48"/>
        <v>0</v>
      </c>
      <c r="AS40" s="63">
        <f t="shared" si="49"/>
        <v>0</v>
      </c>
      <c r="AT40" s="63">
        <f t="shared" si="50"/>
        <v>0</v>
      </c>
      <c r="AU40" s="63">
        <f t="shared" si="51"/>
        <v>0</v>
      </c>
      <c r="AV40" s="63">
        <f t="shared" si="52"/>
        <v>0</v>
      </c>
      <c r="AW40" s="69"/>
      <c r="AX40" s="70"/>
      <c r="AY40" s="71"/>
      <c r="AZ40" s="72">
        <f t="shared" si="21"/>
        <v>0.35</v>
      </c>
      <c r="BA40" s="66">
        <f t="shared" ref="BA40:BJ46" si="91">IF(BA$1&lt;$P40,0,BA$2)</f>
        <v>0</v>
      </c>
      <c r="BB40" s="66">
        <f t="shared" si="91"/>
        <v>0.3</v>
      </c>
      <c r="BC40" s="66">
        <f t="shared" si="91"/>
        <v>0.3</v>
      </c>
      <c r="BD40" s="66">
        <f t="shared" si="91"/>
        <v>0.05</v>
      </c>
      <c r="BE40" s="66">
        <f t="shared" si="91"/>
        <v>0</v>
      </c>
      <c r="BF40" s="66">
        <f t="shared" si="91"/>
        <v>0</v>
      </c>
      <c r="BG40" s="66">
        <f t="shared" si="91"/>
        <v>0</v>
      </c>
      <c r="BH40" s="66">
        <f t="shared" si="91"/>
        <v>0</v>
      </c>
      <c r="BI40" s="66">
        <f t="shared" si="91"/>
        <v>0</v>
      </c>
      <c r="BJ40" s="67">
        <f t="shared" si="91"/>
        <v>0</v>
      </c>
      <c r="BK40" s="71">
        <f t="shared" si="22"/>
        <v>7874.9999999999991</v>
      </c>
      <c r="BL40" s="70">
        <f t="shared" si="23"/>
        <v>0</v>
      </c>
      <c r="BM40" s="70">
        <f t="shared" si="24"/>
        <v>6750</v>
      </c>
      <c r="BN40" s="70">
        <f t="shared" si="25"/>
        <v>6750</v>
      </c>
      <c r="BO40" s="70">
        <f t="shared" si="26"/>
        <v>1125</v>
      </c>
      <c r="BP40" s="70">
        <f t="shared" si="27"/>
        <v>0</v>
      </c>
      <c r="BQ40" s="70">
        <f t="shared" si="28"/>
        <v>0</v>
      </c>
      <c r="BR40" s="70">
        <f t="shared" si="29"/>
        <v>0</v>
      </c>
      <c r="BS40" s="70">
        <f t="shared" si="30"/>
        <v>0</v>
      </c>
      <c r="BT40" s="70">
        <f t="shared" si="31"/>
        <v>0</v>
      </c>
      <c r="BU40" s="73">
        <f t="shared" si="32"/>
        <v>0</v>
      </c>
    </row>
    <row r="41" spans="1:73" s="29" customFormat="1" ht="18.95" customHeight="1" thickTop="1" thickBot="1" x14ac:dyDescent="0.25">
      <c r="A41" s="182"/>
      <c r="B41" s="131"/>
      <c r="C41" s="350" t="str">
        <f>SUIVI!C74</f>
        <v>P38</v>
      </c>
      <c r="D41" s="133"/>
      <c r="E41" s="134">
        <f>SUIVI!L74</f>
        <v>0</v>
      </c>
      <c r="F41" s="135">
        <f>SUIVI!M74</f>
        <v>0</v>
      </c>
      <c r="G41" s="135">
        <f>SUIVI!N74</f>
        <v>0</v>
      </c>
      <c r="H41" s="136">
        <f>SUIVI!O74</f>
        <v>0</v>
      </c>
      <c r="I41" s="137">
        <f>SUIVI!P74</f>
        <v>0</v>
      </c>
      <c r="J41" s="138">
        <f>SUIVI!J74</f>
        <v>0</v>
      </c>
      <c r="K41" s="171">
        <v>1</v>
      </c>
      <c r="L41" s="114">
        <f>SUIVI!Y74</f>
        <v>0</v>
      </c>
      <c r="M41" s="156">
        <f>SUIVI!Q74</f>
        <v>0</v>
      </c>
      <c r="N41" s="156" t="str">
        <f>IF(SUIVI!R74&lt;&gt;"",EOMONTH(SUIVI!R74,0),IF(L41="OK",EOMONTH(M41,4),""))</f>
        <v/>
      </c>
      <c r="O41" s="140">
        <v>7</v>
      </c>
      <c r="P41" s="141">
        <f t="shared" ref="P41:P43" si="92">IF(L41="OK","",EOMONTH($O$2,O41+5))</f>
        <v>43799</v>
      </c>
      <c r="Q41" s="143"/>
      <c r="R41" s="143"/>
      <c r="S41" s="142">
        <f>SUIVI!H74</f>
        <v>30000</v>
      </c>
      <c r="T41" s="142">
        <f t="shared" ref="T41:T43" si="93">Q41+R41+S41</f>
        <v>30000</v>
      </c>
      <c r="U41" s="144">
        <f t="shared" ref="U41:U43" si="94">IF(L41="OK",T41*K41,0)</f>
        <v>0</v>
      </c>
      <c r="V41" s="145">
        <f t="shared" si="36"/>
        <v>0</v>
      </c>
      <c r="W41" s="146">
        <f t="shared" si="37"/>
        <v>0</v>
      </c>
      <c r="X41" s="144">
        <f t="shared" si="54"/>
        <v>30000</v>
      </c>
      <c r="Y41" s="145">
        <f t="shared" si="55"/>
        <v>7500</v>
      </c>
      <c r="Z41" s="146">
        <f t="shared" si="56"/>
        <v>22500</v>
      </c>
      <c r="AA41" s="147">
        <f t="shared" ref="AA41:AA43" si="95">1-SUM(AB41:AK41)</f>
        <v>1</v>
      </c>
      <c r="AB41" s="148">
        <f t="shared" ref="AB41:AK43" si="96">IF(AB$1&lt;$N41,0,AB$2)</f>
        <v>0</v>
      </c>
      <c r="AC41" s="148">
        <f t="shared" si="96"/>
        <v>0</v>
      </c>
      <c r="AD41" s="148">
        <f t="shared" si="96"/>
        <v>0</v>
      </c>
      <c r="AE41" s="148">
        <f t="shared" si="96"/>
        <v>0</v>
      </c>
      <c r="AF41" s="148">
        <f t="shared" si="96"/>
        <v>0</v>
      </c>
      <c r="AG41" s="148">
        <f t="shared" si="96"/>
        <v>0</v>
      </c>
      <c r="AH41" s="148">
        <f t="shared" si="96"/>
        <v>0</v>
      </c>
      <c r="AI41" s="148">
        <f t="shared" si="96"/>
        <v>0</v>
      </c>
      <c r="AJ41" s="148">
        <f t="shared" si="96"/>
        <v>0</v>
      </c>
      <c r="AK41" s="149">
        <f t="shared" si="96"/>
        <v>0</v>
      </c>
      <c r="AL41" s="150"/>
      <c r="AM41" s="145">
        <f t="shared" ref="AM41:AM43" si="97">$W41*AB41</f>
        <v>0</v>
      </c>
      <c r="AN41" s="145">
        <f t="shared" ref="AN41:AN43" si="98">$W41*AC41</f>
        <v>0</v>
      </c>
      <c r="AO41" s="145">
        <f t="shared" ref="AO41:AO43" si="99">$W41*AD41</f>
        <v>0</v>
      </c>
      <c r="AP41" s="145">
        <f t="shared" ref="AP41:AP43" si="100">$W41*AE41</f>
        <v>0</v>
      </c>
      <c r="AQ41" s="145">
        <f t="shared" ref="AQ41:AQ43" si="101">$W41*AF41</f>
        <v>0</v>
      </c>
      <c r="AR41" s="145">
        <f t="shared" ref="AR41:AR43" si="102">$W41*AG41</f>
        <v>0</v>
      </c>
      <c r="AS41" s="145">
        <f t="shared" ref="AS41:AS43" si="103">$W41*AH41</f>
        <v>0</v>
      </c>
      <c r="AT41" s="145">
        <f t="shared" ref="AT41:AT43" si="104">$W41*AI41</f>
        <v>0</v>
      </c>
      <c r="AU41" s="145">
        <f t="shared" ref="AU41:AU43" si="105">$W41*AJ41</f>
        <v>0</v>
      </c>
      <c r="AV41" s="145">
        <f t="shared" ref="AV41:AV43" si="106">$W41*AK41</f>
        <v>0</v>
      </c>
      <c r="AW41" s="151"/>
      <c r="AX41" s="154"/>
      <c r="AY41" s="152"/>
      <c r="AZ41" s="153">
        <f t="shared" si="21"/>
        <v>0.35</v>
      </c>
      <c r="BA41" s="148">
        <f t="shared" si="91"/>
        <v>0</v>
      </c>
      <c r="BB41" s="148">
        <f t="shared" si="91"/>
        <v>0.3</v>
      </c>
      <c r="BC41" s="148">
        <f t="shared" si="91"/>
        <v>0.3</v>
      </c>
      <c r="BD41" s="148">
        <f t="shared" si="91"/>
        <v>0.05</v>
      </c>
      <c r="BE41" s="148">
        <f t="shared" si="91"/>
        <v>0</v>
      </c>
      <c r="BF41" s="148">
        <f t="shared" si="91"/>
        <v>0</v>
      </c>
      <c r="BG41" s="148">
        <f t="shared" si="91"/>
        <v>0</v>
      </c>
      <c r="BH41" s="148">
        <f t="shared" si="91"/>
        <v>0</v>
      </c>
      <c r="BI41" s="148">
        <f t="shared" si="91"/>
        <v>0</v>
      </c>
      <c r="BJ41" s="149">
        <f t="shared" si="91"/>
        <v>0</v>
      </c>
      <c r="BK41" s="152">
        <f t="shared" si="22"/>
        <v>7874.9999999999991</v>
      </c>
      <c r="BL41" s="154">
        <f t="shared" si="23"/>
        <v>0</v>
      </c>
      <c r="BM41" s="154">
        <f t="shared" si="24"/>
        <v>6750</v>
      </c>
      <c r="BN41" s="154">
        <f t="shared" si="25"/>
        <v>6750</v>
      </c>
      <c r="BO41" s="154">
        <f t="shared" si="26"/>
        <v>1125</v>
      </c>
      <c r="BP41" s="154">
        <f t="shared" si="27"/>
        <v>0</v>
      </c>
      <c r="BQ41" s="154">
        <f t="shared" si="28"/>
        <v>0</v>
      </c>
      <c r="BR41" s="154">
        <f t="shared" si="29"/>
        <v>0</v>
      </c>
      <c r="BS41" s="154">
        <f t="shared" si="30"/>
        <v>0</v>
      </c>
      <c r="BT41" s="154">
        <f t="shared" si="31"/>
        <v>0</v>
      </c>
      <c r="BU41" s="155">
        <f t="shared" si="32"/>
        <v>0</v>
      </c>
    </row>
    <row r="42" spans="1:73" s="29" customFormat="1" ht="18.95" customHeight="1" thickTop="1" thickBot="1" x14ac:dyDescent="0.25">
      <c r="A42" s="182"/>
      <c r="B42" s="74"/>
      <c r="C42" s="349" t="str">
        <f>SUIVI!C75</f>
        <v>P39</v>
      </c>
      <c r="D42" s="76"/>
      <c r="E42" s="77">
        <f>SUIVI!L75</f>
        <v>0</v>
      </c>
      <c r="F42" s="57">
        <f>SUIVI!M75</f>
        <v>0</v>
      </c>
      <c r="G42" s="57">
        <f>SUIVI!N75</f>
        <v>0</v>
      </c>
      <c r="H42" s="104">
        <f>SUIVI!O75</f>
        <v>0</v>
      </c>
      <c r="I42" s="58">
        <f>SUIVI!P75</f>
        <v>0</v>
      </c>
      <c r="J42" s="105">
        <f>SUIVI!J75</f>
        <v>0</v>
      </c>
      <c r="K42" s="170">
        <v>1</v>
      </c>
      <c r="L42" s="114">
        <f>SUIVI!Y75</f>
        <v>0</v>
      </c>
      <c r="M42" s="79">
        <f>SUIVI!Q75</f>
        <v>0</v>
      </c>
      <c r="N42" s="79" t="str">
        <f>IF(SUIVI!R75&lt;&gt;"",EOMONTH(SUIVI!R75,0),IF(L42="OK",EOMONTH(M42,4),""))</f>
        <v/>
      </c>
      <c r="O42" s="80">
        <v>7</v>
      </c>
      <c r="P42" s="60">
        <f t="shared" si="92"/>
        <v>43799</v>
      </c>
      <c r="Q42" s="127"/>
      <c r="R42" s="127"/>
      <c r="S42" s="61">
        <f>SUIVI!H75</f>
        <v>30000</v>
      </c>
      <c r="T42" s="61">
        <f t="shared" si="93"/>
        <v>30000</v>
      </c>
      <c r="U42" s="62">
        <f t="shared" si="94"/>
        <v>0</v>
      </c>
      <c r="V42" s="63">
        <f t="shared" si="36"/>
        <v>0</v>
      </c>
      <c r="W42" s="64">
        <f t="shared" si="37"/>
        <v>0</v>
      </c>
      <c r="X42" s="62">
        <f t="shared" si="54"/>
        <v>30000</v>
      </c>
      <c r="Y42" s="63">
        <f t="shared" si="55"/>
        <v>7500</v>
      </c>
      <c r="Z42" s="64">
        <f t="shared" si="56"/>
        <v>22500</v>
      </c>
      <c r="AA42" s="65">
        <f t="shared" si="95"/>
        <v>1</v>
      </c>
      <c r="AB42" s="66">
        <f t="shared" si="96"/>
        <v>0</v>
      </c>
      <c r="AC42" s="66">
        <f t="shared" si="96"/>
        <v>0</v>
      </c>
      <c r="AD42" s="66">
        <f t="shared" si="96"/>
        <v>0</v>
      </c>
      <c r="AE42" s="66">
        <f t="shared" si="96"/>
        <v>0</v>
      </c>
      <c r="AF42" s="66">
        <f t="shared" si="96"/>
        <v>0</v>
      </c>
      <c r="AG42" s="66">
        <f t="shared" si="96"/>
        <v>0</v>
      </c>
      <c r="AH42" s="66">
        <f t="shared" si="96"/>
        <v>0</v>
      </c>
      <c r="AI42" s="66">
        <f t="shared" si="96"/>
        <v>0</v>
      </c>
      <c r="AJ42" s="66">
        <f t="shared" si="96"/>
        <v>0</v>
      </c>
      <c r="AK42" s="67">
        <f t="shared" si="96"/>
        <v>0</v>
      </c>
      <c r="AL42" s="68"/>
      <c r="AM42" s="63">
        <f t="shared" si="97"/>
        <v>0</v>
      </c>
      <c r="AN42" s="63">
        <f t="shared" si="98"/>
        <v>0</v>
      </c>
      <c r="AO42" s="63">
        <f t="shared" si="99"/>
        <v>0</v>
      </c>
      <c r="AP42" s="63">
        <f t="shared" si="100"/>
        <v>0</v>
      </c>
      <c r="AQ42" s="63">
        <f t="shared" si="101"/>
        <v>0</v>
      </c>
      <c r="AR42" s="63">
        <f t="shared" si="102"/>
        <v>0</v>
      </c>
      <c r="AS42" s="63">
        <f t="shared" si="103"/>
        <v>0</v>
      </c>
      <c r="AT42" s="63">
        <f t="shared" si="104"/>
        <v>0</v>
      </c>
      <c r="AU42" s="63">
        <f t="shared" si="105"/>
        <v>0</v>
      </c>
      <c r="AV42" s="63">
        <f t="shared" si="106"/>
        <v>0</v>
      </c>
      <c r="AW42" s="69"/>
      <c r="AX42" s="70"/>
      <c r="AY42" s="71"/>
      <c r="AZ42" s="72">
        <f t="shared" si="21"/>
        <v>0.35</v>
      </c>
      <c r="BA42" s="66">
        <f t="shared" si="91"/>
        <v>0</v>
      </c>
      <c r="BB42" s="66">
        <f t="shared" si="91"/>
        <v>0.3</v>
      </c>
      <c r="BC42" s="66">
        <f t="shared" si="91"/>
        <v>0.3</v>
      </c>
      <c r="BD42" s="66">
        <f t="shared" si="91"/>
        <v>0.05</v>
      </c>
      <c r="BE42" s="66">
        <f t="shared" si="91"/>
        <v>0</v>
      </c>
      <c r="BF42" s="66">
        <f t="shared" si="91"/>
        <v>0</v>
      </c>
      <c r="BG42" s="66">
        <f t="shared" si="91"/>
        <v>0</v>
      </c>
      <c r="BH42" s="66">
        <f t="shared" si="91"/>
        <v>0</v>
      </c>
      <c r="BI42" s="66">
        <f t="shared" si="91"/>
        <v>0</v>
      </c>
      <c r="BJ42" s="67">
        <f t="shared" si="91"/>
        <v>0</v>
      </c>
      <c r="BK42" s="71">
        <f t="shared" si="22"/>
        <v>7874.9999999999991</v>
      </c>
      <c r="BL42" s="70">
        <f t="shared" si="23"/>
        <v>0</v>
      </c>
      <c r="BM42" s="70">
        <f t="shared" si="24"/>
        <v>6750</v>
      </c>
      <c r="BN42" s="70">
        <f t="shared" si="25"/>
        <v>6750</v>
      </c>
      <c r="BO42" s="70">
        <f t="shared" si="26"/>
        <v>1125</v>
      </c>
      <c r="BP42" s="70">
        <f t="shared" si="27"/>
        <v>0</v>
      </c>
      <c r="BQ42" s="70">
        <f t="shared" si="28"/>
        <v>0</v>
      </c>
      <c r="BR42" s="70">
        <f t="shared" si="29"/>
        <v>0</v>
      </c>
      <c r="BS42" s="70">
        <f t="shared" si="30"/>
        <v>0</v>
      </c>
      <c r="BT42" s="70">
        <f t="shared" si="31"/>
        <v>0</v>
      </c>
      <c r="BU42" s="73">
        <f t="shared" si="32"/>
        <v>0</v>
      </c>
    </row>
    <row r="43" spans="1:73" s="29" customFormat="1" ht="18.95" customHeight="1" thickTop="1" thickBot="1" x14ac:dyDescent="0.25">
      <c r="A43" s="182"/>
      <c r="B43" s="131"/>
      <c r="C43" s="350" t="str">
        <f>SUIVI!C76</f>
        <v>P40</v>
      </c>
      <c r="D43" s="133"/>
      <c r="E43" s="134">
        <f>SUIVI!L76</f>
        <v>0</v>
      </c>
      <c r="F43" s="135">
        <f>SUIVI!M76</f>
        <v>0</v>
      </c>
      <c r="G43" s="135">
        <f>SUIVI!N76</f>
        <v>0</v>
      </c>
      <c r="H43" s="136">
        <f>SUIVI!O76</f>
        <v>0</v>
      </c>
      <c r="I43" s="137">
        <f>SUIVI!P76</f>
        <v>0</v>
      </c>
      <c r="J43" s="138">
        <f>SUIVI!J76</f>
        <v>0</v>
      </c>
      <c r="K43" s="171">
        <v>1</v>
      </c>
      <c r="L43" s="114">
        <f>SUIVI!Y76</f>
        <v>0</v>
      </c>
      <c r="M43" s="156">
        <f>SUIVI!Q76</f>
        <v>0</v>
      </c>
      <c r="N43" s="156" t="str">
        <f>IF(SUIVI!R76&lt;&gt;"",EOMONTH(SUIVI!R76,0),IF(L43="OK",EOMONTH(M43,4),""))</f>
        <v/>
      </c>
      <c r="O43" s="140">
        <v>7</v>
      </c>
      <c r="P43" s="141">
        <f t="shared" si="92"/>
        <v>43799</v>
      </c>
      <c r="Q43" s="143"/>
      <c r="R43" s="143"/>
      <c r="S43" s="142">
        <f>SUIVI!H76</f>
        <v>30000</v>
      </c>
      <c r="T43" s="142">
        <f t="shared" si="93"/>
        <v>30000</v>
      </c>
      <c r="U43" s="144">
        <f t="shared" si="94"/>
        <v>0</v>
      </c>
      <c r="V43" s="145">
        <f t="shared" si="36"/>
        <v>0</v>
      </c>
      <c r="W43" s="146">
        <f t="shared" si="37"/>
        <v>0</v>
      </c>
      <c r="X43" s="144">
        <f t="shared" si="54"/>
        <v>30000</v>
      </c>
      <c r="Y43" s="145">
        <f t="shared" si="55"/>
        <v>7500</v>
      </c>
      <c r="Z43" s="146">
        <f t="shared" si="56"/>
        <v>22500</v>
      </c>
      <c r="AA43" s="147">
        <f t="shared" si="95"/>
        <v>1</v>
      </c>
      <c r="AB43" s="148">
        <f t="shared" si="96"/>
        <v>0</v>
      </c>
      <c r="AC43" s="148">
        <f t="shared" si="96"/>
        <v>0</v>
      </c>
      <c r="AD43" s="148">
        <f t="shared" si="96"/>
        <v>0</v>
      </c>
      <c r="AE43" s="148">
        <f t="shared" si="96"/>
        <v>0</v>
      </c>
      <c r="AF43" s="148">
        <f t="shared" si="96"/>
        <v>0</v>
      </c>
      <c r="AG43" s="148">
        <f t="shared" si="96"/>
        <v>0</v>
      </c>
      <c r="AH43" s="148">
        <f t="shared" si="96"/>
        <v>0</v>
      </c>
      <c r="AI43" s="148">
        <f t="shared" si="96"/>
        <v>0</v>
      </c>
      <c r="AJ43" s="148">
        <f t="shared" si="96"/>
        <v>0</v>
      </c>
      <c r="AK43" s="149">
        <f t="shared" si="96"/>
        <v>0</v>
      </c>
      <c r="AL43" s="150"/>
      <c r="AM43" s="145">
        <f t="shared" si="97"/>
        <v>0</v>
      </c>
      <c r="AN43" s="145">
        <f t="shared" si="98"/>
        <v>0</v>
      </c>
      <c r="AO43" s="145">
        <f t="shared" si="99"/>
        <v>0</v>
      </c>
      <c r="AP43" s="145">
        <f t="shared" si="100"/>
        <v>0</v>
      </c>
      <c r="AQ43" s="145">
        <f t="shared" si="101"/>
        <v>0</v>
      </c>
      <c r="AR43" s="145">
        <f t="shared" si="102"/>
        <v>0</v>
      </c>
      <c r="AS43" s="145">
        <f t="shared" si="103"/>
        <v>0</v>
      </c>
      <c r="AT43" s="145">
        <f t="shared" si="104"/>
        <v>0</v>
      </c>
      <c r="AU43" s="145">
        <f t="shared" si="105"/>
        <v>0</v>
      </c>
      <c r="AV43" s="145">
        <f t="shared" si="106"/>
        <v>0</v>
      </c>
      <c r="AW43" s="151"/>
      <c r="AX43" s="154"/>
      <c r="AY43" s="152"/>
      <c r="AZ43" s="153">
        <f t="shared" si="21"/>
        <v>0.35</v>
      </c>
      <c r="BA43" s="148">
        <f t="shared" si="91"/>
        <v>0</v>
      </c>
      <c r="BB43" s="148">
        <f t="shared" si="91"/>
        <v>0.3</v>
      </c>
      <c r="BC43" s="148">
        <f t="shared" si="91"/>
        <v>0.3</v>
      </c>
      <c r="BD43" s="148">
        <f t="shared" si="91"/>
        <v>0.05</v>
      </c>
      <c r="BE43" s="148">
        <f t="shared" si="91"/>
        <v>0</v>
      </c>
      <c r="BF43" s="148">
        <f t="shared" si="91"/>
        <v>0</v>
      </c>
      <c r="BG43" s="148">
        <f t="shared" si="91"/>
        <v>0</v>
      </c>
      <c r="BH43" s="148">
        <f t="shared" si="91"/>
        <v>0</v>
      </c>
      <c r="BI43" s="148">
        <f t="shared" si="91"/>
        <v>0</v>
      </c>
      <c r="BJ43" s="149">
        <f t="shared" si="91"/>
        <v>0</v>
      </c>
      <c r="BK43" s="152">
        <f t="shared" si="22"/>
        <v>7874.9999999999991</v>
      </c>
      <c r="BL43" s="154">
        <f t="shared" si="23"/>
        <v>0</v>
      </c>
      <c r="BM43" s="154">
        <f t="shared" si="24"/>
        <v>6750</v>
      </c>
      <c r="BN43" s="154">
        <f t="shared" si="25"/>
        <v>6750</v>
      </c>
      <c r="BO43" s="154">
        <f t="shared" si="26"/>
        <v>1125</v>
      </c>
      <c r="BP43" s="154">
        <f t="shared" si="27"/>
        <v>0</v>
      </c>
      <c r="BQ43" s="154">
        <f t="shared" si="28"/>
        <v>0</v>
      </c>
      <c r="BR43" s="154">
        <f t="shared" si="29"/>
        <v>0</v>
      </c>
      <c r="BS43" s="154">
        <f t="shared" si="30"/>
        <v>0</v>
      </c>
      <c r="BT43" s="154">
        <f t="shared" si="31"/>
        <v>0</v>
      </c>
      <c r="BU43" s="155">
        <f t="shared" si="32"/>
        <v>0</v>
      </c>
    </row>
    <row r="44" spans="1:73" s="29" customFormat="1" ht="18.95" customHeight="1" thickTop="1" thickBot="1" x14ac:dyDescent="0.25">
      <c r="A44" s="182"/>
      <c r="B44" s="74"/>
      <c r="C44" s="349" t="str">
        <f>SUIVI!C77</f>
        <v>P41</v>
      </c>
      <c r="D44" s="76"/>
      <c r="E44" s="77">
        <f>SUIVI!L77</f>
        <v>0</v>
      </c>
      <c r="F44" s="57">
        <f>SUIVI!M77</f>
        <v>0</v>
      </c>
      <c r="G44" s="57">
        <f>SUIVI!N77</f>
        <v>0</v>
      </c>
      <c r="H44" s="104">
        <f>SUIVI!O77</f>
        <v>0</v>
      </c>
      <c r="I44" s="58">
        <f>SUIVI!P77</f>
        <v>0</v>
      </c>
      <c r="J44" s="105">
        <f>SUIVI!J77</f>
        <v>0</v>
      </c>
      <c r="K44" s="170">
        <v>1</v>
      </c>
      <c r="L44" s="114">
        <f>SUIVI!Y77</f>
        <v>0</v>
      </c>
      <c r="M44" s="79">
        <f>SUIVI!Q77</f>
        <v>0</v>
      </c>
      <c r="N44" s="79" t="str">
        <f>IF(SUIVI!R77&lt;&gt;"",EOMONTH(SUIVI!R77,0),IF(L44="OK",EOMONTH(M44,4),""))</f>
        <v/>
      </c>
      <c r="O44" s="80">
        <v>7</v>
      </c>
      <c r="P44" s="60">
        <f t="shared" si="33"/>
        <v>43799</v>
      </c>
      <c r="Q44" s="127"/>
      <c r="R44" s="127"/>
      <c r="S44" s="61">
        <f>SUIVI!H77</f>
        <v>30000</v>
      </c>
      <c r="T44" s="61">
        <f t="shared" si="34"/>
        <v>30000</v>
      </c>
      <c r="U44" s="62">
        <f t="shared" si="35"/>
        <v>0</v>
      </c>
      <c r="V44" s="63">
        <f t="shared" si="36"/>
        <v>0</v>
      </c>
      <c r="W44" s="64">
        <f t="shared" si="37"/>
        <v>0</v>
      </c>
      <c r="X44" s="62">
        <f t="shared" si="54"/>
        <v>30000</v>
      </c>
      <c r="Y44" s="63">
        <f t="shared" si="55"/>
        <v>7500</v>
      </c>
      <c r="Z44" s="64">
        <f t="shared" si="56"/>
        <v>22500</v>
      </c>
      <c r="AA44" s="65">
        <f t="shared" si="41"/>
        <v>1</v>
      </c>
      <c r="AB44" s="66">
        <f t="shared" si="68"/>
        <v>0</v>
      </c>
      <c r="AC44" s="66">
        <f t="shared" si="68"/>
        <v>0</v>
      </c>
      <c r="AD44" s="66">
        <f t="shared" si="68"/>
        <v>0</v>
      </c>
      <c r="AE44" s="66">
        <f t="shared" si="68"/>
        <v>0</v>
      </c>
      <c r="AF44" s="66">
        <f t="shared" si="68"/>
        <v>0</v>
      </c>
      <c r="AG44" s="66">
        <f t="shared" si="68"/>
        <v>0</v>
      </c>
      <c r="AH44" s="66">
        <f t="shared" si="68"/>
        <v>0</v>
      </c>
      <c r="AI44" s="66">
        <f t="shared" si="68"/>
        <v>0</v>
      </c>
      <c r="AJ44" s="66">
        <f t="shared" si="68"/>
        <v>0</v>
      </c>
      <c r="AK44" s="67">
        <f t="shared" si="68"/>
        <v>0</v>
      </c>
      <c r="AL44" s="68">
        <f t="shared" si="42"/>
        <v>0</v>
      </c>
      <c r="AM44" s="63">
        <f t="shared" si="43"/>
        <v>0</v>
      </c>
      <c r="AN44" s="63">
        <f t="shared" si="44"/>
        <v>0</v>
      </c>
      <c r="AO44" s="63">
        <f t="shared" si="45"/>
        <v>0</v>
      </c>
      <c r="AP44" s="63">
        <f t="shared" si="46"/>
        <v>0</v>
      </c>
      <c r="AQ44" s="63">
        <f t="shared" si="47"/>
        <v>0</v>
      </c>
      <c r="AR44" s="63">
        <f t="shared" si="48"/>
        <v>0</v>
      </c>
      <c r="AS44" s="63">
        <f t="shared" si="49"/>
        <v>0</v>
      </c>
      <c r="AT44" s="63">
        <f t="shared" si="50"/>
        <v>0</v>
      </c>
      <c r="AU44" s="63">
        <f t="shared" si="51"/>
        <v>0</v>
      </c>
      <c r="AV44" s="63">
        <f t="shared" si="52"/>
        <v>0</v>
      </c>
      <c r="AW44" s="69"/>
      <c r="AX44" s="70"/>
      <c r="AY44" s="71"/>
      <c r="AZ44" s="72">
        <f t="shared" si="21"/>
        <v>0.35</v>
      </c>
      <c r="BA44" s="66">
        <f t="shared" si="91"/>
        <v>0</v>
      </c>
      <c r="BB44" s="66">
        <f t="shared" si="91"/>
        <v>0.3</v>
      </c>
      <c r="BC44" s="66">
        <f t="shared" si="91"/>
        <v>0.3</v>
      </c>
      <c r="BD44" s="66">
        <f t="shared" si="91"/>
        <v>0.05</v>
      </c>
      <c r="BE44" s="66">
        <f t="shared" si="91"/>
        <v>0</v>
      </c>
      <c r="BF44" s="66">
        <f t="shared" si="91"/>
        <v>0</v>
      </c>
      <c r="BG44" s="66">
        <f t="shared" si="91"/>
        <v>0</v>
      </c>
      <c r="BH44" s="66">
        <f t="shared" si="91"/>
        <v>0</v>
      </c>
      <c r="BI44" s="66">
        <f t="shared" si="91"/>
        <v>0</v>
      </c>
      <c r="BJ44" s="67">
        <f t="shared" si="91"/>
        <v>0</v>
      </c>
      <c r="BK44" s="71">
        <f t="shared" si="22"/>
        <v>7874.9999999999991</v>
      </c>
      <c r="BL44" s="70">
        <f t="shared" si="23"/>
        <v>0</v>
      </c>
      <c r="BM44" s="70">
        <f t="shared" si="24"/>
        <v>6750</v>
      </c>
      <c r="BN44" s="70">
        <f t="shared" si="25"/>
        <v>6750</v>
      </c>
      <c r="BO44" s="70">
        <f t="shared" si="26"/>
        <v>1125</v>
      </c>
      <c r="BP44" s="70">
        <f t="shared" si="27"/>
        <v>0</v>
      </c>
      <c r="BQ44" s="70">
        <f t="shared" si="28"/>
        <v>0</v>
      </c>
      <c r="BR44" s="70">
        <f t="shared" si="29"/>
        <v>0</v>
      </c>
      <c r="BS44" s="70">
        <f t="shared" si="30"/>
        <v>0</v>
      </c>
      <c r="BT44" s="70">
        <f t="shared" si="31"/>
        <v>0</v>
      </c>
      <c r="BU44" s="73">
        <f t="shared" si="32"/>
        <v>0</v>
      </c>
    </row>
    <row r="45" spans="1:73" s="29" customFormat="1" ht="18.95" customHeight="1" thickTop="1" thickBot="1" x14ac:dyDescent="0.25">
      <c r="A45" s="177"/>
      <c r="B45" s="131"/>
      <c r="C45" s="350" t="str">
        <f>SUIVI!C78</f>
        <v>P42</v>
      </c>
      <c r="D45" s="133"/>
      <c r="E45" s="134">
        <f>SUIVI!L78</f>
        <v>0</v>
      </c>
      <c r="F45" s="135">
        <f>SUIVI!M78</f>
        <v>0</v>
      </c>
      <c r="G45" s="135">
        <f>SUIVI!N78</f>
        <v>0</v>
      </c>
      <c r="H45" s="136">
        <f>SUIVI!O78</f>
        <v>0</v>
      </c>
      <c r="I45" s="137">
        <f>SUIVI!P78</f>
        <v>0</v>
      </c>
      <c r="J45" s="138">
        <f>SUIVI!J78</f>
        <v>0</v>
      </c>
      <c r="K45" s="171">
        <v>1</v>
      </c>
      <c r="L45" s="114">
        <f>SUIVI!Y78</f>
        <v>0</v>
      </c>
      <c r="M45" s="156">
        <f>SUIVI!Q78</f>
        <v>0</v>
      </c>
      <c r="N45" s="156" t="str">
        <f>IF(SUIVI!R78&lt;&gt;"",EOMONTH(SUIVI!R78,0),IF(L45="OK",EOMONTH(M45,4),""))</f>
        <v/>
      </c>
      <c r="O45" s="140">
        <v>7</v>
      </c>
      <c r="P45" s="141">
        <f t="shared" si="33"/>
        <v>43799</v>
      </c>
      <c r="Q45" s="143"/>
      <c r="R45" s="143"/>
      <c r="S45" s="142">
        <f>SUIVI!H78</f>
        <v>30000</v>
      </c>
      <c r="T45" s="142">
        <f t="shared" si="34"/>
        <v>30000</v>
      </c>
      <c r="U45" s="144">
        <f t="shared" si="35"/>
        <v>0</v>
      </c>
      <c r="V45" s="145">
        <f t="shared" si="36"/>
        <v>0</v>
      </c>
      <c r="W45" s="146">
        <f t="shared" si="37"/>
        <v>0</v>
      </c>
      <c r="X45" s="144">
        <f t="shared" si="54"/>
        <v>30000</v>
      </c>
      <c r="Y45" s="145">
        <f t="shared" si="55"/>
        <v>7500</v>
      </c>
      <c r="Z45" s="146">
        <f t="shared" si="56"/>
        <v>22500</v>
      </c>
      <c r="AA45" s="147">
        <f t="shared" si="41"/>
        <v>1</v>
      </c>
      <c r="AB45" s="148">
        <f t="shared" si="68"/>
        <v>0</v>
      </c>
      <c r="AC45" s="148">
        <f t="shared" si="68"/>
        <v>0</v>
      </c>
      <c r="AD45" s="148">
        <f t="shared" si="68"/>
        <v>0</v>
      </c>
      <c r="AE45" s="148">
        <f t="shared" si="68"/>
        <v>0</v>
      </c>
      <c r="AF45" s="148">
        <f t="shared" si="68"/>
        <v>0</v>
      </c>
      <c r="AG45" s="148">
        <f t="shared" si="68"/>
        <v>0</v>
      </c>
      <c r="AH45" s="148">
        <f t="shared" si="68"/>
        <v>0</v>
      </c>
      <c r="AI45" s="148">
        <f t="shared" si="68"/>
        <v>0</v>
      </c>
      <c r="AJ45" s="148">
        <f t="shared" si="68"/>
        <v>0</v>
      </c>
      <c r="AK45" s="149">
        <f t="shared" si="68"/>
        <v>0</v>
      </c>
      <c r="AL45" s="150">
        <f t="shared" si="42"/>
        <v>0</v>
      </c>
      <c r="AM45" s="145">
        <f t="shared" si="43"/>
        <v>0</v>
      </c>
      <c r="AN45" s="145">
        <f t="shared" si="44"/>
        <v>0</v>
      </c>
      <c r="AO45" s="145">
        <f t="shared" si="45"/>
        <v>0</v>
      </c>
      <c r="AP45" s="145">
        <f t="shared" si="46"/>
        <v>0</v>
      </c>
      <c r="AQ45" s="145">
        <f t="shared" si="47"/>
        <v>0</v>
      </c>
      <c r="AR45" s="145">
        <f t="shared" si="48"/>
        <v>0</v>
      </c>
      <c r="AS45" s="145">
        <f t="shared" si="49"/>
        <v>0</v>
      </c>
      <c r="AT45" s="145">
        <f t="shared" si="50"/>
        <v>0</v>
      </c>
      <c r="AU45" s="145">
        <f t="shared" si="51"/>
        <v>0</v>
      </c>
      <c r="AV45" s="145">
        <f t="shared" si="52"/>
        <v>0</v>
      </c>
      <c r="AW45" s="151"/>
      <c r="AX45" s="154"/>
      <c r="AY45" s="152"/>
      <c r="AZ45" s="153">
        <f t="shared" si="21"/>
        <v>0.35</v>
      </c>
      <c r="BA45" s="148">
        <f t="shared" si="91"/>
        <v>0</v>
      </c>
      <c r="BB45" s="148">
        <f t="shared" si="91"/>
        <v>0.3</v>
      </c>
      <c r="BC45" s="148">
        <f t="shared" si="91"/>
        <v>0.3</v>
      </c>
      <c r="BD45" s="148">
        <f t="shared" si="91"/>
        <v>0.05</v>
      </c>
      <c r="BE45" s="148">
        <f t="shared" si="91"/>
        <v>0</v>
      </c>
      <c r="BF45" s="148">
        <f t="shared" si="91"/>
        <v>0</v>
      </c>
      <c r="BG45" s="148">
        <f t="shared" si="91"/>
        <v>0</v>
      </c>
      <c r="BH45" s="148">
        <f t="shared" si="91"/>
        <v>0</v>
      </c>
      <c r="BI45" s="148">
        <f t="shared" si="91"/>
        <v>0</v>
      </c>
      <c r="BJ45" s="149">
        <f t="shared" si="91"/>
        <v>0</v>
      </c>
      <c r="BK45" s="152">
        <f t="shared" si="22"/>
        <v>7874.9999999999991</v>
      </c>
      <c r="BL45" s="154">
        <f t="shared" si="23"/>
        <v>0</v>
      </c>
      <c r="BM45" s="154">
        <f t="shared" si="24"/>
        <v>6750</v>
      </c>
      <c r="BN45" s="154">
        <f t="shared" si="25"/>
        <v>6750</v>
      </c>
      <c r="BO45" s="154">
        <f t="shared" si="26"/>
        <v>1125</v>
      </c>
      <c r="BP45" s="154">
        <f t="shared" si="27"/>
        <v>0</v>
      </c>
      <c r="BQ45" s="154">
        <f t="shared" si="28"/>
        <v>0</v>
      </c>
      <c r="BR45" s="154">
        <f t="shared" si="29"/>
        <v>0</v>
      </c>
      <c r="BS45" s="154">
        <f t="shared" si="30"/>
        <v>0</v>
      </c>
      <c r="BT45" s="154">
        <f t="shared" si="31"/>
        <v>0</v>
      </c>
      <c r="BU45" s="155">
        <f t="shared" si="32"/>
        <v>0</v>
      </c>
    </row>
    <row r="46" spans="1:73" s="29" customFormat="1" ht="18.95" customHeight="1" thickTop="1" x14ac:dyDescent="0.2">
      <c r="A46" s="177"/>
      <c r="B46" s="351"/>
      <c r="C46" s="352" t="str">
        <f>SUIVI!C79</f>
        <v>P43</v>
      </c>
      <c r="D46" s="353"/>
      <c r="E46" s="354">
        <f>SUIVI!L79</f>
        <v>0</v>
      </c>
      <c r="F46" s="355">
        <f>SUIVI!M79</f>
        <v>0</v>
      </c>
      <c r="G46" s="355">
        <f>SUIVI!N79</f>
        <v>0</v>
      </c>
      <c r="H46" s="356">
        <f>SUIVI!O79</f>
        <v>0</v>
      </c>
      <c r="I46" s="357">
        <f>SUIVI!P79</f>
        <v>0</v>
      </c>
      <c r="J46" s="358">
        <f>SUIVI!J79</f>
        <v>0</v>
      </c>
      <c r="K46" s="359">
        <v>1</v>
      </c>
      <c r="L46" s="360">
        <f>SUIVI!Y79</f>
        <v>0</v>
      </c>
      <c r="M46" s="361">
        <f>SUIVI!Q79</f>
        <v>0</v>
      </c>
      <c r="N46" s="361" t="str">
        <f>IF(SUIVI!R79&lt;&gt;"",EOMONTH(SUIVI!R79,0),IF(L46="OK",EOMONTH(M46,4),""))</f>
        <v/>
      </c>
      <c r="O46" s="362">
        <v>1</v>
      </c>
      <c r="P46" s="363">
        <f t="shared" ref="P46" si="107">IF(L46="OK","",EOMONTH($O$2,O46+5))</f>
        <v>43616</v>
      </c>
      <c r="Q46" s="364"/>
      <c r="R46" s="364"/>
      <c r="S46" s="365">
        <f>SUIVI!H79</f>
        <v>30000</v>
      </c>
      <c r="T46" s="365">
        <f t="shared" si="34"/>
        <v>30000</v>
      </c>
      <c r="U46" s="366">
        <f t="shared" ref="U46" si="108">IF(L46="OK",T46*K46,0)</f>
        <v>0</v>
      </c>
      <c r="V46" s="367">
        <f t="shared" ref="V46" si="109">U46*$V$3</f>
        <v>0</v>
      </c>
      <c r="W46" s="368">
        <f t="shared" ref="W46" si="110">U46*$W$3</f>
        <v>0</v>
      </c>
      <c r="X46" s="366">
        <f t="shared" si="54"/>
        <v>30000</v>
      </c>
      <c r="Y46" s="367">
        <f t="shared" si="55"/>
        <v>7500</v>
      </c>
      <c r="Z46" s="368">
        <f t="shared" si="56"/>
        <v>22500</v>
      </c>
      <c r="AA46" s="369">
        <f t="shared" ref="AA46" si="111">1-SUM(AB46:AK46)</f>
        <v>1</v>
      </c>
      <c r="AB46" s="370">
        <f t="shared" ref="AB46:AK46" si="112">IF(AB$1&lt;$N46,0,AB$2)</f>
        <v>0</v>
      </c>
      <c r="AC46" s="370">
        <f t="shared" si="112"/>
        <v>0</v>
      </c>
      <c r="AD46" s="370">
        <f t="shared" si="112"/>
        <v>0</v>
      </c>
      <c r="AE46" s="370">
        <f t="shared" si="112"/>
        <v>0</v>
      </c>
      <c r="AF46" s="370">
        <f t="shared" si="112"/>
        <v>0</v>
      </c>
      <c r="AG46" s="370">
        <f t="shared" si="112"/>
        <v>0</v>
      </c>
      <c r="AH46" s="370">
        <f t="shared" si="112"/>
        <v>0</v>
      </c>
      <c r="AI46" s="370">
        <f t="shared" si="112"/>
        <v>0</v>
      </c>
      <c r="AJ46" s="370">
        <f t="shared" si="112"/>
        <v>0</v>
      </c>
      <c r="AK46" s="371">
        <f t="shared" si="112"/>
        <v>0</v>
      </c>
      <c r="AL46" s="372">
        <f t="shared" ref="AL46" si="113">$W46*AA46</f>
        <v>0</v>
      </c>
      <c r="AM46" s="367">
        <f t="shared" ref="AM46" si="114">$W46*AB46</f>
        <v>0</v>
      </c>
      <c r="AN46" s="367">
        <f t="shared" ref="AN46" si="115">$W46*AC46</f>
        <v>0</v>
      </c>
      <c r="AO46" s="367">
        <f t="shared" ref="AO46" si="116">$W46*AD46</f>
        <v>0</v>
      </c>
      <c r="AP46" s="367">
        <f t="shared" ref="AP46" si="117">$W46*AE46</f>
        <v>0</v>
      </c>
      <c r="AQ46" s="367">
        <f t="shared" ref="AQ46" si="118">$W46*AF46</f>
        <v>0</v>
      </c>
      <c r="AR46" s="367">
        <f t="shared" ref="AR46" si="119">$W46*AG46</f>
        <v>0</v>
      </c>
      <c r="AS46" s="367">
        <f t="shared" ref="AS46" si="120">$W46*AH46</f>
        <v>0</v>
      </c>
      <c r="AT46" s="367">
        <f t="shared" ref="AT46" si="121">$W46*AI46</f>
        <v>0</v>
      </c>
      <c r="AU46" s="367">
        <f t="shared" ref="AU46" si="122">$W46*AJ46</f>
        <v>0</v>
      </c>
      <c r="AV46" s="367">
        <f t="shared" ref="AV46" si="123">$W46*AK46</f>
        <v>0</v>
      </c>
      <c r="AW46" s="373"/>
      <c r="AX46" s="374"/>
      <c r="AY46" s="375"/>
      <c r="AZ46" s="376">
        <f t="shared" si="21"/>
        <v>0</v>
      </c>
      <c r="BA46" s="370">
        <f t="shared" si="91"/>
        <v>0.35</v>
      </c>
      <c r="BB46" s="370">
        <f t="shared" si="91"/>
        <v>0.3</v>
      </c>
      <c r="BC46" s="370">
        <f t="shared" si="91"/>
        <v>0.3</v>
      </c>
      <c r="BD46" s="370">
        <f t="shared" si="91"/>
        <v>0.05</v>
      </c>
      <c r="BE46" s="370">
        <f t="shared" si="91"/>
        <v>0</v>
      </c>
      <c r="BF46" s="370">
        <f t="shared" si="91"/>
        <v>0</v>
      </c>
      <c r="BG46" s="370">
        <f t="shared" si="91"/>
        <v>0</v>
      </c>
      <c r="BH46" s="370">
        <f t="shared" si="91"/>
        <v>0</v>
      </c>
      <c r="BI46" s="370">
        <f t="shared" si="91"/>
        <v>0</v>
      </c>
      <c r="BJ46" s="371">
        <f t="shared" si="91"/>
        <v>0</v>
      </c>
      <c r="BK46" s="375">
        <f t="shared" si="22"/>
        <v>0</v>
      </c>
      <c r="BL46" s="374">
        <f t="shared" si="23"/>
        <v>7874.9999999999991</v>
      </c>
      <c r="BM46" s="374">
        <f t="shared" si="24"/>
        <v>6750</v>
      </c>
      <c r="BN46" s="374">
        <f t="shared" si="25"/>
        <v>6750</v>
      </c>
      <c r="BO46" s="374">
        <f t="shared" si="26"/>
        <v>1125</v>
      </c>
      <c r="BP46" s="374">
        <f t="shared" si="27"/>
        <v>0</v>
      </c>
      <c r="BQ46" s="374">
        <f t="shared" si="28"/>
        <v>0</v>
      </c>
      <c r="BR46" s="374">
        <f t="shared" si="29"/>
        <v>0</v>
      </c>
      <c r="BS46" s="374">
        <f t="shared" si="30"/>
        <v>0</v>
      </c>
      <c r="BT46" s="374">
        <f t="shared" si="31"/>
        <v>0</v>
      </c>
      <c r="BU46" s="377">
        <f t="shared" si="32"/>
        <v>0</v>
      </c>
    </row>
    <row r="47" spans="1:73" ht="16.5" thickBot="1" x14ac:dyDescent="0.25">
      <c r="T47" s="234">
        <f>SUM(T4:T46)</f>
        <v>1290000</v>
      </c>
      <c r="U47" s="180"/>
      <c r="V47" s="181">
        <f>SUM(V4:V46)</f>
        <v>0</v>
      </c>
      <c r="W47" s="235"/>
      <c r="X47" s="180">
        <f>SUM(X4:X46)</f>
        <v>1290000</v>
      </c>
      <c r="Y47" s="181">
        <f>SUM(Y4:Y46)</f>
        <v>322500</v>
      </c>
      <c r="Z47" s="235">
        <f>SUM(Z4:Z46)</f>
        <v>967500</v>
      </c>
      <c r="AL47" s="274">
        <f t="shared" ref="AL47:AV47" si="124">SUM(AL4:AL46)</f>
        <v>0</v>
      </c>
      <c r="AM47" s="275">
        <f t="shared" si="124"/>
        <v>0</v>
      </c>
      <c r="AN47" s="275">
        <f t="shared" si="124"/>
        <v>0</v>
      </c>
      <c r="AO47" s="275">
        <f t="shared" si="124"/>
        <v>0</v>
      </c>
      <c r="AP47" s="275">
        <f t="shared" si="124"/>
        <v>0</v>
      </c>
      <c r="AQ47" s="275">
        <f t="shared" si="124"/>
        <v>0</v>
      </c>
      <c r="AR47" s="275">
        <f t="shared" si="124"/>
        <v>0</v>
      </c>
      <c r="AS47" s="275">
        <f t="shared" si="124"/>
        <v>0</v>
      </c>
      <c r="AT47" s="275">
        <f t="shared" si="124"/>
        <v>0</v>
      </c>
      <c r="AU47" s="275">
        <f t="shared" si="124"/>
        <v>0</v>
      </c>
      <c r="AV47" s="276">
        <f t="shared" si="124"/>
        <v>0</v>
      </c>
      <c r="BK47" s="279">
        <f t="shared" ref="BK47:BU47" si="125">SUM(BK4:BK46)</f>
        <v>291374.99999999994</v>
      </c>
      <c r="BL47" s="179">
        <f t="shared" si="125"/>
        <v>47249.999999999993</v>
      </c>
      <c r="BM47" s="179">
        <f t="shared" si="125"/>
        <v>290250</v>
      </c>
      <c r="BN47" s="179">
        <f t="shared" si="125"/>
        <v>290250</v>
      </c>
      <c r="BO47" s="179">
        <f t="shared" si="125"/>
        <v>48375</v>
      </c>
      <c r="BP47" s="179">
        <f t="shared" si="125"/>
        <v>0</v>
      </c>
      <c r="BQ47" s="179">
        <f t="shared" si="125"/>
        <v>0</v>
      </c>
      <c r="BR47" s="179">
        <f t="shared" si="125"/>
        <v>0</v>
      </c>
      <c r="BS47" s="179">
        <f t="shared" si="125"/>
        <v>0</v>
      </c>
      <c r="BT47" s="179">
        <f t="shared" si="125"/>
        <v>0</v>
      </c>
      <c r="BU47" s="280">
        <f t="shared" si="125"/>
        <v>0</v>
      </c>
    </row>
    <row r="54" spans="22:22" x14ac:dyDescent="0.2">
      <c r="V54" s="211"/>
    </row>
  </sheetData>
  <mergeCells count="4">
    <mergeCell ref="U2:W2"/>
    <mergeCell ref="X2:Z2"/>
    <mergeCell ref="AL2:AV2"/>
    <mergeCell ref="BK2:BU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3" name="Button 10">
              <controlPr defaultSize="0" autoFill="0" autoPict="0" macro="[0]!PARKINGS.Invoice_template_generator2">
                <anchor moveWithCells="1" sizeWithCells="1">
                  <from>
                    <xdr:col>2</xdr:col>
                    <xdr:colOff>304800</xdr:colOff>
                    <xdr:row>49</xdr:row>
                    <xdr:rowOff>38100</xdr:rowOff>
                  </from>
                  <to>
                    <xdr:col>5</xdr:col>
                    <xdr:colOff>1381125</xdr:colOff>
                    <xdr:row>57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3"/>
  <dimension ref="A1:CF63"/>
  <sheetViews>
    <sheetView showZeros="0" workbookViewId="0">
      <pane xSplit="8" ySplit="3" topLeftCell="I5" activePane="bottomRight" state="frozen"/>
      <selection pane="topRight" activeCell="I1" sqref="I1"/>
      <selection pane="bottomLeft" activeCell="A4" sqref="A4"/>
      <selection pane="bottomRight" activeCell="I13" sqref="I13"/>
    </sheetView>
  </sheetViews>
  <sheetFormatPr defaultColWidth="11.42578125" defaultRowHeight="12.75" x14ac:dyDescent="0.2"/>
  <cols>
    <col min="2" max="2" width="8.140625" bestFit="1" customWidth="1"/>
    <col min="3" max="3" width="22.42578125" bestFit="1" customWidth="1"/>
    <col min="4" max="4" width="16" bestFit="1" customWidth="1"/>
    <col min="5" max="5" width="5.42578125" bestFit="1" customWidth="1"/>
    <col min="8" max="8" width="14" bestFit="1" customWidth="1"/>
    <col min="9" max="11" width="11" bestFit="1" customWidth="1"/>
    <col min="12" max="12" width="12.140625" bestFit="1" customWidth="1"/>
    <col min="13" max="42" width="11" bestFit="1" customWidth="1"/>
    <col min="43" max="43" width="12.140625" bestFit="1" customWidth="1"/>
    <col min="44" max="49" width="11" bestFit="1" customWidth="1"/>
    <col min="50" max="50" width="12.140625" bestFit="1" customWidth="1"/>
    <col min="51" max="81" width="11" bestFit="1" customWidth="1"/>
  </cols>
  <sheetData>
    <row r="1" spans="1:84" s="183" customFormat="1" ht="21" customHeight="1" x14ac:dyDescent="0.25">
      <c r="A1" s="1"/>
      <c r="F1" s="184"/>
      <c r="G1" s="385" t="s">
        <v>49</v>
      </c>
      <c r="H1" s="184"/>
      <c r="I1" s="185">
        <v>1</v>
      </c>
      <c r="J1" s="185">
        <f>I1+1</f>
        <v>2</v>
      </c>
      <c r="K1" s="185">
        <f>J1+1</f>
        <v>3</v>
      </c>
      <c r="L1" s="185">
        <f t="shared" ref="L1:BD1" si="0">K1+1</f>
        <v>4</v>
      </c>
      <c r="M1" s="185">
        <f t="shared" si="0"/>
        <v>5</v>
      </c>
      <c r="N1" s="185">
        <f t="shared" si="0"/>
        <v>6</v>
      </c>
      <c r="O1" s="185">
        <f t="shared" si="0"/>
        <v>7</v>
      </c>
      <c r="P1" s="185">
        <f t="shared" si="0"/>
        <v>8</v>
      </c>
      <c r="Q1" s="185">
        <f t="shared" si="0"/>
        <v>9</v>
      </c>
      <c r="R1" s="185">
        <f t="shared" si="0"/>
        <v>10</v>
      </c>
      <c r="S1" s="185">
        <f t="shared" si="0"/>
        <v>11</v>
      </c>
      <c r="T1" s="185">
        <f t="shared" si="0"/>
        <v>12</v>
      </c>
      <c r="U1" s="185">
        <f t="shared" si="0"/>
        <v>13</v>
      </c>
      <c r="V1" s="185">
        <f t="shared" si="0"/>
        <v>14</v>
      </c>
      <c r="W1" s="185">
        <f t="shared" si="0"/>
        <v>15</v>
      </c>
      <c r="X1" s="185">
        <f t="shared" si="0"/>
        <v>16</v>
      </c>
      <c r="Y1" s="185">
        <f t="shared" si="0"/>
        <v>17</v>
      </c>
      <c r="Z1" s="185">
        <f t="shared" si="0"/>
        <v>18</v>
      </c>
      <c r="AA1" s="185">
        <f t="shared" si="0"/>
        <v>19</v>
      </c>
      <c r="AB1" s="185">
        <f t="shared" si="0"/>
        <v>20</v>
      </c>
      <c r="AC1" s="185">
        <f t="shared" si="0"/>
        <v>21</v>
      </c>
      <c r="AD1" s="185">
        <f t="shared" si="0"/>
        <v>22</v>
      </c>
      <c r="AE1" s="185">
        <f t="shared" si="0"/>
        <v>23</v>
      </c>
      <c r="AF1" s="185">
        <f>AE1+1</f>
        <v>24</v>
      </c>
      <c r="AG1" s="185">
        <f t="shared" si="0"/>
        <v>25</v>
      </c>
      <c r="AH1" s="185">
        <f t="shared" si="0"/>
        <v>26</v>
      </c>
      <c r="AI1" s="185">
        <f t="shared" si="0"/>
        <v>27</v>
      </c>
      <c r="AJ1" s="185">
        <f t="shared" si="0"/>
        <v>28</v>
      </c>
      <c r="AK1" s="185">
        <f t="shared" si="0"/>
        <v>29</v>
      </c>
      <c r="AL1" s="185">
        <f t="shared" si="0"/>
        <v>30</v>
      </c>
      <c r="AM1" s="185">
        <f t="shared" si="0"/>
        <v>31</v>
      </c>
      <c r="AN1" s="185">
        <f t="shared" si="0"/>
        <v>32</v>
      </c>
      <c r="AO1" s="185">
        <f t="shared" si="0"/>
        <v>33</v>
      </c>
      <c r="AP1" s="185">
        <f t="shared" si="0"/>
        <v>34</v>
      </c>
      <c r="AQ1" s="185">
        <f t="shared" si="0"/>
        <v>35</v>
      </c>
      <c r="AR1" s="185">
        <f t="shared" si="0"/>
        <v>36</v>
      </c>
      <c r="AS1" s="185">
        <f t="shared" si="0"/>
        <v>37</v>
      </c>
      <c r="AT1" s="185">
        <f t="shared" si="0"/>
        <v>38</v>
      </c>
      <c r="AU1" s="185">
        <f t="shared" si="0"/>
        <v>39</v>
      </c>
      <c r="AV1" s="185">
        <f t="shared" si="0"/>
        <v>40</v>
      </c>
      <c r="AW1" s="185">
        <f t="shared" si="0"/>
        <v>41</v>
      </c>
      <c r="AX1" s="185">
        <f>AW1+1</f>
        <v>42</v>
      </c>
      <c r="AY1" s="185">
        <f t="shared" si="0"/>
        <v>43</v>
      </c>
      <c r="AZ1" s="185">
        <f t="shared" si="0"/>
        <v>44</v>
      </c>
      <c r="BA1" s="185">
        <f t="shared" si="0"/>
        <v>45</v>
      </c>
      <c r="BB1" s="185">
        <f t="shared" si="0"/>
        <v>46</v>
      </c>
      <c r="BC1" s="185">
        <f t="shared" si="0"/>
        <v>47</v>
      </c>
      <c r="BD1" s="185">
        <f t="shared" si="0"/>
        <v>48</v>
      </c>
      <c r="BE1" s="185">
        <f>BD1+1</f>
        <v>49</v>
      </c>
      <c r="BF1" s="185">
        <f t="shared" ref="BF1:CC1" si="1">BE1+1</f>
        <v>50</v>
      </c>
      <c r="BG1" s="185">
        <f t="shared" si="1"/>
        <v>51</v>
      </c>
      <c r="BH1" s="185">
        <f t="shared" si="1"/>
        <v>52</v>
      </c>
      <c r="BI1" s="185">
        <f t="shared" si="1"/>
        <v>53</v>
      </c>
      <c r="BJ1" s="185">
        <f t="shared" si="1"/>
        <v>54</v>
      </c>
      <c r="BK1" s="185">
        <f t="shared" si="1"/>
        <v>55</v>
      </c>
      <c r="BL1" s="185">
        <f t="shared" si="1"/>
        <v>56</v>
      </c>
      <c r="BM1" s="185">
        <f t="shared" si="1"/>
        <v>57</v>
      </c>
      <c r="BN1" s="185">
        <f t="shared" si="1"/>
        <v>58</v>
      </c>
      <c r="BO1" s="185">
        <f t="shared" si="1"/>
        <v>59</v>
      </c>
      <c r="BP1" s="185">
        <f t="shared" si="1"/>
        <v>60</v>
      </c>
      <c r="BQ1" s="185">
        <f t="shared" si="1"/>
        <v>61</v>
      </c>
      <c r="BR1" s="185">
        <f t="shared" si="1"/>
        <v>62</v>
      </c>
      <c r="BS1" s="185">
        <f t="shared" si="1"/>
        <v>63</v>
      </c>
      <c r="BT1" s="185">
        <f t="shared" si="1"/>
        <v>64</v>
      </c>
      <c r="BU1" s="185">
        <f t="shared" si="1"/>
        <v>65</v>
      </c>
      <c r="BV1" s="185">
        <f t="shared" si="1"/>
        <v>66</v>
      </c>
      <c r="BW1" s="185">
        <f t="shared" si="1"/>
        <v>67</v>
      </c>
      <c r="BX1" s="185">
        <f t="shared" si="1"/>
        <v>68</v>
      </c>
      <c r="BY1" s="185">
        <f t="shared" si="1"/>
        <v>69</v>
      </c>
      <c r="BZ1" s="185">
        <f t="shared" si="1"/>
        <v>70</v>
      </c>
      <c r="CA1" s="185">
        <f t="shared" si="1"/>
        <v>71</v>
      </c>
      <c r="CB1" s="185">
        <f t="shared" si="1"/>
        <v>72</v>
      </c>
      <c r="CC1" s="185">
        <f t="shared" si="1"/>
        <v>73</v>
      </c>
      <c r="CF1" s="207" t="s">
        <v>66</v>
      </c>
    </row>
    <row r="2" spans="1:84" s="183" customFormat="1" ht="21" customHeight="1" x14ac:dyDescent="0.25">
      <c r="A2" s="1"/>
      <c r="F2" s="184"/>
      <c r="G2" s="385"/>
      <c r="H2" s="184"/>
      <c r="I2" s="186">
        <v>43131</v>
      </c>
      <c r="J2" s="186">
        <f>EOMONTH(I2,1)</f>
        <v>43159</v>
      </c>
      <c r="K2" s="186">
        <f>EOMONTH(J2,1)</f>
        <v>43190</v>
      </c>
      <c r="L2" s="186">
        <f t="shared" ref="L2:BW2" si="2">EOMONTH(K2,1)</f>
        <v>43220</v>
      </c>
      <c r="M2" s="186">
        <f t="shared" si="2"/>
        <v>43251</v>
      </c>
      <c r="N2" s="186">
        <f t="shared" si="2"/>
        <v>43281</v>
      </c>
      <c r="O2" s="186">
        <f t="shared" si="2"/>
        <v>43312</v>
      </c>
      <c r="P2" s="186">
        <f t="shared" si="2"/>
        <v>43343</v>
      </c>
      <c r="Q2" s="186">
        <f t="shared" si="2"/>
        <v>43373</v>
      </c>
      <c r="R2" s="186">
        <f t="shared" si="2"/>
        <v>43404</v>
      </c>
      <c r="S2" s="186">
        <f t="shared" si="2"/>
        <v>43434</v>
      </c>
      <c r="T2" s="186">
        <f t="shared" si="2"/>
        <v>43465</v>
      </c>
      <c r="U2" s="186">
        <f t="shared" si="2"/>
        <v>43496</v>
      </c>
      <c r="V2" s="186">
        <f t="shared" si="2"/>
        <v>43524</v>
      </c>
      <c r="W2" s="186">
        <f t="shared" si="2"/>
        <v>43555</v>
      </c>
      <c r="X2" s="186">
        <f t="shared" si="2"/>
        <v>43585</v>
      </c>
      <c r="Y2" s="186">
        <f t="shared" si="2"/>
        <v>43616</v>
      </c>
      <c r="Z2" s="186">
        <f t="shared" si="2"/>
        <v>43646</v>
      </c>
      <c r="AA2" s="186">
        <f t="shared" si="2"/>
        <v>43677</v>
      </c>
      <c r="AB2" s="186">
        <f t="shared" si="2"/>
        <v>43708</v>
      </c>
      <c r="AC2" s="186">
        <f t="shared" si="2"/>
        <v>43738</v>
      </c>
      <c r="AD2" s="186">
        <f t="shared" si="2"/>
        <v>43769</v>
      </c>
      <c r="AE2" s="186">
        <f t="shared" si="2"/>
        <v>43799</v>
      </c>
      <c r="AF2" s="186">
        <f t="shared" si="2"/>
        <v>43830</v>
      </c>
      <c r="AG2" s="186">
        <f t="shared" si="2"/>
        <v>43861</v>
      </c>
      <c r="AH2" s="186">
        <f t="shared" si="2"/>
        <v>43890</v>
      </c>
      <c r="AI2" s="186">
        <f t="shared" si="2"/>
        <v>43921</v>
      </c>
      <c r="AJ2" s="186">
        <f t="shared" si="2"/>
        <v>43951</v>
      </c>
      <c r="AK2" s="186">
        <f t="shared" si="2"/>
        <v>43982</v>
      </c>
      <c r="AL2" s="186">
        <f t="shared" si="2"/>
        <v>44012</v>
      </c>
      <c r="AM2" s="186">
        <f t="shared" si="2"/>
        <v>44043</v>
      </c>
      <c r="AN2" s="186">
        <f t="shared" si="2"/>
        <v>44074</v>
      </c>
      <c r="AO2" s="186">
        <f t="shared" si="2"/>
        <v>44104</v>
      </c>
      <c r="AP2" s="186">
        <f t="shared" si="2"/>
        <v>44135</v>
      </c>
      <c r="AQ2" s="186">
        <f t="shared" si="2"/>
        <v>44165</v>
      </c>
      <c r="AR2" s="186">
        <f t="shared" si="2"/>
        <v>44196</v>
      </c>
      <c r="AS2" s="186">
        <f t="shared" si="2"/>
        <v>44227</v>
      </c>
      <c r="AT2" s="186">
        <f t="shared" si="2"/>
        <v>44255</v>
      </c>
      <c r="AU2" s="186">
        <f t="shared" si="2"/>
        <v>44286</v>
      </c>
      <c r="AV2" s="186">
        <f t="shared" si="2"/>
        <v>44316</v>
      </c>
      <c r="AW2" s="186">
        <f t="shared" si="2"/>
        <v>44347</v>
      </c>
      <c r="AX2" s="186">
        <f t="shared" si="2"/>
        <v>44377</v>
      </c>
      <c r="AY2" s="186">
        <f t="shared" si="2"/>
        <v>44408</v>
      </c>
      <c r="AZ2" s="186">
        <f t="shared" si="2"/>
        <v>44439</v>
      </c>
      <c r="BA2" s="186">
        <f t="shared" si="2"/>
        <v>44469</v>
      </c>
      <c r="BB2" s="186">
        <f t="shared" si="2"/>
        <v>44500</v>
      </c>
      <c r="BC2" s="186">
        <f t="shared" si="2"/>
        <v>44530</v>
      </c>
      <c r="BD2" s="186">
        <f t="shared" si="2"/>
        <v>44561</v>
      </c>
      <c r="BE2" s="186">
        <f t="shared" si="2"/>
        <v>44592</v>
      </c>
      <c r="BF2" s="186">
        <f t="shared" si="2"/>
        <v>44620</v>
      </c>
      <c r="BG2" s="186">
        <f t="shared" si="2"/>
        <v>44651</v>
      </c>
      <c r="BH2" s="186">
        <f t="shared" si="2"/>
        <v>44681</v>
      </c>
      <c r="BI2" s="186">
        <f t="shared" si="2"/>
        <v>44712</v>
      </c>
      <c r="BJ2" s="186">
        <f t="shared" si="2"/>
        <v>44742</v>
      </c>
      <c r="BK2" s="186">
        <f t="shared" si="2"/>
        <v>44773</v>
      </c>
      <c r="BL2" s="186">
        <f t="shared" si="2"/>
        <v>44804</v>
      </c>
      <c r="BM2" s="186">
        <f t="shared" si="2"/>
        <v>44834</v>
      </c>
      <c r="BN2" s="186">
        <f t="shared" si="2"/>
        <v>44865</v>
      </c>
      <c r="BO2" s="186">
        <f t="shared" si="2"/>
        <v>44895</v>
      </c>
      <c r="BP2" s="186">
        <f t="shared" si="2"/>
        <v>44926</v>
      </c>
      <c r="BQ2" s="186">
        <f t="shared" si="2"/>
        <v>44957</v>
      </c>
      <c r="BR2" s="186">
        <f t="shared" si="2"/>
        <v>44985</v>
      </c>
      <c r="BS2" s="186">
        <f t="shared" si="2"/>
        <v>45016</v>
      </c>
      <c r="BT2" s="186">
        <f t="shared" si="2"/>
        <v>45046</v>
      </c>
      <c r="BU2" s="186">
        <f t="shared" si="2"/>
        <v>45077</v>
      </c>
      <c r="BV2" s="186">
        <f t="shared" si="2"/>
        <v>45107</v>
      </c>
      <c r="BW2" s="186">
        <f t="shared" si="2"/>
        <v>45138</v>
      </c>
      <c r="BX2" s="186">
        <f t="shared" ref="BX2:CC2" si="3">EOMONTH(BW2,1)</f>
        <v>45169</v>
      </c>
      <c r="BY2" s="186">
        <f t="shared" si="3"/>
        <v>45199</v>
      </c>
      <c r="BZ2" s="186">
        <f t="shared" si="3"/>
        <v>45230</v>
      </c>
      <c r="CA2" s="186">
        <f t="shared" si="3"/>
        <v>45260</v>
      </c>
      <c r="CB2" s="186">
        <f t="shared" si="3"/>
        <v>45291</v>
      </c>
      <c r="CC2" s="186">
        <f t="shared" si="3"/>
        <v>45322</v>
      </c>
      <c r="CF2" s="207" t="s">
        <v>66</v>
      </c>
    </row>
    <row r="3" spans="1:84" s="183" customFormat="1" ht="21" customHeight="1" x14ac:dyDescent="0.3">
      <c r="A3" s="1"/>
      <c r="F3" s="184"/>
      <c r="G3" s="187"/>
      <c r="H3" s="184"/>
      <c r="I3" s="188" t="str">
        <f xml:space="preserve"> "Q"&amp;ROUNDUP(MONTH(I2)/3,0)&amp;" "&amp;YEAR(I2)</f>
        <v>Q1 2018</v>
      </c>
      <c r="J3" s="188" t="str">
        <f t="shared" ref="J3:BU3" si="4" xml:space="preserve"> "Q"&amp;ROUNDUP(MONTH(J2)/3,0)&amp;" "&amp;YEAR(J2)</f>
        <v>Q1 2018</v>
      </c>
      <c r="K3" s="188" t="str">
        <f t="shared" si="4"/>
        <v>Q1 2018</v>
      </c>
      <c r="L3" s="188" t="str">
        <f t="shared" si="4"/>
        <v>Q2 2018</v>
      </c>
      <c r="M3" s="188" t="str">
        <f t="shared" si="4"/>
        <v>Q2 2018</v>
      </c>
      <c r="N3" s="188" t="str">
        <f t="shared" si="4"/>
        <v>Q2 2018</v>
      </c>
      <c r="O3" s="188" t="str">
        <f t="shared" si="4"/>
        <v>Q3 2018</v>
      </c>
      <c r="P3" s="188" t="str">
        <f t="shared" si="4"/>
        <v>Q3 2018</v>
      </c>
      <c r="Q3" s="188" t="str">
        <f t="shared" si="4"/>
        <v>Q3 2018</v>
      </c>
      <c r="R3" s="188" t="str">
        <f t="shared" si="4"/>
        <v>Q4 2018</v>
      </c>
      <c r="S3" s="188" t="str">
        <f t="shared" si="4"/>
        <v>Q4 2018</v>
      </c>
      <c r="T3" s="188" t="str">
        <f t="shared" si="4"/>
        <v>Q4 2018</v>
      </c>
      <c r="U3" s="188" t="str">
        <f t="shared" si="4"/>
        <v>Q1 2019</v>
      </c>
      <c r="V3" s="188" t="str">
        <f t="shared" si="4"/>
        <v>Q1 2019</v>
      </c>
      <c r="W3" s="188" t="str">
        <f t="shared" si="4"/>
        <v>Q1 2019</v>
      </c>
      <c r="X3" s="188" t="str">
        <f t="shared" si="4"/>
        <v>Q2 2019</v>
      </c>
      <c r="Y3" s="188" t="str">
        <f t="shared" si="4"/>
        <v>Q2 2019</v>
      </c>
      <c r="Z3" s="188" t="str">
        <f t="shared" si="4"/>
        <v>Q2 2019</v>
      </c>
      <c r="AA3" s="188" t="str">
        <f t="shared" si="4"/>
        <v>Q3 2019</v>
      </c>
      <c r="AB3" s="188" t="str">
        <f t="shared" si="4"/>
        <v>Q3 2019</v>
      </c>
      <c r="AC3" s="188" t="str">
        <f t="shared" si="4"/>
        <v>Q3 2019</v>
      </c>
      <c r="AD3" s="188" t="str">
        <f t="shared" si="4"/>
        <v>Q4 2019</v>
      </c>
      <c r="AE3" s="188" t="str">
        <f t="shared" si="4"/>
        <v>Q4 2019</v>
      </c>
      <c r="AF3" s="188" t="str">
        <f t="shared" si="4"/>
        <v>Q4 2019</v>
      </c>
      <c r="AG3" s="188" t="str">
        <f t="shared" si="4"/>
        <v>Q1 2020</v>
      </c>
      <c r="AH3" s="188" t="str">
        <f t="shared" si="4"/>
        <v>Q1 2020</v>
      </c>
      <c r="AI3" s="188" t="str">
        <f t="shared" si="4"/>
        <v>Q1 2020</v>
      </c>
      <c r="AJ3" s="188" t="str">
        <f t="shared" si="4"/>
        <v>Q2 2020</v>
      </c>
      <c r="AK3" s="188" t="str">
        <f t="shared" si="4"/>
        <v>Q2 2020</v>
      </c>
      <c r="AL3" s="188" t="str">
        <f t="shared" si="4"/>
        <v>Q2 2020</v>
      </c>
      <c r="AM3" s="188" t="str">
        <f t="shared" si="4"/>
        <v>Q3 2020</v>
      </c>
      <c r="AN3" s="188" t="str">
        <f t="shared" si="4"/>
        <v>Q3 2020</v>
      </c>
      <c r="AO3" s="188" t="str">
        <f t="shared" si="4"/>
        <v>Q3 2020</v>
      </c>
      <c r="AP3" s="188" t="str">
        <f t="shared" si="4"/>
        <v>Q4 2020</v>
      </c>
      <c r="AQ3" s="188" t="str">
        <f t="shared" si="4"/>
        <v>Q4 2020</v>
      </c>
      <c r="AR3" s="188" t="str">
        <f t="shared" si="4"/>
        <v>Q4 2020</v>
      </c>
      <c r="AS3" s="188" t="str">
        <f t="shared" si="4"/>
        <v>Q1 2021</v>
      </c>
      <c r="AT3" s="188" t="str">
        <f t="shared" si="4"/>
        <v>Q1 2021</v>
      </c>
      <c r="AU3" s="188" t="str">
        <f t="shared" si="4"/>
        <v>Q1 2021</v>
      </c>
      <c r="AV3" s="188" t="str">
        <f t="shared" si="4"/>
        <v>Q2 2021</v>
      </c>
      <c r="AW3" s="188" t="str">
        <f t="shared" si="4"/>
        <v>Q2 2021</v>
      </c>
      <c r="AX3" s="188" t="str">
        <f t="shared" si="4"/>
        <v>Q2 2021</v>
      </c>
      <c r="AY3" s="188" t="str">
        <f t="shared" si="4"/>
        <v>Q3 2021</v>
      </c>
      <c r="AZ3" s="188" t="str">
        <f t="shared" si="4"/>
        <v>Q3 2021</v>
      </c>
      <c r="BA3" s="188" t="str">
        <f t="shared" si="4"/>
        <v>Q3 2021</v>
      </c>
      <c r="BB3" s="188" t="str">
        <f t="shared" si="4"/>
        <v>Q4 2021</v>
      </c>
      <c r="BC3" s="188" t="str">
        <f t="shared" si="4"/>
        <v>Q4 2021</v>
      </c>
      <c r="BD3" s="188" t="str">
        <f t="shared" si="4"/>
        <v>Q4 2021</v>
      </c>
      <c r="BE3" s="188" t="str">
        <f t="shared" si="4"/>
        <v>Q1 2022</v>
      </c>
      <c r="BF3" s="188" t="str">
        <f t="shared" si="4"/>
        <v>Q1 2022</v>
      </c>
      <c r="BG3" s="188" t="str">
        <f t="shared" si="4"/>
        <v>Q1 2022</v>
      </c>
      <c r="BH3" s="188" t="str">
        <f t="shared" si="4"/>
        <v>Q2 2022</v>
      </c>
      <c r="BI3" s="188" t="str">
        <f t="shared" si="4"/>
        <v>Q2 2022</v>
      </c>
      <c r="BJ3" s="188" t="str">
        <f t="shared" si="4"/>
        <v>Q2 2022</v>
      </c>
      <c r="BK3" s="188" t="str">
        <f t="shared" si="4"/>
        <v>Q3 2022</v>
      </c>
      <c r="BL3" s="188" t="str">
        <f t="shared" si="4"/>
        <v>Q3 2022</v>
      </c>
      <c r="BM3" s="188" t="str">
        <f t="shared" si="4"/>
        <v>Q3 2022</v>
      </c>
      <c r="BN3" s="188" t="str">
        <f t="shared" si="4"/>
        <v>Q4 2022</v>
      </c>
      <c r="BO3" s="188" t="str">
        <f t="shared" si="4"/>
        <v>Q4 2022</v>
      </c>
      <c r="BP3" s="188" t="str">
        <f t="shared" si="4"/>
        <v>Q4 2022</v>
      </c>
      <c r="BQ3" s="188" t="str">
        <f t="shared" si="4"/>
        <v>Q1 2023</v>
      </c>
      <c r="BR3" s="188" t="str">
        <f t="shared" si="4"/>
        <v>Q1 2023</v>
      </c>
      <c r="BS3" s="188" t="str">
        <f t="shared" si="4"/>
        <v>Q1 2023</v>
      </c>
      <c r="BT3" s="188" t="str">
        <f t="shared" si="4"/>
        <v>Q2 2023</v>
      </c>
      <c r="BU3" s="188" t="str">
        <f t="shared" si="4"/>
        <v>Q2 2023</v>
      </c>
      <c r="BV3" s="188" t="str">
        <f t="shared" ref="BV3:CC3" si="5" xml:space="preserve"> "Q"&amp;ROUNDUP(MONTH(BV2)/3,0)&amp;" "&amp;YEAR(BV2)</f>
        <v>Q2 2023</v>
      </c>
      <c r="BW3" s="188" t="str">
        <f t="shared" si="5"/>
        <v>Q3 2023</v>
      </c>
      <c r="BX3" s="188" t="str">
        <f t="shared" si="5"/>
        <v>Q3 2023</v>
      </c>
      <c r="BY3" s="188" t="str">
        <f t="shared" si="5"/>
        <v>Q3 2023</v>
      </c>
      <c r="BZ3" s="188" t="str">
        <f t="shared" si="5"/>
        <v>Q4 2023</v>
      </c>
      <c r="CA3" s="188" t="str">
        <f t="shared" si="5"/>
        <v>Q4 2023</v>
      </c>
      <c r="CB3" s="188" t="str">
        <f t="shared" si="5"/>
        <v>Q4 2023</v>
      </c>
      <c r="CC3" s="188" t="str">
        <f t="shared" si="5"/>
        <v>Q1 2024</v>
      </c>
      <c r="CF3" s="207" t="s">
        <v>66</v>
      </c>
    </row>
    <row r="4" spans="1:84" x14ac:dyDescent="0.2">
      <c r="CF4" s="207" t="s">
        <v>66</v>
      </c>
    </row>
    <row r="5" spans="1:84" x14ac:dyDescent="0.2">
      <c r="CF5" s="207" t="s">
        <v>66</v>
      </c>
    </row>
    <row r="6" spans="1:84" x14ac:dyDescent="0.2">
      <c r="CF6" s="207" t="s">
        <v>66</v>
      </c>
    </row>
    <row r="7" spans="1:84" x14ac:dyDescent="0.2">
      <c r="CF7" s="207" t="s">
        <v>66</v>
      </c>
    </row>
    <row r="8" spans="1:84" ht="13.5" x14ac:dyDescent="0.25">
      <c r="A8" s="189"/>
      <c r="B8" s="189"/>
      <c r="C8" s="189"/>
      <c r="D8" s="189"/>
      <c r="E8" s="189"/>
      <c r="F8" s="189"/>
      <c r="G8" s="189"/>
      <c r="H8" s="189"/>
      <c r="I8" s="208"/>
      <c r="J8" s="208"/>
      <c r="K8" s="208"/>
      <c r="L8" s="208"/>
      <c r="M8" s="208"/>
      <c r="N8" s="208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8"/>
      <c r="AH8" s="208"/>
      <c r="AI8" s="208"/>
      <c r="AJ8" s="208"/>
      <c r="AK8" s="208"/>
      <c r="AL8" s="208"/>
      <c r="AM8" s="208"/>
      <c r="AN8" s="208"/>
      <c r="AO8" s="208"/>
      <c r="AP8" s="208"/>
      <c r="AQ8" s="208"/>
      <c r="AR8" s="208"/>
      <c r="AS8" s="208"/>
      <c r="AT8" s="208"/>
      <c r="AU8" s="208"/>
      <c r="AV8" s="208"/>
      <c r="AW8" s="208"/>
      <c r="AX8" s="208"/>
      <c r="AY8" s="208"/>
      <c r="AZ8" s="208"/>
      <c r="BA8" s="208"/>
      <c r="BB8" s="208"/>
      <c r="BC8" s="208"/>
      <c r="BD8" s="208"/>
      <c r="BE8" s="208"/>
      <c r="BF8" s="208"/>
      <c r="BG8" s="208"/>
      <c r="BH8" s="208"/>
      <c r="BI8" s="208"/>
      <c r="BJ8" s="208"/>
      <c r="BK8" s="208"/>
      <c r="BL8" s="208"/>
      <c r="BM8" s="208"/>
      <c r="BN8" s="208"/>
      <c r="BO8" s="208"/>
      <c r="BP8" s="208"/>
      <c r="BQ8" s="208"/>
      <c r="BR8" s="208"/>
      <c r="BS8" s="208"/>
      <c r="BT8" s="208"/>
      <c r="BU8" s="208"/>
      <c r="BV8" s="208"/>
      <c r="BW8" s="208"/>
      <c r="BX8" s="208"/>
      <c r="BY8" s="208"/>
      <c r="BZ8" s="208"/>
      <c r="CA8" s="208"/>
      <c r="CB8" s="208"/>
      <c r="CC8" s="208"/>
      <c r="CF8" s="207" t="s">
        <v>66</v>
      </c>
    </row>
    <row r="9" spans="1:84" ht="15.75" x14ac:dyDescent="0.25">
      <c r="A9" s="190"/>
      <c r="B9" s="386" t="s">
        <v>57</v>
      </c>
      <c r="C9" s="191" t="s">
        <v>58</v>
      </c>
      <c r="D9" s="191"/>
      <c r="E9" s="192"/>
      <c r="F9" s="193"/>
      <c r="G9" s="219"/>
      <c r="H9" s="193"/>
      <c r="I9" s="209"/>
      <c r="J9" s="209"/>
      <c r="K9" s="209"/>
      <c r="L9" s="209"/>
      <c r="M9" s="209"/>
      <c r="N9" s="209"/>
      <c r="O9" s="209"/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09"/>
      <c r="AD9" s="209"/>
      <c r="AE9" s="209"/>
      <c r="AF9" s="209"/>
      <c r="AG9" s="209"/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  <c r="BI9" s="209"/>
      <c r="BJ9" s="209"/>
      <c r="BK9" s="209"/>
      <c r="BL9" s="209"/>
      <c r="BM9" s="209"/>
      <c r="BN9" s="209"/>
      <c r="BO9" s="209"/>
      <c r="BP9" s="209"/>
      <c r="BQ9" s="209"/>
      <c r="BR9" s="209"/>
      <c r="BS9" s="209"/>
      <c r="BT9" s="209"/>
      <c r="BU9" s="209"/>
      <c r="BV9" s="209"/>
      <c r="BW9" s="209"/>
      <c r="BX9" s="209"/>
      <c r="BY9" s="209"/>
      <c r="BZ9" s="209"/>
      <c r="CA9" s="209"/>
      <c r="CB9" s="209"/>
      <c r="CC9" s="209"/>
      <c r="CF9" s="207" t="s">
        <v>66</v>
      </c>
    </row>
    <row r="10" spans="1:84" ht="15.75" x14ac:dyDescent="0.25">
      <c r="A10" s="190"/>
      <c r="B10" s="387"/>
      <c r="C10" s="194" t="s">
        <v>14</v>
      </c>
      <c r="D10" s="194"/>
      <c r="E10" s="195"/>
      <c r="F10" s="193"/>
      <c r="G10" s="219"/>
      <c r="H10" s="212"/>
      <c r="I10" s="213"/>
      <c r="J10" s="213"/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213"/>
      <c r="AQ10" s="213"/>
      <c r="AR10" s="213"/>
      <c r="AS10" s="213"/>
      <c r="AT10" s="213"/>
      <c r="AU10" s="213"/>
      <c r="AV10" s="213"/>
      <c r="AW10" s="213"/>
      <c r="AX10" s="213"/>
      <c r="AY10" s="213"/>
      <c r="AZ10" s="213"/>
      <c r="BA10" s="213"/>
      <c r="BB10" s="213"/>
      <c r="BC10" s="213"/>
      <c r="BD10" s="213"/>
      <c r="BE10" s="213"/>
      <c r="BF10" s="213"/>
      <c r="BG10" s="213"/>
      <c r="BH10" s="213"/>
      <c r="BI10" s="213"/>
      <c r="BJ10" s="213"/>
      <c r="BK10" s="213"/>
      <c r="BL10" s="213"/>
      <c r="BM10" s="213"/>
      <c r="BN10" s="213"/>
      <c r="BO10" s="213"/>
      <c r="BP10" s="213"/>
      <c r="BQ10" s="213"/>
      <c r="BR10" s="213"/>
      <c r="BS10" s="213"/>
      <c r="BT10" s="213"/>
      <c r="BU10" s="213"/>
      <c r="BV10" s="213"/>
      <c r="BW10" s="213"/>
      <c r="BX10" s="213"/>
      <c r="BY10" s="213"/>
      <c r="BZ10" s="213"/>
      <c r="CA10" s="213"/>
      <c r="CB10" s="213"/>
      <c r="CC10" s="213"/>
      <c r="CF10" s="207" t="s">
        <v>66</v>
      </c>
    </row>
    <row r="11" spans="1:84" ht="15.75" x14ac:dyDescent="0.25">
      <c r="A11" s="190"/>
      <c r="B11" s="387"/>
      <c r="C11" s="194" t="s">
        <v>59</v>
      </c>
      <c r="D11" s="194"/>
      <c r="E11" s="196"/>
      <c r="F11" s="193"/>
      <c r="G11" s="219"/>
      <c r="H11" s="212"/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213"/>
      <c r="AQ11" s="213"/>
      <c r="AR11" s="213"/>
      <c r="AS11" s="213"/>
      <c r="AT11" s="213"/>
      <c r="AU11" s="213"/>
      <c r="AV11" s="213"/>
      <c r="AW11" s="213"/>
      <c r="AX11" s="213"/>
      <c r="AY11" s="213"/>
      <c r="AZ11" s="213"/>
      <c r="BA11" s="213"/>
      <c r="BB11" s="213"/>
      <c r="BC11" s="213"/>
      <c r="BD11" s="213"/>
      <c r="BE11" s="213"/>
      <c r="BF11" s="213"/>
      <c r="BG11" s="213"/>
      <c r="BH11" s="213"/>
      <c r="BI11" s="213"/>
      <c r="BJ11" s="213"/>
      <c r="BK11" s="213"/>
      <c r="BL11" s="213"/>
      <c r="BM11" s="213"/>
      <c r="BN11" s="213"/>
      <c r="BO11" s="213"/>
      <c r="BP11" s="213"/>
      <c r="BQ11" s="213"/>
      <c r="BR11" s="213"/>
      <c r="BS11" s="213"/>
      <c r="BT11" s="213"/>
      <c r="BU11" s="213"/>
      <c r="BV11" s="213"/>
      <c r="BW11" s="213"/>
      <c r="BX11" s="213"/>
      <c r="BY11" s="213"/>
      <c r="BZ11" s="213"/>
      <c r="CA11" s="213"/>
      <c r="CB11" s="213"/>
      <c r="CC11" s="213"/>
      <c r="CF11" s="207" t="s">
        <v>66</v>
      </c>
    </row>
    <row r="12" spans="1:84" ht="15.75" x14ac:dyDescent="0.25">
      <c r="A12" s="190"/>
      <c r="B12" s="387"/>
      <c r="C12" s="194"/>
      <c r="D12" s="194"/>
      <c r="E12" s="197"/>
      <c r="F12" s="198"/>
      <c r="G12" s="220"/>
      <c r="H12" s="214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  <c r="BI12" s="213"/>
      <c r="BJ12" s="213"/>
      <c r="BK12" s="213"/>
      <c r="BL12" s="213"/>
      <c r="BM12" s="213"/>
      <c r="BN12" s="213"/>
      <c r="BO12" s="213"/>
      <c r="BP12" s="213"/>
      <c r="BQ12" s="213"/>
      <c r="BR12" s="213"/>
      <c r="BS12" s="213"/>
      <c r="BT12" s="213"/>
      <c r="BU12" s="213"/>
      <c r="BV12" s="213"/>
      <c r="BW12" s="213"/>
      <c r="BX12" s="213"/>
      <c r="BY12" s="213"/>
      <c r="BZ12" s="213"/>
      <c r="CA12" s="213"/>
      <c r="CB12" s="213"/>
      <c r="CC12" s="213"/>
      <c r="CF12" s="207" t="s">
        <v>66</v>
      </c>
    </row>
    <row r="13" spans="1:84" ht="15.75" x14ac:dyDescent="0.25">
      <c r="A13" s="190"/>
      <c r="B13" s="387"/>
      <c r="C13" s="199" t="s">
        <v>60</v>
      </c>
      <c r="D13" s="194"/>
      <c r="E13" s="197"/>
      <c r="F13" s="198"/>
      <c r="G13" s="220"/>
      <c r="H13" s="215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3"/>
      <c r="AW13" s="213"/>
      <c r="AX13" s="213"/>
      <c r="AY13" s="213"/>
      <c r="AZ13" s="213"/>
      <c r="BA13" s="213"/>
      <c r="BB13" s="213"/>
      <c r="BC13" s="213"/>
      <c r="BD13" s="213"/>
      <c r="BE13" s="213"/>
      <c r="BF13" s="213"/>
      <c r="BG13" s="213"/>
      <c r="BH13" s="213"/>
      <c r="BI13" s="213"/>
      <c r="BJ13" s="213"/>
      <c r="BK13" s="213"/>
      <c r="BL13" s="213"/>
      <c r="BM13" s="213"/>
      <c r="BN13" s="213"/>
      <c r="BO13" s="213"/>
      <c r="BP13" s="213"/>
      <c r="BQ13" s="213"/>
      <c r="BR13" s="213"/>
      <c r="BS13" s="213"/>
      <c r="BT13" s="213"/>
      <c r="BU13" s="213"/>
      <c r="BV13" s="213"/>
      <c r="BW13" s="213"/>
      <c r="BX13" s="213"/>
      <c r="BY13" s="213"/>
      <c r="BZ13" s="213"/>
      <c r="CA13" s="213"/>
      <c r="CB13" s="213"/>
      <c r="CC13" s="213"/>
      <c r="CF13" s="207" t="s">
        <v>66</v>
      </c>
    </row>
    <row r="14" spans="1:84" ht="15.75" x14ac:dyDescent="0.25">
      <c r="A14" s="190"/>
      <c r="B14" s="387"/>
      <c r="C14" s="194"/>
      <c r="D14" s="194" t="s">
        <v>7</v>
      </c>
      <c r="E14" s="200"/>
      <c r="F14" s="193"/>
      <c r="G14" s="219">
        <f>IF(SUM(H14:H15)&lt;&gt;F14,SUM(H14:H15)-F14,"OK")</f>
        <v>2773750</v>
      </c>
      <c r="H14" s="215">
        <f>SUM(I14:CC14)</f>
        <v>0</v>
      </c>
      <c r="I14" s="213">
        <f>SUMIF('BLOC A'!$N$4:$N$27,I2,'BLOC A'!$V$4:$V$27)+SUMIF('BLOC B'!$N$4:$N$7,I2,'BLOC B'!$V$4:$V$7)+SUMIF('BLOC C'!$N$4:$N$10,I2,'BLOC C'!$V$4:$V$10)+SUMIF(PARKINGS!$N$4:$N$46,I2,PARKINGS!$V$4:$V$46)</f>
        <v>0</v>
      </c>
      <c r="J14" s="213">
        <f>SUMIF('BLOC A'!$N$4:$N$27,J2,'BLOC A'!$V$4:$V$27)+SUMIF('BLOC B'!$N$4:$N$7,J2,'BLOC B'!$V$4:$V$7)+SUMIF('BLOC C'!$N$4:$N$10,J2,'BLOC C'!$V$4:$V$10)+SUMIF(PARKINGS!$N$4:$N$46,J2,PARKINGS!$V$4:$V$46)</f>
        <v>0</v>
      </c>
      <c r="K14" s="213">
        <f>SUMIF('BLOC A'!$N$4:$N$27,K2,'BLOC A'!$V$4:$V$27)+SUMIF('BLOC B'!$N$4:$N$7,K2,'BLOC B'!$V$4:$V$7)+SUMIF('BLOC C'!$N$4:$N$10,K2,'BLOC C'!$V$4:$V$10)+SUMIF(PARKINGS!$N$4:$N$46,K2,PARKINGS!$V$4:$V$46)</f>
        <v>0</v>
      </c>
      <c r="L14" s="213">
        <f>SUMIF('BLOC A'!$N$4:$N$27,L2,'BLOC A'!$V$4:$V$27)+SUMIF('BLOC B'!$N$4:$N$7,L2,'BLOC B'!$V$4:$V$7)+SUMIF('BLOC C'!$N$4:$N$10,L2,'BLOC C'!$V$4:$V$10)+SUMIF(PARKINGS!$N$4:$N$46,L2,PARKINGS!$V$4:$V$46)</f>
        <v>0</v>
      </c>
      <c r="M14" s="213">
        <f>SUMIF('BLOC A'!$N$4:$N$27,M2,'BLOC A'!$V$4:$V$27)+SUMIF('BLOC B'!$N$4:$N$7,M2,'BLOC B'!$V$4:$V$7)+SUMIF('BLOC C'!$N$4:$N$10,M2,'BLOC C'!$V$4:$V$10)+SUMIF(PARKINGS!$N$4:$N$46,M2,PARKINGS!$V$4:$V$46)</f>
        <v>0</v>
      </c>
      <c r="N14" s="213">
        <f>SUMIF('BLOC A'!$N$4:$N$27,N2,'BLOC A'!$V$4:$V$27)+SUMIF('BLOC B'!$N$4:$N$7,N2,'BLOC B'!$V$4:$V$7)+SUMIF('BLOC C'!$N$4:$N$10,N2,'BLOC C'!$V$4:$V$10)+SUMIF(PARKINGS!$N$4:$N$46,N2,PARKINGS!$V$4:$V$46)</f>
        <v>0</v>
      </c>
      <c r="O14" s="213">
        <f>SUMIF('BLOC A'!$N$4:$N$27,O2,'BLOC A'!$V$4:$V$27)+SUMIF('BLOC B'!$N$4:$N$7,O2,'BLOC B'!$V$4:$V$7)+SUMIF('BLOC C'!$N$4:$N$10,O2,'BLOC C'!$V$4:$V$10)+SUMIF(PARKINGS!$N$4:$N$46,O2,PARKINGS!$V$4:$V$46)</f>
        <v>0</v>
      </c>
      <c r="P14" s="213">
        <f>SUMIF('BLOC A'!$N$4:$N$27,P2,'BLOC A'!$V$4:$V$27)+SUMIF('BLOC B'!$N$4:$N$7,P2,'BLOC B'!$V$4:$V$7)+SUMIF('BLOC C'!$N$4:$N$10,P2,'BLOC C'!$V$4:$V$10)+SUMIF(PARKINGS!$N$4:$N$46,P2,PARKINGS!$V$4:$V$46)</f>
        <v>0</v>
      </c>
      <c r="Q14" s="213">
        <f>SUMIF('BLOC A'!$N$4:$N$27,Q2,'BLOC A'!$V$4:$V$27)+SUMIF('BLOC B'!$N$4:$N$7,Q2,'BLOC B'!$V$4:$V$7)+SUMIF('BLOC C'!$N$4:$N$10,Q2,'BLOC C'!$V$4:$V$10)+SUMIF(PARKINGS!$N$4:$N$46,Q2,PARKINGS!$V$4:$V$46)</f>
        <v>0</v>
      </c>
      <c r="R14" s="213">
        <f>SUMIF('BLOC A'!$N$4:$N$27,R2,'BLOC A'!$V$4:$V$27)+SUMIF('BLOC B'!$N$4:$N$7,R2,'BLOC B'!$V$4:$V$7)+SUMIF('BLOC C'!$N$4:$N$10,R2,'BLOC C'!$V$4:$V$10)+SUMIF(PARKINGS!$N$4:$N$46,R2,PARKINGS!$V$4:$V$46)</f>
        <v>0</v>
      </c>
      <c r="S14" s="213">
        <f>SUMIF('BLOC A'!$N$4:$N$27,S2,'BLOC A'!$V$4:$V$27)+SUMIF('BLOC B'!$N$4:$N$7,S2,'BLOC B'!$V$4:$V$7)+SUMIF('BLOC C'!$N$4:$N$10,S2,'BLOC C'!$V$4:$V$10)+SUMIF(PARKINGS!$N$4:$N$46,S2,PARKINGS!$V$4:$V$46)</f>
        <v>0</v>
      </c>
      <c r="T14" s="213">
        <f>SUMIF('BLOC A'!$N$4:$N$27,T2,'BLOC A'!$V$4:$V$27)+SUMIF('BLOC B'!$N$4:$N$7,T2,'BLOC B'!$V$4:$V$7)+SUMIF('BLOC C'!$N$4:$N$10,T2,'BLOC C'!$V$4:$V$10)+SUMIF(PARKINGS!$N$4:$N$46,T2,PARKINGS!$V$4:$V$46)</f>
        <v>0</v>
      </c>
      <c r="U14" s="213">
        <f>SUMIF('BLOC A'!$N$4:$N$27,U2,'BLOC A'!$V$4:$V$27)+SUMIF('BLOC B'!$N$4:$N$7,U2,'BLOC B'!$V$4:$V$7)+SUMIF('BLOC C'!$N$4:$N$10,U2,'BLOC C'!$V$4:$V$10)+SUMIF(PARKINGS!$N$4:$N$46,U2,PARKINGS!$V$4:$V$46)</f>
        <v>0</v>
      </c>
      <c r="V14" s="213">
        <f>SUMIF('BLOC A'!$N$4:$N$27,V2,'BLOC A'!$V$4:$V$27)+SUMIF('BLOC B'!$N$4:$N$7,V2,'BLOC B'!$V$4:$V$7)+SUMIF('BLOC C'!$N$4:$N$10,V2,'BLOC C'!$V$4:$V$10)+SUMIF(PARKINGS!$N$4:$N$46,V2,PARKINGS!$V$4:$V$46)</f>
        <v>0</v>
      </c>
      <c r="W14" s="213">
        <f>SUMIF('BLOC A'!$N$4:$N$27,W2,'BLOC A'!$V$4:$V$27)+SUMIF('BLOC B'!$N$4:$N$7,W2,'BLOC B'!$V$4:$V$7)+SUMIF('BLOC C'!$N$4:$N$10,W2,'BLOC C'!$V$4:$V$10)+SUMIF(PARKINGS!$N$4:$N$46,W2,PARKINGS!$V$4:$V$46)</f>
        <v>0</v>
      </c>
      <c r="X14" s="213">
        <f>SUMIF('BLOC A'!$N$4:$N$27,X2,'BLOC A'!$V$4:$V$27)+SUMIF('BLOC B'!$N$4:$N$7,X2,'BLOC B'!$V$4:$V$7)+SUMIF('BLOC C'!$N$4:$N$10,X2,'BLOC C'!$V$4:$V$10)+SUMIF(PARKINGS!$N$4:$N$46,X2,PARKINGS!$V$4:$V$46)</f>
        <v>0</v>
      </c>
      <c r="Y14" s="213">
        <f>SUMIF('BLOC A'!$N$4:$N$27,Y2,'BLOC A'!$V$4:$V$27)+SUMIF('BLOC B'!$N$4:$N$7,Y2,'BLOC B'!$V$4:$V$7)+SUMIF('BLOC C'!$N$4:$N$10,Y2,'BLOC C'!$V$4:$V$10)+SUMIF(PARKINGS!$N$4:$N$46,Y2,PARKINGS!$V$4:$V$46)</f>
        <v>0</v>
      </c>
      <c r="Z14" s="213">
        <f>SUMIF('BLOC A'!$N$4:$N$27,Z2,'BLOC A'!$V$4:$V$27)+SUMIF('BLOC B'!$N$4:$N$7,Z2,'BLOC B'!$V$4:$V$7)+SUMIF('BLOC C'!$N$4:$N$10,Z2,'BLOC C'!$V$4:$V$10)+SUMIF(PARKINGS!$N$4:$N$46,Z2,PARKINGS!$V$4:$V$46)</f>
        <v>0</v>
      </c>
      <c r="AA14" s="213">
        <f>SUMIF('BLOC A'!$N$4:$N$27,AA2,'BLOC A'!$V$4:$V$27)+SUMIF('BLOC B'!$N$4:$N$7,AA2,'BLOC B'!$V$4:$V$7)+SUMIF('BLOC C'!$N$4:$N$10,AA2,'BLOC C'!$V$4:$V$10)+SUMIF(PARKINGS!$N$4:$N$46,AA2,PARKINGS!$V$4:$V$46)</f>
        <v>0</v>
      </c>
      <c r="AB14" s="213">
        <f>SUMIF('BLOC A'!$N$4:$N$27,AB2,'BLOC A'!$V$4:$V$27)+SUMIF('BLOC B'!$N$4:$N$7,AB2,'BLOC B'!$V$4:$V$7)+SUMIF('BLOC C'!$N$4:$N$10,AB2,'BLOC C'!$V$4:$V$10)+SUMIF(PARKINGS!$N$4:$N$46,AB2,PARKINGS!$V$4:$V$46)</f>
        <v>0</v>
      </c>
      <c r="AC14" s="213">
        <f>SUMIF('BLOC A'!$N$4:$N$27,AC2,'BLOC A'!$V$4:$V$27)+SUMIF('BLOC B'!$N$4:$N$7,AC2,'BLOC B'!$V$4:$V$7)+SUMIF('BLOC C'!$N$4:$N$10,AC2,'BLOC C'!$V$4:$V$10)+SUMIF(PARKINGS!$N$4:$N$46,AC2,PARKINGS!$V$4:$V$46)</f>
        <v>0</v>
      </c>
      <c r="AD14" s="213">
        <f>SUMIF('BLOC A'!$N$4:$N$27,AD2,'BLOC A'!$V$4:$V$27)+SUMIF('BLOC B'!$N$4:$N$7,AD2,'BLOC B'!$V$4:$V$7)+SUMIF('BLOC C'!$N$4:$N$10,AD2,'BLOC C'!$V$4:$V$10)+SUMIF(PARKINGS!$N$4:$N$46,AD2,PARKINGS!$V$4:$V$46)</f>
        <v>0</v>
      </c>
      <c r="AE14" s="213">
        <f>SUMIF('BLOC A'!$N$4:$N$27,AE2,'BLOC A'!$V$4:$V$27)+SUMIF('BLOC B'!$N$4:$N$7,AE2,'BLOC B'!$V$4:$V$7)+SUMIF('BLOC C'!$N$4:$N$10,AE2,'BLOC C'!$V$4:$V$10)+SUMIF(PARKINGS!$N$4:$N$46,AE2,PARKINGS!$V$4:$V$46)</f>
        <v>0</v>
      </c>
      <c r="AF14" s="213">
        <f>SUMIF('BLOC A'!$N$4:$N$27,AF2,'BLOC A'!$V$4:$V$27)+SUMIF('BLOC B'!$N$4:$N$7,AF2,'BLOC B'!$V$4:$V$7)+SUMIF('BLOC C'!$N$4:$N$10,AF2,'BLOC C'!$V$4:$V$10)+SUMIF(PARKINGS!$N$4:$N$46,AF2,PARKINGS!$V$4:$V$46)</f>
        <v>0</v>
      </c>
      <c r="AG14" s="213">
        <f>SUMIF('BLOC A'!$N$4:$N$27,AG2,'BLOC A'!$V$4:$V$27)+SUMIF('BLOC B'!$N$4:$N$7,AG2,'BLOC B'!$V$4:$V$7)+SUMIF('BLOC C'!$N$4:$N$10,AG2,'BLOC C'!$V$4:$V$10)+SUMIF(PARKINGS!$N$4:$N$46,AG2,PARKINGS!$V$4:$V$46)</f>
        <v>0</v>
      </c>
      <c r="AH14" s="213">
        <f>SUMIF('BLOC A'!$N$4:$N$27,AH2,'BLOC A'!$V$4:$V$27)+SUMIF('BLOC B'!$N$4:$N$7,AH2,'BLOC B'!$V$4:$V$7)+SUMIF('BLOC C'!$N$4:$N$10,AH2,'BLOC C'!$V$4:$V$10)+SUMIF(PARKINGS!$N$4:$N$46,AH2,PARKINGS!$V$4:$V$46)</f>
        <v>0</v>
      </c>
      <c r="AI14" s="213">
        <f>SUMIF('BLOC A'!$N$4:$N$27,AI2,'BLOC A'!$V$4:$V$27)+SUMIF('BLOC B'!$N$4:$N$7,AI2,'BLOC B'!$V$4:$V$7)+SUMIF('BLOC C'!$N$4:$N$10,AI2,'BLOC C'!$V$4:$V$10)+SUMIF(PARKINGS!$N$4:$N$46,AI2,PARKINGS!$V$4:$V$46)</f>
        <v>0</v>
      </c>
      <c r="AJ14" s="213">
        <f>SUMIF('BLOC A'!$N$4:$N$27,AJ2,'BLOC A'!$V$4:$V$27)+SUMIF('BLOC B'!$N$4:$N$7,AJ2,'BLOC B'!$V$4:$V$7)+SUMIF('BLOC C'!$N$4:$N$10,AJ2,'BLOC C'!$V$4:$V$10)+SUMIF(PARKINGS!$N$4:$N$46,AJ2,PARKINGS!$V$4:$V$46)</f>
        <v>0</v>
      </c>
      <c r="AK14" s="213">
        <f>SUMIF('BLOC A'!$N$4:$N$27,AK2,'BLOC A'!$V$4:$V$27)+SUMIF('BLOC B'!$N$4:$N$7,AK2,'BLOC B'!$V$4:$V$7)+SUMIF('BLOC C'!$N$4:$N$10,AK2,'BLOC C'!$V$4:$V$10)+SUMIF(PARKINGS!$N$4:$N$46,AK2,PARKINGS!$V$4:$V$46)</f>
        <v>0</v>
      </c>
      <c r="AL14" s="213">
        <f>SUMIF('BLOC A'!$N$4:$N$27,AL2,'BLOC A'!$V$4:$V$27)+SUMIF('BLOC B'!$N$4:$N$7,AL2,'BLOC B'!$V$4:$V$7)+SUMIF('BLOC C'!$N$4:$N$10,AL2,'BLOC C'!$V$4:$V$10)+SUMIF(PARKINGS!$N$4:$N$46,AL2,PARKINGS!$V$4:$V$46)</f>
        <v>0</v>
      </c>
      <c r="AM14" s="213">
        <f>SUMIF('BLOC A'!$N$4:$N$27,AM2,'BLOC A'!$V$4:$V$27)+SUMIF('BLOC B'!$N$4:$N$7,AM2,'BLOC B'!$V$4:$V$7)+SUMIF('BLOC C'!$N$4:$N$10,AM2,'BLOC C'!$V$4:$V$10)+SUMIF(PARKINGS!$N$4:$N$46,AM2,PARKINGS!$V$4:$V$46)</f>
        <v>0</v>
      </c>
      <c r="AN14" s="213">
        <f>SUMIF('BLOC A'!$N$4:$N$27,AN2,'BLOC A'!$V$4:$V$27)+SUMIF('BLOC B'!$N$4:$N$7,AN2,'BLOC B'!$V$4:$V$7)+SUMIF('BLOC C'!$N$4:$N$10,AN2,'BLOC C'!$V$4:$V$10)+SUMIF(PARKINGS!$N$4:$N$46,AN2,PARKINGS!$V$4:$V$46)</f>
        <v>0</v>
      </c>
      <c r="AO14" s="213">
        <f>SUMIF('BLOC A'!$N$4:$N$27,AO2,'BLOC A'!$V$4:$V$27)+SUMIF('BLOC B'!$N$4:$N$7,AO2,'BLOC B'!$V$4:$V$7)+SUMIF('BLOC C'!$N$4:$N$10,AO2,'BLOC C'!$V$4:$V$10)+SUMIF(PARKINGS!$N$4:$N$46,AO2,PARKINGS!$V$4:$V$46)</f>
        <v>0</v>
      </c>
      <c r="AP14" s="213">
        <f>SUMIF('BLOC A'!$N$4:$N$27,AP2,'BLOC A'!$V$4:$V$27)+SUMIF('BLOC B'!$N$4:$N$7,AP2,'BLOC B'!$V$4:$V$7)+SUMIF('BLOC C'!$N$4:$N$10,AP2,'BLOC C'!$V$4:$V$10)+SUMIF(PARKINGS!$N$4:$N$46,AP2,PARKINGS!$V$4:$V$46)</f>
        <v>0</v>
      </c>
      <c r="AQ14" s="213">
        <f>SUMIF('BLOC A'!$N$4:$N$27,AQ2,'BLOC A'!$V$4:$V$27)+SUMIF('BLOC B'!$N$4:$N$7,AQ2,'BLOC B'!$V$4:$V$7)+SUMIF('BLOC C'!$N$4:$N$10,AQ2,'BLOC C'!$V$4:$V$10)+SUMIF(PARKINGS!$N$4:$N$46,AQ2,PARKINGS!$V$4:$V$46)</f>
        <v>0</v>
      </c>
      <c r="AR14" s="213">
        <f>SUMIF('BLOC A'!$N$4:$N$27,AR2,'BLOC A'!$V$4:$V$27)+SUMIF('BLOC B'!$N$4:$N$7,AR2,'BLOC B'!$V$4:$V$7)+SUMIF('BLOC C'!$N$4:$N$10,AR2,'BLOC C'!$V$4:$V$10)+SUMIF(PARKINGS!$N$4:$N$46,AR2,PARKINGS!$V$4:$V$46)</f>
        <v>0</v>
      </c>
      <c r="AS14" s="213">
        <f>SUMIF('BLOC A'!$N$4:$N$27,AS2,'BLOC A'!$V$4:$V$27)+SUMIF('BLOC B'!$N$4:$N$7,AS2,'BLOC B'!$V$4:$V$7)+SUMIF('BLOC C'!$N$4:$N$10,AS2,'BLOC C'!$V$4:$V$10)+SUMIF(PARKINGS!$N$4:$N$46,AS2,PARKINGS!$V$4:$V$46)</f>
        <v>0</v>
      </c>
      <c r="AT14" s="213">
        <f>SUMIF('BLOC A'!$N$4:$N$27,AT2,'BLOC A'!$V$4:$V$27)+SUMIF('BLOC B'!$N$4:$N$7,AT2,'BLOC B'!$V$4:$V$7)+SUMIF('BLOC C'!$N$4:$N$10,AT2,'BLOC C'!$V$4:$V$10)+SUMIF(PARKINGS!$N$4:$N$46,AT2,PARKINGS!$V$4:$V$46)</f>
        <v>0</v>
      </c>
      <c r="AU14" s="213">
        <f>SUMIF('BLOC A'!$N$4:$N$27,AU2,'BLOC A'!$V$4:$V$27)+SUMIF('BLOC B'!$N$4:$N$7,AU2,'BLOC B'!$V$4:$V$7)+SUMIF('BLOC C'!$N$4:$N$10,AU2,'BLOC C'!$V$4:$V$10)+SUMIF(PARKINGS!$N$4:$N$46,AU2,PARKINGS!$V$4:$V$46)</f>
        <v>0</v>
      </c>
      <c r="AV14" s="213">
        <f>SUMIF('BLOC A'!$N$4:$N$27,AV2,'BLOC A'!$V$4:$V$27)+SUMIF('BLOC B'!$N$4:$N$7,AV2,'BLOC B'!$V$4:$V$7)+SUMIF('BLOC C'!$N$4:$N$10,AV2,'BLOC C'!$V$4:$V$10)+SUMIF(PARKINGS!$N$4:$N$46,AV2,PARKINGS!$V$4:$V$46)</f>
        <v>0</v>
      </c>
      <c r="AW14" s="213">
        <f>SUMIF('BLOC A'!$N$4:$N$27,AW2,'BLOC A'!$V$4:$V$27)+SUMIF('BLOC B'!$N$4:$N$7,AW2,'BLOC B'!$V$4:$V$7)+SUMIF('BLOC C'!$N$4:$N$10,AW2,'BLOC C'!$V$4:$V$10)+SUMIF(PARKINGS!$N$4:$N$46,AW2,PARKINGS!$V$4:$V$46)</f>
        <v>0</v>
      </c>
      <c r="AX14" s="213">
        <f>SUMIF('BLOC A'!$N$4:$N$27,AX2,'BLOC A'!$V$4:$V$27)+SUMIF('BLOC B'!$N$4:$N$7,AX2,'BLOC B'!$V$4:$V$7)+SUMIF('BLOC C'!$N$4:$N$10,AX2,'BLOC C'!$V$4:$V$10)+SUMIF(PARKINGS!$N$4:$N$46,AX2,PARKINGS!$V$4:$V$46)</f>
        <v>0</v>
      </c>
      <c r="AY14" s="213">
        <f>SUMIF('BLOC A'!$N$4:$N$27,AY2,'BLOC A'!$V$4:$V$27)+SUMIF('BLOC B'!$N$4:$N$7,AY2,'BLOC B'!$V$4:$V$7)+SUMIF('BLOC C'!$N$4:$N$10,AY2,'BLOC C'!$V$4:$V$10)+SUMIF(PARKINGS!$N$4:$N$46,AY2,PARKINGS!$V$4:$V$46)</f>
        <v>0</v>
      </c>
      <c r="AZ14" s="213">
        <f>SUMIF('BLOC A'!$N$4:$N$27,AZ2,'BLOC A'!$V$4:$V$27)+SUMIF('BLOC B'!$N$4:$N$7,AZ2,'BLOC B'!$V$4:$V$7)+SUMIF('BLOC C'!$N$4:$N$10,AZ2,'BLOC C'!$V$4:$V$10)+SUMIF(PARKINGS!$N$4:$N$46,AZ2,PARKINGS!$V$4:$V$46)</f>
        <v>0</v>
      </c>
      <c r="BA14" s="213">
        <f>SUMIF('BLOC A'!$N$4:$N$27,BA2,'BLOC A'!$V$4:$V$27)+SUMIF('BLOC B'!$N$4:$N$7,BA2,'BLOC B'!$V$4:$V$7)+SUMIF('BLOC C'!$N$4:$N$10,BA2,'BLOC C'!$V$4:$V$10)+SUMIF(PARKINGS!$N$4:$N$46,BA2,PARKINGS!$V$4:$V$46)</f>
        <v>0</v>
      </c>
      <c r="BB14" s="213">
        <f>SUMIF('BLOC A'!$N$4:$N$27,BB2,'BLOC A'!$V$4:$V$27)+SUMIF('BLOC B'!$N$4:$N$7,BB2,'BLOC B'!$V$4:$V$7)+SUMIF('BLOC C'!$N$4:$N$10,BB2,'BLOC C'!$V$4:$V$10)+SUMIF(PARKINGS!$N$4:$N$46,BB2,PARKINGS!$V$4:$V$46)</f>
        <v>0</v>
      </c>
      <c r="BC14" s="213">
        <f>SUMIF('BLOC A'!$N$4:$N$27,BC2,'BLOC A'!$V$4:$V$27)+SUMIF('BLOC B'!$N$4:$N$7,BC2,'BLOC B'!$V$4:$V$7)+SUMIF('BLOC C'!$N$4:$N$10,BC2,'BLOC C'!$V$4:$V$10)+SUMIF(PARKINGS!$N$4:$N$46,BC2,PARKINGS!$V$4:$V$46)</f>
        <v>0</v>
      </c>
      <c r="BD14" s="213">
        <f>SUMIF('BLOC A'!$N$4:$N$27,BD2,'BLOC A'!$V$4:$V$27)+SUMIF('BLOC B'!$N$4:$N$7,BD2,'BLOC B'!$V$4:$V$7)+SUMIF('BLOC C'!$N$4:$N$10,BD2,'BLOC C'!$V$4:$V$10)+SUMIF(PARKINGS!$N$4:$N$46,BD2,PARKINGS!$V$4:$V$46)</f>
        <v>0</v>
      </c>
      <c r="BE14" s="213">
        <f>SUMIF('BLOC A'!$N$4:$N$27,BE2,'BLOC A'!$V$4:$V$27)+SUMIF('BLOC B'!$N$4:$N$7,BE2,'BLOC B'!$V$4:$V$7)+SUMIF('BLOC C'!$N$4:$N$10,BE2,'BLOC C'!$V$4:$V$10)+SUMIF(PARKINGS!$N$4:$N$46,BE2,PARKINGS!$V$4:$V$46)</f>
        <v>0</v>
      </c>
      <c r="BF14" s="213">
        <f>SUMIF('BLOC A'!$N$4:$N$27,BF2,'BLOC A'!$V$4:$V$27)+SUMIF('BLOC B'!$N$4:$N$7,BF2,'BLOC B'!$V$4:$V$7)+SUMIF('BLOC C'!$N$4:$N$10,BF2,'BLOC C'!$V$4:$V$10)+SUMIF(PARKINGS!$N$4:$N$46,BF2,PARKINGS!$V$4:$V$46)</f>
        <v>0</v>
      </c>
      <c r="BG14" s="213">
        <f>SUMIF('BLOC A'!$N$4:$N$27,BG2,'BLOC A'!$V$4:$V$27)+SUMIF('BLOC B'!$N$4:$N$7,BG2,'BLOC B'!$V$4:$V$7)+SUMIF('BLOC C'!$N$4:$N$10,BG2,'BLOC C'!$V$4:$V$10)+SUMIF(PARKINGS!$N$4:$N$46,BG2,PARKINGS!$V$4:$V$46)</f>
        <v>0</v>
      </c>
      <c r="BH14" s="213">
        <f>SUMIF('BLOC A'!$N$4:$N$27,BH2,'BLOC A'!$V$4:$V$27)+SUMIF('BLOC B'!$N$4:$N$7,BH2,'BLOC B'!$V$4:$V$7)+SUMIF('BLOC C'!$N$4:$N$10,BH2,'BLOC C'!$V$4:$V$10)+SUMIF(PARKINGS!$N$4:$N$46,BH2,PARKINGS!$V$4:$V$46)</f>
        <v>0</v>
      </c>
      <c r="BI14" s="213">
        <f>SUMIF('BLOC A'!$N$4:$N$27,BI2,'BLOC A'!$V$4:$V$27)+SUMIF('BLOC B'!$N$4:$N$7,BI2,'BLOC B'!$V$4:$V$7)+SUMIF('BLOC C'!$N$4:$N$10,BI2,'BLOC C'!$V$4:$V$10)+SUMIF(PARKINGS!$N$4:$N$46,BI2,PARKINGS!$V$4:$V$46)</f>
        <v>0</v>
      </c>
      <c r="BJ14" s="213">
        <f>SUMIF('BLOC A'!$N$4:$N$27,BJ2,'BLOC A'!$V$4:$V$27)+SUMIF('BLOC B'!$N$4:$N$7,BJ2,'BLOC B'!$V$4:$V$7)+SUMIF('BLOC C'!$N$4:$N$10,BJ2,'BLOC C'!$V$4:$V$10)+SUMIF(PARKINGS!$N$4:$N$46,BJ2,PARKINGS!$V$4:$V$46)</f>
        <v>0</v>
      </c>
      <c r="BK14" s="213">
        <f>SUMIF('BLOC A'!$N$4:$N$27,BK2,'BLOC A'!$V$4:$V$27)+SUMIF('BLOC B'!$N$4:$N$7,BK2,'BLOC B'!$V$4:$V$7)+SUMIF('BLOC C'!$N$4:$N$10,BK2,'BLOC C'!$V$4:$V$10)+SUMIF(PARKINGS!$N$4:$N$46,BK2,PARKINGS!$V$4:$V$46)</f>
        <v>0</v>
      </c>
      <c r="BL14" s="213">
        <f>SUMIF('BLOC A'!$N$4:$N$27,BL2,'BLOC A'!$V$4:$V$27)+SUMIF('BLOC B'!$N$4:$N$7,BL2,'BLOC B'!$V$4:$V$7)+SUMIF('BLOC C'!$N$4:$N$10,BL2,'BLOC C'!$V$4:$V$10)+SUMIF(PARKINGS!$N$4:$N$46,BL2,PARKINGS!$V$4:$V$46)</f>
        <v>0</v>
      </c>
      <c r="BM14" s="213">
        <f>SUMIF('BLOC A'!$N$4:$N$27,BM2,'BLOC A'!$V$4:$V$27)+SUMIF('BLOC B'!$N$4:$N$7,BM2,'BLOC B'!$V$4:$V$7)+SUMIF('BLOC C'!$N$4:$N$10,BM2,'BLOC C'!$V$4:$V$10)+SUMIF(PARKINGS!$N$4:$N$46,BM2,PARKINGS!$V$4:$V$46)</f>
        <v>0</v>
      </c>
      <c r="BN14" s="213">
        <f>SUMIF('BLOC A'!$N$4:$N$27,BN2,'BLOC A'!$V$4:$V$27)+SUMIF('BLOC B'!$N$4:$N$7,BN2,'BLOC B'!$V$4:$V$7)+SUMIF('BLOC C'!$N$4:$N$10,BN2,'BLOC C'!$V$4:$V$10)+SUMIF(PARKINGS!$N$4:$N$46,BN2,PARKINGS!$V$4:$V$46)</f>
        <v>0</v>
      </c>
      <c r="BO14" s="213">
        <f>SUMIF('BLOC A'!$N$4:$N$27,BO2,'BLOC A'!$V$4:$V$27)+SUMIF('BLOC B'!$N$4:$N$7,BO2,'BLOC B'!$V$4:$V$7)+SUMIF('BLOC C'!$N$4:$N$10,BO2,'BLOC C'!$V$4:$V$10)+SUMIF(PARKINGS!$N$4:$N$46,BO2,PARKINGS!$V$4:$V$46)</f>
        <v>0</v>
      </c>
      <c r="BP14" s="213">
        <f>SUMIF('BLOC A'!$N$4:$N$27,BP2,'BLOC A'!$V$4:$V$27)+SUMIF('BLOC B'!$N$4:$N$7,BP2,'BLOC B'!$V$4:$V$7)+SUMIF('BLOC C'!$N$4:$N$10,BP2,'BLOC C'!$V$4:$V$10)+SUMIF(PARKINGS!$N$4:$N$46,BP2,PARKINGS!$V$4:$V$46)</f>
        <v>0</v>
      </c>
      <c r="BQ14" s="213">
        <f>SUMIF('BLOC A'!$N$4:$N$27,BQ2,'BLOC A'!$V$4:$V$27)+SUMIF('BLOC B'!$N$4:$N$7,BQ2,'BLOC B'!$V$4:$V$7)+SUMIF('BLOC C'!$N$4:$N$10,BQ2,'BLOC C'!$V$4:$V$10)+SUMIF(PARKINGS!$N$4:$N$46,BQ2,PARKINGS!$V$4:$V$46)</f>
        <v>0</v>
      </c>
      <c r="BR14" s="213">
        <f>SUMIF('BLOC A'!$N$4:$N$27,BR2,'BLOC A'!$V$4:$V$27)+SUMIF('BLOC B'!$N$4:$N$7,BR2,'BLOC B'!$V$4:$V$7)+SUMIF('BLOC C'!$N$4:$N$10,BR2,'BLOC C'!$V$4:$V$10)+SUMIF(PARKINGS!$N$4:$N$46,BR2,PARKINGS!$V$4:$V$46)</f>
        <v>0</v>
      </c>
      <c r="BS14" s="213">
        <f>SUMIF('BLOC A'!$N$4:$N$27,BS2,'BLOC A'!$V$4:$V$27)+SUMIF('BLOC B'!$N$4:$N$7,BS2,'BLOC B'!$V$4:$V$7)+SUMIF('BLOC C'!$N$4:$N$10,BS2,'BLOC C'!$V$4:$V$10)+SUMIF(PARKINGS!$N$4:$N$46,BS2,PARKINGS!$V$4:$V$46)</f>
        <v>0</v>
      </c>
      <c r="BT14" s="213">
        <f>SUMIF('BLOC A'!$N$4:$N$27,BT2,'BLOC A'!$V$4:$V$27)+SUMIF('BLOC B'!$N$4:$N$7,BT2,'BLOC B'!$V$4:$V$7)+SUMIF('BLOC C'!$N$4:$N$10,BT2,'BLOC C'!$V$4:$V$10)+SUMIF(PARKINGS!$N$4:$N$46,BT2,PARKINGS!$V$4:$V$46)</f>
        <v>0</v>
      </c>
      <c r="BU14" s="213">
        <f>SUMIF('BLOC A'!$N$4:$N$27,BU2,'BLOC A'!$V$4:$V$27)+SUMIF('BLOC B'!$N$4:$N$7,BU2,'BLOC B'!$V$4:$V$7)+SUMIF('BLOC C'!$N$4:$N$10,BU2,'BLOC C'!$V$4:$V$10)+SUMIF(PARKINGS!$N$4:$N$46,BU2,PARKINGS!$V$4:$V$46)</f>
        <v>0</v>
      </c>
      <c r="BV14" s="213">
        <f>SUMIF('BLOC A'!$N$4:$N$27,BV2,'BLOC A'!$V$4:$V$27)+SUMIF('BLOC B'!$N$4:$N$7,BV2,'BLOC B'!$V$4:$V$7)+SUMIF('BLOC C'!$N$4:$N$10,BV2,'BLOC C'!$V$4:$V$10)+SUMIF(PARKINGS!$N$4:$N$46,BV2,PARKINGS!$V$4:$V$46)</f>
        <v>0</v>
      </c>
      <c r="BW14" s="213">
        <f>SUMIF('BLOC A'!$N$4:$N$27,BW2,'BLOC A'!$V$4:$V$27)+SUMIF('BLOC B'!$N$4:$N$7,BW2,'BLOC B'!$V$4:$V$7)+SUMIF('BLOC C'!$N$4:$N$10,BW2,'BLOC C'!$V$4:$V$10)+SUMIF(PARKINGS!$N$4:$N$46,BW2,PARKINGS!$V$4:$V$46)</f>
        <v>0</v>
      </c>
      <c r="BX14" s="213">
        <f>SUMIF('BLOC A'!$N$4:$N$27,BX2,'BLOC A'!$V$4:$V$27)+SUMIF('BLOC B'!$N$4:$N$7,BX2,'BLOC B'!$V$4:$V$7)+SUMIF('BLOC C'!$N$4:$N$10,BX2,'BLOC C'!$V$4:$V$10)+SUMIF(PARKINGS!$N$4:$N$46,BX2,PARKINGS!$V$4:$V$46)</f>
        <v>0</v>
      </c>
      <c r="BY14" s="213">
        <f>SUMIF('BLOC A'!$N$4:$N$27,BY2,'BLOC A'!$V$4:$V$27)+SUMIF('BLOC B'!$N$4:$N$7,BY2,'BLOC B'!$V$4:$V$7)+SUMIF('BLOC C'!$N$4:$N$10,BY2,'BLOC C'!$V$4:$V$10)+SUMIF(PARKINGS!$N$4:$N$46,BY2,PARKINGS!$V$4:$V$46)</f>
        <v>0</v>
      </c>
      <c r="BZ14" s="213">
        <f>SUMIF('BLOC A'!$N$4:$N$27,BZ2,'BLOC A'!$V$4:$V$27)+SUMIF('BLOC B'!$N$4:$N$7,BZ2,'BLOC B'!$V$4:$V$7)+SUMIF('BLOC C'!$N$4:$N$10,BZ2,'BLOC C'!$V$4:$V$10)+SUMIF(PARKINGS!$N$4:$N$46,BZ2,PARKINGS!$V$4:$V$46)</f>
        <v>0</v>
      </c>
      <c r="CA14" s="213">
        <f>SUMIF('BLOC A'!$N$4:$N$27,CA2,'BLOC A'!$V$4:$V$27)+SUMIF('BLOC B'!$N$4:$N$7,CA2,'BLOC B'!$V$4:$V$7)+SUMIF('BLOC C'!$N$4:$N$10,CA2,'BLOC C'!$V$4:$V$10)+SUMIF(PARKINGS!$N$4:$N$46,CA2,PARKINGS!$V$4:$V$46)</f>
        <v>0</v>
      </c>
      <c r="CB14" s="213">
        <f>SUMIF('BLOC A'!$N$4:$N$27,CB2,'BLOC A'!$V$4:$V$27)+SUMIF('BLOC B'!$N$4:$N$7,CB2,'BLOC B'!$V$4:$V$7)+SUMIF('BLOC C'!$N$4:$N$10,CB2,'BLOC C'!$V$4:$V$10)+SUMIF(PARKINGS!$N$4:$N$46,CB2,PARKINGS!$V$4:$V$46)</f>
        <v>0</v>
      </c>
      <c r="CC14" s="213">
        <f>SUMIF('BLOC A'!$N$4:$N$27,CC2,'BLOC A'!$V$4:$V$27)+SUMIF('BLOC B'!$N$4:$N$7,CC2,'BLOC B'!$V$4:$V$7)+SUMIF('BLOC C'!$N$4:$N$10,CC2,'BLOC C'!$V$4:$V$10)+SUMIF(PARKINGS!$N$4:$N$46,CC2,PARKINGS!$V$4:$V$46)</f>
        <v>0</v>
      </c>
      <c r="CF14" s="207" t="s">
        <v>66</v>
      </c>
    </row>
    <row r="15" spans="1:84" ht="15.75" x14ac:dyDescent="0.25">
      <c r="A15" s="190"/>
      <c r="B15" s="387"/>
      <c r="C15" s="194"/>
      <c r="D15" s="194" t="s">
        <v>14</v>
      </c>
      <c r="E15" s="200"/>
      <c r="F15" s="193"/>
      <c r="G15" s="219"/>
      <c r="H15" s="215">
        <f>SUM(I15:CC15)</f>
        <v>2773750</v>
      </c>
      <c r="I15" s="213">
        <f>SUMIF('BLOC A'!$P$4:$P$27,I2,'BLOC A'!$Y$4:$Y$27)+SUMIF('BLOC B'!$P$4:$P$7,I2,'BLOC B'!$Y$4:$Y$7)+SUMIF('BLOC C'!$P$4:$P$10,I2,'BLOC C'!$Y$4:$Y$10)+SUMIF(PARKINGS!$P$4:$P$46,I2,PARKINGS!$Y$4:$Y$46)</f>
        <v>0</v>
      </c>
      <c r="J15" s="213">
        <f>SUMIF('BLOC A'!$P$4:$P$27,J2,'BLOC A'!$Y$4:$Y$27)+SUMIF('BLOC B'!$P$4:$P$7,J2,'BLOC B'!$Y$4:$Y$7)+SUMIF('BLOC C'!$P$4:$P$10,J2,'BLOC C'!$Y$4:$Y$10)+SUMIF(PARKINGS!$P$4:$P$46,J2,PARKINGS!$Y$4:$Y$46)</f>
        <v>0</v>
      </c>
      <c r="K15" s="213">
        <f>SUMIF('BLOC A'!$P$4:$P$27,K2,'BLOC A'!$Y$4:$Y$27)+SUMIF('BLOC B'!$P$4:$P$7,K2,'BLOC B'!$Y$4:$Y$7)+SUMIF('BLOC C'!$P$4:$P$10,K2,'BLOC C'!$Y$4:$Y$10)+SUMIF(PARKINGS!$P$4:$P$46,K2,PARKINGS!$Y$4:$Y$46)</f>
        <v>0</v>
      </c>
      <c r="L15" s="213">
        <f>SUMIF('BLOC A'!$P$4:$P$27,L2,'BLOC A'!$Y$4:$Y$27)+SUMIF('BLOC B'!$P$4:$P$7,L2,'BLOC B'!$Y$4:$Y$7)+SUMIF('BLOC C'!$P$4:$P$10,L2,'BLOC C'!$Y$4:$Y$10)+SUMIF(PARKINGS!$P$4:$P$46,L2,PARKINGS!$Y$4:$Y$46)</f>
        <v>0</v>
      </c>
      <c r="M15" s="213">
        <f>SUMIF('BLOC A'!$P$4:$P$27,M2,'BLOC A'!$Y$4:$Y$27)+SUMIF('BLOC B'!$P$4:$P$7,M2,'BLOC B'!$Y$4:$Y$7)+SUMIF('BLOC C'!$P$4:$P$10,M2,'BLOC C'!$Y$4:$Y$10)+SUMIF(PARKINGS!$P$4:$P$46,M2,PARKINGS!$Y$4:$Y$46)</f>
        <v>0</v>
      </c>
      <c r="N15" s="213">
        <f>SUMIF('BLOC A'!$P$4:$P$27,N2,'BLOC A'!$Y$4:$Y$27)+SUMIF('BLOC B'!$P$4:$P$7,N2,'BLOC B'!$Y$4:$Y$7)+SUMIF('BLOC C'!$P$4:$P$10,N2,'BLOC C'!$Y$4:$Y$10)+SUMIF(PARKINGS!$P$4:$P$46,N2,PARKINGS!$Y$4:$Y$46)</f>
        <v>0</v>
      </c>
      <c r="O15" s="213">
        <f>SUMIF('BLOC A'!$P$4:$P$27,O2,'BLOC A'!$Y$4:$Y$27)+SUMIF('BLOC B'!$P$4:$P$7,O2,'BLOC B'!$Y$4:$Y$7)+SUMIF('BLOC C'!$P$4:$P$10,O2,'BLOC C'!$Y$4:$Y$10)+SUMIF(PARKINGS!$P$4:$P$46,O2,PARKINGS!$Y$4:$Y$46)</f>
        <v>0</v>
      </c>
      <c r="P15" s="213">
        <f>SUMIF('BLOC A'!$P$4:$P$27,P2,'BLOC A'!$Y$4:$Y$27)+SUMIF('BLOC B'!$P$4:$P$7,P2,'BLOC B'!$Y$4:$Y$7)+SUMIF('BLOC C'!$P$4:$P$10,P2,'BLOC C'!$Y$4:$Y$10)+SUMIF(PARKINGS!$P$4:$P$46,P2,PARKINGS!$Y$4:$Y$46)</f>
        <v>0</v>
      </c>
      <c r="Q15" s="213">
        <f>SUMIF('BLOC A'!$P$4:$P$27,Q2,'BLOC A'!$Y$4:$Y$27)+SUMIF('BLOC B'!$P$4:$P$7,Q2,'BLOC B'!$Y$4:$Y$7)+SUMIF('BLOC C'!$P$4:$P$10,Q2,'BLOC C'!$Y$4:$Y$10)+SUMIF(PARKINGS!$P$4:$P$46,Q2,PARKINGS!$Y$4:$Y$46)</f>
        <v>0</v>
      </c>
      <c r="R15" s="213">
        <f>SUMIF('BLOC A'!$P$4:$P$27,R2,'BLOC A'!$Y$4:$Y$27)+SUMIF('BLOC B'!$P$4:$P$7,R2,'BLOC B'!$Y$4:$Y$7)+SUMIF('BLOC C'!$P$4:$P$10,R2,'BLOC C'!$Y$4:$Y$10)+SUMIF(PARKINGS!$P$4:$P$46,R2,PARKINGS!$Y$4:$Y$46)</f>
        <v>0</v>
      </c>
      <c r="S15" s="213">
        <f>SUMIF('BLOC A'!$P$4:$P$27,S2,'BLOC A'!$Y$4:$Y$27)+SUMIF('BLOC B'!$P$4:$P$7,S2,'BLOC B'!$Y$4:$Y$7)+SUMIF('BLOC C'!$P$4:$P$10,S2,'BLOC C'!$Y$4:$Y$10)+SUMIF(PARKINGS!$P$4:$P$46,S2,PARKINGS!$Y$4:$Y$46)</f>
        <v>0</v>
      </c>
      <c r="T15" s="213">
        <f>SUMIF('BLOC A'!$P$4:$P$27,T2,'BLOC A'!$Y$4:$Y$27)+SUMIF('BLOC B'!$P$4:$P$7,T2,'BLOC B'!$Y$4:$Y$7)+SUMIF('BLOC C'!$P$4:$P$10,T2,'BLOC C'!$Y$4:$Y$10)+SUMIF(PARKINGS!$P$4:$P$46,T2,PARKINGS!$Y$4:$Y$46)</f>
        <v>0</v>
      </c>
      <c r="U15" s="213">
        <f>SUMIF('BLOC A'!$P$4:$P$27,U2,'BLOC A'!$Y$4:$Y$27)+SUMIF('BLOC B'!$P$4:$P$7,U2,'BLOC B'!$Y$4:$Y$7)+SUMIF('BLOC C'!$P$4:$P$10,U2,'BLOC C'!$Y$4:$Y$10)+SUMIF(PARKINGS!$P$4:$P$46,U2,PARKINGS!$Y$4:$Y$46)</f>
        <v>0</v>
      </c>
      <c r="V15" s="213">
        <f>SUMIF('BLOC A'!$P$4:$P$27,V2,'BLOC A'!$Y$4:$Y$27)+SUMIF('BLOC B'!$P$4:$P$7,V2,'BLOC B'!$Y$4:$Y$7)+SUMIF('BLOC C'!$P$4:$P$10,V2,'BLOC C'!$Y$4:$Y$10)+SUMIF(PARKINGS!$P$4:$P$46,V2,PARKINGS!$Y$4:$Y$46)</f>
        <v>0</v>
      </c>
      <c r="W15" s="213">
        <f>SUMIF('BLOC A'!$P$4:$P$27,W2,'BLOC A'!$Y$4:$Y$27)+SUMIF('BLOC B'!$P$4:$P$7,W2,'BLOC B'!$Y$4:$Y$7)+SUMIF('BLOC C'!$P$4:$P$10,W2,'BLOC C'!$Y$4:$Y$10)+SUMIF(PARKINGS!$P$4:$P$46,W2,PARKINGS!$Y$4:$Y$46)</f>
        <v>0</v>
      </c>
      <c r="X15" s="213">
        <f>SUMIF('BLOC A'!$P$4:$P$27,X2,'BLOC A'!$Y$4:$Y$27)+SUMIF('BLOC B'!$P$4:$P$7,X2,'BLOC B'!$Y$4:$Y$7)+SUMIF('BLOC C'!$P$4:$P$10,X2,'BLOC C'!$Y$4:$Y$10)+SUMIF(PARKINGS!$P$4:$P$46,X2,PARKINGS!$Y$4:$Y$46)</f>
        <v>0</v>
      </c>
      <c r="Y15" s="213">
        <f>SUMIF('BLOC A'!$P$4:$P$27,Y2,'BLOC A'!$Y$4:$Y$27)+SUMIF('BLOC B'!$P$4:$P$7,Y2,'BLOC B'!$Y$4:$Y$7)+SUMIF('BLOC C'!$P$4:$P$10,Y2,'BLOC C'!$Y$4:$Y$10)+SUMIF(PARKINGS!$P$4:$P$46,Y2,PARKINGS!$Y$4:$Y$46)</f>
        <v>441000</v>
      </c>
      <c r="Z15" s="213">
        <f>SUMIF('BLOC A'!$P$4:$P$27,Z2,'BLOC A'!$Y$4:$Y$27)+SUMIF('BLOC B'!$P$4:$P$7,Z2,'BLOC B'!$Y$4:$Y$7)+SUMIF('BLOC C'!$P$4:$P$10,Z2,'BLOC C'!$Y$4:$Y$10)+SUMIF(PARKINGS!$P$4:$P$46,Z2,PARKINGS!$Y$4:$Y$46)</f>
        <v>492750</v>
      </c>
      <c r="AA15" s="213">
        <f>SUMIF('BLOC A'!$P$4:$P$27,AA2,'BLOC A'!$Y$4:$Y$27)+SUMIF('BLOC B'!$P$4:$P$7,AA2,'BLOC B'!$Y$4:$Y$7)+SUMIF('BLOC C'!$P$4:$P$10,AA2,'BLOC C'!$Y$4:$Y$10)+SUMIF(PARKINGS!$P$4:$P$46,AA2,PARKINGS!$Y$4:$Y$46)</f>
        <v>404375</v>
      </c>
      <c r="AB15" s="213">
        <f>SUMIF('BLOC A'!$P$4:$P$27,AB2,'BLOC A'!$Y$4:$Y$27)+SUMIF('BLOC B'!$P$4:$P$7,AB2,'BLOC B'!$Y$4:$Y$7)+SUMIF('BLOC C'!$P$4:$P$10,AB2,'BLOC C'!$Y$4:$Y$10)+SUMIF(PARKINGS!$P$4:$P$46,AB2,PARKINGS!$Y$4:$Y$46)</f>
        <v>298500</v>
      </c>
      <c r="AC15" s="213">
        <f>SUMIF('BLOC A'!$P$4:$P$27,AC2,'BLOC A'!$Y$4:$Y$27)+SUMIF('BLOC B'!$P$4:$P$7,AC2,'BLOC B'!$Y$4:$Y$7)+SUMIF('BLOC C'!$P$4:$P$10,AC2,'BLOC C'!$Y$4:$Y$10)+SUMIF(PARKINGS!$P$4:$P$46,AC2,PARKINGS!$Y$4:$Y$46)</f>
        <v>277625</v>
      </c>
      <c r="AD15" s="213">
        <f>SUMIF('BLOC A'!$P$4:$P$27,AD2,'BLOC A'!$Y$4:$Y$27)+SUMIF('BLOC B'!$P$4:$P$7,AD2,'BLOC B'!$Y$4:$Y$7)+SUMIF('BLOC C'!$P$4:$P$10,AD2,'BLOC C'!$Y$4:$Y$10)+SUMIF(PARKINGS!$P$4:$P$46,AD2,PARKINGS!$Y$4:$Y$46)</f>
        <v>85875</v>
      </c>
      <c r="AE15" s="213">
        <f>SUMIF('BLOC A'!$P$4:$P$27,AE2,'BLOC A'!$Y$4:$Y$27)+SUMIF('BLOC B'!$P$4:$P$7,AE2,'BLOC B'!$Y$4:$Y$7)+SUMIF('BLOC C'!$P$4:$P$10,AE2,'BLOC C'!$Y$4:$Y$10)+SUMIF(PARKINGS!$P$4:$P$46,AE2,PARKINGS!$Y$4:$Y$46)</f>
        <v>338375</v>
      </c>
      <c r="AF15" s="213">
        <f>SUMIF('BLOC A'!$P$4:$P$27,AF2,'BLOC A'!$Y$4:$Y$27)+SUMIF('BLOC B'!$P$4:$P$7,AF2,'BLOC B'!$Y$4:$Y$7)+SUMIF('BLOC C'!$P$4:$P$10,AF2,'BLOC C'!$Y$4:$Y$10)+SUMIF(PARKINGS!$P$4:$P$46,AF2,PARKINGS!$Y$4:$Y$46)</f>
        <v>75875</v>
      </c>
      <c r="AG15" s="213">
        <f>SUMIF('BLOC A'!$P$4:$P$27,AG2,'BLOC A'!$Y$4:$Y$27)+SUMIF('BLOC B'!$P$4:$P$7,AG2,'BLOC B'!$Y$4:$Y$7)+SUMIF('BLOC C'!$P$4:$P$10,AG2,'BLOC C'!$Y$4:$Y$10)+SUMIF(PARKINGS!$P$4:$P$46,AG2,PARKINGS!$Y$4:$Y$46)</f>
        <v>136750</v>
      </c>
      <c r="AH15" s="213">
        <f>SUMIF('BLOC A'!$P$4:$P$27,AH2,'BLOC A'!$Y$4:$Y$27)+SUMIF('BLOC B'!$P$4:$P$7,AH2,'BLOC B'!$Y$4:$Y$7)+SUMIF('BLOC C'!$P$4:$P$10,AH2,'BLOC C'!$Y$4:$Y$10)+SUMIF(PARKINGS!$P$4:$P$46,AH2,PARKINGS!$Y$4:$Y$46)</f>
        <v>90875</v>
      </c>
      <c r="AI15" s="213">
        <f>SUMIF('BLOC A'!$P$4:$P$27,AI2,'BLOC A'!$Y$4:$Y$27)+SUMIF('BLOC B'!$P$4:$P$7,AI2,'BLOC B'!$Y$4:$Y$7)+SUMIF('BLOC C'!$P$4:$P$10,AI2,'BLOC C'!$Y$4:$Y$10)+SUMIF(PARKINGS!$P$4:$P$46,AI2,PARKINGS!$Y$4:$Y$46)</f>
        <v>65875</v>
      </c>
      <c r="AJ15" s="213">
        <f>SUMIF('BLOC A'!$P$4:$P$27,AJ2,'BLOC A'!$Y$4:$Y$27)+SUMIF('BLOC B'!$P$4:$P$7,AJ2,'BLOC B'!$Y$4:$Y$7)+SUMIF('BLOC C'!$P$4:$P$10,AJ2,'BLOC C'!$Y$4:$Y$10)+SUMIF(PARKINGS!$P$4:$P$46,AJ2,PARKINGS!$Y$4:$Y$46)</f>
        <v>65875</v>
      </c>
      <c r="AK15" s="213">
        <f>SUMIF('BLOC A'!$P$4:$P$27,AK2,'BLOC A'!$Y$4:$Y$27)+SUMIF('BLOC B'!$P$4:$P$7,AK2,'BLOC B'!$Y$4:$Y$7)+SUMIF('BLOC C'!$P$4:$P$10,AK2,'BLOC C'!$Y$4:$Y$10)+SUMIF(PARKINGS!$P$4:$P$46,AK2,PARKINGS!$Y$4:$Y$46)</f>
        <v>0</v>
      </c>
      <c r="AL15" s="213">
        <f>SUMIF('BLOC A'!$P$4:$P$27,AL2,'BLOC A'!$Y$4:$Y$27)+SUMIF('BLOC B'!$P$4:$P$7,AL2,'BLOC B'!$Y$4:$Y$7)+SUMIF('BLOC C'!$P$4:$P$10,AL2,'BLOC C'!$Y$4:$Y$10)+SUMIF(PARKINGS!$P$4:$P$46,AL2,PARKINGS!$Y$4:$Y$46)</f>
        <v>0</v>
      </c>
      <c r="AM15" s="213">
        <f>SUMIF('BLOC A'!$P$4:$P$27,AM2,'BLOC A'!$Y$4:$Y$27)+SUMIF('BLOC B'!$P$4:$P$7,AM2,'BLOC B'!$Y$4:$Y$7)+SUMIF('BLOC C'!$P$4:$P$10,AM2,'BLOC C'!$Y$4:$Y$10)+SUMIF(PARKINGS!$P$4:$P$46,AM2,PARKINGS!$Y$4:$Y$46)</f>
        <v>0</v>
      </c>
      <c r="AN15" s="213">
        <f>SUMIF('BLOC A'!$P$4:$P$27,AN2,'BLOC A'!$Y$4:$Y$27)+SUMIF('BLOC B'!$P$4:$P$7,AN2,'BLOC B'!$Y$4:$Y$7)+SUMIF('BLOC C'!$P$4:$P$10,AN2,'BLOC C'!$Y$4:$Y$10)+SUMIF(PARKINGS!$P$4:$P$46,AN2,PARKINGS!$Y$4:$Y$46)</f>
        <v>0</v>
      </c>
      <c r="AO15" s="213">
        <f>SUMIF('BLOC A'!$P$4:$P$27,AO2,'BLOC A'!$Y$4:$Y$27)+SUMIF('BLOC B'!$P$4:$P$7,AO2,'BLOC B'!$Y$4:$Y$7)+SUMIF('BLOC C'!$P$4:$P$10,AO2,'BLOC C'!$Y$4:$Y$10)+SUMIF(PARKINGS!$P$4:$P$46,AO2,PARKINGS!$Y$4:$Y$46)</f>
        <v>0</v>
      </c>
      <c r="AP15" s="213">
        <f>SUMIF('BLOC A'!$P$4:$P$27,AP2,'BLOC A'!$Y$4:$Y$27)+SUMIF('BLOC B'!$P$4:$P$7,AP2,'BLOC B'!$Y$4:$Y$7)+SUMIF('BLOC C'!$P$4:$P$10,AP2,'BLOC C'!$Y$4:$Y$10)+SUMIF(PARKINGS!$P$4:$P$46,AP2,PARKINGS!$Y$4:$Y$46)</f>
        <v>0</v>
      </c>
      <c r="AQ15" s="213">
        <f>SUMIF('BLOC A'!$P$4:$P$27,AQ2,'BLOC A'!$Y$4:$Y$27)+SUMIF('BLOC B'!$P$4:$P$7,AQ2,'BLOC B'!$Y$4:$Y$7)+SUMIF('BLOC C'!$P$4:$P$10,AQ2,'BLOC C'!$Y$4:$Y$10)+SUMIF(PARKINGS!$P$4:$P$46,AQ2,PARKINGS!$Y$4:$Y$46)</f>
        <v>0</v>
      </c>
      <c r="AR15" s="213">
        <f>SUMIF('BLOC A'!$P$4:$P$27,AR2,'BLOC A'!$Y$4:$Y$27)+SUMIF('BLOC B'!$P$4:$P$7,AR2,'BLOC B'!$Y$4:$Y$7)+SUMIF('BLOC C'!$P$4:$P$10,AR2,'BLOC C'!$Y$4:$Y$10)+SUMIF(PARKINGS!$P$4:$P$46,AR2,PARKINGS!$Y$4:$Y$46)</f>
        <v>0</v>
      </c>
      <c r="AS15" s="213">
        <f>SUMIF('BLOC A'!$P$4:$P$27,AS2,'BLOC A'!$Y$4:$Y$27)+SUMIF('BLOC B'!$P$4:$P$7,AS2,'BLOC B'!$Y$4:$Y$7)+SUMIF('BLOC C'!$P$4:$P$10,AS2,'BLOC C'!$Y$4:$Y$10)+SUMIF(PARKINGS!$P$4:$P$46,AS2,PARKINGS!$Y$4:$Y$46)</f>
        <v>0</v>
      </c>
      <c r="AT15" s="213">
        <f>SUMIF('BLOC A'!$P$4:$P$27,AT2,'BLOC A'!$Y$4:$Y$27)+SUMIF('BLOC B'!$P$4:$P$7,AT2,'BLOC B'!$Y$4:$Y$7)+SUMIF('BLOC C'!$P$4:$P$10,AT2,'BLOC C'!$Y$4:$Y$10)+SUMIF(PARKINGS!$P$4:$P$46,AT2,PARKINGS!$Y$4:$Y$46)</f>
        <v>0</v>
      </c>
      <c r="AU15" s="213">
        <f>SUMIF('BLOC A'!$P$4:$P$27,AU2,'BLOC A'!$Y$4:$Y$27)+SUMIF('BLOC B'!$P$4:$P$7,AU2,'BLOC B'!$Y$4:$Y$7)+SUMIF('BLOC C'!$P$4:$P$10,AU2,'BLOC C'!$Y$4:$Y$10)+SUMIF(PARKINGS!$P$4:$P$46,AU2,PARKINGS!$Y$4:$Y$46)</f>
        <v>0</v>
      </c>
      <c r="AV15" s="213">
        <f>SUMIF('BLOC A'!$P$4:$P$27,AV2,'BLOC A'!$Y$4:$Y$27)+SUMIF('BLOC B'!$P$4:$P$7,AV2,'BLOC B'!$Y$4:$Y$7)+SUMIF('BLOC C'!$P$4:$P$10,AV2,'BLOC C'!$Y$4:$Y$10)+SUMIF(PARKINGS!$P$4:$P$46,AV2,PARKINGS!$Y$4:$Y$46)</f>
        <v>0</v>
      </c>
      <c r="AW15" s="213">
        <f>SUMIF('BLOC A'!$P$4:$P$27,AW2,'BLOC A'!$Y$4:$Y$27)+SUMIF('BLOC B'!$P$4:$P$7,AW2,'BLOC B'!$Y$4:$Y$7)+SUMIF('BLOC C'!$P$4:$P$10,AW2,'BLOC C'!$Y$4:$Y$10)+SUMIF(PARKINGS!$P$4:$P$46,AW2,PARKINGS!$Y$4:$Y$46)</f>
        <v>0</v>
      </c>
      <c r="AX15" s="213">
        <f>SUMIF('BLOC A'!$P$4:$P$27,AX2,'BLOC A'!$Y$4:$Y$27)+SUMIF('BLOC B'!$P$4:$P$7,AX2,'BLOC B'!$Y$4:$Y$7)+SUMIF('BLOC C'!$P$4:$P$10,AX2,'BLOC C'!$Y$4:$Y$10)+SUMIF(PARKINGS!$P$4:$P$46,AX2,PARKINGS!$Y$4:$Y$46)</f>
        <v>0</v>
      </c>
      <c r="AY15" s="213">
        <f>SUMIF('BLOC A'!$P$4:$P$27,AY2,'BLOC A'!$Y$4:$Y$27)+SUMIF('BLOC B'!$P$4:$P$7,AY2,'BLOC B'!$Y$4:$Y$7)+SUMIF('BLOC C'!$P$4:$P$10,AY2,'BLOC C'!$Y$4:$Y$10)+SUMIF(PARKINGS!$P$4:$P$46,AY2,PARKINGS!$Y$4:$Y$46)</f>
        <v>0</v>
      </c>
      <c r="AZ15" s="213">
        <f>SUMIF('BLOC A'!$P$4:$P$27,AZ2,'BLOC A'!$Y$4:$Y$27)+SUMIF('BLOC B'!$P$4:$P$7,AZ2,'BLOC B'!$Y$4:$Y$7)+SUMIF('BLOC C'!$P$4:$P$10,AZ2,'BLOC C'!$Y$4:$Y$10)+SUMIF(PARKINGS!$P$4:$P$46,AZ2,PARKINGS!$Y$4:$Y$46)</f>
        <v>0</v>
      </c>
      <c r="BA15" s="213">
        <f>SUMIF('BLOC A'!$P$4:$P$27,BA2,'BLOC A'!$Y$4:$Y$27)+SUMIF('BLOC B'!$P$4:$P$7,BA2,'BLOC B'!$Y$4:$Y$7)+SUMIF('BLOC C'!$P$4:$P$10,BA2,'BLOC C'!$Y$4:$Y$10)+SUMIF(PARKINGS!$P$4:$P$46,BA2,PARKINGS!$Y$4:$Y$46)</f>
        <v>0</v>
      </c>
      <c r="BB15" s="213">
        <f>SUMIF('BLOC A'!$P$4:$P$27,BB2,'BLOC A'!$Y$4:$Y$27)+SUMIF('BLOC B'!$P$4:$P$7,BB2,'BLOC B'!$Y$4:$Y$7)+SUMIF('BLOC C'!$P$4:$P$10,BB2,'BLOC C'!$Y$4:$Y$10)+SUMIF(PARKINGS!$P$4:$P$46,BB2,PARKINGS!$Y$4:$Y$46)</f>
        <v>0</v>
      </c>
      <c r="BC15" s="213">
        <f>SUMIF('BLOC A'!$P$4:$P$27,BC2,'BLOC A'!$Y$4:$Y$27)+SUMIF('BLOC B'!$P$4:$P$7,BC2,'BLOC B'!$Y$4:$Y$7)+SUMIF('BLOC C'!$P$4:$P$10,BC2,'BLOC C'!$Y$4:$Y$10)+SUMIF(PARKINGS!$P$4:$P$46,BC2,PARKINGS!$Y$4:$Y$46)</f>
        <v>0</v>
      </c>
      <c r="BD15" s="213">
        <f>SUMIF('BLOC A'!$P$4:$P$27,BD2,'BLOC A'!$Y$4:$Y$27)+SUMIF('BLOC B'!$P$4:$P$7,BD2,'BLOC B'!$Y$4:$Y$7)+SUMIF('BLOC C'!$P$4:$P$10,BD2,'BLOC C'!$Y$4:$Y$10)+SUMIF(PARKINGS!$P$4:$P$46,BD2,PARKINGS!$Y$4:$Y$46)</f>
        <v>0</v>
      </c>
      <c r="BE15" s="213">
        <f>SUMIF('BLOC A'!$P$4:$P$27,BE2,'BLOC A'!$Y$4:$Y$27)+SUMIF('BLOC B'!$P$4:$P$7,BE2,'BLOC B'!$Y$4:$Y$7)+SUMIF('BLOC C'!$P$4:$P$10,BE2,'BLOC C'!$Y$4:$Y$10)+SUMIF(PARKINGS!$P$4:$P$46,BE2,PARKINGS!$Y$4:$Y$46)</f>
        <v>0</v>
      </c>
      <c r="BF15" s="213">
        <f>SUMIF('BLOC A'!$P$4:$P$27,BF2,'BLOC A'!$Y$4:$Y$27)+SUMIF('BLOC B'!$P$4:$P$7,BF2,'BLOC B'!$Y$4:$Y$7)+SUMIF('BLOC C'!$P$4:$P$10,BF2,'BLOC C'!$Y$4:$Y$10)+SUMIF(PARKINGS!$P$4:$P$46,BF2,PARKINGS!$Y$4:$Y$46)</f>
        <v>0</v>
      </c>
      <c r="BG15" s="213">
        <f>SUMIF('BLOC A'!$P$4:$P$27,BG2,'BLOC A'!$Y$4:$Y$27)+SUMIF('BLOC B'!$P$4:$P$7,BG2,'BLOC B'!$Y$4:$Y$7)+SUMIF('BLOC C'!$P$4:$P$10,BG2,'BLOC C'!$Y$4:$Y$10)+SUMIF(PARKINGS!$P$4:$P$46,BG2,PARKINGS!$Y$4:$Y$46)</f>
        <v>0</v>
      </c>
      <c r="BH15" s="213">
        <f>SUMIF('BLOC A'!$P$4:$P$27,BH2,'BLOC A'!$Y$4:$Y$27)+SUMIF('BLOC B'!$P$4:$P$7,BH2,'BLOC B'!$Y$4:$Y$7)+SUMIF('BLOC C'!$P$4:$P$10,BH2,'BLOC C'!$Y$4:$Y$10)+SUMIF(PARKINGS!$P$4:$P$46,BH2,PARKINGS!$Y$4:$Y$46)</f>
        <v>0</v>
      </c>
      <c r="BI15" s="213">
        <f>SUMIF('BLOC A'!$P$4:$P$27,BI2,'BLOC A'!$Y$4:$Y$27)+SUMIF('BLOC B'!$P$4:$P$7,BI2,'BLOC B'!$Y$4:$Y$7)+SUMIF('BLOC C'!$P$4:$P$10,BI2,'BLOC C'!$Y$4:$Y$10)+SUMIF(PARKINGS!$P$4:$P$46,BI2,PARKINGS!$Y$4:$Y$46)</f>
        <v>0</v>
      </c>
      <c r="BJ15" s="213">
        <f>SUMIF('BLOC A'!$P$4:$P$27,BJ2,'BLOC A'!$Y$4:$Y$27)+SUMIF('BLOC B'!$P$4:$P$7,BJ2,'BLOC B'!$Y$4:$Y$7)+SUMIF('BLOC C'!$P$4:$P$10,BJ2,'BLOC C'!$Y$4:$Y$10)+SUMIF(PARKINGS!$P$4:$P$46,BJ2,PARKINGS!$Y$4:$Y$46)</f>
        <v>0</v>
      </c>
      <c r="BK15" s="213">
        <f>SUMIF('BLOC A'!$P$4:$P$27,BK2,'BLOC A'!$Y$4:$Y$27)+SUMIF('BLOC B'!$P$4:$P$7,BK2,'BLOC B'!$Y$4:$Y$7)+SUMIF('BLOC C'!$P$4:$P$10,BK2,'BLOC C'!$Y$4:$Y$10)+SUMIF(PARKINGS!$P$4:$P$46,BK2,PARKINGS!$Y$4:$Y$46)</f>
        <v>0</v>
      </c>
      <c r="BL15" s="213">
        <f>SUMIF('BLOC A'!$P$4:$P$27,BL2,'BLOC A'!$Y$4:$Y$27)+SUMIF('BLOC B'!$P$4:$P$7,BL2,'BLOC B'!$Y$4:$Y$7)+SUMIF('BLOC C'!$P$4:$P$10,BL2,'BLOC C'!$Y$4:$Y$10)+SUMIF(PARKINGS!$P$4:$P$46,BL2,PARKINGS!$Y$4:$Y$46)</f>
        <v>0</v>
      </c>
      <c r="BM15" s="213">
        <f>SUMIF('BLOC A'!$P$4:$P$27,BM2,'BLOC A'!$Y$4:$Y$27)+SUMIF('BLOC B'!$P$4:$P$7,BM2,'BLOC B'!$Y$4:$Y$7)+SUMIF('BLOC C'!$P$4:$P$10,BM2,'BLOC C'!$Y$4:$Y$10)+SUMIF(PARKINGS!$P$4:$P$46,BM2,PARKINGS!$Y$4:$Y$46)</f>
        <v>0</v>
      </c>
      <c r="BN15" s="213">
        <f>SUMIF('BLOC A'!$P$4:$P$27,BN2,'BLOC A'!$Y$4:$Y$27)+SUMIF('BLOC B'!$P$4:$P$7,BN2,'BLOC B'!$Y$4:$Y$7)+SUMIF('BLOC C'!$P$4:$P$10,BN2,'BLOC C'!$Y$4:$Y$10)+SUMIF(PARKINGS!$P$4:$P$46,BN2,PARKINGS!$Y$4:$Y$46)</f>
        <v>0</v>
      </c>
      <c r="BO15" s="213">
        <f>SUMIF('BLOC A'!$P$4:$P$27,BO2,'BLOC A'!$Y$4:$Y$27)+SUMIF('BLOC B'!$P$4:$P$7,BO2,'BLOC B'!$Y$4:$Y$7)+SUMIF('BLOC C'!$P$4:$P$10,BO2,'BLOC C'!$Y$4:$Y$10)+SUMIF(PARKINGS!$P$4:$P$46,BO2,PARKINGS!$Y$4:$Y$46)</f>
        <v>0</v>
      </c>
      <c r="BP15" s="213">
        <f>SUMIF('BLOC A'!$P$4:$P$27,BP2,'BLOC A'!$Y$4:$Y$27)+SUMIF('BLOC B'!$P$4:$P$7,BP2,'BLOC B'!$Y$4:$Y$7)+SUMIF('BLOC C'!$P$4:$P$10,BP2,'BLOC C'!$Y$4:$Y$10)+SUMIF(PARKINGS!$P$4:$P$46,BP2,PARKINGS!$Y$4:$Y$46)</f>
        <v>0</v>
      </c>
      <c r="BQ15" s="213">
        <f>SUMIF('BLOC A'!$P$4:$P$27,BQ2,'BLOC A'!$Y$4:$Y$27)+SUMIF('BLOC B'!$P$4:$P$7,BQ2,'BLOC B'!$Y$4:$Y$7)+SUMIF('BLOC C'!$P$4:$P$10,BQ2,'BLOC C'!$Y$4:$Y$10)+SUMIF(PARKINGS!$P$4:$P$46,BQ2,PARKINGS!$Y$4:$Y$46)</f>
        <v>0</v>
      </c>
      <c r="BR15" s="213">
        <f>SUMIF('BLOC A'!$P$4:$P$27,BR2,'BLOC A'!$Y$4:$Y$27)+SUMIF('BLOC B'!$P$4:$P$7,BR2,'BLOC B'!$Y$4:$Y$7)+SUMIF('BLOC C'!$P$4:$P$10,BR2,'BLOC C'!$Y$4:$Y$10)+SUMIF(PARKINGS!$P$4:$P$46,BR2,PARKINGS!$Y$4:$Y$46)</f>
        <v>0</v>
      </c>
      <c r="BS15" s="213">
        <f>SUMIF('BLOC A'!$P$4:$P$27,BS2,'BLOC A'!$Y$4:$Y$27)+SUMIF('BLOC B'!$P$4:$P$7,BS2,'BLOC B'!$Y$4:$Y$7)+SUMIF('BLOC C'!$P$4:$P$10,BS2,'BLOC C'!$Y$4:$Y$10)+SUMIF(PARKINGS!$P$4:$P$46,BS2,PARKINGS!$Y$4:$Y$46)</f>
        <v>0</v>
      </c>
      <c r="BT15" s="213">
        <f>SUMIF('BLOC A'!$P$4:$P$27,BT2,'BLOC A'!$Y$4:$Y$27)+SUMIF('BLOC B'!$P$4:$P$7,BT2,'BLOC B'!$Y$4:$Y$7)+SUMIF('BLOC C'!$P$4:$P$10,BT2,'BLOC C'!$Y$4:$Y$10)+SUMIF(PARKINGS!$P$4:$P$46,BT2,PARKINGS!$Y$4:$Y$46)</f>
        <v>0</v>
      </c>
      <c r="BU15" s="213">
        <f>SUMIF('BLOC A'!$P$4:$P$27,BU2,'BLOC A'!$Y$4:$Y$27)+SUMIF('BLOC B'!$P$4:$P$7,BU2,'BLOC B'!$Y$4:$Y$7)+SUMIF('BLOC C'!$P$4:$P$10,BU2,'BLOC C'!$Y$4:$Y$10)+SUMIF(PARKINGS!$P$4:$P$46,BU2,PARKINGS!$Y$4:$Y$46)</f>
        <v>0</v>
      </c>
      <c r="BV15" s="213">
        <f>SUMIF('BLOC A'!$P$4:$P$27,BV2,'BLOC A'!$Y$4:$Y$27)+SUMIF('BLOC B'!$P$4:$P$7,BV2,'BLOC B'!$Y$4:$Y$7)+SUMIF('BLOC C'!$P$4:$P$10,BV2,'BLOC C'!$Y$4:$Y$10)+SUMIF(PARKINGS!$P$4:$P$46,BV2,PARKINGS!$Y$4:$Y$46)</f>
        <v>0</v>
      </c>
      <c r="BW15" s="213">
        <f>SUMIF('BLOC A'!$P$4:$P$27,BW2,'BLOC A'!$Y$4:$Y$27)+SUMIF('BLOC B'!$P$4:$P$7,BW2,'BLOC B'!$Y$4:$Y$7)+SUMIF('BLOC C'!$P$4:$P$10,BW2,'BLOC C'!$Y$4:$Y$10)+SUMIF(PARKINGS!$P$4:$P$46,BW2,PARKINGS!$Y$4:$Y$46)</f>
        <v>0</v>
      </c>
      <c r="BX15" s="213">
        <f>SUMIF('BLOC A'!$P$4:$P$27,BX2,'BLOC A'!$Y$4:$Y$27)+SUMIF('BLOC B'!$P$4:$P$7,BX2,'BLOC B'!$Y$4:$Y$7)+SUMIF('BLOC C'!$P$4:$P$10,BX2,'BLOC C'!$Y$4:$Y$10)+SUMIF(PARKINGS!$P$4:$P$46,BX2,PARKINGS!$Y$4:$Y$46)</f>
        <v>0</v>
      </c>
      <c r="BY15" s="213">
        <f>SUMIF('BLOC A'!$P$4:$P$27,BY2,'BLOC A'!$Y$4:$Y$27)+SUMIF('BLOC B'!$P$4:$P$7,BY2,'BLOC B'!$Y$4:$Y$7)+SUMIF('BLOC C'!$P$4:$P$10,BY2,'BLOC C'!$Y$4:$Y$10)+SUMIF(PARKINGS!$P$4:$P$46,BY2,PARKINGS!$Y$4:$Y$46)</f>
        <v>0</v>
      </c>
      <c r="BZ15" s="213">
        <f>SUMIF('BLOC A'!$P$4:$P$27,BZ2,'BLOC A'!$Y$4:$Y$27)+SUMIF('BLOC B'!$P$4:$P$7,BZ2,'BLOC B'!$Y$4:$Y$7)+SUMIF('BLOC C'!$P$4:$P$10,BZ2,'BLOC C'!$Y$4:$Y$10)+SUMIF(PARKINGS!$P$4:$P$46,BZ2,PARKINGS!$Y$4:$Y$46)</f>
        <v>0</v>
      </c>
      <c r="CA15" s="213">
        <f>SUMIF('BLOC A'!$P$4:$P$27,CA2,'BLOC A'!$Y$4:$Y$27)+SUMIF('BLOC B'!$P$4:$P$7,CA2,'BLOC B'!$Y$4:$Y$7)+SUMIF('BLOC C'!$P$4:$P$10,CA2,'BLOC C'!$Y$4:$Y$10)+SUMIF(PARKINGS!$P$4:$P$46,CA2,PARKINGS!$Y$4:$Y$46)</f>
        <v>0</v>
      </c>
      <c r="CB15" s="213">
        <f>SUMIF('BLOC A'!$P$4:$P$27,CB2,'BLOC A'!$Y$4:$Y$27)+SUMIF('BLOC B'!$P$4:$P$7,CB2,'BLOC B'!$Y$4:$Y$7)+SUMIF('BLOC C'!$P$4:$P$10,CB2,'BLOC C'!$Y$4:$Y$10)+SUMIF(PARKINGS!$P$4:$P$46,CB2,PARKINGS!$Y$4:$Y$46)</f>
        <v>0</v>
      </c>
      <c r="CC15" s="213">
        <f>SUMIF('BLOC A'!$P$4:$P$27,CC2,'BLOC A'!$Y$4:$Y$27)+SUMIF('BLOC B'!$P$4:$P$7,CC2,'BLOC B'!$Y$4:$Y$7)+SUMIF('BLOC C'!$P$4:$P$10,CC2,'BLOC C'!$Y$4:$Y$10)+SUMIF(PARKINGS!$P$4:$P$46,CC2,PARKINGS!$Y$4:$Y$46)</f>
        <v>0</v>
      </c>
      <c r="CF15" s="207" t="s">
        <v>66</v>
      </c>
    </row>
    <row r="16" spans="1:84" ht="15.75" x14ac:dyDescent="0.25">
      <c r="A16" s="190"/>
      <c r="B16" s="387"/>
      <c r="C16" s="194"/>
      <c r="D16" s="194"/>
      <c r="E16" s="197"/>
      <c r="F16" s="198"/>
      <c r="G16" s="220"/>
      <c r="H16" s="215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213"/>
      <c r="AQ16" s="213"/>
      <c r="AR16" s="213"/>
      <c r="AS16" s="213"/>
      <c r="AT16" s="213"/>
      <c r="AU16" s="213"/>
      <c r="AV16" s="213"/>
      <c r="AW16" s="213"/>
      <c r="AX16" s="213"/>
      <c r="AY16" s="213"/>
      <c r="AZ16" s="213"/>
      <c r="BA16" s="213"/>
      <c r="BB16" s="213"/>
      <c r="BC16" s="213"/>
      <c r="BD16" s="213"/>
      <c r="BE16" s="213"/>
      <c r="BF16" s="213"/>
      <c r="BG16" s="213"/>
      <c r="BH16" s="213"/>
      <c r="BI16" s="213"/>
      <c r="BJ16" s="213"/>
      <c r="BK16" s="213"/>
      <c r="BL16" s="213"/>
      <c r="BM16" s="213"/>
      <c r="BN16" s="213"/>
      <c r="BO16" s="213"/>
      <c r="BP16" s="213"/>
      <c r="BQ16" s="213"/>
      <c r="BR16" s="213"/>
      <c r="BS16" s="213"/>
      <c r="BT16" s="213"/>
      <c r="BU16" s="213"/>
      <c r="BV16" s="213"/>
      <c r="BW16" s="213"/>
      <c r="BX16" s="213"/>
      <c r="BY16" s="213"/>
      <c r="BZ16" s="213"/>
      <c r="CA16" s="213"/>
      <c r="CB16" s="213"/>
      <c r="CC16" s="213"/>
      <c r="CF16" s="207" t="s">
        <v>66</v>
      </c>
    </row>
    <row r="17" spans="1:84" ht="15.75" x14ac:dyDescent="0.25">
      <c r="A17" s="190"/>
      <c r="B17" s="387"/>
      <c r="C17" s="199"/>
      <c r="D17" s="199"/>
      <c r="E17" s="200"/>
      <c r="F17" s="198"/>
      <c r="G17" s="220"/>
      <c r="H17" s="215"/>
      <c r="I17" s="213"/>
      <c r="J17" s="213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213"/>
      <c r="AQ17" s="213"/>
      <c r="AR17" s="213"/>
      <c r="AS17" s="213"/>
      <c r="AT17" s="213"/>
      <c r="AU17" s="213"/>
      <c r="AV17" s="213"/>
      <c r="AW17" s="213"/>
      <c r="AX17" s="213"/>
      <c r="AY17" s="213"/>
      <c r="AZ17" s="213"/>
      <c r="BA17" s="213"/>
      <c r="BB17" s="213"/>
      <c r="BC17" s="213"/>
      <c r="BD17" s="213"/>
      <c r="BE17" s="213"/>
      <c r="BF17" s="213"/>
      <c r="BG17" s="213"/>
      <c r="BH17" s="213"/>
      <c r="BI17" s="213"/>
      <c r="BJ17" s="213"/>
      <c r="BK17" s="213"/>
      <c r="BL17" s="213"/>
      <c r="BM17" s="213"/>
      <c r="BN17" s="213"/>
      <c r="BO17" s="213"/>
      <c r="BP17" s="213"/>
      <c r="BQ17" s="213"/>
      <c r="BR17" s="213"/>
      <c r="BS17" s="213"/>
      <c r="BT17" s="213"/>
      <c r="BU17" s="213"/>
      <c r="BV17" s="213"/>
      <c r="BW17" s="213"/>
      <c r="BX17" s="213"/>
      <c r="BY17" s="213"/>
      <c r="BZ17" s="213"/>
      <c r="CA17" s="213"/>
      <c r="CB17" s="213"/>
      <c r="CC17" s="213"/>
      <c r="CF17" s="207" t="s">
        <v>66</v>
      </c>
    </row>
    <row r="18" spans="1:84" ht="15.75" x14ac:dyDescent="0.25">
      <c r="A18" s="190"/>
      <c r="B18" s="387"/>
      <c r="C18" s="199"/>
      <c r="D18" s="189"/>
      <c r="E18" s="200"/>
      <c r="F18" s="198"/>
      <c r="G18" s="220"/>
      <c r="H18" s="215"/>
      <c r="I18" s="213"/>
      <c r="J18" s="213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213"/>
      <c r="AQ18" s="213"/>
      <c r="AR18" s="213"/>
      <c r="AS18" s="213"/>
      <c r="AT18" s="213"/>
      <c r="AU18" s="213"/>
      <c r="AV18" s="213"/>
      <c r="AW18" s="213"/>
      <c r="AX18" s="213"/>
      <c r="AY18" s="213"/>
      <c r="AZ18" s="213"/>
      <c r="BA18" s="213"/>
      <c r="BB18" s="213"/>
      <c r="BC18" s="213"/>
      <c r="BD18" s="213"/>
      <c r="BE18" s="213"/>
      <c r="BF18" s="213"/>
      <c r="BG18" s="213"/>
      <c r="BH18" s="213"/>
      <c r="BI18" s="213"/>
      <c r="BJ18" s="213"/>
      <c r="BK18" s="213"/>
      <c r="BL18" s="213"/>
      <c r="BM18" s="213"/>
      <c r="BN18" s="213"/>
      <c r="BO18" s="213"/>
      <c r="BP18" s="213"/>
      <c r="BQ18" s="213"/>
      <c r="BR18" s="213"/>
      <c r="BS18" s="213"/>
      <c r="BT18" s="213"/>
      <c r="BU18" s="213"/>
      <c r="BV18" s="213"/>
      <c r="BW18" s="213"/>
      <c r="BX18" s="213"/>
      <c r="BY18" s="213"/>
      <c r="BZ18" s="213"/>
      <c r="CA18" s="213"/>
      <c r="CB18" s="213"/>
      <c r="CC18" s="213"/>
      <c r="CF18" s="207" t="s">
        <v>66</v>
      </c>
    </row>
    <row r="19" spans="1:84" ht="15.75" x14ac:dyDescent="0.25">
      <c r="A19" s="190"/>
      <c r="B19" s="387"/>
      <c r="C19" s="199"/>
      <c r="D19" s="189"/>
      <c r="E19" s="200"/>
      <c r="F19" s="198"/>
      <c r="G19" s="220"/>
      <c r="H19" s="215"/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213"/>
      <c r="AQ19" s="213"/>
      <c r="AR19" s="213"/>
      <c r="AS19" s="213"/>
      <c r="AT19" s="213"/>
      <c r="AU19" s="213"/>
      <c r="AV19" s="213"/>
      <c r="AW19" s="213"/>
      <c r="AX19" s="213"/>
      <c r="AY19" s="213"/>
      <c r="AZ19" s="213"/>
      <c r="BA19" s="213"/>
      <c r="BB19" s="213"/>
      <c r="BC19" s="213"/>
      <c r="BD19" s="213"/>
      <c r="BE19" s="213"/>
      <c r="BF19" s="213"/>
      <c r="BG19" s="213"/>
      <c r="BH19" s="213"/>
      <c r="BI19" s="213"/>
      <c r="BJ19" s="213"/>
      <c r="BK19" s="213"/>
      <c r="BL19" s="213"/>
      <c r="BM19" s="213"/>
      <c r="BN19" s="213"/>
      <c r="BO19" s="213"/>
      <c r="BP19" s="213"/>
      <c r="BQ19" s="213"/>
      <c r="BR19" s="213"/>
      <c r="BS19" s="213"/>
      <c r="BT19" s="213"/>
      <c r="BU19" s="213"/>
      <c r="BV19" s="213"/>
      <c r="BW19" s="213"/>
      <c r="BX19" s="213"/>
      <c r="BY19" s="213"/>
      <c r="BZ19" s="213"/>
      <c r="CA19" s="213"/>
      <c r="CB19" s="213"/>
      <c r="CC19" s="213"/>
      <c r="CF19" s="207" t="s">
        <v>66</v>
      </c>
    </row>
    <row r="20" spans="1:84" ht="15.75" x14ac:dyDescent="0.25">
      <c r="A20" s="190"/>
      <c r="B20" s="387"/>
      <c r="C20" s="199"/>
      <c r="D20" s="189"/>
      <c r="E20" s="200"/>
      <c r="F20" s="198"/>
      <c r="G20" s="220"/>
      <c r="H20" s="215"/>
      <c r="I20" s="213"/>
      <c r="J20" s="213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213"/>
      <c r="AQ20" s="213"/>
      <c r="AR20" s="213"/>
      <c r="AS20" s="213"/>
      <c r="AT20" s="213"/>
      <c r="AU20" s="213"/>
      <c r="AV20" s="213"/>
      <c r="AW20" s="213"/>
      <c r="AX20" s="213"/>
      <c r="AY20" s="213"/>
      <c r="AZ20" s="213"/>
      <c r="BA20" s="213"/>
      <c r="BB20" s="213"/>
      <c r="BC20" s="213"/>
      <c r="BD20" s="213"/>
      <c r="BE20" s="213"/>
      <c r="BF20" s="213"/>
      <c r="BG20" s="213"/>
      <c r="BH20" s="213"/>
      <c r="BI20" s="213"/>
      <c r="BJ20" s="213"/>
      <c r="BK20" s="213"/>
      <c r="BL20" s="213"/>
      <c r="BM20" s="213"/>
      <c r="BN20" s="213"/>
      <c r="BO20" s="213"/>
      <c r="BP20" s="213"/>
      <c r="BQ20" s="213"/>
      <c r="BR20" s="213"/>
      <c r="BS20" s="213"/>
      <c r="BT20" s="213"/>
      <c r="BU20" s="213"/>
      <c r="BV20" s="213"/>
      <c r="BW20" s="213"/>
      <c r="BX20" s="213"/>
      <c r="BY20" s="213"/>
      <c r="BZ20" s="213"/>
      <c r="CA20" s="213"/>
      <c r="CB20" s="213"/>
      <c r="CC20" s="213"/>
      <c r="CF20" s="207" t="s">
        <v>66</v>
      </c>
    </row>
    <row r="21" spans="1:84" ht="15.75" x14ac:dyDescent="0.25">
      <c r="A21" s="190"/>
      <c r="B21" s="387"/>
      <c r="C21" s="199"/>
      <c r="D21" s="189"/>
      <c r="E21" s="200"/>
      <c r="F21" s="198"/>
      <c r="G21" s="220"/>
      <c r="H21" s="215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213"/>
      <c r="AQ21" s="213"/>
      <c r="AR21" s="213"/>
      <c r="AS21" s="213"/>
      <c r="AT21" s="213"/>
      <c r="AU21" s="213"/>
      <c r="AV21" s="213"/>
      <c r="AW21" s="213"/>
      <c r="AX21" s="213"/>
      <c r="AY21" s="213"/>
      <c r="AZ21" s="213"/>
      <c r="BA21" s="213"/>
      <c r="BB21" s="213"/>
      <c r="BC21" s="213"/>
      <c r="BD21" s="213"/>
      <c r="BE21" s="213"/>
      <c r="BF21" s="213"/>
      <c r="BG21" s="213"/>
      <c r="BH21" s="213"/>
      <c r="BI21" s="213"/>
      <c r="BJ21" s="213"/>
      <c r="BK21" s="213"/>
      <c r="BL21" s="213"/>
      <c r="BM21" s="213"/>
      <c r="BN21" s="213"/>
      <c r="BO21" s="213"/>
      <c r="BP21" s="213"/>
      <c r="BQ21" s="213"/>
      <c r="BR21" s="213"/>
      <c r="BS21" s="213"/>
      <c r="BT21" s="213"/>
      <c r="BU21" s="213"/>
      <c r="BV21" s="213"/>
      <c r="BW21" s="213"/>
      <c r="BX21" s="213"/>
      <c r="BY21" s="213"/>
      <c r="BZ21" s="213"/>
      <c r="CA21" s="213"/>
      <c r="CB21" s="213"/>
      <c r="CC21" s="213"/>
      <c r="CF21" s="207" t="s">
        <v>66</v>
      </c>
    </row>
    <row r="22" spans="1:84" ht="15.75" x14ac:dyDescent="0.25">
      <c r="A22" s="190"/>
      <c r="B22" s="387"/>
      <c r="C22" s="194"/>
      <c r="D22" s="194"/>
      <c r="E22" s="197"/>
      <c r="F22" s="198"/>
      <c r="G22" s="220"/>
      <c r="H22" s="215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213"/>
      <c r="AQ22" s="213"/>
      <c r="AR22" s="213"/>
      <c r="AS22" s="213"/>
      <c r="AT22" s="213"/>
      <c r="AU22" s="213"/>
      <c r="AV22" s="213"/>
      <c r="AW22" s="213"/>
      <c r="AX22" s="213"/>
      <c r="AY22" s="213"/>
      <c r="AZ22" s="213"/>
      <c r="BA22" s="213"/>
      <c r="BB22" s="213"/>
      <c r="BC22" s="213"/>
      <c r="BD22" s="213"/>
      <c r="BE22" s="213"/>
      <c r="BF22" s="213"/>
      <c r="BG22" s="213"/>
      <c r="BH22" s="213"/>
      <c r="BI22" s="213"/>
      <c r="BJ22" s="213"/>
      <c r="BK22" s="213"/>
      <c r="BL22" s="213"/>
      <c r="BM22" s="213"/>
      <c r="BN22" s="213"/>
      <c r="BO22" s="213"/>
      <c r="BP22" s="213"/>
      <c r="BQ22" s="213"/>
      <c r="BR22" s="213"/>
      <c r="BS22" s="213"/>
      <c r="BT22" s="213"/>
      <c r="BU22" s="213"/>
      <c r="BV22" s="213"/>
      <c r="BW22" s="213"/>
      <c r="BX22" s="213"/>
      <c r="BY22" s="213"/>
      <c r="BZ22" s="213"/>
      <c r="CA22" s="213"/>
      <c r="CB22" s="213"/>
      <c r="CC22" s="213"/>
      <c r="CF22" s="207" t="s">
        <v>66</v>
      </c>
    </row>
    <row r="23" spans="1:84" ht="15.75" x14ac:dyDescent="0.25">
      <c r="A23" s="190"/>
      <c r="B23" s="387"/>
      <c r="C23" s="194"/>
      <c r="D23" s="194"/>
      <c r="E23" s="197"/>
      <c r="F23" s="198"/>
      <c r="G23" s="220"/>
      <c r="H23" s="215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  <c r="BI23" s="213"/>
      <c r="BJ23" s="213"/>
      <c r="BK23" s="213"/>
      <c r="BL23" s="213"/>
      <c r="BM23" s="213"/>
      <c r="BN23" s="213"/>
      <c r="BO23" s="213"/>
      <c r="BP23" s="213"/>
      <c r="BQ23" s="213"/>
      <c r="BR23" s="213"/>
      <c r="BS23" s="213"/>
      <c r="BT23" s="213"/>
      <c r="BU23" s="213"/>
      <c r="BV23" s="213"/>
      <c r="BW23" s="213"/>
      <c r="BX23" s="213"/>
      <c r="BY23" s="213"/>
      <c r="BZ23" s="213"/>
      <c r="CA23" s="213"/>
      <c r="CB23" s="213"/>
      <c r="CC23" s="213"/>
      <c r="CF23" s="207" t="s">
        <v>66</v>
      </c>
    </row>
    <row r="24" spans="1:84" ht="15.75" x14ac:dyDescent="0.25">
      <c r="A24" s="190"/>
      <c r="B24" s="387"/>
      <c r="C24" s="199" t="s">
        <v>61</v>
      </c>
      <c r="D24" s="194"/>
      <c r="E24" s="200"/>
      <c r="F24" s="193"/>
      <c r="G24" s="219"/>
      <c r="H24" s="215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213"/>
      <c r="AQ24" s="213"/>
      <c r="AR24" s="213"/>
      <c r="AS24" s="213"/>
      <c r="AT24" s="213"/>
      <c r="AU24" s="213"/>
      <c r="AV24" s="213"/>
      <c r="AW24" s="213"/>
      <c r="AX24" s="213"/>
      <c r="AY24" s="213"/>
      <c r="AZ24" s="213"/>
      <c r="BA24" s="213"/>
      <c r="BB24" s="213"/>
      <c r="BC24" s="213"/>
      <c r="BD24" s="213"/>
      <c r="BE24" s="213"/>
      <c r="BF24" s="213"/>
      <c r="BG24" s="213"/>
      <c r="BH24" s="213"/>
      <c r="BI24" s="213"/>
      <c r="BJ24" s="213"/>
      <c r="BK24" s="213"/>
      <c r="BL24" s="213"/>
      <c r="BM24" s="213"/>
      <c r="BN24" s="213"/>
      <c r="BO24" s="213"/>
      <c r="BP24" s="213"/>
      <c r="BQ24" s="213"/>
      <c r="BR24" s="213"/>
      <c r="BS24" s="213"/>
      <c r="BT24" s="213"/>
      <c r="BU24" s="213"/>
      <c r="BV24" s="213"/>
      <c r="BW24" s="213"/>
      <c r="BX24" s="213"/>
      <c r="BY24" s="213"/>
      <c r="BZ24" s="213"/>
      <c r="CA24" s="213"/>
      <c r="CB24" s="213"/>
      <c r="CC24" s="213"/>
      <c r="CF24" s="207" t="s">
        <v>66</v>
      </c>
    </row>
    <row r="25" spans="1:84" ht="15.75" x14ac:dyDescent="0.25">
      <c r="A25" s="190"/>
      <c r="B25" s="387"/>
      <c r="C25" s="194"/>
      <c r="D25" s="194" t="s">
        <v>62</v>
      </c>
      <c r="E25" s="197"/>
      <c r="F25" s="198"/>
      <c r="G25" s="220"/>
      <c r="H25" s="215">
        <f>SUM(I25:CC25)</f>
        <v>0</v>
      </c>
      <c r="I25" s="213">
        <f>SUMIF('BLOC A'!$N$4:$N$27,I2,'BLOC A'!$AL$4:$AL$27)+SUMIF('BLOC B'!$N$4:$N$7,I2,'BLOC B'!$AL$4:$AL$7)+SUMIF('BLOC C'!$N$4:$N$10,I2,'BLOC C'!$AL$4:$AL$10)+SUMIF(PARKINGS!$N$4:$N$46,I2,PARKINGS!$AL$4:$AL$46)</f>
        <v>0</v>
      </c>
      <c r="J25" s="213">
        <f>SUMIF('BLOC A'!$N$4:$N$27,J2,'BLOC A'!$AL$4:$AL$27)+SUMIF('BLOC B'!$N$4:$N$7,J2,'BLOC B'!$AL$4:$AL$7)+SUMIF('BLOC C'!$N$4:$N$10,J2,'BLOC C'!$AL$4:$AL$10)+SUMIF(PARKINGS!$N$4:$N$46,J2,PARKINGS!$AL$4:$AL$46)</f>
        <v>0</v>
      </c>
      <c r="K25" s="213">
        <f>SUMIF('BLOC A'!$N$4:$N$27,K2,'BLOC A'!$AL$4:$AL$27)+SUMIF('BLOC B'!$N$4:$N$7,K2,'BLOC B'!$AL$4:$AL$7)+SUMIF('BLOC C'!$N$4:$N$10,K2,'BLOC C'!$AL$4:$AL$10)+SUMIF(PARKINGS!$N$4:$N$46,K2,PARKINGS!$AL$4:$AL$46)</f>
        <v>0</v>
      </c>
      <c r="L25" s="213">
        <f>SUMIF('BLOC A'!$N$4:$N$27,L2,'BLOC A'!$AL$4:$AL$27)+SUMIF('BLOC B'!$N$4:$N$7,L2,'BLOC B'!$AL$4:$AL$7)+SUMIF('BLOC C'!$N$4:$N$10,L2,'BLOC C'!$AL$4:$AL$10)+SUMIF(PARKINGS!$N$4:$N$46,L2,PARKINGS!$AL$4:$AL$46)</f>
        <v>0</v>
      </c>
      <c r="M25" s="213">
        <f>SUMIF('BLOC A'!$N$4:$N$27,M2,'BLOC A'!$AL$4:$AL$27)+SUMIF('BLOC B'!$N$4:$N$7,M2,'BLOC B'!$AL$4:$AL$7)+SUMIF('BLOC C'!$N$4:$N$10,M2,'BLOC C'!$AL$4:$AL$10)+SUMIF(PARKINGS!$N$4:$N$46,M2,PARKINGS!$AL$4:$AL$46)</f>
        <v>0</v>
      </c>
      <c r="N25" s="213">
        <f>SUMIF('BLOC A'!$N$4:$N$27,N2,'BLOC A'!$AL$4:$AL$27)+SUMIF('BLOC B'!$N$4:$N$7,N2,'BLOC B'!$AL$4:$AL$7)+SUMIF('BLOC C'!$N$4:$N$10,N2,'BLOC C'!$AL$4:$AL$10)+SUMIF(PARKINGS!$N$4:$N$46,N2,PARKINGS!$AL$4:$AL$46)</f>
        <v>0</v>
      </c>
      <c r="O25" s="213">
        <f>SUMIF('BLOC A'!$N$4:$N$27,O2,'BLOC A'!$AL$4:$AL$27)+SUMIF('BLOC B'!$N$4:$N$7,O2,'BLOC B'!$AL$4:$AL$7)+SUMIF('BLOC C'!$N$4:$N$10,O2,'BLOC C'!$AL$4:$AL$10)+SUMIF(PARKINGS!$N$4:$N$46,O2,PARKINGS!$AL$4:$AL$46)</f>
        <v>0</v>
      </c>
      <c r="P25" s="213">
        <f>SUMIF('BLOC A'!$N$4:$N$27,P2,'BLOC A'!$AL$4:$AL$27)+SUMIF('BLOC B'!$N$4:$N$7,P2,'BLOC B'!$AL$4:$AL$7)+SUMIF('BLOC C'!$N$4:$N$10,P2,'BLOC C'!$AL$4:$AL$10)+SUMIF(PARKINGS!$N$4:$N$46,P2,PARKINGS!$AL$4:$AL$46)</f>
        <v>0</v>
      </c>
      <c r="Q25" s="213">
        <f>SUMIF('BLOC A'!$N$4:$N$27,Q2,'BLOC A'!$AL$4:$AL$27)+SUMIF('BLOC B'!$N$4:$N$7,Q2,'BLOC B'!$AL$4:$AL$7)+SUMIF('BLOC C'!$N$4:$N$10,Q2,'BLOC C'!$AL$4:$AL$10)+SUMIF(PARKINGS!$N$4:$N$46,Q2,PARKINGS!$AL$4:$AL$46)</f>
        <v>0</v>
      </c>
      <c r="R25" s="213">
        <f>SUMIF('BLOC A'!$N$4:$N$27,R2,'BLOC A'!$AL$4:$AL$27)+SUMIF('BLOC B'!$N$4:$N$7,R2,'BLOC B'!$AL$4:$AL$7)+SUMIF('BLOC C'!$N$4:$N$10,R2,'BLOC C'!$AL$4:$AL$10)+SUMIF(PARKINGS!$N$4:$N$46,R2,PARKINGS!$AL$4:$AL$46)</f>
        <v>0</v>
      </c>
      <c r="S25" s="213">
        <f>SUMIF('BLOC A'!$N$4:$N$27,S2,'BLOC A'!$AL$4:$AL$27)+SUMIF('BLOC B'!$N$4:$N$7,S2,'BLOC B'!$AL$4:$AL$7)+SUMIF('BLOC C'!$N$4:$N$10,S2,'BLOC C'!$AL$4:$AL$10)+SUMIF(PARKINGS!$N$4:$N$46,S2,PARKINGS!$AL$4:$AL$46)</f>
        <v>0</v>
      </c>
      <c r="T25" s="213">
        <f>SUMIF('BLOC A'!$N$4:$N$27,T2,'BLOC A'!$AL$4:$AL$27)+SUMIF('BLOC B'!$N$4:$N$7,T2,'BLOC B'!$AL$4:$AL$7)+SUMIF('BLOC C'!$N$4:$N$10,T2,'BLOC C'!$AL$4:$AL$10)+SUMIF(PARKINGS!$N$4:$N$46,T2,PARKINGS!$AL$4:$AL$46)</f>
        <v>0</v>
      </c>
      <c r="U25" s="213">
        <f>SUMIF('BLOC A'!$N$4:$N$27,U2,'BLOC A'!$AL$4:$AL$27)+SUMIF('BLOC B'!$N$4:$N$7,U2,'BLOC B'!$AL$4:$AL$7)+SUMIF('BLOC C'!$N$4:$N$10,U2,'BLOC C'!$AL$4:$AL$10)+SUMIF(PARKINGS!$N$4:$N$46,U2,PARKINGS!$AL$4:$AL$46)</f>
        <v>0</v>
      </c>
      <c r="V25" s="213">
        <f>SUMIF('BLOC A'!$N$4:$N$27,V2,'BLOC A'!$AL$4:$AL$27)+SUMIF('BLOC B'!$N$4:$N$7,V2,'BLOC B'!$AL$4:$AL$7)+SUMIF('BLOC C'!$N$4:$N$10,V2,'BLOC C'!$AL$4:$AL$10)+SUMIF(PARKINGS!$N$4:$N$46,V2,PARKINGS!$AL$4:$AL$46)</f>
        <v>0</v>
      </c>
      <c r="W25" s="213">
        <f>SUMIF('BLOC A'!$N$4:$N$27,W2,'BLOC A'!$AL$4:$AL$27)+SUMIF('BLOC B'!$N$4:$N$7,W2,'BLOC B'!$AL$4:$AL$7)+SUMIF('BLOC C'!$N$4:$N$10,W2,'BLOC C'!$AL$4:$AL$10)+SUMIF(PARKINGS!$N$4:$N$46,W2,PARKINGS!$AL$4:$AL$46)</f>
        <v>0</v>
      </c>
      <c r="X25" s="213">
        <f>SUMIF('BLOC A'!$N$4:$N$27,X2,'BLOC A'!$AL$4:$AL$27)+SUMIF('BLOC B'!$N$4:$N$7,X2,'BLOC B'!$AL$4:$AL$7)+SUMIF('BLOC C'!$N$4:$N$10,X2,'BLOC C'!$AL$4:$AL$10)+SUMIF(PARKINGS!$N$4:$N$46,X2,PARKINGS!$AL$4:$AL$46)</f>
        <v>0</v>
      </c>
      <c r="Y25" s="213">
        <f>SUMIF('BLOC A'!$N$4:$N$27,Y2,'BLOC A'!$AL$4:$AL$27)+SUMIF('BLOC B'!$N$4:$N$7,Y2,'BLOC B'!$AL$4:$AL$7)+SUMIF('BLOC C'!$N$4:$N$10,Y2,'BLOC C'!$AL$4:$AL$10)+SUMIF(PARKINGS!$N$4:$N$46,Y2,PARKINGS!$AL$4:$AL$46)</f>
        <v>0</v>
      </c>
      <c r="Z25" s="213">
        <f>SUMIF('BLOC A'!$N$4:$N$27,Z2,'BLOC A'!$AL$4:$AL$27)+SUMIF('BLOC B'!$N$4:$N$7,Z2,'BLOC B'!$AL$4:$AL$7)+SUMIF('BLOC C'!$N$4:$N$10,Z2,'BLOC C'!$AL$4:$AL$10)+SUMIF(PARKINGS!$N$4:$N$46,Z2,PARKINGS!$AL$4:$AL$46)</f>
        <v>0</v>
      </c>
      <c r="AA25" s="213">
        <f>SUMIF('BLOC A'!$N$4:$N$27,AA2,'BLOC A'!$AL$4:$AL$27)+SUMIF('BLOC B'!$N$4:$N$7,AA2,'BLOC B'!$AL$4:$AL$7)+SUMIF('BLOC C'!$N$4:$N$10,AA2,'BLOC C'!$AL$4:$AL$10)+SUMIF(PARKINGS!$N$4:$N$46,AA2,PARKINGS!$AL$4:$AL$46)</f>
        <v>0</v>
      </c>
      <c r="AB25" s="213">
        <f>SUMIF('BLOC A'!$N$4:$N$27,AB2,'BLOC A'!$AL$4:$AL$27)+SUMIF('BLOC B'!$N$4:$N$7,AB2,'BLOC B'!$AL$4:$AL$7)+SUMIF('BLOC C'!$N$4:$N$10,AB2,'BLOC C'!$AL$4:$AL$10)+SUMIF(PARKINGS!$N$4:$N$46,AB2,PARKINGS!$AL$4:$AL$46)</f>
        <v>0</v>
      </c>
      <c r="AC25" s="213">
        <f>SUMIF('BLOC A'!$N$4:$N$27,AC2,'BLOC A'!$AL$4:$AL$27)+SUMIF('BLOC B'!$N$4:$N$7,AC2,'BLOC B'!$AL$4:$AL$7)+SUMIF('BLOC C'!$N$4:$N$10,AC2,'BLOC C'!$AL$4:$AL$10)+SUMIF(PARKINGS!$N$4:$N$46,AC2,PARKINGS!$AL$4:$AL$46)</f>
        <v>0</v>
      </c>
      <c r="AD25" s="213">
        <f>SUMIF('BLOC A'!$N$4:$N$27,AD2,'BLOC A'!$AL$4:$AL$27)+SUMIF('BLOC B'!$N$4:$N$7,AD2,'BLOC B'!$AL$4:$AL$7)+SUMIF('BLOC C'!$N$4:$N$10,AD2,'BLOC C'!$AL$4:$AL$10)+SUMIF(PARKINGS!$N$4:$N$46,AD2,PARKINGS!$AL$4:$AL$46)</f>
        <v>0</v>
      </c>
      <c r="AE25" s="213">
        <f>SUMIF('BLOC A'!$N$4:$N$27,AE2,'BLOC A'!$AL$4:$AL$27)+SUMIF('BLOC B'!$N$4:$N$7,AE2,'BLOC B'!$AL$4:$AL$7)+SUMIF('BLOC C'!$N$4:$N$10,AE2,'BLOC C'!$AL$4:$AL$10)+SUMIF(PARKINGS!$N$4:$N$46,AE2,PARKINGS!$AL$4:$AL$46)</f>
        <v>0</v>
      </c>
      <c r="AF25" s="213">
        <f>SUMIF('BLOC A'!$N$4:$N$27,AF2,'BLOC A'!$AL$4:$AL$27)+SUMIF('BLOC B'!$N$4:$N$7,AF2,'BLOC B'!$AL$4:$AL$7)+SUMIF('BLOC C'!$N$4:$N$10,AF2,'BLOC C'!$AL$4:$AL$10)+SUMIF(PARKINGS!$N$4:$N$46,AF2,PARKINGS!$AL$4:$AL$46)</f>
        <v>0</v>
      </c>
      <c r="AG25" s="213">
        <f>SUMIF('BLOC A'!$N$4:$N$27,AG2,'BLOC A'!$AL$4:$AL$27)+SUMIF('BLOC B'!$N$4:$N$7,AG2,'BLOC B'!$AL$4:$AL$7)+SUMIF('BLOC C'!$N$4:$N$10,AG2,'BLOC C'!$AL$4:$AL$10)+SUMIF(PARKINGS!$N$4:$N$46,AG2,PARKINGS!$AL$4:$AL$46)</f>
        <v>0</v>
      </c>
      <c r="AH25" s="213">
        <f>SUMIF('BLOC A'!$N$4:$N$27,AH2,'BLOC A'!$AL$4:$AL$27)+SUMIF('BLOC B'!$N$4:$N$7,AH2,'BLOC B'!$AL$4:$AL$7)+SUMIF('BLOC C'!$N$4:$N$10,AH2,'BLOC C'!$AL$4:$AL$10)+SUMIF(PARKINGS!$N$4:$N$46,AH2,PARKINGS!$AL$4:$AL$46)</f>
        <v>0</v>
      </c>
      <c r="AI25" s="213">
        <f>SUMIF('BLOC A'!$N$4:$N$27,AI2,'BLOC A'!$AL$4:$AL$27)+SUMIF('BLOC B'!$N$4:$N$7,AI2,'BLOC B'!$AL$4:$AL$7)+SUMIF('BLOC C'!$N$4:$N$10,AI2,'BLOC C'!$AL$4:$AL$10)+SUMIF(PARKINGS!$N$4:$N$46,AI2,PARKINGS!$AL$4:$AL$46)</f>
        <v>0</v>
      </c>
      <c r="AJ25" s="213">
        <f>SUMIF('BLOC A'!$N$4:$N$27,AJ2,'BLOC A'!$AL$4:$AL$27)+SUMIF('BLOC B'!$N$4:$N$7,AJ2,'BLOC B'!$AL$4:$AL$7)+SUMIF('BLOC C'!$N$4:$N$10,AJ2,'BLOC C'!$AL$4:$AL$10)+SUMIF(PARKINGS!$N$4:$N$46,AJ2,PARKINGS!$AL$4:$AL$46)</f>
        <v>0</v>
      </c>
      <c r="AK25" s="213">
        <f>SUMIF('BLOC A'!$N$4:$N$27,AK2,'BLOC A'!$AL$4:$AL$27)+SUMIF('BLOC B'!$N$4:$N$7,AK2,'BLOC B'!$AL$4:$AL$7)+SUMIF('BLOC C'!$N$4:$N$10,AK2,'BLOC C'!$AL$4:$AL$10)+SUMIF(PARKINGS!$N$4:$N$46,AK2,PARKINGS!$AL$4:$AL$46)</f>
        <v>0</v>
      </c>
      <c r="AL25" s="213">
        <f>SUMIF('BLOC A'!$N$4:$N$27,AL2,'BLOC A'!$AL$4:$AL$27)+SUMIF('BLOC B'!$N$4:$N$7,AL2,'BLOC B'!$AL$4:$AL$7)+SUMIF('BLOC C'!$N$4:$N$10,AL2,'BLOC C'!$AL$4:$AL$10)+SUMIF(PARKINGS!$N$4:$N$46,AL2,PARKINGS!$AL$4:$AL$46)</f>
        <v>0</v>
      </c>
      <c r="AM25" s="213">
        <f>SUMIF('BLOC A'!$N$4:$N$27,AM2,'BLOC A'!$AL$4:$AL$27)+SUMIF('BLOC B'!$N$4:$N$7,AM2,'BLOC B'!$AL$4:$AL$7)+SUMIF('BLOC C'!$N$4:$N$10,AM2,'BLOC C'!$AL$4:$AL$10)+SUMIF(PARKINGS!$N$4:$N$46,AM2,PARKINGS!$AL$4:$AL$46)</f>
        <v>0</v>
      </c>
      <c r="AN25" s="213">
        <f>SUMIF('BLOC A'!$N$4:$N$27,AN2,'BLOC A'!$AL$4:$AL$27)+SUMIF('BLOC B'!$N$4:$N$7,AN2,'BLOC B'!$AL$4:$AL$7)+SUMIF('BLOC C'!$N$4:$N$10,AN2,'BLOC C'!$AL$4:$AL$10)+SUMIF(PARKINGS!$N$4:$N$46,AN2,PARKINGS!$AL$4:$AL$46)</f>
        <v>0</v>
      </c>
      <c r="AO25" s="213">
        <f>SUMIF('BLOC A'!$N$4:$N$27,AO2,'BLOC A'!$AL$4:$AL$27)+SUMIF('BLOC B'!$N$4:$N$7,AO2,'BLOC B'!$AL$4:$AL$7)+SUMIF('BLOC C'!$N$4:$N$10,AO2,'BLOC C'!$AL$4:$AL$10)+SUMIF(PARKINGS!$N$4:$N$46,AO2,PARKINGS!$AL$4:$AL$46)</f>
        <v>0</v>
      </c>
      <c r="AP25" s="213">
        <f>SUMIF('BLOC A'!$N$4:$N$27,AP2,'BLOC A'!$AL$4:$AL$27)+SUMIF('BLOC B'!$N$4:$N$7,AP2,'BLOC B'!$AL$4:$AL$7)+SUMIF('BLOC C'!$N$4:$N$10,AP2,'BLOC C'!$AL$4:$AL$10)+SUMIF(PARKINGS!$N$4:$N$46,AP2,PARKINGS!$AL$4:$AL$46)</f>
        <v>0</v>
      </c>
      <c r="AQ25" s="213">
        <f>SUMIF('BLOC A'!$N$4:$N$27,AQ2,'BLOC A'!$AL$4:$AL$27)+SUMIF('BLOC B'!$N$4:$N$7,AQ2,'BLOC B'!$AL$4:$AL$7)+SUMIF('BLOC C'!$N$4:$N$10,AQ2,'BLOC C'!$AL$4:$AL$10)+SUMIF(PARKINGS!$N$4:$N$46,AQ2,PARKINGS!$AL$4:$AL$46)</f>
        <v>0</v>
      </c>
      <c r="AR25" s="213">
        <f>SUMIF('BLOC A'!$N$4:$N$27,AR2,'BLOC A'!$AL$4:$AL$27)+SUMIF('BLOC B'!$N$4:$N$7,AR2,'BLOC B'!$AL$4:$AL$7)+SUMIF('BLOC C'!$N$4:$N$10,AR2,'BLOC C'!$AL$4:$AL$10)+SUMIF(PARKINGS!$N$4:$N$46,AR2,PARKINGS!$AL$4:$AL$46)</f>
        <v>0</v>
      </c>
      <c r="AS25" s="213">
        <f>SUMIF('BLOC A'!$N$4:$N$27,AS2,'BLOC A'!$AL$4:$AL$27)+SUMIF('BLOC B'!$N$4:$N$7,AS2,'BLOC B'!$AL$4:$AL$7)+SUMIF('BLOC C'!$N$4:$N$10,AS2,'BLOC C'!$AL$4:$AL$10)+SUMIF(PARKINGS!$N$4:$N$46,AS2,PARKINGS!$AL$4:$AL$46)</f>
        <v>0</v>
      </c>
      <c r="AT25" s="213">
        <f>SUMIF('BLOC A'!$N$4:$N$27,AT2,'BLOC A'!$AL$4:$AL$27)+SUMIF('BLOC B'!$N$4:$N$7,AT2,'BLOC B'!$AL$4:$AL$7)+SUMIF('BLOC C'!$N$4:$N$10,AT2,'BLOC C'!$AL$4:$AL$10)+SUMIF(PARKINGS!$N$4:$N$46,AT2,PARKINGS!$AL$4:$AL$46)</f>
        <v>0</v>
      </c>
      <c r="AU25" s="213">
        <f>SUMIF('BLOC A'!$N$4:$N$27,AU2,'BLOC A'!$AL$4:$AL$27)+SUMIF('BLOC B'!$N$4:$N$7,AU2,'BLOC B'!$AL$4:$AL$7)+SUMIF('BLOC C'!$N$4:$N$10,AU2,'BLOC C'!$AL$4:$AL$10)+SUMIF(PARKINGS!$N$4:$N$46,AU2,PARKINGS!$AL$4:$AL$46)</f>
        <v>0</v>
      </c>
      <c r="AV25" s="213">
        <f>SUMIF('BLOC A'!$N$4:$N$27,AV2,'BLOC A'!$AL$4:$AL$27)+SUMIF('BLOC B'!$N$4:$N$7,AV2,'BLOC B'!$AL$4:$AL$7)+SUMIF('BLOC C'!$N$4:$N$10,AV2,'BLOC C'!$AL$4:$AL$10)+SUMIF(PARKINGS!$N$4:$N$46,AV2,PARKINGS!$AL$4:$AL$46)</f>
        <v>0</v>
      </c>
      <c r="AW25" s="213">
        <f>SUMIF('BLOC A'!$N$4:$N$27,AW2,'BLOC A'!$AL$4:$AL$27)+SUMIF('BLOC B'!$N$4:$N$7,AW2,'BLOC B'!$AL$4:$AL$7)+SUMIF('BLOC C'!$N$4:$N$10,AW2,'BLOC C'!$AL$4:$AL$10)+SUMIF(PARKINGS!$N$4:$N$46,AW2,PARKINGS!$AL$4:$AL$46)</f>
        <v>0</v>
      </c>
      <c r="AX25" s="213">
        <f>SUMIF('BLOC A'!$N$4:$N$27,AX2,'BLOC A'!$AL$4:$AL$27)+SUMIF('BLOC B'!$N$4:$N$7,AX2,'BLOC B'!$AL$4:$AL$7)+SUMIF('BLOC C'!$N$4:$N$10,AX2,'BLOC C'!$AL$4:$AL$10)+SUMIF(PARKINGS!$N$4:$N$46,AX2,PARKINGS!$AL$4:$AL$46)</f>
        <v>0</v>
      </c>
      <c r="AY25" s="213">
        <f>SUMIF('BLOC A'!$N$4:$N$27,AY2,'BLOC A'!$AL$4:$AL$27)+SUMIF('BLOC B'!$N$4:$N$7,AY2,'BLOC B'!$AL$4:$AL$7)+SUMIF('BLOC C'!$N$4:$N$10,AY2,'BLOC C'!$AL$4:$AL$10)+SUMIF(PARKINGS!$N$4:$N$46,AY2,PARKINGS!$AL$4:$AL$46)</f>
        <v>0</v>
      </c>
      <c r="AZ25" s="213">
        <f>SUMIF('BLOC A'!$N$4:$N$27,AZ2,'BLOC A'!$AL$4:$AL$27)+SUMIF('BLOC B'!$N$4:$N$7,AZ2,'BLOC B'!$AL$4:$AL$7)+SUMIF('BLOC C'!$N$4:$N$10,AZ2,'BLOC C'!$AL$4:$AL$10)+SUMIF(PARKINGS!$N$4:$N$46,AZ2,PARKINGS!$AL$4:$AL$46)</f>
        <v>0</v>
      </c>
      <c r="BA25" s="213">
        <f>SUMIF('BLOC A'!$N$4:$N$27,BA2,'BLOC A'!$AL$4:$AL$27)+SUMIF('BLOC B'!$N$4:$N$7,BA2,'BLOC B'!$AL$4:$AL$7)+SUMIF('BLOC C'!$N$4:$N$10,BA2,'BLOC C'!$AL$4:$AL$10)+SUMIF(PARKINGS!$N$4:$N$46,BA2,PARKINGS!$AL$4:$AL$46)</f>
        <v>0</v>
      </c>
      <c r="BB25" s="213">
        <f>SUMIF('BLOC A'!$N$4:$N$27,BB2,'BLOC A'!$AL$4:$AL$27)+SUMIF('BLOC B'!$N$4:$N$7,BB2,'BLOC B'!$AL$4:$AL$7)+SUMIF('BLOC C'!$N$4:$N$10,BB2,'BLOC C'!$AL$4:$AL$10)+SUMIF(PARKINGS!$N$4:$N$46,BB2,PARKINGS!$AL$4:$AL$46)</f>
        <v>0</v>
      </c>
      <c r="BC25" s="213">
        <f>SUMIF('BLOC A'!$N$4:$N$27,BC2,'BLOC A'!$AL$4:$AL$27)+SUMIF('BLOC B'!$N$4:$N$7,BC2,'BLOC B'!$AL$4:$AL$7)+SUMIF('BLOC C'!$N$4:$N$10,BC2,'BLOC C'!$AL$4:$AL$10)+SUMIF(PARKINGS!$N$4:$N$46,BC2,PARKINGS!$AL$4:$AL$46)</f>
        <v>0</v>
      </c>
      <c r="BD25" s="213">
        <f>SUMIF('BLOC A'!$N$4:$N$27,BD2,'BLOC A'!$AL$4:$AL$27)+SUMIF('BLOC B'!$N$4:$N$7,BD2,'BLOC B'!$AL$4:$AL$7)+SUMIF('BLOC C'!$N$4:$N$10,BD2,'BLOC C'!$AL$4:$AL$10)+SUMIF(PARKINGS!$N$4:$N$46,BD2,PARKINGS!$AL$4:$AL$46)</f>
        <v>0</v>
      </c>
      <c r="BE25" s="213">
        <f>SUMIF('BLOC A'!$N$4:$N$27,BE2,'BLOC A'!$AL$4:$AL$27)+SUMIF('BLOC B'!$N$4:$N$7,BE2,'BLOC B'!$AL$4:$AL$7)+SUMIF('BLOC C'!$N$4:$N$10,BE2,'BLOC C'!$AL$4:$AL$10)+SUMIF(PARKINGS!$N$4:$N$46,BE2,PARKINGS!$AL$4:$AL$46)</f>
        <v>0</v>
      </c>
      <c r="BF25" s="213">
        <f>SUMIF('BLOC A'!$N$4:$N$27,BF2,'BLOC A'!$AL$4:$AL$27)+SUMIF('BLOC B'!$N$4:$N$7,BF2,'BLOC B'!$AL$4:$AL$7)+SUMIF('BLOC C'!$N$4:$N$10,BF2,'BLOC C'!$AL$4:$AL$10)+SUMIF(PARKINGS!$N$4:$N$46,BF2,PARKINGS!$AL$4:$AL$46)</f>
        <v>0</v>
      </c>
      <c r="BG25" s="213">
        <f>SUMIF('BLOC A'!$N$4:$N$27,BG2,'BLOC A'!$AL$4:$AL$27)+SUMIF('BLOC B'!$N$4:$N$7,BG2,'BLOC B'!$AL$4:$AL$7)+SUMIF('BLOC C'!$N$4:$N$10,BG2,'BLOC C'!$AL$4:$AL$10)+SUMIF(PARKINGS!$N$4:$N$46,BG2,PARKINGS!$AL$4:$AL$46)</f>
        <v>0</v>
      </c>
      <c r="BH25" s="213">
        <f>SUMIF('BLOC A'!$N$4:$N$27,BH2,'BLOC A'!$AL$4:$AL$27)+SUMIF('BLOC B'!$N$4:$N$7,BH2,'BLOC B'!$AL$4:$AL$7)+SUMIF('BLOC C'!$N$4:$N$10,BH2,'BLOC C'!$AL$4:$AL$10)+SUMIF(PARKINGS!$N$4:$N$46,BH2,PARKINGS!$AL$4:$AL$46)</f>
        <v>0</v>
      </c>
      <c r="BI25" s="213">
        <f>SUMIF('BLOC A'!$N$4:$N$27,BI2,'BLOC A'!$AL$4:$AL$27)+SUMIF('BLOC B'!$N$4:$N$7,BI2,'BLOC B'!$AL$4:$AL$7)+SUMIF('BLOC C'!$N$4:$N$10,BI2,'BLOC C'!$AL$4:$AL$10)+SUMIF(PARKINGS!$N$4:$N$46,BI2,PARKINGS!$AL$4:$AL$46)</f>
        <v>0</v>
      </c>
      <c r="BJ25" s="213">
        <f>SUMIF('BLOC A'!$N$4:$N$27,BJ2,'BLOC A'!$AL$4:$AL$27)+SUMIF('BLOC B'!$N$4:$N$7,BJ2,'BLOC B'!$AL$4:$AL$7)+SUMIF('BLOC C'!$N$4:$N$10,BJ2,'BLOC C'!$AL$4:$AL$10)+SUMIF(PARKINGS!$N$4:$N$46,BJ2,PARKINGS!$AL$4:$AL$46)</f>
        <v>0</v>
      </c>
      <c r="BK25" s="213">
        <f>SUMIF('BLOC A'!$N$4:$N$27,BK2,'BLOC A'!$AL$4:$AL$27)+SUMIF('BLOC B'!$N$4:$N$7,BK2,'BLOC B'!$AL$4:$AL$7)+SUMIF('BLOC C'!$N$4:$N$10,BK2,'BLOC C'!$AL$4:$AL$10)+SUMIF(PARKINGS!$N$4:$N$46,BK2,PARKINGS!$AL$4:$AL$46)</f>
        <v>0</v>
      </c>
      <c r="BL25" s="213">
        <f>SUMIF('BLOC A'!$N$4:$N$27,BL2,'BLOC A'!$AL$4:$AL$27)+SUMIF('BLOC B'!$N$4:$N$7,BL2,'BLOC B'!$AL$4:$AL$7)+SUMIF('BLOC C'!$N$4:$N$10,BL2,'BLOC C'!$AL$4:$AL$10)+SUMIF(PARKINGS!$N$4:$N$46,BL2,PARKINGS!$AL$4:$AL$46)</f>
        <v>0</v>
      </c>
      <c r="BM25" s="213">
        <f>SUMIF('BLOC A'!$N$4:$N$27,BM2,'BLOC A'!$AL$4:$AL$27)+SUMIF('BLOC B'!$N$4:$N$7,BM2,'BLOC B'!$AL$4:$AL$7)+SUMIF('BLOC C'!$N$4:$N$10,BM2,'BLOC C'!$AL$4:$AL$10)+SUMIF(PARKINGS!$N$4:$N$46,BM2,PARKINGS!$AL$4:$AL$46)</f>
        <v>0</v>
      </c>
      <c r="BN25" s="213">
        <f>SUMIF('BLOC A'!$N$4:$N$27,BN2,'BLOC A'!$AL$4:$AL$27)+SUMIF('BLOC B'!$N$4:$N$7,BN2,'BLOC B'!$AL$4:$AL$7)+SUMIF('BLOC C'!$N$4:$N$10,BN2,'BLOC C'!$AL$4:$AL$10)+SUMIF(PARKINGS!$N$4:$N$46,BN2,PARKINGS!$AL$4:$AL$46)</f>
        <v>0</v>
      </c>
      <c r="BO25" s="213">
        <f>SUMIF('BLOC A'!$N$4:$N$27,BO2,'BLOC A'!$AL$4:$AL$27)+SUMIF('BLOC B'!$N$4:$N$7,BO2,'BLOC B'!$AL$4:$AL$7)+SUMIF('BLOC C'!$N$4:$N$10,BO2,'BLOC C'!$AL$4:$AL$10)+SUMIF(PARKINGS!$N$4:$N$46,BO2,PARKINGS!$AL$4:$AL$46)</f>
        <v>0</v>
      </c>
      <c r="BP25" s="213">
        <f>SUMIF('BLOC A'!$N$4:$N$27,BP2,'BLOC A'!$AL$4:$AL$27)+SUMIF('BLOC B'!$N$4:$N$7,BP2,'BLOC B'!$AL$4:$AL$7)+SUMIF('BLOC C'!$N$4:$N$10,BP2,'BLOC C'!$AL$4:$AL$10)+SUMIF(PARKINGS!$N$4:$N$46,BP2,PARKINGS!$AL$4:$AL$46)</f>
        <v>0</v>
      </c>
      <c r="BQ25" s="213">
        <f>SUMIF('BLOC A'!$N$4:$N$27,BQ2,'BLOC A'!$AL$4:$AL$27)+SUMIF('BLOC B'!$N$4:$N$7,BQ2,'BLOC B'!$AL$4:$AL$7)+SUMIF('BLOC C'!$N$4:$N$10,BQ2,'BLOC C'!$AL$4:$AL$10)+SUMIF(PARKINGS!$N$4:$N$46,BQ2,PARKINGS!$AL$4:$AL$46)</f>
        <v>0</v>
      </c>
      <c r="BR25" s="213">
        <f>SUMIF('BLOC A'!$N$4:$N$27,BR2,'BLOC A'!$AL$4:$AL$27)+SUMIF('BLOC B'!$N$4:$N$7,BR2,'BLOC B'!$AL$4:$AL$7)+SUMIF('BLOC C'!$N$4:$N$10,BR2,'BLOC C'!$AL$4:$AL$10)+SUMIF(PARKINGS!$N$4:$N$46,BR2,PARKINGS!$AL$4:$AL$46)</f>
        <v>0</v>
      </c>
      <c r="BS25" s="213">
        <f>SUMIF('BLOC A'!$N$4:$N$27,BS2,'BLOC A'!$AL$4:$AL$27)+SUMIF('BLOC B'!$N$4:$N$7,BS2,'BLOC B'!$AL$4:$AL$7)+SUMIF('BLOC C'!$N$4:$N$10,BS2,'BLOC C'!$AL$4:$AL$10)+SUMIF(PARKINGS!$N$4:$N$46,BS2,PARKINGS!$AL$4:$AL$46)</f>
        <v>0</v>
      </c>
      <c r="BT25" s="213">
        <f>SUMIF('BLOC A'!$N$4:$N$27,BT2,'BLOC A'!$AL$4:$AL$27)+SUMIF('BLOC B'!$N$4:$N$7,BT2,'BLOC B'!$AL$4:$AL$7)+SUMIF('BLOC C'!$N$4:$N$10,BT2,'BLOC C'!$AL$4:$AL$10)+SUMIF(PARKINGS!$N$4:$N$46,BT2,PARKINGS!$AL$4:$AL$46)</f>
        <v>0</v>
      </c>
      <c r="BU25" s="213">
        <f>SUMIF('BLOC A'!$N$4:$N$27,BU2,'BLOC A'!$AL$4:$AL$27)+SUMIF('BLOC B'!$N$4:$N$7,BU2,'BLOC B'!$AL$4:$AL$7)+SUMIF('BLOC C'!$N$4:$N$10,BU2,'BLOC C'!$AL$4:$AL$10)+SUMIF(PARKINGS!$N$4:$N$46,BU2,PARKINGS!$AL$4:$AL$46)</f>
        <v>0</v>
      </c>
      <c r="BV25" s="213">
        <f>SUMIF('BLOC A'!$N$4:$N$27,BV2,'BLOC A'!$AL$4:$AL$27)+SUMIF('BLOC B'!$N$4:$N$7,BV2,'BLOC B'!$AL$4:$AL$7)+SUMIF('BLOC C'!$N$4:$N$10,BV2,'BLOC C'!$AL$4:$AL$10)+SUMIF(PARKINGS!$N$4:$N$46,BV2,PARKINGS!$AL$4:$AL$46)</f>
        <v>0</v>
      </c>
      <c r="BW25" s="213">
        <f>SUMIF('BLOC A'!$N$4:$N$27,BW2,'BLOC A'!$AL$4:$AL$27)+SUMIF('BLOC B'!$N$4:$N$7,BW2,'BLOC B'!$AL$4:$AL$7)+SUMIF('BLOC C'!$N$4:$N$10,BW2,'BLOC C'!$AL$4:$AL$10)+SUMIF(PARKINGS!$N$4:$N$46,BW2,PARKINGS!$AL$4:$AL$46)</f>
        <v>0</v>
      </c>
      <c r="BX25" s="213">
        <f>SUMIF('BLOC A'!$N$4:$N$27,BX2,'BLOC A'!$AL$4:$AL$27)+SUMIF('BLOC B'!$N$4:$N$7,BX2,'BLOC B'!$AL$4:$AL$7)+SUMIF('BLOC C'!$N$4:$N$10,BX2,'BLOC C'!$AL$4:$AL$10)+SUMIF(PARKINGS!$N$4:$N$46,BX2,PARKINGS!$AL$4:$AL$46)</f>
        <v>0</v>
      </c>
      <c r="BY25" s="213">
        <f>SUMIF('BLOC A'!$N$4:$N$27,BY2,'BLOC A'!$AL$4:$AL$27)+SUMIF('BLOC B'!$N$4:$N$7,BY2,'BLOC B'!$AL$4:$AL$7)+SUMIF('BLOC C'!$N$4:$N$10,BY2,'BLOC C'!$AL$4:$AL$10)+SUMIF(PARKINGS!$N$4:$N$46,BY2,PARKINGS!$AL$4:$AL$46)</f>
        <v>0</v>
      </c>
      <c r="BZ25" s="213">
        <f>SUMIF('BLOC A'!$N$4:$N$27,BZ2,'BLOC A'!$AL$4:$AL$27)+SUMIF('BLOC B'!$N$4:$N$7,BZ2,'BLOC B'!$AL$4:$AL$7)+SUMIF('BLOC C'!$N$4:$N$10,BZ2,'BLOC C'!$AL$4:$AL$10)+SUMIF(PARKINGS!$N$4:$N$46,BZ2,PARKINGS!$AL$4:$AL$46)</f>
        <v>0</v>
      </c>
      <c r="CA25" s="213">
        <f>SUMIF('BLOC A'!$N$4:$N$27,CA2,'BLOC A'!$AL$4:$AL$27)+SUMIF('BLOC B'!$N$4:$N$7,CA2,'BLOC B'!$AL$4:$AL$7)+SUMIF('BLOC C'!$N$4:$N$10,CA2,'BLOC C'!$AL$4:$AL$10)+SUMIF(PARKINGS!$N$4:$N$46,CA2,PARKINGS!$AL$4:$AL$46)</f>
        <v>0</v>
      </c>
      <c r="CB25" s="213">
        <f>SUMIF('BLOC A'!$N$4:$N$27,CB2,'BLOC A'!$AL$4:$AL$27)+SUMIF('BLOC B'!$N$4:$N$7,CB2,'BLOC B'!$AL$4:$AL$7)+SUMIF('BLOC C'!$N$4:$N$10,CB2,'BLOC C'!$AL$4:$AL$10)+SUMIF(PARKINGS!$N$4:$N$46,CB2,PARKINGS!$AL$4:$AL$46)</f>
        <v>0</v>
      </c>
      <c r="CC25" s="213">
        <f>SUMIF('BLOC A'!$N$4:$N$27,CC2,'BLOC A'!$AL$4:$AL$27)+SUMIF('BLOC B'!$N$4:$N$7,CC2,'BLOC B'!$AL$4:$AL$7)+SUMIF('BLOC C'!$N$4:$N$10,CC2,'BLOC C'!$AL$4:$AL$10)+SUMIF(PARKINGS!$N$4:$N$46,CC2,PARKINGS!$AL$4:$AL$46)</f>
        <v>0</v>
      </c>
      <c r="CF25" s="207" t="s">
        <v>66</v>
      </c>
    </row>
    <row r="26" spans="1:84" ht="15.75" x14ac:dyDescent="0.25">
      <c r="A26" s="190"/>
      <c r="B26" s="387"/>
      <c r="C26" s="194"/>
      <c r="D26" s="194" t="s">
        <v>63</v>
      </c>
      <c r="E26" s="197"/>
      <c r="F26" s="198"/>
      <c r="G26" s="220"/>
      <c r="H26" s="215">
        <f>SUM(I26:CC26)</f>
        <v>0</v>
      </c>
      <c r="I26" s="213">
        <f>SUMIF('BLOC A'!$AM$1:$AU$1,I2,'BLOC A'!$AM$28:$AV$28)+SUMIF('BLOC B'!$AM$1:$AU$1,I2,'BLOC B'!$AM$8:$AV$8)+SUMIF('BLOC C'!$AM$1:$AU$1,I2,'BLOC C'!$AM$11:$AV$11)+SUMIF(PARKINGS!$AM$1:$AU$1,I2,PARKINGS!$AM$47:$AV$47)</f>
        <v>0</v>
      </c>
      <c r="J26" s="213">
        <f>SUMIF('BLOC A'!$AM$1:$AU$1,J2,'BLOC A'!$AM$28:$AV$28)+SUMIF('BLOC B'!$AM$1:$AU$1,J2,'BLOC B'!$AM$8:$AV$8)+SUMIF('BLOC C'!$AM$1:$AU$1,J2,'BLOC C'!$AM$11:$AV$11)+SUMIF(PARKINGS!$AM$1:$AU$1,J2,PARKINGS!$AM$47:$AV$47)</f>
        <v>0</v>
      </c>
      <c r="K26" s="213">
        <f>SUMIF('BLOC A'!$AM$1:$AU$1,K2,'BLOC A'!$AM$28:$AV$28)+SUMIF('BLOC B'!$AM$1:$AU$1,K2,'BLOC B'!$AM$8:$AV$8)+SUMIF('BLOC C'!$AM$1:$AU$1,K2,'BLOC C'!$AM$11:$AV$11)+SUMIF(PARKINGS!$AM$1:$AU$1,K2,PARKINGS!$AM$47:$AV$47)</f>
        <v>0</v>
      </c>
      <c r="L26" s="213">
        <f>SUMIF('BLOC A'!$AM$1:$AU$1,L2,'BLOC A'!$AM$28:$AV$28)+SUMIF('BLOC B'!$AM$1:$AU$1,L2,'BLOC B'!$AM$8:$AV$8)+SUMIF('BLOC C'!$AM$1:$AU$1,L2,'BLOC C'!$AM$11:$AV$11)+SUMIF(PARKINGS!$AM$1:$AU$1,L2,PARKINGS!$AM$47:$AV$47)</f>
        <v>0</v>
      </c>
      <c r="M26" s="213">
        <f>SUMIF('BLOC A'!$AM$1:$AU$1,M2,'BLOC A'!$AM$28:$AV$28)+SUMIF('BLOC B'!$AM$1:$AU$1,M2,'BLOC B'!$AM$8:$AV$8)+SUMIF('BLOC C'!$AM$1:$AU$1,M2,'BLOC C'!$AM$11:$AV$11)+SUMIF(PARKINGS!$AM$1:$AU$1,M2,PARKINGS!$AM$47:$AV$47)</f>
        <v>0</v>
      </c>
      <c r="N26" s="213">
        <f>SUMIF('BLOC A'!$AM$1:$AU$1,N2,'BLOC A'!$AM$28:$AV$28)+SUMIF('BLOC B'!$AM$1:$AU$1,N2,'BLOC B'!$AM$8:$AV$8)+SUMIF('BLOC C'!$AM$1:$AU$1,N2,'BLOC C'!$AM$11:$AV$11)+SUMIF(PARKINGS!$AM$1:$AU$1,N2,PARKINGS!$AM$47:$AV$47)</f>
        <v>0</v>
      </c>
      <c r="O26" s="213">
        <f>SUMIF('BLOC A'!$AM$1:$AU$1,O2,'BLOC A'!$AM$28:$AV$28)+SUMIF('BLOC B'!$AM$1:$AU$1,O2,'BLOC B'!$AM$8:$AV$8)+SUMIF('BLOC C'!$AM$1:$AU$1,O2,'BLOC C'!$AM$11:$AV$11)+SUMIF(PARKINGS!$AM$1:$AU$1,O2,PARKINGS!$AM$47:$AV$47)</f>
        <v>0</v>
      </c>
      <c r="P26" s="213">
        <f>SUMIF('BLOC A'!$AM$1:$AU$1,P2,'BLOC A'!$AM$28:$AV$28)+SUMIF('BLOC B'!$AM$1:$AU$1,P2,'BLOC B'!$AM$8:$AV$8)+SUMIF('BLOC C'!$AM$1:$AU$1,P2,'BLOC C'!$AM$11:$AV$11)+SUMIF(PARKINGS!$AM$1:$AU$1,P2,PARKINGS!$AM$47:$AV$47)</f>
        <v>0</v>
      </c>
      <c r="Q26" s="213">
        <f>SUMIF('BLOC A'!$AM$1:$AU$1,Q2,'BLOC A'!$AM$28:$AV$28)+SUMIF('BLOC B'!$AM$1:$AU$1,Q2,'BLOC B'!$AM$8:$AV$8)+SUMIF('BLOC C'!$AM$1:$AU$1,Q2,'BLOC C'!$AM$11:$AV$11)+SUMIF(PARKINGS!$AM$1:$AU$1,Q2,PARKINGS!$AM$47:$AV$47)</f>
        <v>0</v>
      </c>
      <c r="R26" s="213">
        <f>SUMIF('BLOC A'!$AM$1:$AU$1,R2,'BLOC A'!$AM$28:$AV$28)+SUMIF('BLOC B'!$AM$1:$AU$1,R2,'BLOC B'!$AM$8:$AV$8)+SUMIF('BLOC C'!$AM$1:$AU$1,R2,'BLOC C'!$AM$11:$AV$11)+SUMIF(PARKINGS!$AM$1:$AU$1,R2,PARKINGS!$AM$47:$AV$47)</f>
        <v>0</v>
      </c>
      <c r="S26" s="213">
        <f>SUMIF('BLOC A'!$AM$1:$AU$1,S2,'BLOC A'!$AM$28:$AV$28)+SUMIF('BLOC B'!$AM$1:$AU$1,S2,'BLOC B'!$AM$8:$AV$8)+SUMIF('BLOC C'!$AM$1:$AU$1,S2,'BLOC C'!$AM$11:$AV$11)+SUMIF(PARKINGS!$AM$1:$AU$1,S2,PARKINGS!$AM$47:$AV$47)</f>
        <v>0</v>
      </c>
      <c r="T26" s="213">
        <f>SUMIF('BLOC A'!$AM$1:$AU$1,T2,'BLOC A'!$AM$28:$AV$28)+SUMIF('BLOC B'!$AM$1:$AU$1,T2,'BLOC B'!$AM$8:$AV$8)+SUMIF('BLOC C'!$AM$1:$AU$1,T2,'BLOC C'!$AM$11:$AV$11)+SUMIF(PARKINGS!$AM$1:$AU$1,T2,PARKINGS!$AM$47:$AV$47)</f>
        <v>0</v>
      </c>
      <c r="U26" s="213">
        <f>SUMIF('BLOC A'!$AM$1:$AU$1,U2,'BLOC A'!$AM$28:$AV$28)+SUMIF('BLOC B'!$AM$1:$AU$1,U2,'BLOC B'!$AM$8:$AV$8)+SUMIF('BLOC C'!$AM$1:$AU$1,U2,'BLOC C'!$AM$11:$AV$11)+SUMIF(PARKINGS!$AM$1:$AU$1,U2,PARKINGS!$AM$47:$AV$47)</f>
        <v>0</v>
      </c>
      <c r="V26" s="213">
        <f>SUMIF('BLOC A'!$AM$1:$AU$1,V2,'BLOC A'!$AM$28:$AV$28)+SUMIF('BLOC B'!$AM$1:$AU$1,V2,'BLOC B'!$AM$8:$AV$8)+SUMIF('BLOC C'!$AM$1:$AU$1,V2,'BLOC C'!$AM$11:$AV$11)+SUMIF(PARKINGS!$AM$1:$AU$1,V2,PARKINGS!$AM$47:$AV$47)</f>
        <v>0</v>
      </c>
      <c r="W26" s="213">
        <f>SUMIF('BLOC A'!$AM$1:$AU$1,W2,'BLOC A'!$AM$28:$AV$28)+SUMIF('BLOC B'!$AM$1:$AU$1,W2,'BLOC B'!$AM$8:$AV$8)+SUMIF('BLOC C'!$AM$1:$AU$1,W2,'BLOC C'!$AM$11:$AV$11)+SUMIF(PARKINGS!$AM$1:$AU$1,W2,PARKINGS!$AM$47:$AV$47)</f>
        <v>0</v>
      </c>
      <c r="X26" s="213">
        <f>SUMIF('BLOC A'!$AM$1:$AU$1,X2,'BLOC A'!$AM$28:$AV$28)+SUMIF('BLOC B'!$AM$1:$AU$1,X2,'BLOC B'!$AM$8:$AV$8)+SUMIF('BLOC C'!$AM$1:$AU$1,X2,'BLOC C'!$AM$11:$AV$11)+SUMIF(PARKINGS!$AM$1:$AU$1,X2,PARKINGS!$AM$47:$AV$47)</f>
        <v>0</v>
      </c>
      <c r="Y26" s="213">
        <f>SUMIF('BLOC A'!$AM$1:$AU$1,Y2,'BLOC A'!$AM$28:$AV$28)+SUMIF('BLOC B'!$AM$1:$AU$1,Y2,'BLOC B'!$AM$8:$AV$8)+SUMIF('BLOC C'!$AM$1:$AU$1,Y2,'BLOC C'!$AM$11:$AV$11)+SUMIF(PARKINGS!$AM$1:$AU$1,Y2,PARKINGS!$AM$47:$AV$47)</f>
        <v>0</v>
      </c>
      <c r="Z26" s="213">
        <f>SUMIF('BLOC A'!$AM$1:$AU$1,Z2,'BLOC A'!$AM$28:$AV$28)+SUMIF('BLOC B'!$AM$1:$AU$1,Z2,'BLOC B'!$AM$8:$AV$8)+SUMIF('BLOC C'!$AM$1:$AU$1,Z2,'BLOC C'!$AM$11:$AV$11)+SUMIF(PARKINGS!$AM$1:$AU$1,Z2,PARKINGS!$AM$47:$AV$47)</f>
        <v>0</v>
      </c>
      <c r="AA26" s="213">
        <f>SUMIF('BLOC A'!$AM$1:$AU$1,AA2,'BLOC A'!$AM$28:$AV$28)+SUMIF('BLOC B'!$AM$1:$AU$1,AA2,'BLOC B'!$AM$8:$AV$8)+SUMIF('BLOC C'!$AM$1:$AU$1,AA2,'BLOC C'!$AM$11:$AV$11)+SUMIF(PARKINGS!$AM$1:$AU$1,AA2,PARKINGS!$AM$47:$AV$47)</f>
        <v>0</v>
      </c>
      <c r="AB26" s="213">
        <f>SUMIF('BLOC A'!$AM$1:$AU$1,AB2,'BLOC A'!$AM$28:$AV$28)+SUMIF('BLOC B'!$AM$1:$AU$1,AB2,'BLOC B'!$AM$8:$AV$8)+SUMIF('BLOC C'!$AM$1:$AU$1,AB2,'BLOC C'!$AM$11:$AV$11)+SUMIF(PARKINGS!$AM$1:$AU$1,AB2,PARKINGS!$AM$47:$AV$47)</f>
        <v>0</v>
      </c>
      <c r="AC26" s="213">
        <f>SUMIF('BLOC A'!$AM$1:$AU$1,AC2,'BLOC A'!$AM$28:$AV$28)+SUMIF('BLOC B'!$AM$1:$AU$1,AC2,'BLOC B'!$AM$8:$AV$8)+SUMIF('BLOC C'!$AM$1:$AU$1,AC2,'BLOC C'!$AM$11:$AV$11)+SUMIF(PARKINGS!$AM$1:$AU$1,AC2,PARKINGS!$AM$47:$AV$47)</f>
        <v>0</v>
      </c>
      <c r="AD26" s="213">
        <f>SUMIF('BLOC A'!$AM$1:$AU$1,AD2,'BLOC A'!$AM$28:$AV$28)+SUMIF('BLOC B'!$AM$1:$AU$1,AD2,'BLOC B'!$AM$8:$AV$8)+SUMIF('BLOC C'!$AM$1:$AU$1,AD2,'BLOC C'!$AM$11:$AV$11)+SUMIF(PARKINGS!$AM$1:$AU$1,AD2,PARKINGS!$AM$47:$AV$47)</f>
        <v>0</v>
      </c>
      <c r="AE26" s="213">
        <f>SUMIF('BLOC A'!$AM$1:$AU$1,AE2,'BLOC A'!$AM$28:$AV$28)+SUMIF('BLOC B'!$AM$1:$AU$1,AE2,'BLOC B'!$AM$8:$AV$8)+SUMIF('BLOC C'!$AM$1:$AU$1,AE2,'BLOC C'!$AM$11:$AV$11)+SUMIF(PARKINGS!$AM$1:$AU$1,AE2,PARKINGS!$AM$47:$AV$47)</f>
        <v>0</v>
      </c>
      <c r="AF26" s="213">
        <f>SUMIF('BLOC A'!$AM$1:$AU$1,AF2,'BLOC A'!$AM$28:$AV$28)+SUMIF('BLOC B'!$AM$1:$AU$1,AF2,'BLOC B'!$AM$8:$AV$8)+SUMIF('BLOC C'!$AM$1:$AU$1,AF2,'BLOC C'!$AM$11:$AV$11)+SUMIF(PARKINGS!$AM$1:$AU$1,AF2,PARKINGS!$AM$47:$AV$47)</f>
        <v>0</v>
      </c>
      <c r="AG26" s="213">
        <f>SUMIF('BLOC A'!$AM$1:$AU$1,AG2,'BLOC A'!$AM$28:$AV$28)+SUMIF('BLOC B'!$AM$1:$AU$1,AG2,'BLOC B'!$AM$8:$AV$8)+SUMIF('BLOC C'!$AM$1:$AU$1,AG2,'BLOC C'!$AM$11:$AV$11)+SUMIF(PARKINGS!$AM$1:$AU$1,AG2,PARKINGS!$AM$47:$AV$47)</f>
        <v>0</v>
      </c>
      <c r="AH26" s="213">
        <f>SUMIF('BLOC A'!$AM$1:$AU$1,AH2,'BLOC A'!$AM$28:$AV$28)+SUMIF('BLOC B'!$AM$1:$AU$1,AH2,'BLOC B'!$AM$8:$AV$8)+SUMIF('BLOC C'!$AM$1:$AU$1,AH2,'BLOC C'!$AM$11:$AV$11)+SUMIF(PARKINGS!$AM$1:$AU$1,AH2,PARKINGS!$AM$47:$AV$47)</f>
        <v>0</v>
      </c>
      <c r="AI26" s="213">
        <f>SUMIF('BLOC A'!$AM$1:$AU$1,AI2,'BLOC A'!$AM$28:$AV$28)+SUMIF('BLOC B'!$AM$1:$AU$1,AI2,'BLOC B'!$AM$8:$AV$8)+SUMIF('BLOC C'!$AM$1:$AU$1,AI2,'BLOC C'!$AM$11:$AV$11)+SUMIF(PARKINGS!$AM$1:$AU$1,AI2,PARKINGS!$AM$47:$AV$47)</f>
        <v>0</v>
      </c>
      <c r="AJ26" s="213">
        <f>SUMIF('BLOC A'!$AM$1:$AU$1,AJ2,'BLOC A'!$AM$28:$AV$28)+SUMIF('BLOC B'!$AM$1:$AU$1,AJ2,'BLOC B'!$AM$8:$AV$8)+SUMIF('BLOC C'!$AM$1:$AU$1,AJ2,'BLOC C'!$AM$11:$AV$11)+SUMIF(PARKINGS!$AM$1:$AU$1,AJ2,PARKINGS!$AM$47:$AV$47)</f>
        <v>0</v>
      </c>
      <c r="AK26" s="213">
        <f>SUMIF('BLOC A'!$AM$1:$AU$1,AK2,'BLOC A'!$AM$28:$AV$28)+SUMIF('BLOC B'!$AM$1:$AU$1,AK2,'BLOC B'!$AM$8:$AV$8)+SUMIF('BLOC C'!$AM$1:$AU$1,AK2,'BLOC C'!$AM$11:$AV$11)+SUMIF(PARKINGS!$AM$1:$AU$1,AK2,PARKINGS!$AM$47:$AV$47)</f>
        <v>0</v>
      </c>
      <c r="AL26" s="213">
        <f>SUMIF('BLOC A'!$AM$1:$AU$1,AL2,'BLOC A'!$AM$28:$AV$28)+SUMIF('BLOC B'!$AM$1:$AU$1,AL2,'BLOC B'!$AM$8:$AV$8)+SUMIF('BLOC C'!$AM$1:$AU$1,AL2,'BLOC C'!$AM$11:$AV$11)+SUMIF(PARKINGS!$AM$1:$AU$1,AL2,PARKINGS!$AM$47:$AV$47)</f>
        <v>0</v>
      </c>
      <c r="AM26" s="213">
        <f>SUMIF('BLOC A'!$AM$1:$AU$1,AM2,'BLOC A'!$AM$28:$AV$28)+SUMIF('BLOC B'!$AM$1:$AU$1,AM2,'BLOC B'!$AM$8:$AV$8)+SUMIF('BLOC C'!$AM$1:$AU$1,AM2,'BLOC C'!$AM$11:$AV$11)+SUMIF(PARKINGS!$AM$1:$AU$1,AM2,PARKINGS!$AM$47:$AV$47)</f>
        <v>0</v>
      </c>
      <c r="AN26" s="213">
        <f>SUMIF('BLOC A'!$AM$1:$AU$1,AN2,'BLOC A'!$AM$28:$AV$28)+SUMIF('BLOC B'!$AM$1:$AU$1,AN2,'BLOC B'!$AM$8:$AV$8)+SUMIF('BLOC C'!$AM$1:$AU$1,AN2,'BLOC C'!$AM$11:$AV$11)+SUMIF(PARKINGS!$AM$1:$AU$1,AN2,PARKINGS!$AM$47:$AV$47)</f>
        <v>0</v>
      </c>
      <c r="AO26" s="213">
        <f>SUMIF('BLOC A'!$AM$1:$AU$1,AO2,'BLOC A'!$AM$28:$AV$28)+SUMIF('BLOC B'!$AM$1:$AU$1,AO2,'BLOC B'!$AM$8:$AV$8)+SUMIF('BLOC C'!$AM$1:$AU$1,AO2,'BLOC C'!$AM$11:$AV$11)+SUMIF(PARKINGS!$AM$1:$AU$1,AO2,PARKINGS!$AM$47:$AV$47)</f>
        <v>0</v>
      </c>
      <c r="AP26" s="213">
        <f>SUMIF('BLOC A'!$AM$1:$AU$1,AP2,'BLOC A'!$AM$28:$AV$28)+SUMIF('BLOC B'!$AM$1:$AU$1,AP2,'BLOC B'!$AM$8:$AV$8)+SUMIF('BLOC C'!$AM$1:$AU$1,AP2,'BLOC C'!$AM$11:$AV$11)+SUMIF(PARKINGS!$AM$1:$AU$1,AP2,PARKINGS!$AM$47:$AV$47)</f>
        <v>0</v>
      </c>
      <c r="AQ26" s="213">
        <f>SUMIF('BLOC A'!$AM$1:$AU$1,AQ2,'BLOC A'!$AM$28:$AV$28)+SUMIF('BLOC B'!$AM$1:$AU$1,AQ2,'BLOC B'!$AM$8:$AV$8)+SUMIF('BLOC C'!$AM$1:$AU$1,AQ2,'BLOC C'!$AM$11:$AV$11)+SUMIF(PARKINGS!$AM$1:$AU$1,AQ2,PARKINGS!$AM$47:$AV$47)</f>
        <v>0</v>
      </c>
      <c r="AR26" s="213">
        <f>SUMIF('BLOC A'!$AM$1:$AU$1,AR2,'BLOC A'!$AM$28:$AV$28)+SUMIF('BLOC B'!$AM$1:$AU$1,AR2,'BLOC B'!$AM$8:$AV$8)+SUMIF('BLOC C'!$AM$1:$AU$1,AR2,'BLOC C'!$AM$11:$AV$11)+SUMIF(PARKINGS!$AM$1:$AU$1,AR2,PARKINGS!$AM$47:$AV$47)</f>
        <v>0</v>
      </c>
      <c r="AS26" s="213">
        <f>SUMIF('BLOC A'!$AM$1:$AU$1,AS2,'BLOC A'!$AM$28:$AV$28)+SUMIF('BLOC B'!$AM$1:$AU$1,AS2,'BLOC B'!$AM$8:$AV$8)+SUMIF('BLOC C'!$AM$1:$AU$1,AS2,'BLOC C'!$AM$11:$AV$11)+SUMIF(PARKINGS!$AM$1:$AU$1,AS2,PARKINGS!$AM$47:$AV$47)</f>
        <v>0</v>
      </c>
      <c r="AT26" s="213">
        <f>SUMIF('BLOC A'!$AM$1:$AU$1,AT2,'BLOC A'!$AM$28:$AV$28)+SUMIF('BLOC B'!$AM$1:$AU$1,AT2,'BLOC B'!$AM$8:$AV$8)+SUMIF('BLOC C'!$AM$1:$AU$1,AT2,'BLOC C'!$AM$11:$AV$11)+SUMIF(PARKINGS!$AM$1:$AU$1,AT2,PARKINGS!$AM$47:$AV$47)</f>
        <v>0</v>
      </c>
      <c r="AU26" s="213">
        <f>SUMIF('BLOC A'!$AM$1:$AU$1,AU2,'BLOC A'!$AM$28:$AV$28)+SUMIF('BLOC B'!$AM$1:$AU$1,AU2,'BLOC B'!$AM$8:$AV$8)+SUMIF('BLOC C'!$AM$1:$AU$1,AU2,'BLOC C'!$AM$11:$AV$11)+SUMIF(PARKINGS!$AM$1:$AU$1,AU2,PARKINGS!$AM$47:$AV$47)</f>
        <v>0</v>
      </c>
      <c r="AV26" s="213">
        <f>SUMIF('BLOC A'!$AM$1:$AU$1,AV2,'BLOC A'!$AM$28:$AV$28)+SUMIF('BLOC B'!$AM$1:$AU$1,AV2,'BLOC B'!$AM$8:$AV$8)+SUMIF('BLOC C'!$AM$1:$AU$1,AV2,'BLOC C'!$AM$11:$AV$11)+SUMIF(PARKINGS!$AM$1:$AU$1,AV2,PARKINGS!$AM$47:$AV$47)</f>
        <v>0</v>
      </c>
      <c r="AW26" s="213">
        <f>SUMIF('BLOC A'!$AM$1:$AU$1,AW2,'BLOC A'!$AM$28:$AV$28)+SUMIF('BLOC B'!$AM$1:$AU$1,AW2,'BLOC B'!$AM$8:$AV$8)+SUMIF('BLOC C'!$AM$1:$AU$1,AW2,'BLOC C'!$AM$11:$AV$11)+SUMIF(PARKINGS!$AM$1:$AU$1,AW2,PARKINGS!$AM$47:$AV$47)</f>
        <v>0</v>
      </c>
      <c r="AX26" s="213">
        <f>SUMIF('BLOC A'!$AM$1:$AU$1,AX2,'BLOC A'!$AM$28:$AV$28)+SUMIF('BLOC B'!$AM$1:$AU$1,AX2,'BLOC B'!$AM$8:$AV$8)+SUMIF('BLOC C'!$AM$1:$AU$1,AX2,'BLOC C'!$AM$11:$AV$11)+SUMIF(PARKINGS!$AM$1:$AU$1,AX2,PARKINGS!$AM$47:$AV$47)</f>
        <v>0</v>
      </c>
      <c r="AY26" s="213">
        <f>SUMIF('BLOC A'!$AM$1:$AU$1,AY2,'BLOC A'!$AM$28:$AV$28)+SUMIF('BLOC B'!$AM$1:$AU$1,AY2,'BLOC B'!$AM$8:$AV$8)+SUMIF('BLOC C'!$AM$1:$AU$1,AY2,'BLOC C'!$AM$11:$AV$11)+SUMIF(PARKINGS!$AM$1:$AU$1,AY2,PARKINGS!$AM$47:$AV$47)</f>
        <v>0</v>
      </c>
      <c r="AZ26" s="213">
        <f>SUMIF('BLOC A'!$AM$1:$AU$1,AZ2,'BLOC A'!$AM$28:$AV$28)+SUMIF('BLOC B'!$AM$1:$AU$1,AZ2,'BLOC B'!$AM$8:$AV$8)+SUMIF('BLOC C'!$AM$1:$AU$1,AZ2,'BLOC C'!$AM$11:$AV$11)+SUMIF(PARKINGS!$AM$1:$AU$1,AZ2,PARKINGS!$AM$47:$AV$47)</f>
        <v>0</v>
      </c>
      <c r="BA26" s="213">
        <f>SUMIF('BLOC A'!$AM$1:$AU$1,BA2,'BLOC A'!$AM$28:$AV$28)+SUMIF('BLOC B'!$AM$1:$AU$1,BA2,'BLOC B'!$AM$8:$AV$8)+SUMIF('BLOC C'!$AM$1:$AU$1,BA2,'BLOC C'!$AM$11:$AV$11)+SUMIF(PARKINGS!$AM$1:$AU$1,BA2,PARKINGS!$AM$47:$AV$47)</f>
        <v>0</v>
      </c>
      <c r="BB26" s="213">
        <f>SUMIF('BLOC A'!$AM$1:$AU$1,BB2,'BLOC A'!$AM$28:$AV$28)+SUMIF('BLOC B'!$AM$1:$AU$1,BB2,'BLOC B'!$AM$8:$AV$8)+SUMIF('BLOC C'!$AM$1:$AU$1,BB2,'BLOC C'!$AM$11:$AV$11)+SUMIF(PARKINGS!$AM$1:$AU$1,BB2,PARKINGS!$AM$47:$AV$47)</f>
        <v>0</v>
      </c>
      <c r="BC26" s="213">
        <f>SUMIF('BLOC A'!$AM$1:$AU$1,BC2,'BLOC A'!$AM$28:$AV$28)+SUMIF('BLOC B'!$AM$1:$AU$1,BC2,'BLOC B'!$AM$8:$AV$8)+SUMIF('BLOC C'!$AM$1:$AU$1,BC2,'BLOC C'!$AM$11:$AV$11)+SUMIF(PARKINGS!$AM$1:$AU$1,BC2,PARKINGS!$AM$47:$AV$47)</f>
        <v>0</v>
      </c>
      <c r="BD26" s="213">
        <f>SUMIF('BLOC A'!$AM$1:$AU$1,BD2,'BLOC A'!$AM$28:$AV$28)+SUMIF('BLOC B'!$AM$1:$AU$1,BD2,'BLOC B'!$AM$8:$AV$8)+SUMIF('BLOC C'!$AM$1:$AU$1,BD2,'BLOC C'!$AM$11:$AV$11)+SUMIF(PARKINGS!$AM$1:$AU$1,BD2,PARKINGS!$AM$47:$AV$47)</f>
        <v>0</v>
      </c>
      <c r="BE26" s="213">
        <f>SUMIF('BLOC A'!$AM$1:$AU$1,BE2,'BLOC A'!$AM$28:$AV$28)+SUMIF('BLOC B'!$AM$1:$AU$1,BE2,'BLOC B'!$AM$8:$AV$8)+SUMIF('BLOC C'!$AM$1:$AU$1,BE2,'BLOC C'!$AM$11:$AV$11)+SUMIF(PARKINGS!$AM$1:$AU$1,BE2,PARKINGS!$AM$47:$AV$47)</f>
        <v>0</v>
      </c>
      <c r="BF26" s="213">
        <f>SUMIF('BLOC A'!$AM$1:$AU$1,BF2,'BLOC A'!$AM$28:$AV$28)+SUMIF('BLOC B'!$AM$1:$AU$1,BF2,'BLOC B'!$AM$8:$AV$8)+SUMIF('BLOC C'!$AM$1:$AU$1,BF2,'BLOC C'!$AM$11:$AV$11)+SUMIF(PARKINGS!$AM$1:$AU$1,BF2,PARKINGS!$AM$47:$AV$47)</f>
        <v>0</v>
      </c>
      <c r="BG26" s="213">
        <f>SUMIF('BLOC A'!$AM$1:$AU$1,BG2,'BLOC A'!$AM$28:$AV$28)+SUMIF('BLOC B'!$AM$1:$AU$1,BG2,'BLOC B'!$AM$8:$AV$8)+SUMIF('BLOC C'!$AM$1:$AU$1,BG2,'BLOC C'!$AM$11:$AV$11)+SUMIF(PARKINGS!$AM$1:$AU$1,BG2,PARKINGS!$AM$47:$AV$47)</f>
        <v>0</v>
      </c>
      <c r="BH26" s="213">
        <f>SUMIF('BLOC A'!$AM$1:$AU$1,BH2,'BLOC A'!$AM$28:$AV$28)+SUMIF('BLOC B'!$AM$1:$AU$1,BH2,'BLOC B'!$AM$8:$AV$8)+SUMIF('BLOC C'!$AM$1:$AU$1,BH2,'BLOC C'!$AM$11:$AV$11)+SUMIF(PARKINGS!$AM$1:$AU$1,BH2,PARKINGS!$AM$47:$AV$47)</f>
        <v>0</v>
      </c>
      <c r="BI26" s="213">
        <f>SUMIF('BLOC A'!$AM$1:$AU$1,BI2,'BLOC A'!$AM$28:$AV$28)+SUMIF('BLOC B'!$AM$1:$AU$1,BI2,'BLOC B'!$AM$8:$AV$8)+SUMIF('BLOC C'!$AM$1:$AU$1,BI2,'BLOC C'!$AM$11:$AV$11)+SUMIF(PARKINGS!$AM$1:$AU$1,BI2,PARKINGS!$AM$47:$AV$47)</f>
        <v>0</v>
      </c>
      <c r="BJ26" s="213">
        <f>SUMIF('BLOC A'!$AM$1:$AU$1,BJ2,'BLOC A'!$AM$28:$AV$28)+SUMIF('BLOC B'!$AM$1:$AU$1,BJ2,'BLOC B'!$AM$8:$AV$8)+SUMIF('BLOC C'!$AM$1:$AU$1,BJ2,'BLOC C'!$AM$11:$AV$11)+SUMIF(PARKINGS!$AM$1:$AU$1,BJ2,PARKINGS!$AM$47:$AV$47)</f>
        <v>0</v>
      </c>
      <c r="BK26" s="213">
        <f>SUMIF('BLOC A'!$AM$1:$AU$1,BK2,'BLOC A'!$AM$28:$AV$28)+SUMIF('BLOC B'!$AM$1:$AU$1,BK2,'BLOC B'!$AM$8:$AV$8)+SUMIF('BLOC C'!$AM$1:$AU$1,BK2,'BLOC C'!$AM$11:$AV$11)+SUMIF(PARKINGS!$AM$1:$AU$1,BK2,PARKINGS!$AM$47:$AV$47)</f>
        <v>0</v>
      </c>
      <c r="BL26" s="213">
        <f>SUMIF('BLOC A'!$AM$1:$AU$1,BL2,'BLOC A'!$AM$28:$AV$28)+SUMIF('BLOC B'!$AM$1:$AU$1,BL2,'BLOC B'!$AM$8:$AV$8)+SUMIF('BLOC C'!$AM$1:$AU$1,BL2,'BLOC C'!$AM$11:$AV$11)+SUMIF(PARKINGS!$AM$1:$AU$1,BL2,PARKINGS!$AM$47:$AV$47)</f>
        <v>0</v>
      </c>
      <c r="BM26" s="213">
        <f>SUMIF('BLOC A'!$AM$1:$AU$1,BM2,'BLOC A'!$AM$28:$AV$28)+SUMIF('BLOC B'!$AM$1:$AU$1,BM2,'BLOC B'!$AM$8:$AV$8)+SUMIF('BLOC C'!$AM$1:$AU$1,BM2,'BLOC C'!$AM$11:$AV$11)+SUMIF(PARKINGS!$AM$1:$AU$1,BM2,PARKINGS!$AM$47:$AV$47)</f>
        <v>0</v>
      </c>
      <c r="BN26" s="213">
        <f>SUMIF('BLOC A'!$AM$1:$AU$1,BN2,'BLOC A'!$AM$28:$AV$28)+SUMIF('BLOC B'!$AM$1:$AU$1,BN2,'BLOC B'!$AM$8:$AV$8)+SUMIF('BLOC C'!$AM$1:$AU$1,BN2,'BLOC C'!$AM$11:$AV$11)+SUMIF(PARKINGS!$AM$1:$AU$1,BN2,PARKINGS!$AM$47:$AV$47)</f>
        <v>0</v>
      </c>
      <c r="BO26" s="213">
        <f>SUMIF('BLOC A'!$AM$1:$AU$1,BO2,'BLOC A'!$AM$28:$AV$28)+SUMIF('BLOC B'!$AM$1:$AU$1,BO2,'BLOC B'!$AM$8:$AV$8)+SUMIF('BLOC C'!$AM$1:$AU$1,BO2,'BLOC C'!$AM$11:$AV$11)+SUMIF(PARKINGS!$AM$1:$AU$1,BO2,PARKINGS!$AM$47:$AV$47)</f>
        <v>0</v>
      </c>
      <c r="BP26" s="213">
        <f>SUMIF('BLOC A'!$AM$1:$AU$1,BP2,'BLOC A'!$AM$28:$AV$28)+SUMIF('BLOC B'!$AM$1:$AU$1,BP2,'BLOC B'!$AM$8:$AV$8)+SUMIF('BLOC C'!$AM$1:$AU$1,BP2,'BLOC C'!$AM$11:$AV$11)+SUMIF(PARKINGS!$AM$1:$AU$1,BP2,PARKINGS!$AM$47:$AV$47)</f>
        <v>0</v>
      </c>
      <c r="BQ26" s="213">
        <f>SUMIF('BLOC A'!$AM$1:$AU$1,BQ2,'BLOC A'!$AM$28:$AV$28)+SUMIF('BLOC B'!$AM$1:$AU$1,BQ2,'BLOC B'!$AM$8:$AV$8)+SUMIF('BLOC C'!$AM$1:$AU$1,BQ2,'BLOC C'!$AM$11:$AV$11)+SUMIF(PARKINGS!$AM$1:$AU$1,BQ2,PARKINGS!$AM$47:$AV$47)</f>
        <v>0</v>
      </c>
      <c r="BR26" s="213">
        <f>SUMIF('BLOC A'!$AM$1:$AU$1,BR2,'BLOC A'!$AM$28:$AV$28)+SUMIF('BLOC B'!$AM$1:$AU$1,BR2,'BLOC B'!$AM$8:$AV$8)+SUMIF('BLOC C'!$AM$1:$AU$1,BR2,'BLOC C'!$AM$11:$AV$11)+SUMIF(PARKINGS!$AM$1:$AU$1,BR2,PARKINGS!$AM$47:$AV$47)</f>
        <v>0</v>
      </c>
      <c r="BS26" s="213">
        <f>SUMIF('BLOC A'!$AM$1:$AU$1,BS2,'BLOC A'!$AM$28:$AV$28)+SUMIF('BLOC B'!$AM$1:$AU$1,BS2,'BLOC B'!$AM$8:$AV$8)+SUMIF('BLOC C'!$AM$1:$AU$1,BS2,'BLOC C'!$AM$11:$AV$11)+SUMIF(PARKINGS!$AM$1:$AU$1,BS2,PARKINGS!$AM$47:$AV$47)</f>
        <v>0</v>
      </c>
      <c r="BT26" s="213">
        <f>SUMIF('BLOC A'!$AM$1:$AU$1,BT2,'BLOC A'!$AM$28:$AV$28)+SUMIF('BLOC B'!$AM$1:$AU$1,BT2,'BLOC B'!$AM$8:$AV$8)+SUMIF('BLOC C'!$AM$1:$AU$1,BT2,'BLOC C'!$AM$11:$AV$11)+SUMIF(PARKINGS!$AM$1:$AU$1,BT2,PARKINGS!$AM$47:$AV$47)</f>
        <v>0</v>
      </c>
      <c r="BU26" s="213">
        <f>SUMIF('BLOC A'!$AM$1:$AU$1,BU2,'BLOC A'!$AM$28:$AV$28)+SUMIF('BLOC B'!$AM$1:$AU$1,BU2,'BLOC B'!$AM$8:$AV$8)+SUMIF('BLOC C'!$AM$1:$AU$1,BU2,'BLOC C'!$AM$11:$AV$11)+SUMIF(PARKINGS!$AM$1:$AU$1,BU2,PARKINGS!$AM$47:$AV$47)</f>
        <v>0</v>
      </c>
      <c r="BV26" s="213">
        <f>SUMIF('BLOC A'!$AM$1:$AU$1,BV2,'BLOC A'!$AM$28:$AV$28)+SUMIF('BLOC B'!$AM$1:$AU$1,BV2,'BLOC B'!$AM$8:$AV$8)+SUMIF('BLOC C'!$AM$1:$AU$1,BV2,'BLOC C'!$AM$11:$AV$11)+SUMIF(PARKINGS!$AM$1:$AU$1,BV2,PARKINGS!$AM$47:$AV$47)</f>
        <v>0</v>
      </c>
      <c r="BW26" s="213">
        <f>SUMIF('BLOC A'!$AM$1:$AU$1,BW2,'BLOC A'!$AM$28:$AV$28)+SUMIF('BLOC B'!$AM$1:$AU$1,BW2,'BLOC B'!$AM$8:$AV$8)+SUMIF('BLOC C'!$AM$1:$AU$1,BW2,'BLOC C'!$AM$11:$AV$11)+SUMIF(PARKINGS!$AM$1:$AU$1,BW2,PARKINGS!$AM$47:$AV$47)</f>
        <v>0</v>
      </c>
      <c r="BX26" s="213">
        <f>SUMIF('BLOC A'!$AM$1:$AU$1,BX2,'BLOC A'!$AM$28:$AV$28)+SUMIF('BLOC B'!$AM$1:$AU$1,BX2,'BLOC B'!$AM$8:$AV$8)+SUMIF('BLOC C'!$AM$1:$AU$1,BX2,'BLOC C'!$AM$11:$AV$11)+SUMIF(PARKINGS!$AM$1:$AU$1,BX2,PARKINGS!$AM$47:$AV$47)</f>
        <v>0</v>
      </c>
      <c r="BY26" s="213">
        <f>SUMIF('BLOC A'!$AM$1:$AU$1,BY2,'BLOC A'!$AM$28:$AV$28)+SUMIF('BLOC B'!$AM$1:$AU$1,BY2,'BLOC B'!$AM$8:$AV$8)+SUMIF('BLOC C'!$AM$1:$AU$1,BY2,'BLOC C'!$AM$11:$AV$11)+SUMIF(PARKINGS!$AM$1:$AU$1,BY2,PARKINGS!$AM$47:$AV$47)</f>
        <v>0</v>
      </c>
      <c r="BZ26" s="213">
        <f>SUMIF('BLOC A'!$AM$1:$AU$1,BZ2,'BLOC A'!$AM$28:$AV$28)+SUMIF('BLOC B'!$AM$1:$AU$1,BZ2,'BLOC B'!$AM$8:$AV$8)+SUMIF('BLOC C'!$AM$1:$AU$1,BZ2,'BLOC C'!$AM$11:$AV$11)+SUMIF(PARKINGS!$AM$1:$AU$1,BZ2,PARKINGS!$AM$47:$AV$47)</f>
        <v>0</v>
      </c>
      <c r="CA26" s="213">
        <f>SUMIF('BLOC A'!$AM$1:$AU$1,CA2,'BLOC A'!$AM$28:$AV$28)+SUMIF('BLOC B'!$AM$1:$AU$1,CA2,'BLOC B'!$AM$8:$AV$8)+SUMIF('BLOC C'!$AM$1:$AU$1,CA2,'BLOC C'!$AM$11:$AV$11)+SUMIF(PARKINGS!$AM$1:$AU$1,CA2,PARKINGS!$AM$47:$AV$47)</f>
        <v>0</v>
      </c>
      <c r="CB26" s="213">
        <f>SUMIF('BLOC A'!$AM$1:$AU$1,CB2,'BLOC A'!$AM$28:$AV$28)+SUMIF('BLOC B'!$AM$1:$AU$1,CB2,'BLOC B'!$AM$8:$AV$8)+SUMIF('BLOC C'!$AM$1:$AU$1,CB2,'BLOC C'!$AM$11:$AV$11)+SUMIF(PARKINGS!$AM$1:$AU$1,CB2,PARKINGS!$AM$47:$AV$47)</f>
        <v>0</v>
      </c>
      <c r="CC26" s="213">
        <f>SUMIF('BLOC A'!$AM$1:$AU$1,CC2,'BLOC A'!$AM$28:$AV$28)+SUMIF('BLOC B'!$AM$1:$AU$1,CC2,'BLOC B'!$AM$8:$AV$8)+SUMIF('BLOC C'!$AM$1:$AU$1,CC2,'BLOC C'!$AM$11:$AV$11)+SUMIF(PARKINGS!$AM$1:$AU$1,CC2,PARKINGS!$AM$47:$AV$47)</f>
        <v>0</v>
      </c>
      <c r="CF26" s="207" t="s">
        <v>66</v>
      </c>
    </row>
    <row r="27" spans="1:84" ht="15.75" x14ac:dyDescent="0.25">
      <c r="A27" s="190"/>
      <c r="B27" s="387"/>
      <c r="C27" s="194"/>
      <c r="D27" s="194"/>
      <c r="E27" s="197"/>
      <c r="F27" s="198"/>
      <c r="G27" s="220"/>
      <c r="H27" s="215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213"/>
      <c r="AQ27" s="213"/>
      <c r="AR27" s="213"/>
      <c r="AS27" s="213"/>
      <c r="AT27" s="213"/>
      <c r="AU27" s="213"/>
      <c r="AV27" s="213"/>
      <c r="AW27" s="213"/>
      <c r="AX27" s="213"/>
      <c r="AY27" s="213"/>
      <c r="AZ27" s="213"/>
      <c r="BA27" s="213"/>
      <c r="BB27" s="213"/>
      <c r="BC27" s="213"/>
      <c r="BD27" s="213"/>
      <c r="BE27" s="213"/>
      <c r="BF27" s="213"/>
      <c r="BG27" s="213"/>
      <c r="BH27" s="213"/>
      <c r="BI27" s="213"/>
      <c r="BJ27" s="213"/>
      <c r="BK27" s="213"/>
      <c r="BL27" s="213"/>
      <c r="BM27" s="213"/>
      <c r="BN27" s="213"/>
      <c r="BO27" s="213"/>
      <c r="BP27" s="213"/>
      <c r="BQ27" s="213"/>
      <c r="BR27" s="213"/>
      <c r="BS27" s="213"/>
      <c r="BT27" s="213"/>
      <c r="BU27" s="213"/>
      <c r="BV27" s="213"/>
      <c r="BW27" s="213"/>
      <c r="BX27" s="213"/>
      <c r="BY27" s="213"/>
      <c r="BZ27" s="213"/>
      <c r="CA27" s="213"/>
      <c r="CB27" s="213"/>
      <c r="CC27" s="213"/>
      <c r="CF27" s="207" t="s">
        <v>66</v>
      </c>
    </row>
    <row r="28" spans="1:84" ht="15.75" x14ac:dyDescent="0.25">
      <c r="A28" s="190"/>
      <c r="B28" s="387"/>
      <c r="C28" s="199" t="s">
        <v>64</v>
      </c>
      <c r="D28" s="194"/>
      <c r="E28" s="200"/>
      <c r="F28" s="193"/>
      <c r="G28" s="219"/>
      <c r="H28" s="215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213"/>
      <c r="AQ28" s="213"/>
      <c r="AR28" s="213"/>
      <c r="AS28" s="213"/>
      <c r="AT28" s="213"/>
      <c r="AU28" s="213"/>
      <c r="AV28" s="213"/>
      <c r="AW28" s="213"/>
      <c r="AX28" s="213"/>
      <c r="AY28" s="213"/>
      <c r="AZ28" s="213"/>
      <c r="BA28" s="213"/>
      <c r="BB28" s="213"/>
      <c r="BC28" s="213"/>
      <c r="BD28" s="213"/>
      <c r="BE28" s="213"/>
      <c r="BF28" s="213"/>
      <c r="BG28" s="213"/>
      <c r="BH28" s="213"/>
      <c r="BI28" s="213"/>
      <c r="BJ28" s="213"/>
      <c r="BK28" s="213"/>
      <c r="BL28" s="213"/>
      <c r="BM28" s="213"/>
      <c r="BN28" s="213"/>
      <c r="BO28" s="213"/>
      <c r="BP28" s="213"/>
      <c r="BQ28" s="213"/>
      <c r="BR28" s="213"/>
      <c r="BS28" s="213"/>
      <c r="BT28" s="213"/>
      <c r="BU28" s="213"/>
      <c r="BV28" s="213"/>
      <c r="BW28" s="213"/>
      <c r="BX28" s="213"/>
      <c r="BY28" s="213"/>
      <c r="BZ28" s="213"/>
      <c r="CA28" s="213"/>
      <c r="CB28" s="213"/>
      <c r="CC28" s="213"/>
      <c r="CF28" s="207" t="s">
        <v>66</v>
      </c>
    </row>
    <row r="29" spans="1:84" ht="15.75" x14ac:dyDescent="0.25">
      <c r="A29" s="190"/>
      <c r="B29" s="387"/>
      <c r="C29" s="194"/>
      <c r="D29" s="194" t="s">
        <v>62</v>
      </c>
      <c r="E29" s="197"/>
      <c r="F29" s="198"/>
      <c r="G29" s="220"/>
      <c r="H29" s="215">
        <f>SUM(I29:CC29)</f>
        <v>1818581.2499999998</v>
      </c>
      <c r="I29" s="213">
        <f>SUMIF('BLOC A'!$P$4:$P$27,I2,'BLOC A'!$BK$4:$BK$27)+SUMIF('BLOC B'!$P$4:$P$7,I2,'BLOC B'!$BK$4:$BK$7)+SUMIF('BLOC C'!$P$4:$P$10,I2,'BLOC C'!$BK$4:$BK$10)+SUMIF(PARKINGS!$P$4:$P$46,I2,PARKINGS!$BK$4:$BK$46)</f>
        <v>0</v>
      </c>
      <c r="J29" s="213">
        <f>SUMIF('BLOC A'!$P$4:$P$27,J2,'BLOC A'!$BK$4:$BK$27)+SUMIF('BLOC B'!$P$4:$P$7,J2,'BLOC B'!$BK$4:$BK$7)+SUMIF('BLOC C'!$P$4:$P$10,J2,'BLOC C'!$BK$4:$BK$10)+SUMIF(PARKINGS!$P$4:$P$46,J2,PARKINGS!$BK$4:$BK$46)</f>
        <v>0</v>
      </c>
      <c r="K29" s="213">
        <f>SUMIF('BLOC A'!$P$4:$P$27,K2,'BLOC A'!$BK$4:$BK$27)+SUMIF('BLOC B'!$P$4:$P$7,K2,'BLOC B'!$BK$4:$BK$7)+SUMIF('BLOC C'!$P$4:$P$10,K2,'BLOC C'!$BK$4:$BK$10)+SUMIF(PARKINGS!$P$4:$P$46,K2,PARKINGS!$BK$4:$BK$46)</f>
        <v>0</v>
      </c>
      <c r="L29" s="213">
        <f>SUMIF('BLOC A'!$P$4:$P$27,L2,'BLOC A'!$BK$4:$BK$27)+SUMIF('BLOC B'!$P$4:$P$7,L2,'BLOC B'!$BK$4:$BK$7)+SUMIF('BLOC C'!$P$4:$P$10,L2,'BLOC C'!$BK$4:$BK$10)+SUMIF(PARKINGS!$P$4:$P$46,L2,PARKINGS!$BK$4:$BK$46)</f>
        <v>0</v>
      </c>
      <c r="M29" s="213">
        <f>SUMIF('BLOC A'!$P$4:$P$27,M2,'BLOC A'!$BK$4:$BK$27)+SUMIF('BLOC B'!$P$4:$P$7,M2,'BLOC B'!$BK$4:$BK$7)+SUMIF('BLOC C'!$P$4:$P$10,M2,'BLOC C'!$BK$4:$BK$10)+SUMIF(PARKINGS!$P$4:$P$46,M2,PARKINGS!$BK$4:$BK$46)</f>
        <v>0</v>
      </c>
      <c r="N29" s="213">
        <f>SUMIF('BLOC A'!$P$4:$P$27,N2,'BLOC A'!$BK$4:$BK$27)+SUMIF('BLOC B'!$P$4:$P$7,N2,'BLOC B'!$BK$4:$BK$7)+SUMIF('BLOC C'!$P$4:$P$10,N2,'BLOC C'!$BK$4:$BK$10)+SUMIF(PARKINGS!$P$4:$P$46,N2,PARKINGS!$BK$4:$BK$46)</f>
        <v>0</v>
      </c>
      <c r="O29" s="213">
        <f>SUMIF('BLOC A'!$P$4:$P$27,O2,'BLOC A'!$BK$4:$BK$27)+SUMIF('BLOC B'!$P$4:$P$7,O2,'BLOC B'!$BK$4:$BK$7)+SUMIF('BLOC C'!$P$4:$P$10,O2,'BLOC C'!$BK$4:$BK$10)+SUMIF(PARKINGS!$P$4:$P$46,O2,PARKINGS!$BK$4:$BK$46)</f>
        <v>0</v>
      </c>
      <c r="P29" s="213">
        <f>SUMIF('BLOC A'!$P$4:$P$27,P2,'BLOC A'!$BK$4:$BK$27)+SUMIF('BLOC B'!$P$4:$P$7,P2,'BLOC B'!$BK$4:$BK$7)+SUMIF('BLOC C'!$P$4:$P$10,P2,'BLOC C'!$BK$4:$BK$10)+SUMIF(PARKINGS!$P$4:$P$46,P2,PARKINGS!$BK$4:$BK$46)</f>
        <v>0</v>
      </c>
      <c r="Q29" s="213">
        <f>SUMIF('BLOC A'!$P$4:$P$27,Q2,'BLOC A'!$BK$4:$BK$27)+SUMIF('BLOC B'!$P$4:$P$7,Q2,'BLOC B'!$BK$4:$BK$7)+SUMIF('BLOC C'!$P$4:$P$10,Q2,'BLOC C'!$BK$4:$BK$10)+SUMIF(PARKINGS!$P$4:$P$46,Q2,PARKINGS!$BK$4:$BK$46)</f>
        <v>0</v>
      </c>
      <c r="R29" s="213">
        <f>SUMIF('BLOC A'!$P$4:$P$27,R2,'BLOC A'!$BK$4:$BK$27)+SUMIF('BLOC B'!$P$4:$P$7,R2,'BLOC B'!$BK$4:$BK$7)+SUMIF('BLOC C'!$P$4:$P$10,R2,'BLOC C'!$BK$4:$BK$10)+SUMIF(PARKINGS!$P$4:$P$46,R2,PARKINGS!$BK$4:$BK$46)</f>
        <v>0</v>
      </c>
      <c r="S29" s="213">
        <f>SUMIF('BLOC A'!$P$4:$P$27,S2,'BLOC A'!$BK$4:$BK$27)+SUMIF('BLOC B'!$P$4:$P$7,S2,'BLOC B'!$BK$4:$BK$7)+SUMIF('BLOC C'!$P$4:$P$10,S2,'BLOC C'!$BK$4:$BK$10)+SUMIF(PARKINGS!$P$4:$P$46,S2,PARKINGS!$BK$4:$BK$46)</f>
        <v>0</v>
      </c>
      <c r="T29" s="213">
        <f>SUMIF('BLOC A'!$P$4:$P$27,T2,'BLOC A'!$BK$4:$BK$27)+SUMIF('BLOC B'!$P$4:$P$7,T2,'BLOC B'!$BK$4:$BK$7)+SUMIF('BLOC C'!$P$4:$P$10,T2,'BLOC C'!$BK$4:$BK$10)+SUMIF(PARKINGS!$P$4:$P$46,T2,PARKINGS!$BK$4:$BK$46)</f>
        <v>0</v>
      </c>
      <c r="U29" s="213">
        <f>SUMIF('BLOC A'!$P$4:$P$27,U2,'BLOC A'!$BK$4:$BK$27)+SUMIF('BLOC B'!$P$4:$P$7,U2,'BLOC B'!$BK$4:$BK$7)+SUMIF('BLOC C'!$P$4:$P$10,U2,'BLOC C'!$BK$4:$BK$10)+SUMIF(PARKINGS!$P$4:$P$46,U2,PARKINGS!$BK$4:$BK$46)</f>
        <v>0</v>
      </c>
      <c r="V29" s="213">
        <f>SUMIF('BLOC A'!$P$4:$P$27,V2,'BLOC A'!$BK$4:$BK$27)+SUMIF('BLOC B'!$P$4:$P$7,V2,'BLOC B'!$BK$4:$BK$7)+SUMIF('BLOC C'!$P$4:$P$10,V2,'BLOC C'!$BK$4:$BK$10)+SUMIF(PARKINGS!$P$4:$P$46,V2,PARKINGS!$BK$4:$BK$46)</f>
        <v>0</v>
      </c>
      <c r="W29" s="213">
        <f>SUMIF('BLOC A'!$P$4:$P$27,W2,'BLOC A'!$BK$4:$BK$27)+SUMIF('BLOC B'!$P$4:$P$7,W2,'BLOC B'!$BK$4:$BK$7)+SUMIF('BLOC C'!$P$4:$P$10,W2,'BLOC C'!$BK$4:$BK$10)+SUMIF(PARKINGS!$P$4:$P$46,W2,PARKINGS!$BK$4:$BK$46)</f>
        <v>0</v>
      </c>
      <c r="X29" s="213">
        <f>SUMIF('BLOC A'!$P$4:$P$27,X2,'BLOC A'!$BK$4:$BK$27)+SUMIF('BLOC B'!$P$4:$P$7,X2,'BLOC B'!$BK$4:$BK$7)+SUMIF('BLOC C'!$P$4:$P$10,X2,'BLOC C'!$BK$4:$BK$10)+SUMIF(PARKINGS!$P$4:$P$46,X2,PARKINGS!$BK$4:$BK$46)</f>
        <v>0</v>
      </c>
      <c r="Y29" s="213">
        <f>SUMIF('BLOC A'!$P$4:$P$27,Y2,'BLOC A'!$BK$4:$BK$27)+SUMIF('BLOC B'!$P$4:$P$7,Y2,'BLOC B'!$BK$4:$BK$7)+SUMIF('BLOC C'!$P$4:$P$10,Y2,'BLOC C'!$BK$4:$BK$10)+SUMIF(PARKINGS!$P$4:$P$46,Y2,PARKINGS!$BK$4:$BK$46)</f>
        <v>0</v>
      </c>
      <c r="Z29" s="213">
        <f>SUMIF('BLOC A'!$P$4:$P$27,Z2,'BLOC A'!$BK$4:$BK$27)+SUMIF('BLOC B'!$P$4:$P$7,Z2,'BLOC B'!$BK$4:$BK$7)+SUMIF('BLOC C'!$P$4:$P$10,Z2,'BLOC C'!$BK$4:$BK$10)+SUMIF(PARKINGS!$P$4:$P$46,Z2,PARKINGS!$BK$4:$BK$46)</f>
        <v>0</v>
      </c>
      <c r="AA29" s="213">
        <f>SUMIF('BLOC A'!$P$4:$P$27,AA2,'BLOC A'!$BK$4:$BK$27)+SUMIF('BLOC B'!$P$4:$P$7,AA2,'BLOC B'!$BK$4:$BK$7)+SUMIF('BLOC C'!$P$4:$P$10,AA2,'BLOC C'!$BK$4:$BK$10)+SUMIF(PARKINGS!$P$4:$P$46,AA2,PARKINGS!$BK$4:$BK$46)</f>
        <v>175218.74999999988</v>
      </c>
      <c r="AB29" s="213">
        <f>SUMIF('BLOC A'!$P$4:$P$27,AB2,'BLOC A'!$BK$4:$BK$27)+SUMIF('BLOC B'!$P$4:$P$7,AB2,'BLOC B'!$BK$4:$BK$7)+SUMIF('BLOC C'!$P$4:$P$10,AB2,'BLOC C'!$BK$4:$BK$10)+SUMIF(PARKINGS!$P$4:$P$46,AB2,PARKINGS!$BK$4:$BK$46)</f>
        <v>126693.74999999991</v>
      </c>
      <c r="AC29" s="213">
        <f>SUMIF('BLOC A'!$P$4:$P$27,AC2,'BLOC A'!$BK$4:$BK$27)+SUMIF('BLOC B'!$P$4:$P$7,AC2,'BLOC B'!$BK$4:$BK$7)+SUMIF('BLOC C'!$P$4:$P$10,AC2,'BLOC C'!$BK$4:$BK$10)+SUMIF(PARKINGS!$P$4:$P$46,AC2,PARKINGS!$BK$4:$BK$46)</f>
        <v>249862.49999999994</v>
      </c>
      <c r="AD29" s="213">
        <f>SUMIF('BLOC A'!$P$4:$P$27,AD2,'BLOC A'!$BK$4:$BK$27)+SUMIF('BLOC B'!$P$4:$P$7,AD2,'BLOC B'!$BK$4:$BK$7)+SUMIF('BLOC C'!$P$4:$P$10,AD2,'BLOC C'!$BK$4:$BK$10)+SUMIF(PARKINGS!$P$4:$P$46,AD2,PARKINGS!$BK$4:$BK$46)</f>
        <v>111431.24999999999</v>
      </c>
      <c r="AE29" s="213">
        <f>SUMIF('BLOC A'!$P$4:$P$27,AE2,'BLOC A'!$BK$4:$BK$27)+SUMIF('BLOC B'!$P$4:$P$7,AE2,'BLOC B'!$BK$4:$BK$7)+SUMIF('BLOC C'!$P$4:$P$10,AE2,'BLOC C'!$BK$4:$BK$10)+SUMIF(PARKINGS!$P$4:$P$46,AE2,PARKINGS!$BK$4:$BK$46)</f>
        <v>378056.24999999994</v>
      </c>
      <c r="AF29" s="213">
        <f>SUMIF('BLOC A'!$P$4:$P$27,AF2,'BLOC A'!$BK$4:$BK$27)+SUMIF('BLOC B'!$P$4:$P$7,AF2,'BLOC B'!$BK$4:$BK$7)+SUMIF('BLOC C'!$P$4:$P$10,AF2,'BLOC C'!$BK$4:$BK$10)+SUMIF(PARKINGS!$P$4:$P$46,AF2,PARKINGS!$BK$4:$BK$46)</f>
        <v>125193.75000000001</v>
      </c>
      <c r="AG29" s="213">
        <f>SUMIF('BLOC A'!$P$4:$P$27,AG2,'BLOC A'!$BK$4:$BK$27)+SUMIF('BLOC B'!$P$4:$P$7,AG2,'BLOC B'!$BK$4:$BK$7)+SUMIF('BLOC C'!$P$4:$P$10,AG2,'BLOC C'!$BK$4:$BK$10)+SUMIF(PARKINGS!$P$4:$P$46,AG2,PARKINGS!$BK$4:$BK$46)</f>
        <v>218006.25</v>
      </c>
      <c r="AH29" s="213">
        <f>SUMIF('BLOC A'!$P$4:$P$27,AH2,'BLOC A'!$BK$4:$BK$27)+SUMIF('BLOC B'!$P$4:$P$7,AH2,'BLOC B'!$BK$4:$BK$7)+SUMIF('BLOC C'!$P$4:$P$10,AH2,'BLOC C'!$BK$4:$BK$10)+SUMIF(PARKINGS!$P$4:$P$46,AH2,PARKINGS!$BK$4:$BK$46)</f>
        <v>177206.25</v>
      </c>
      <c r="AI29" s="213">
        <f>SUMIF('BLOC A'!$P$4:$P$27,AI2,'BLOC A'!$BK$4:$BK$27)+SUMIF('BLOC B'!$P$4:$P$7,AI2,'BLOC B'!$BK$4:$BK$7)+SUMIF('BLOC C'!$P$4:$P$10,AI2,'BLOC C'!$BK$4:$BK$10)+SUMIF(PARKINGS!$P$4:$P$46,AI2,PARKINGS!$BK$4:$BK$46)</f>
        <v>128456.25</v>
      </c>
      <c r="AJ29" s="213">
        <f>SUMIF('BLOC A'!$P$4:$P$27,AJ2,'BLOC A'!$BK$4:$BK$27)+SUMIF('BLOC B'!$P$4:$P$7,AJ2,'BLOC B'!$BK$4:$BK$7)+SUMIF('BLOC C'!$P$4:$P$10,AJ2,'BLOC C'!$BK$4:$BK$10)+SUMIF(PARKINGS!$P$4:$P$46,AJ2,PARKINGS!$BK$4:$BK$46)</f>
        <v>128456.25</v>
      </c>
      <c r="AK29" s="213">
        <f>SUMIF('BLOC A'!$P$4:$P$27,AK2,'BLOC A'!$BK$4:$BK$27)+SUMIF('BLOC B'!$P$4:$P$7,AK2,'BLOC B'!$BK$4:$BK$7)+SUMIF('BLOC C'!$P$4:$P$10,AK2,'BLOC C'!$BK$4:$BK$10)+SUMIF(PARKINGS!$P$4:$P$46,AK2,PARKINGS!$BK$4:$BK$46)</f>
        <v>0</v>
      </c>
      <c r="AL29" s="213">
        <f>SUMIF('BLOC A'!$P$4:$P$27,AL2,'BLOC A'!$BK$4:$BK$27)+SUMIF('BLOC B'!$P$4:$P$7,AL2,'BLOC B'!$BK$4:$BK$7)+SUMIF('BLOC C'!$P$4:$P$10,AL2,'BLOC C'!$BK$4:$BK$10)+SUMIF(PARKINGS!$P$4:$P$46,AL2,PARKINGS!$BK$4:$BK$46)</f>
        <v>0</v>
      </c>
      <c r="AM29" s="213">
        <f>SUMIF('BLOC A'!$P$4:$P$27,AM2,'BLOC A'!$BK$4:$BK$27)+SUMIF('BLOC B'!$P$4:$P$7,AM2,'BLOC B'!$BK$4:$BK$7)+SUMIF('BLOC C'!$P$4:$P$10,AM2,'BLOC C'!$BK$4:$BK$10)+SUMIF(PARKINGS!$P$4:$P$46,AM2,PARKINGS!$BK$4:$BK$46)</f>
        <v>0</v>
      </c>
      <c r="AN29" s="213">
        <f>SUMIF('BLOC A'!$P$4:$P$27,AN2,'BLOC A'!$BK$4:$BK$27)+SUMIF('BLOC B'!$P$4:$P$7,AN2,'BLOC B'!$BK$4:$BK$7)+SUMIF('BLOC C'!$P$4:$P$10,AN2,'BLOC C'!$BK$4:$BK$10)+SUMIF(PARKINGS!$P$4:$P$46,AN2,PARKINGS!$BK$4:$BK$46)</f>
        <v>0</v>
      </c>
      <c r="AO29" s="213">
        <f>SUMIF('BLOC A'!$P$4:$P$27,AO2,'BLOC A'!$BK$4:$BK$27)+SUMIF('BLOC B'!$P$4:$P$7,AO2,'BLOC B'!$BK$4:$BK$7)+SUMIF('BLOC C'!$P$4:$P$10,AO2,'BLOC C'!$BK$4:$BK$10)+SUMIF(PARKINGS!$P$4:$P$46,AO2,PARKINGS!$BK$4:$BK$46)</f>
        <v>0</v>
      </c>
      <c r="AP29" s="213">
        <f>SUMIF('BLOC A'!$P$4:$P$27,AP2,'BLOC A'!$BK$4:$BK$27)+SUMIF('BLOC B'!$P$4:$P$7,AP2,'BLOC B'!$BK$4:$BK$7)+SUMIF('BLOC C'!$P$4:$P$10,AP2,'BLOC C'!$BK$4:$BK$10)+SUMIF(PARKINGS!$P$4:$P$46,AP2,PARKINGS!$BK$4:$BK$46)</f>
        <v>0</v>
      </c>
      <c r="AQ29" s="213">
        <f>SUMIF('BLOC A'!$P$4:$P$27,AQ2,'BLOC A'!$BK$4:$BK$27)+SUMIF('BLOC B'!$P$4:$P$7,AQ2,'BLOC B'!$BK$4:$BK$7)+SUMIF('BLOC C'!$P$4:$P$10,AQ2,'BLOC C'!$BK$4:$BK$10)+SUMIF(PARKINGS!$P$4:$P$46,AQ2,PARKINGS!$BK$4:$BK$46)</f>
        <v>0</v>
      </c>
      <c r="AR29" s="213">
        <f>SUMIF('BLOC A'!$P$4:$P$27,AR2,'BLOC A'!$BK$4:$BK$27)+SUMIF('BLOC B'!$P$4:$P$7,AR2,'BLOC B'!$BK$4:$BK$7)+SUMIF('BLOC C'!$P$4:$P$10,AR2,'BLOC C'!$BK$4:$BK$10)+SUMIF(PARKINGS!$P$4:$P$46,AR2,PARKINGS!$BK$4:$BK$46)</f>
        <v>0</v>
      </c>
      <c r="AS29" s="213">
        <f>SUMIF('BLOC A'!$P$4:$P$27,AS2,'BLOC A'!$BK$4:$BK$27)+SUMIF('BLOC B'!$P$4:$P$7,AS2,'BLOC B'!$BK$4:$BK$7)+SUMIF('BLOC C'!$P$4:$P$10,AS2,'BLOC C'!$BK$4:$BK$10)+SUMIF(PARKINGS!$P$4:$P$46,AS2,PARKINGS!$BK$4:$BK$46)</f>
        <v>0</v>
      </c>
      <c r="AT29" s="213">
        <f>SUMIF('BLOC A'!$P$4:$P$27,AT2,'BLOC A'!$BK$4:$BK$27)+SUMIF('BLOC B'!$P$4:$P$7,AT2,'BLOC B'!$BK$4:$BK$7)+SUMIF('BLOC C'!$P$4:$P$10,AT2,'BLOC C'!$BK$4:$BK$10)+SUMIF(PARKINGS!$P$4:$P$46,AT2,PARKINGS!$BK$4:$BK$46)</f>
        <v>0</v>
      </c>
      <c r="AU29" s="213">
        <f>SUMIF('BLOC A'!$P$4:$P$27,AU2,'BLOC A'!$BK$4:$BK$27)+SUMIF('BLOC B'!$P$4:$P$7,AU2,'BLOC B'!$BK$4:$BK$7)+SUMIF('BLOC C'!$P$4:$P$10,AU2,'BLOC C'!$BK$4:$BK$10)+SUMIF(PARKINGS!$P$4:$P$46,AU2,PARKINGS!$BK$4:$BK$46)</f>
        <v>0</v>
      </c>
      <c r="AV29" s="213">
        <f>SUMIF('BLOC A'!$P$4:$P$27,AV2,'BLOC A'!$BK$4:$BK$27)+SUMIF('BLOC B'!$P$4:$P$7,AV2,'BLOC B'!$BK$4:$BK$7)+SUMIF('BLOC C'!$P$4:$P$10,AV2,'BLOC C'!$BK$4:$BK$10)+SUMIF(PARKINGS!$P$4:$P$46,AV2,PARKINGS!$BK$4:$BK$46)</f>
        <v>0</v>
      </c>
      <c r="AW29" s="213">
        <f>SUMIF('BLOC A'!$P$4:$P$27,AW2,'BLOC A'!$BK$4:$BK$27)+SUMIF('BLOC B'!$P$4:$P$7,AW2,'BLOC B'!$BK$4:$BK$7)+SUMIF('BLOC C'!$P$4:$P$10,AW2,'BLOC C'!$BK$4:$BK$10)+SUMIF(PARKINGS!$P$4:$P$46,AW2,PARKINGS!$BK$4:$BK$46)</f>
        <v>0</v>
      </c>
      <c r="AX29" s="213">
        <f>SUMIF('BLOC A'!$P$4:$P$27,AX2,'BLOC A'!$BK$4:$BK$27)+SUMIF('BLOC B'!$P$4:$P$7,AX2,'BLOC B'!$BK$4:$BK$7)+SUMIF('BLOC C'!$P$4:$P$10,AX2,'BLOC C'!$BK$4:$BK$10)+SUMIF(PARKINGS!$P$4:$P$46,AX2,PARKINGS!$BK$4:$BK$46)</f>
        <v>0</v>
      </c>
      <c r="AY29" s="213">
        <f>SUMIF('BLOC A'!$P$4:$P$27,AY2,'BLOC A'!$BK$4:$BK$27)+SUMIF('BLOC B'!$P$4:$P$7,AY2,'BLOC B'!$BK$4:$BK$7)+SUMIF('BLOC C'!$P$4:$P$10,AY2,'BLOC C'!$BK$4:$BK$10)+SUMIF(PARKINGS!$P$4:$P$46,AY2,PARKINGS!$BK$4:$BK$46)</f>
        <v>0</v>
      </c>
      <c r="AZ29" s="213">
        <f>SUMIF('BLOC A'!$P$4:$P$27,AZ2,'BLOC A'!$BK$4:$BK$27)+SUMIF('BLOC B'!$P$4:$P$7,AZ2,'BLOC B'!$BK$4:$BK$7)+SUMIF('BLOC C'!$P$4:$P$10,AZ2,'BLOC C'!$BK$4:$BK$10)+SUMIF(PARKINGS!$P$4:$P$46,AZ2,PARKINGS!$BK$4:$BK$46)</f>
        <v>0</v>
      </c>
      <c r="BA29" s="213">
        <f>SUMIF('BLOC A'!$P$4:$P$27,BA2,'BLOC A'!$BK$4:$BK$27)+SUMIF('BLOC B'!$P$4:$P$7,BA2,'BLOC B'!$BK$4:$BK$7)+SUMIF('BLOC C'!$P$4:$P$10,BA2,'BLOC C'!$BK$4:$BK$10)+SUMIF(PARKINGS!$P$4:$P$46,BA2,PARKINGS!$BK$4:$BK$46)</f>
        <v>0</v>
      </c>
      <c r="BB29" s="213">
        <f>SUMIF('BLOC A'!$P$4:$P$27,BB2,'BLOC A'!$BK$4:$BK$27)+SUMIF('BLOC B'!$P$4:$P$7,BB2,'BLOC B'!$BK$4:$BK$7)+SUMIF('BLOC C'!$P$4:$P$10,BB2,'BLOC C'!$BK$4:$BK$10)+SUMIF(PARKINGS!$P$4:$P$46,BB2,PARKINGS!$BK$4:$BK$46)</f>
        <v>0</v>
      </c>
      <c r="BC29" s="213">
        <f>SUMIF('BLOC A'!$P$4:$P$27,BC2,'BLOC A'!$BK$4:$BK$27)+SUMIF('BLOC B'!$P$4:$P$7,BC2,'BLOC B'!$BK$4:$BK$7)+SUMIF('BLOC C'!$P$4:$P$10,BC2,'BLOC C'!$BK$4:$BK$10)+SUMIF(PARKINGS!$P$4:$P$46,BC2,PARKINGS!$BK$4:$BK$46)</f>
        <v>0</v>
      </c>
      <c r="BD29" s="213">
        <f>SUMIF('BLOC A'!$P$4:$P$27,BD2,'BLOC A'!$BK$4:$BK$27)+SUMIF('BLOC B'!$P$4:$P$7,BD2,'BLOC B'!$BK$4:$BK$7)+SUMIF('BLOC C'!$P$4:$P$10,BD2,'BLOC C'!$BK$4:$BK$10)+SUMIF(PARKINGS!$P$4:$P$46,BD2,PARKINGS!$BK$4:$BK$46)</f>
        <v>0</v>
      </c>
      <c r="BE29" s="213">
        <f>SUMIF('BLOC A'!$P$4:$P$27,BE2,'BLOC A'!$BK$4:$BK$27)+SUMIF('BLOC B'!$P$4:$P$7,BE2,'BLOC B'!$BK$4:$BK$7)+SUMIF('BLOC C'!$P$4:$P$10,BE2,'BLOC C'!$BK$4:$BK$10)+SUMIF(PARKINGS!$P$4:$P$46,BE2,PARKINGS!$BK$4:$BK$46)</f>
        <v>0</v>
      </c>
      <c r="BF29" s="213">
        <f>SUMIF('BLOC A'!$P$4:$P$27,BF2,'BLOC A'!$BK$4:$BK$27)+SUMIF('BLOC B'!$P$4:$P$7,BF2,'BLOC B'!$BK$4:$BK$7)+SUMIF('BLOC C'!$P$4:$P$10,BF2,'BLOC C'!$BK$4:$BK$10)+SUMIF(PARKINGS!$P$4:$P$46,BF2,PARKINGS!$BK$4:$BK$46)</f>
        <v>0</v>
      </c>
      <c r="BG29" s="213">
        <f>SUMIF('BLOC A'!$P$4:$P$27,BG2,'BLOC A'!$BK$4:$BK$27)+SUMIF('BLOC B'!$P$4:$P$7,BG2,'BLOC B'!$BK$4:$BK$7)+SUMIF('BLOC C'!$P$4:$P$10,BG2,'BLOC C'!$BK$4:$BK$10)+SUMIF(PARKINGS!$P$4:$P$46,BG2,PARKINGS!$BK$4:$BK$46)</f>
        <v>0</v>
      </c>
      <c r="BH29" s="213">
        <f>SUMIF('BLOC A'!$P$4:$P$27,BH2,'BLOC A'!$BK$4:$BK$27)+SUMIF('BLOC B'!$P$4:$P$7,BH2,'BLOC B'!$BK$4:$BK$7)+SUMIF('BLOC C'!$P$4:$P$10,BH2,'BLOC C'!$BK$4:$BK$10)+SUMIF(PARKINGS!$P$4:$P$46,BH2,PARKINGS!$BK$4:$BK$46)</f>
        <v>0</v>
      </c>
      <c r="BI29" s="213">
        <f>SUMIF('BLOC A'!$P$4:$P$27,BI2,'BLOC A'!$BK$4:$BK$27)+SUMIF('BLOC B'!$P$4:$P$7,BI2,'BLOC B'!$BK$4:$BK$7)+SUMIF('BLOC C'!$P$4:$P$10,BI2,'BLOC C'!$BK$4:$BK$10)+SUMIF(PARKINGS!$P$4:$P$46,BI2,PARKINGS!$BK$4:$BK$46)</f>
        <v>0</v>
      </c>
      <c r="BJ29" s="213">
        <f>SUMIF('BLOC A'!$P$4:$P$27,BJ2,'BLOC A'!$BK$4:$BK$27)+SUMIF('BLOC B'!$P$4:$P$7,BJ2,'BLOC B'!$BK$4:$BK$7)+SUMIF('BLOC C'!$P$4:$P$10,BJ2,'BLOC C'!$BK$4:$BK$10)+SUMIF(PARKINGS!$P$4:$P$46,BJ2,PARKINGS!$BK$4:$BK$46)</f>
        <v>0</v>
      </c>
      <c r="BK29" s="213">
        <f>SUMIF('BLOC A'!$P$4:$P$27,BK2,'BLOC A'!$BK$4:$BK$27)+SUMIF('BLOC B'!$P$4:$P$7,BK2,'BLOC B'!$BK$4:$BK$7)+SUMIF('BLOC C'!$P$4:$P$10,BK2,'BLOC C'!$BK$4:$BK$10)+SUMIF(PARKINGS!$P$4:$P$46,BK2,PARKINGS!$BK$4:$BK$46)</f>
        <v>0</v>
      </c>
      <c r="BL29" s="213">
        <f>SUMIF('BLOC A'!$P$4:$P$27,BL2,'BLOC A'!$BK$4:$BK$27)+SUMIF('BLOC B'!$P$4:$P$7,BL2,'BLOC B'!$BK$4:$BK$7)+SUMIF('BLOC C'!$P$4:$P$10,BL2,'BLOC C'!$BK$4:$BK$10)+SUMIF(PARKINGS!$P$4:$P$46,BL2,PARKINGS!$BK$4:$BK$46)</f>
        <v>0</v>
      </c>
      <c r="BM29" s="213">
        <f>SUMIF('BLOC A'!$P$4:$P$27,BM2,'BLOC A'!$BK$4:$BK$27)+SUMIF('BLOC B'!$P$4:$P$7,BM2,'BLOC B'!$BK$4:$BK$7)+SUMIF('BLOC C'!$P$4:$P$10,BM2,'BLOC C'!$BK$4:$BK$10)+SUMIF(PARKINGS!$P$4:$P$46,BM2,PARKINGS!$BK$4:$BK$46)</f>
        <v>0</v>
      </c>
      <c r="BN29" s="213">
        <f>SUMIF('BLOC A'!$P$4:$P$27,BN2,'BLOC A'!$BK$4:$BK$27)+SUMIF('BLOC B'!$P$4:$P$7,BN2,'BLOC B'!$BK$4:$BK$7)+SUMIF('BLOC C'!$P$4:$P$10,BN2,'BLOC C'!$BK$4:$BK$10)+SUMIF(PARKINGS!$P$4:$P$46,BN2,PARKINGS!$BK$4:$BK$46)</f>
        <v>0</v>
      </c>
      <c r="BO29" s="213">
        <f>SUMIF('BLOC A'!$P$4:$P$27,BO2,'BLOC A'!$BK$4:$BK$27)+SUMIF('BLOC B'!$P$4:$P$7,BO2,'BLOC B'!$BK$4:$BK$7)+SUMIF('BLOC C'!$P$4:$P$10,BO2,'BLOC C'!$BK$4:$BK$10)+SUMIF(PARKINGS!$P$4:$P$46,BO2,PARKINGS!$BK$4:$BK$46)</f>
        <v>0</v>
      </c>
      <c r="BP29" s="213">
        <f>SUMIF('BLOC A'!$P$4:$P$27,BP2,'BLOC A'!$BK$4:$BK$27)+SUMIF('BLOC B'!$P$4:$P$7,BP2,'BLOC B'!$BK$4:$BK$7)+SUMIF('BLOC C'!$P$4:$P$10,BP2,'BLOC C'!$BK$4:$BK$10)+SUMIF(PARKINGS!$P$4:$P$46,BP2,PARKINGS!$BK$4:$BK$46)</f>
        <v>0</v>
      </c>
      <c r="BQ29" s="213">
        <f>SUMIF('BLOC A'!$P$4:$P$27,BQ2,'BLOC A'!$BK$4:$BK$27)+SUMIF('BLOC B'!$P$4:$P$7,BQ2,'BLOC B'!$BK$4:$BK$7)+SUMIF('BLOC C'!$P$4:$P$10,BQ2,'BLOC C'!$BK$4:$BK$10)+SUMIF(PARKINGS!$P$4:$P$46,BQ2,PARKINGS!$BK$4:$BK$46)</f>
        <v>0</v>
      </c>
      <c r="BR29" s="213">
        <f>SUMIF('BLOC A'!$P$4:$P$27,BR2,'BLOC A'!$BK$4:$BK$27)+SUMIF('BLOC B'!$P$4:$P$7,BR2,'BLOC B'!$BK$4:$BK$7)+SUMIF('BLOC C'!$P$4:$P$10,BR2,'BLOC C'!$BK$4:$BK$10)+SUMIF(PARKINGS!$P$4:$P$46,BR2,PARKINGS!$BK$4:$BK$46)</f>
        <v>0</v>
      </c>
      <c r="BS29" s="213">
        <f>SUMIF('BLOC A'!$P$4:$P$27,BS2,'BLOC A'!$BK$4:$BK$27)+SUMIF('BLOC B'!$P$4:$P$7,BS2,'BLOC B'!$BK$4:$BK$7)+SUMIF('BLOC C'!$P$4:$P$10,BS2,'BLOC C'!$BK$4:$BK$10)+SUMIF(PARKINGS!$P$4:$P$46,BS2,PARKINGS!$BK$4:$BK$46)</f>
        <v>0</v>
      </c>
      <c r="BT29" s="213">
        <f>SUMIF('BLOC A'!$P$4:$P$27,BT2,'BLOC A'!$BK$4:$BK$27)+SUMIF('BLOC B'!$P$4:$P$7,BT2,'BLOC B'!$BK$4:$BK$7)+SUMIF('BLOC C'!$P$4:$P$10,BT2,'BLOC C'!$BK$4:$BK$10)+SUMIF(PARKINGS!$P$4:$P$46,BT2,PARKINGS!$BK$4:$BK$46)</f>
        <v>0</v>
      </c>
      <c r="BU29" s="213">
        <f>SUMIF('BLOC A'!$P$4:$P$27,BU2,'BLOC A'!$BK$4:$BK$27)+SUMIF('BLOC B'!$P$4:$P$7,BU2,'BLOC B'!$BK$4:$BK$7)+SUMIF('BLOC C'!$P$4:$P$10,BU2,'BLOC C'!$BK$4:$BK$10)+SUMIF(PARKINGS!$P$4:$P$46,BU2,PARKINGS!$BK$4:$BK$46)</f>
        <v>0</v>
      </c>
      <c r="BV29" s="213">
        <f>SUMIF('BLOC A'!$P$4:$P$27,BV2,'BLOC A'!$BK$4:$BK$27)+SUMIF('BLOC B'!$P$4:$P$7,BV2,'BLOC B'!$BK$4:$BK$7)+SUMIF('BLOC C'!$P$4:$P$10,BV2,'BLOC C'!$BK$4:$BK$10)+SUMIF(PARKINGS!$P$4:$P$46,BV2,PARKINGS!$BK$4:$BK$46)</f>
        <v>0</v>
      </c>
      <c r="BW29" s="213">
        <f>SUMIF('BLOC A'!$P$4:$P$27,BW2,'BLOC A'!$BK$4:$BK$27)+SUMIF('BLOC B'!$P$4:$P$7,BW2,'BLOC B'!$BK$4:$BK$7)+SUMIF('BLOC C'!$P$4:$P$10,BW2,'BLOC C'!$BK$4:$BK$10)+SUMIF(PARKINGS!$P$4:$P$46,BW2,PARKINGS!$BK$4:$BK$46)</f>
        <v>0</v>
      </c>
      <c r="BX29" s="213">
        <f>SUMIF('BLOC A'!$P$4:$P$27,BX2,'BLOC A'!$BK$4:$BK$27)+SUMIF('BLOC B'!$P$4:$P$7,BX2,'BLOC B'!$BK$4:$BK$7)+SUMIF('BLOC C'!$P$4:$P$10,BX2,'BLOC C'!$BK$4:$BK$10)+SUMIF(PARKINGS!$P$4:$P$46,BX2,PARKINGS!$BK$4:$BK$46)</f>
        <v>0</v>
      </c>
      <c r="BY29" s="213">
        <f>SUMIF('BLOC A'!$P$4:$P$27,BY2,'BLOC A'!$BK$4:$BK$27)+SUMIF('BLOC B'!$P$4:$P$7,BY2,'BLOC B'!$BK$4:$BK$7)+SUMIF('BLOC C'!$P$4:$P$10,BY2,'BLOC C'!$BK$4:$BK$10)+SUMIF(PARKINGS!$P$4:$P$46,BY2,PARKINGS!$BK$4:$BK$46)</f>
        <v>0</v>
      </c>
      <c r="BZ29" s="213">
        <f>SUMIF('BLOC A'!$P$4:$P$27,BZ2,'BLOC A'!$BK$4:$BK$27)+SUMIF('BLOC B'!$P$4:$P$7,BZ2,'BLOC B'!$BK$4:$BK$7)+SUMIF('BLOC C'!$P$4:$P$10,BZ2,'BLOC C'!$BK$4:$BK$10)+SUMIF(PARKINGS!$P$4:$P$46,BZ2,PARKINGS!$BK$4:$BK$46)</f>
        <v>0</v>
      </c>
      <c r="CA29" s="213">
        <f>SUMIF('BLOC A'!$P$4:$P$27,CA2,'BLOC A'!$BK$4:$BK$27)+SUMIF('BLOC B'!$P$4:$P$7,CA2,'BLOC B'!$BK$4:$BK$7)+SUMIF('BLOC C'!$P$4:$P$10,CA2,'BLOC C'!$BK$4:$BK$10)+SUMIF(PARKINGS!$P$4:$P$46,CA2,PARKINGS!$BK$4:$BK$46)</f>
        <v>0</v>
      </c>
      <c r="CB29" s="213">
        <f>SUMIF('BLOC A'!$P$4:$P$27,CB2,'BLOC A'!$BK$4:$BK$27)+SUMIF('BLOC B'!$P$4:$P$7,CB2,'BLOC B'!$BK$4:$BK$7)+SUMIF('BLOC C'!$P$4:$P$10,CB2,'BLOC C'!$BK$4:$BK$10)+SUMIF(PARKINGS!$P$4:$P$46,CB2,PARKINGS!$BK$4:$BK$46)</f>
        <v>0</v>
      </c>
      <c r="CC29" s="213">
        <f>SUMIF('BLOC A'!$P$4:$P$27,CC2,'BLOC A'!$BK$4:$BK$27)+SUMIF('BLOC B'!$P$4:$P$7,CC2,'BLOC B'!$BK$4:$BK$7)+SUMIF('BLOC C'!$P$4:$P$10,CC2,'BLOC C'!$BK$4:$BK$10)+SUMIF(PARKINGS!$P$4:$P$46,CC2,PARKINGS!$BK$4:$BK$46)</f>
        <v>0</v>
      </c>
      <c r="CF29" s="207" t="s">
        <v>66</v>
      </c>
    </row>
    <row r="30" spans="1:84" ht="15.75" x14ac:dyDescent="0.25">
      <c r="A30" s="190"/>
      <c r="B30" s="387"/>
      <c r="C30" s="194"/>
      <c r="D30" s="194" t="s">
        <v>63</v>
      </c>
      <c r="E30" s="197"/>
      <c r="F30" s="198"/>
      <c r="G30" s="220"/>
      <c r="H30" s="215">
        <f>SUM(I30:CC30)</f>
        <v>6307668.75</v>
      </c>
      <c r="I30" s="213">
        <f>SUMIF('BLOC A'!$BL$1:$BT$1,I2,'BLOC A'!$BL$28:$BT$28)+SUMIF('BLOC B'!$BL$1:$BT$1,I2,'BLOC B'!$BL$8:$BT$8)+SUMIF('BLOC C'!$BL$1:$BT$1,I2,'BLOC C'!$BL$11:$BT$11)+SUMIF(PARKINGS!$BL$1:$BT$1,I2,PARKINGS!$BL$47:$BT$47)</f>
        <v>0</v>
      </c>
      <c r="J30" s="213">
        <f>SUMIF('BLOC A'!$BL$1:$BT$1,J2,'BLOC A'!$BL$28:$BT$28)+SUMIF('BLOC B'!$BL$1:$BT$1,J2,'BLOC B'!$BL$8:$BT$8)+SUMIF('BLOC C'!$BL$1:$BT$1,J2,'BLOC C'!$BL$11:$BT$11)+SUMIF(PARKINGS!$BL$1:$BT$1,J2,PARKINGS!$BL$47:$BT$47)</f>
        <v>0</v>
      </c>
      <c r="K30" s="213">
        <f>SUMIF('BLOC A'!$BL$1:$BT$1,K2,'BLOC A'!$BL$28:$BT$28)+SUMIF('BLOC B'!$BL$1:$BT$1,K2,'BLOC B'!$BL$8:$BT$8)+SUMIF('BLOC C'!$BL$1:$BT$1,K2,'BLOC C'!$BL$11:$BT$11)+SUMIF(PARKINGS!$BL$1:$BT$1,K2,PARKINGS!$BL$47:$BT$47)</f>
        <v>0</v>
      </c>
      <c r="L30" s="213">
        <f>SUMIF('BLOC A'!$BL$1:$BT$1,L2,'BLOC A'!$BL$28:$BT$28)+SUMIF('BLOC B'!$BL$1:$BT$1,L2,'BLOC B'!$BL$8:$BT$8)+SUMIF('BLOC C'!$BL$1:$BT$1,L2,'BLOC C'!$BL$11:$BT$11)+SUMIF(PARKINGS!$BL$1:$BT$1,L2,PARKINGS!$BL$47:$BT$47)</f>
        <v>0</v>
      </c>
      <c r="M30" s="213">
        <f>SUMIF('BLOC A'!$BL$1:$BT$1,M2,'BLOC A'!$BL$28:$BT$28)+SUMIF('BLOC B'!$BL$1:$BT$1,M2,'BLOC B'!$BL$8:$BT$8)+SUMIF('BLOC C'!$BL$1:$BT$1,M2,'BLOC C'!$BL$11:$BT$11)+SUMIF(PARKINGS!$BL$1:$BT$1,M2,PARKINGS!$BL$47:$BT$47)</f>
        <v>0</v>
      </c>
      <c r="N30" s="213">
        <f>SUMIF('BLOC A'!$BL$1:$BT$1,N2,'BLOC A'!$BL$28:$BT$28)+SUMIF('BLOC B'!$BL$1:$BT$1,N2,'BLOC B'!$BL$8:$BT$8)+SUMIF('BLOC C'!$BL$1:$BT$1,N2,'BLOC C'!$BL$11:$BT$11)+SUMIF(PARKINGS!$BL$1:$BT$1,N2,PARKINGS!$BL$47:$BT$47)</f>
        <v>0</v>
      </c>
      <c r="O30" s="213">
        <f>SUMIF('BLOC A'!$BL$1:$BT$1,O2,'BLOC A'!$BL$28:$BT$28)+SUMIF('BLOC B'!$BL$1:$BT$1,O2,'BLOC B'!$BL$8:$BT$8)+SUMIF('BLOC C'!$BL$1:$BT$1,O2,'BLOC C'!$BL$11:$BT$11)+SUMIF(PARKINGS!$BL$1:$BT$1,O2,PARKINGS!$BL$47:$BT$47)</f>
        <v>0</v>
      </c>
      <c r="P30" s="213">
        <f>SUMIF('BLOC A'!$BL$1:$BT$1,P2,'BLOC A'!$BL$28:$BT$28)+SUMIF('BLOC B'!$BL$1:$BT$1,P2,'BLOC B'!$BL$8:$BT$8)+SUMIF('BLOC C'!$BL$1:$BT$1,P2,'BLOC C'!$BL$11:$BT$11)+SUMIF(PARKINGS!$BL$1:$BT$1,P2,PARKINGS!$BL$47:$BT$47)</f>
        <v>0</v>
      </c>
      <c r="Q30" s="213">
        <f>SUMIF('BLOC A'!$BL$1:$BT$1,Q2,'BLOC A'!$BL$28:$BT$28)+SUMIF('BLOC B'!$BL$1:$BT$1,Q2,'BLOC B'!$BL$8:$BT$8)+SUMIF('BLOC C'!$BL$1:$BT$1,Q2,'BLOC C'!$BL$11:$BT$11)+SUMIF(PARKINGS!$BL$1:$BT$1,Q2,PARKINGS!$BL$47:$BT$47)</f>
        <v>0</v>
      </c>
      <c r="R30" s="213">
        <f>SUMIF('BLOC A'!$BL$1:$BT$1,R2,'BLOC A'!$BL$28:$BT$28)+SUMIF('BLOC B'!$BL$1:$BT$1,R2,'BLOC B'!$BL$8:$BT$8)+SUMIF('BLOC C'!$BL$1:$BT$1,R2,'BLOC C'!$BL$11:$BT$11)+SUMIF(PARKINGS!$BL$1:$BT$1,R2,PARKINGS!$BL$47:$BT$47)</f>
        <v>0</v>
      </c>
      <c r="S30" s="213">
        <f>SUMIF('BLOC A'!$BL$1:$BT$1,S2,'BLOC A'!$BL$28:$BT$28)+SUMIF('BLOC B'!$BL$1:$BT$1,S2,'BLOC B'!$BL$8:$BT$8)+SUMIF('BLOC C'!$BL$1:$BT$1,S2,'BLOC C'!$BL$11:$BT$11)+SUMIF(PARKINGS!$BL$1:$BT$1,S2,PARKINGS!$BL$47:$BT$47)</f>
        <v>0</v>
      </c>
      <c r="T30" s="213">
        <f>SUMIF('BLOC A'!$BL$1:$BT$1,T2,'BLOC A'!$BL$28:$BT$28)+SUMIF('BLOC B'!$BL$1:$BT$1,T2,'BLOC B'!$BL$8:$BT$8)+SUMIF('BLOC C'!$BL$1:$BT$1,T2,'BLOC C'!$BL$11:$BT$11)+SUMIF(PARKINGS!$BL$1:$BT$1,T2,PARKINGS!$BL$47:$BT$47)</f>
        <v>0</v>
      </c>
      <c r="U30" s="213">
        <f>SUMIF('BLOC A'!$BL$1:$BT$1,U2,'BLOC A'!$BL$28:$BT$28)+SUMIF('BLOC B'!$BL$1:$BT$1,U2,'BLOC B'!$BL$8:$BT$8)+SUMIF('BLOC C'!$BL$1:$BT$1,U2,'BLOC C'!$BL$11:$BT$11)+SUMIF(PARKINGS!$BL$1:$BT$1,U2,PARKINGS!$BL$47:$BT$47)</f>
        <v>0</v>
      </c>
      <c r="V30" s="213">
        <f>SUMIF('BLOC A'!$BL$1:$BT$1,V2,'BLOC A'!$BL$28:$BT$28)+SUMIF('BLOC B'!$BL$1:$BT$1,V2,'BLOC B'!$BL$8:$BT$8)+SUMIF('BLOC C'!$BL$1:$BT$1,V2,'BLOC C'!$BL$11:$BT$11)+SUMIF(PARKINGS!$BL$1:$BT$1,V2,PARKINGS!$BL$47:$BT$47)</f>
        <v>0</v>
      </c>
      <c r="W30" s="213">
        <f>SUMIF('BLOC A'!$BL$1:$BT$1,W2,'BLOC A'!$BL$28:$BT$28)+SUMIF('BLOC B'!$BL$1:$BT$1,W2,'BLOC B'!$BL$8:$BT$8)+SUMIF('BLOC C'!$BL$1:$BT$1,W2,'BLOC C'!$BL$11:$BT$11)+SUMIF(PARKINGS!$BL$1:$BT$1,W2,PARKINGS!$BL$47:$BT$47)</f>
        <v>0</v>
      </c>
      <c r="X30" s="213">
        <f>SUMIF('BLOC A'!$BL$1:$BT$1,X2,'BLOC A'!$BL$28:$BT$28)+SUMIF('BLOC B'!$BL$1:$BT$1,X2,'BLOC B'!$BL$8:$BT$8)+SUMIF('BLOC C'!$BL$1:$BT$1,X2,'BLOC C'!$BL$11:$BT$11)+SUMIF(PARKINGS!$BL$1:$BT$1,X2,PARKINGS!$BL$47:$BT$47)</f>
        <v>0</v>
      </c>
      <c r="Y30" s="213">
        <f>SUMIF('BLOC A'!$BL$1:$BT$1,Y2,'BLOC A'!$BL$28:$BT$28)+SUMIF('BLOC B'!$BL$1:$BT$1,Y2,'BLOC B'!$BL$8:$BT$8)+SUMIF('BLOC C'!$BL$1:$BT$1,Y2,'BLOC C'!$BL$11:$BT$11)+SUMIF(PARKINGS!$BL$1:$BT$1,Y2,PARKINGS!$BL$47:$BT$47)</f>
        <v>0</v>
      </c>
      <c r="Z30" s="213">
        <f>SUMIF('BLOC A'!$BL$1:$BT$1,Z2,'BLOC A'!$BL$28:$BT$28)+SUMIF('BLOC B'!$BL$1:$BT$1,Z2,'BLOC B'!$BL$8:$BT$8)+SUMIF('BLOC C'!$BL$1:$BT$1,Z2,'BLOC C'!$BL$11:$BT$11)+SUMIF(PARKINGS!$BL$1:$BT$1,Z2,PARKINGS!$BL$47:$BT$47)</f>
        <v>362437.5</v>
      </c>
      <c r="AA30" s="213">
        <f>SUMIF('BLOC A'!$BL$1:$BT$1,AA2,'BLOC A'!$BL$28:$BT$28)+SUMIF('BLOC B'!$BL$1:$BT$1,AA2,'BLOC B'!$BL$8:$BT$8)+SUMIF('BLOC C'!$BL$1:$BT$1,AA2,'BLOC C'!$BL$11:$BT$11)+SUMIF(PARKINGS!$BL$1:$BT$1,AA2,PARKINGS!$BL$47:$BT$47)</f>
        <v>47249.999999999993</v>
      </c>
      <c r="AB30" s="213">
        <f>SUMIF('BLOC A'!$BL$1:$BT$1,AB2,'BLOC A'!$BL$28:$BT$28)+SUMIF('BLOC B'!$BL$1:$BT$1,AB2,'BLOC B'!$BL$8:$BT$8)+SUMIF('BLOC C'!$BL$1:$BT$1,AB2,'BLOC C'!$BL$11:$BT$11)+SUMIF(PARKINGS!$BL$1:$BT$1,AB2,PARKINGS!$BL$47:$BT$47)</f>
        <v>686981.25</v>
      </c>
      <c r="AC30" s="213">
        <f>SUMIF('BLOC A'!$BL$1:$BT$1,AC2,'BLOC A'!$BL$28:$BT$28)+SUMIF('BLOC B'!$BL$1:$BT$1,AC2,'BLOC B'!$BL$8:$BT$8)+SUMIF('BLOC C'!$BL$1:$BT$1,AC2,'BLOC C'!$BL$11:$BT$11)+SUMIF(PARKINGS!$BL$1:$BT$1,AC2,PARKINGS!$BL$47:$BT$47)</f>
        <v>811912.5</v>
      </c>
      <c r="AD30" s="213">
        <f>SUMIF('BLOC A'!$BL$1:$BT$1,AD2,'BLOC A'!$BL$28:$BT$28)+SUMIF('BLOC B'!$BL$1:$BT$1,AD2,'BLOC B'!$BL$8:$BT$8)+SUMIF('BLOC C'!$BL$1:$BT$1,AD2,'BLOC C'!$BL$11:$BT$11)+SUMIF(PARKINGS!$BL$1:$BT$1,AD2,PARKINGS!$BL$47:$BT$47)</f>
        <v>0</v>
      </c>
      <c r="AE30" s="213">
        <f>SUMIF('BLOC A'!$BL$1:$BT$1,AE2,'BLOC A'!$BL$28:$BT$28)+SUMIF('BLOC B'!$BL$1:$BT$1,AE2,'BLOC B'!$BL$8:$BT$8)+SUMIF('BLOC C'!$BL$1:$BT$1,AE2,'BLOC C'!$BL$11:$BT$11)+SUMIF(PARKINGS!$BL$1:$BT$1,AE2,PARKINGS!$BL$47:$BT$47)</f>
        <v>585300</v>
      </c>
      <c r="AF30" s="213">
        <f>SUMIF('BLOC A'!$BL$1:$BT$1,AF2,'BLOC A'!$BL$28:$BT$28)+SUMIF('BLOC B'!$BL$1:$BT$1,AF2,'BLOC B'!$BL$8:$BT$8)+SUMIF('BLOC C'!$BL$1:$BT$1,AF2,'BLOC C'!$BL$11:$BT$11)+SUMIF(PARKINGS!$BL$1:$BT$1,AF2,PARKINGS!$BL$47:$BT$47)</f>
        <v>0</v>
      </c>
      <c r="AG30" s="213">
        <f>SUMIF('BLOC A'!$BL$1:$BT$1,AG2,'BLOC A'!$BL$28:$BT$28)+SUMIF('BLOC B'!$BL$1:$BT$1,AG2,'BLOC B'!$BL$8:$BT$8)+SUMIF('BLOC C'!$BL$1:$BT$1,AG2,'BLOC C'!$BL$11:$BT$11)+SUMIF(PARKINGS!$BL$1:$BT$1,AG2,PARKINGS!$BL$47:$BT$47)</f>
        <v>679350</v>
      </c>
      <c r="AH30" s="213">
        <f>SUMIF('BLOC A'!$BL$1:$BT$1,AH2,'BLOC A'!$BL$28:$BT$28)+SUMIF('BLOC B'!$BL$1:$BT$1,AH2,'BLOC B'!$BL$8:$BT$8)+SUMIF('BLOC C'!$BL$1:$BT$1,AH2,'BLOC C'!$BL$11:$BT$11)+SUMIF(PARKINGS!$BL$1:$BT$1,AH2,PARKINGS!$BL$47:$BT$47)</f>
        <v>0</v>
      </c>
      <c r="AI30" s="213">
        <f>SUMIF('BLOC A'!$BL$1:$BT$1,AI2,'BLOC A'!$BL$28:$BT$28)+SUMIF('BLOC B'!$BL$1:$BT$1,AI2,'BLOC B'!$BL$8:$BT$8)+SUMIF('BLOC C'!$BL$1:$BT$1,AI2,'BLOC C'!$BL$11:$BT$11)+SUMIF(PARKINGS!$BL$1:$BT$1,AI2,PARKINGS!$BL$47:$BT$47)</f>
        <v>0</v>
      </c>
      <c r="AJ30" s="213">
        <f>SUMIF('BLOC A'!$BL$1:$BT$1,AJ2,'BLOC A'!$BL$28:$BT$28)+SUMIF('BLOC B'!$BL$1:$BT$1,AJ2,'BLOC B'!$BL$8:$BT$8)+SUMIF('BLOC C'!$BL$1:$BT$1,AJ2,'BLOC C'!$BL$11:$BT$11)+SUMIF(PARKINGS!$BL$1:$BT$1,AJ2,PARKINGS!$BL$47:$BT$47)</f>
        <v>290250</v>
      </c>
      <c r="AK30" s="213">
        <f>SUMIF('BLOC A'!$BL$1:$BT$1,AK2,'BLOC A'!$BL$28:$BT$28)+SUMIF('BLOC B'!$BL$1:$BT$1,AK2,'BLOC B'!$BL$8:$BT$8)+SUMIF('BLOC C'!$BL$1:$BT$1,AK2,'BLOC C'!$BL$11:$BT$11)+SUMIF(PARKINGS!$BL$1:$BT$1,AK2,PARKINGS!$BL$47:$BT$47)</f>
        <v>0</v>
      </c>
      <c r="AL30" s="213">
        <f>SUMIF('BLOC A'!$BL$1:$BT$1,AL2,'BLOC A'!$BL$28:$BT$28)+SUMIF('BLOC B'!$BL$1:$BT$1,AL2,'BLOC B'!$BL$8:$BT$8)+SUMIF('BLOC C'!$BL$1:$BT$1,AL2,'BLOC C'!$BL$11:$BT$11)+SUMIF(PARKINGS!$BL$1:$BT$1,AL2,PARKINGS!$BL$47:$BT$47)</f>
        <v>1073812.5</v>
      </c>
      <c r="AM30" s="213">
        <f>SUMIF('BLOC A'!$BL$1:$BT$1,AM2,'BLOC A'!$BL$28:$BT$28)+SUMIF('BLOC B'!$BL$1:$BT$1,AM2,'BLOC B'!$BL$8:$BT$8)+SUMIF('BLOC C'!$BL$1:$BT$1,AM2,'BLOC C'!$BL$11:$BT$11)+SUMIF(PARKINGS!$BL$1:$BT$1,AM2,PARKINGS!$BL$47:$BT$47)</f>
        <v>290250</v>
      </c>
      <c r="AN30" s="213">
        <f>SUMIF('BLOC A'!$BL$1:$BT$1,AN2,'BLOC A'!$BL$28:$BT$28)+SUMIF('BLOC B'!$BL$1:$BT$1,AN2,'BLOC B'!$BL$8:$BT$8)+SUMIF('BLOC C'!$BL$1:$BT$1,AN2,'BLOC C'!$BL$11:$BT$11)+SUMIF(PARKINGS!$BL$1:$BT$1,AN2,PARKINGS!$BL$47:$BT$47)</f>
        <v>0</v>
      </c>
      <c r="AO30" s="213">
        <f>SUMIF('BLOC A'!$BL$1:$BT$1,AO2,'BLOC A'!$BL$28:$BT$28)+SUMIF('BLOC B'!$BL$1:$BT$1,AO2,'BLOC B'!$BL$8:$BT$8)+SUMIF('BLOC C'!$BL$1:$BT$1,AO2,'BLOC C'!$BL$11:$BT$11)+SUMIF(PARKINGS!$BL$1:$BT$1,AO2,PARKINGS!$BL$47:$BT$47)</f>
        <v>1073812.5</v>
      </c>
      <c r="AP30" s="213">
        <f>SUMIF('BLOC A'!$BL$1:$BT$1,AP2,'BLOC A'!$BL$28:$BT$28)+SUMIF('BLOC B'!$BL$1:$BT$1,AP2,'BLOC B'!$BL$8:$BT$8)+SUMIF('BLOC C'!$BL$1:$BT$1,AP2,'BLOC C'!$BL$11:$BT$11)+SUMIF(PARKINGS!$BL$1:$BT$1,AP2,PARKINGS!$BL$47:$BT$47)</f>
        <v>0</v>
      </c>
      <c r="AQ30" s="213">
        <f>SUMIF('BLOC A'!$BL$1:$BT$1,AQ2,'BLOC A'!$BL$28:$BT$28)+SUMIF('BLOC B'!$BL$1:$BT$1,AQ2,'BLOC B'!$BL$8:$BT$8)+SUMIF('BLOC C'!$BL$1:$BT$1,AQ2,'BLOC C'!$BL$11:$BT$11)+SUMIF(PARKINGS!$BL$1:$BT$1,AQ2,PARKINGS!$BL$47:$BT$47)</f>
        <v>0</v>
      </c>
      <c r="AR30" s="213">
        <f>SUMIF('BLOC A'!$BL$1:$BT$1,AR2,'BLOC A'!$BL$28:$BT$28)+SUMIF('BLOC B'!$BL$1:$BT$1,AR2,'BLOC B'!$BL$8:$BT$8)+SUMIF('BLOC C'!$BL$1:$BT$1,AR2,'BLOC C'!$BL$11:$BT$11)+SUMIF(PARKINGS!$BL$1:$BT$1,AR2,PARKINGS!$BL$47:$BT$47)</f>
        <v>0</v>
      </c>
      <c r="AS30" s="213">
        <f>SUMIF('BLOC A'!$BL$1:$BT$1,AS2,'BLOC A'!$BL$28:$BT$28)+SUMIF('BLOC B'!$BL$1:$BT$1,AS2,'BLOC B'!$BL$8:$BT$8)+SUMIF('BLOC C'!$BL$1:$BT$1,AS2,'BLOC C'!$BL$11:$BT$11)+SUMIF(PARKINGS!$BL$1:$BT$1,AS2,PARKINGS!$BL$47:$BT$47)</f>
        <v>0</v>
      </c>
      <c r="AT30" s="213">
        <f>SUMIF('BLOC A'!$BL$1:$BT$1,AT2,'BLOC A'!$BL$28:$BT$28)+SUMIF('BLOC B'!$BL$1:$BT$1,AT2,'BLOC B'!$BL$8:$BT$8)+SUMIF('BLOC C'!$BL$1:$BT$1,AT2,'BLOC C'!$BL$11:$BT$11)+SUMIF(PARKINGS!$BL$1:$BT$1,AT2,PARKINGS!$BL$47:$BT$47)</f>
        <v>0</v>
      </c>
      <c r="AU30" s="213">
        <f>SUMIF('BLOC A'!$BL$1:$BT$1,AU2,'BLOC A'!$BL$28:$BT$28)+SUMIF('BLOC B'!$BL$1:$BT$1,AU2,'BLOC B'!$BL$8:$BT$8)+SUMIF('BLOC C'!$BL$1:$BT$1,AU2,'BLOC C'!$BL$11:$BT$11)+SUMIF(PARKINGS!$BL$1:$BT$1,AU2,PARKINGS!$BL$47:$BT$47)</f>
        <v>0</v>
      </c>
      <c r="AV30" s="213">
        <f>SUMIF('BLOC A'!$BL$1:$BT$1,AV2,'BLOC A'!$BL$28:$BT$28)+SUMIF('BLOC B'!$BL$1:$BT$1,AV2,'BLOC B'!$BL$8:$BT$8)+SUMIF('BLOC C'!$BL$1:$BT$1,AV2,'BLOC C'!$BL$11:$BT$11)+SUMIF(PARKINGS!$BL$1:$BT$1,AV2,PARKINGS!$BL$47:$BT$47)</f>
        <v>406312.5</v>
      </c>
      <c r="AW30" s="213">
        <f>SUMIF('BLOC A'!$BL$1:$BT$1,AW2,'BLOC A'!$BL$28:$BT$28)+SUMIF('BLOC B'!$BL$1:$BT$1,AW2,'BLOC B'!$BL$8:$BT$8)+SUMIF('BLOC C'!$BL$1:$BT$1,AW2,'BLOC C'!$BL$11:$BT$11)+SUMIF(PARKINGS!$BL$1:$BT$1,AW2,PARKINGS!$BL$47:$BT$47)</f>
        <v>0</v>
      </c>
      <c r="AX30" s="213">
        <f>SUMIF('BLOC A'!$BL$1:$BT$1,AX2,'BLOC A'!$BL$28:$BT$28)+SUMIF('BLOC B'!$BL$1:$BT$1,AX2,'BLOC B'!$BL$8:$BT$8)+SUMIF('BLOC C'!$BL$1:$BT$1,AX2,'BLOC C'!$BL$11:$BT$11)+SUMIF(PARKINGS!$BL$1:$BT$1,AX2,PARKINGS!$BL$47:$BT$47)</f>
        <v>0</v>
      </c>
      <c r="AY30" s="213">
        <f>SUMIF('BLOC A'!$BL$1:$BT$1,AY2,'BLOC A'!$BL$28:$BT$28)+SUMIF('BLOC B'!$BL$1:$BT$1,AY2,'BLOC B'!$BL$8:$BT$8)+SUMIF('BLOC C'!$BL$1:$BT$1,AY2,'BLOC C'!$BL$11:$BT$11)+SUMIF(PARKINGS!$BL$1:$BT$1,AY2,PARKINGS!$BL$47:$BT$47)</f>
        <v>0</v>
      </c>
      <c r="AZ30" s="213">
        <f>SUMIF('BLOC A'!$BL$1:$BT$1,AZ2,'BLOC A'!$BL$28:$BT$28)+SUMIF('BLOC B'!$BL$1:$BT$1,AZ2,'BLOC B'!$BL$8:$BT$8)+SUMIF('BLOC C'!$BL$1:$BT$1,AZ2,'BLOC C'!$BL$11:$BT$11)+SUMIF(PARKINGS!$BL$1:$BT$1,AZ2,PARKINGS!$BL$47:$BT$47)</f>
        <v>0</v>
      </c>
      <c r="BA30" s="213">
        <f>SUMIF('BLOC A'!$BL$1:$BT$1,BA2,'BLOC A'!$BL$28:$BT$28)+SUMIF('BLOC B'!$BL$1:$BT$1,BA2,'BLOC B'!$BL$8:$BT$8)+SUMIF('BLOC C'!$BL$1:$BT$1,BA2,'BLOC C'!$BL$11:$BT$11)+SUMIF(PARKINGS!$BL$1:$BT$1,BA2,PARKINGS!$BL$47:$BT$47)</f>
        <v>0</v>
      </c>
      <c r="BB30" s="213">
        <f>SUMIF('BLOC A'!$BL$1:$BT$1,BB2,'BLOC A'!$BL$28:$BT$28)+SUMIF('BLOC B'!$BL$1:$BT$1,BB2,'BLOC B'!$BL$8:$BT$8)+SUMIF('BLOC C'!$BL$1:$BT$1,BB2,'BLOC C'!$BL$11:$BT$11)+SUMIF(PARKINGS!$BL$1:$BT$1,BB2,PARKINGS!$BL$47:$BT$47)</f>
        <v>0</v>
      </c>
      <c r="BC30" s="213">
        <f>SUMIF('BLOC A'!$BL$1:$BT$1,BC2,'BLOC A'!$BL$28:$BT$28)+SUMIF('BLOC B'!$BL$1:$BT$1,BC2,'BLOC B'!$BL$8:$BT$8)+SUMIF('BLOC C'!$BL$1:$BT$1,BC2,'BLOC C'!$BL$11:$BT$11)+SUMIF(PARKINGS!$BL$1:$BT$1,BC2,PARKINGS!$BL$47:$BT$47)</f>
        <v>0</v>
      </c>
      <c r="BD30" s="213">
        <f>SUMIF('BLOC A'!$BL$1:$BT$1,BD2,'BLOC A'!$BL$28:$BT$28)+SUMIF('BLOC B'!$BL$1:$BT$1,BD2,'BLOC B'!$BL$8:$BT$8)+SUMIF('BLOC C'!$BL$1:$BT$1,BD2,'BLOC C'!$BL$11:$BT$11)+SUMIF(PARKINGS!$BL$1:$BT$1,BD2,PARKINGS!$BL$47:$BT$47)</f>
        <v>0</v>
      </c>
      <c r="BE30" s="213">
        <f>SUMIF('BLOC A'!$BL$1:$BT$1,BE2,'BLOC A'!$BL$28:$BT$28)+SUMIF('BLOC B'!$BL$1:$BT$1,BE2,'BLOC B'!$BL$8:$BT$8)+SUMIF('BLOC C'!$BL$1:$BT$1,BE2,'BLOC C'!$BL$11:$BT$11)+SUMIF(PARKINGS!$BL$1:$BT$1,BE2,PARKINGS!$BL$47:$BT$47)</f>
        <v>0</v>
      </c>
      <c r="BF30" s="213">
        <f>SUMIF('BLOC A'!$BL$1:$BT$1,BF2,'BLOC A'!$BL$28:$BT$28)+SUMIF('BLOC B'!$BL$1:$BT$1,BF2,'BLOC B'!$BL$8:$BT$8)+SUMIF('BLOC C'!$BL$1:$BT$1,BF2,'BLOC C'!$BL$11:$BT$11)+SUMIF(PARKINGS!$BL$1:$BT$1,BF2,PARKINGS!$BL$47:$BT$47)</f>
        <v>0</v>
      </c>
      <c r="BG30" s="213">
        <f>SUMIF('BLOC A'!$BL$1:$BT$1,BG2,'BLOC A'!$BL$28:$BT$28)+SUMIF('BLOC B'!$BL$1:$BT$1,BG2,'BLOC B'!$BL$8:$BT$8)+SUMIF('BLOC C'!$BL$1:$BT$1,BG2,'BLOC C'!$BL$11:$BT$11)+SUMIF(PARKINGS!$BL$1:$BT$1,BG2,PARKINGS!$BL$47:$BT$47)</f>
        <v>0</v>
      </c>
      <c r="BH30" s="213">
        <f>SUMIF('BLOC A'!$BL$1:$BT$1,BH2,'BLOC A'!$BL$28:$BT$28)+SUMIF('BLOC B'!$BL$1:$BT$1,BH2,'BLOC B'!$BL$8:$BT$8)+SUMIF('BLOC C'!$BL$1:$BT$1,BH2,'BLOC C'!$BL$11:$BT$11)+SUMIF(PARKINGS!$BL$1:$BT$1,BH2,PARKINGS!$BL$47:$BT$47)</f>
        <v>0</v>
      </c>
      <c r="BI30" s="213">
        <f>SUMIF('BLOC A'!$BL$1:$BT$1,BI2,'BLOC A'!$BL$28:$BT$28)+SUMIF('BLOC B'!$BL$1:$BT$1,BI2,'BLOC B'!$BL$8:$BT$8)+SUMIF('BLOC C'!$BL$1:$BT$1,BI2,'BLOC C'!$BL$11:$BT$11)+SUMIF(PARKINGS!$BL$1:$BT$1,BI2,PARKINGS!$BL$47:$BT$47)</f>
        <v>0</v>
      </c>
      <c r="BJ30" s="213">
        <f>SUMIF('BLOC A'!$BL$1:$BT$1,BJ2,'BLOC A'!$BL$28:$BT$28)+SUMIF('BLOC B'!$BL$1:$BT$1,BJ2,'BLOC B'!$BL$8:$BT$8)+SUMIF('BLOC C'!$BL$1:$BT$1,BJ2,'BLOC C'!$BL$11:$BT$11)+SUMIF(PARKINGS!$BL$1:$BT$1,BJ2,PARKINGS!$BL$47:$BT$47)</f>
        <v>0</v>
      </c>
      <c r="BK30" s="213">
        <f>SUMIF('BLOC A'!$BL$1:$BT$1,BK2,'BLOC A'!$BL$28:$BT$28)+SUMIF('BLOC B'!$BL$1:$BT$1,BK2,'BLOC B'!$BL$8:$BT$8)+SUMIF('BLOC C'!$BL$1:$BT$1,BK2,'BLOC C'!$BL$11:$BT$11)+SUMIF(PARKINGS!$BL$1:$BT$1,BK2,PARKINGS!$BL$47:$BT$47)</f>
        <v>0</v>
      </c>
      <c r="BL30" s="213">
        <f>SUMIF('BLOC A'!$BL$1:$BT$1,BL2,'BLOC A'!$BL$28:$BT$28)+SUMIF('BLOC B'!$BL$1:$BT$1,BL2,'BLOC B'!$BL$8:$BT$8)+SUMIF('BLOC C'!$BL$1:$BT$1,BL2,'BLOC C'!$BL$11:$BT$11)+SUMIF(PARKINGS!$BL$1:$BT$1,BL2,PARKINGS!$BL$47:$BT$47)</f>
        <v>0</v>
      </c>
      <c r="BM30" s="213">
        <f>SUMIF('BLOC A'!$BL$1:$BT$1,BM2,'BLOC A'!$BL$28:$BT$28)+SUMIF('BLOC B'!$BL$1:$BT$1,BM2,'BLOC B'!$BL$8:$BT$8)+SUMIF('BLOC C'!$BL$1:$BT$1,BM2,'BLOC C'!$BL$11:$BT$11)+SUMIF(PARKINGS!$BL$1:$BT$1,BM2,PARKINGS!$BL$47:$BT$47)</f>
        <v>0</v>
      </c>
      <c r="BN30" s="213">
        <f>SUMIF('BLOC A'!$BL$1:$BT$1,BN2,'BLOC A'!$BL$28:$BT$28)+SUMIF('BLOC B'!$BL$1:$BT$1,BN2,'BLOC B'!$BL$8:$BT$8)+SUMIF('BLOC C'!$BL$1:$BT$1,BN2,'BLOC C'!$BL$11:$BT$11)+SUMIF(PARKINGS!$BL$1:$BT$1,BN2,PARKINGS!$BL$47:$BT$47)</f>
        <v>0</v>
      </c>
      <c r="BO30" s="213">
        <f>SUMIF('BLOC A'!$BL$1:$BT$1,BO2,'BLOC A'!$BL$28:$BT$28)+SUMIF('BLOC B'!$BL$1:$BT$1,BO2,'BLOC B'!$BL$8:$BT$8)+SUMIF('BLOC C'!$BL$1:$BT$1,BO2,'BLOC C'!$BL$11:$BT$11)+SUMIF(PARKINGS!$BL$1:$BT$1,BO2,PARKINGS!$BL$47:$BT$47)</f>
        <v>0</v>
      </c>
      <c r="BP30" s="213">
        <f>SUMIF('BLOC A'!$BL$1:$BT$1,BP2,'BLOC A'!$BL$28:$BT$28)+SUMIF('BLOC B'!$BL$1:$BT$1,BP2,'BLOC B'!$BL$8:$BT$8)+SUMIF('BLOC C'!$BL$1:$BT$1,BP2,'BLOC C'!$BL$11:$BT$11)+SUMIF(PARKINGS!$BL$1:$BT$1,BP2,PARKINGS!$BL$47:$BT$47)</f>
        <v>0</v>
      </c>
      <c r="BQ30" s="213">
        <f>SUMIF('BLOC A'!$BL$1:$BT$1,BQ2,'BLOC A'!$BL$28:$BT$28)+SUMIF('BLOC B'!$BL$1:$BT$1,BQ2,'BLOC B'!$BL$8:$BT$8)+SUMIF('BLOC C'!$BL$1:$BT$1,BQ2,'BLOC C'!$BL$11:$BT$11)+SUMIF(PARKINGS!$BL$1:$BT$1,BQ2,PARKINGS!$BL$47:$BT$47)</f>
        <v>0</v>
      </c>
      <c r="BR30" s="213">
        <f>SUMIF('BLOC A'!$BL$1:$BT$1,BR2,'BLOC A'!$BL$28:$BT$28)+SUMIF('BLOC B'!$BL$1:$BT$1,BR2,'BLOC B'!$BL$8:$BT$8)+SUMIF('BLOC C'!$BL$1:$BT$1,BR2,'BLOC C'!$BL$11:$BT$11)+SUMIF(PARKINGS!$BL$1:$BT$1,BR2,PARKINGS!$BL$47:$BT$47)</f>
        <v>0</v>
      </c>
      <c r="BS30" s="213">
        <f>SUMIF('BLOC A'!$BL$1:$BT$1,BS2,'BLOC A'!$BL$28:$BT$28)+SUMIF('BLOC B'!$BL$1:$BT$1,BS2,'BLOC B'!$BL$8:$BT$8)+SUMIF('BLOC C'!$BL$1:$BT$1,BS2,'BLOC C'!$BL$11:$BT$11)+SUMIF(PARKINGS!$BL$1:$BT$1,BS2,PARKINGS!$BL$47:$BT$47)</f>
        <v>0</v>
      </c>
      <c r="BT30" s="213">
        <f>SUMIF('BLOC A'!$BL$1:$BT$1,BT2,'BLOC A'!$BL$28:$BT$28)+SUMIF('BLOC B'!$BL$1:$BT$1,BT2,'BLOC B'!$BL$8:$BT$8)+SUMIF('BLOC C'!$BL$1:$BT$1,BT2,'BLOC C'!$BL$11:$BT$11)+SUMIF(PARKINGS!$BL$1:$BT$1,BT2,PARKINGS!$BL$47:$BT$47)</f>
        <v>0</v>
      </c>
      <c r="BU30" s="213">
        <f>SUMIF('BLOC A'!$BL$1:$BT$1,BU2,'BLOC A'!$BL$28:$BT$28)+SUMIF('BLOC B'!$BL$1:$BT$1,BU2,'BLOC B'!$BL$8:$BT$8)+SUMIF('BLOC C'!$BL$1:$BT$1,BU2,'BLOC C'!$BL$11:$BT$11)+SUMIF(PARKINGS!$BL$1:$BT$1,BU2,PARKINGS!$BL$47:$BT$47)</f>
        <v>0</v>
      </c>
      <c r="BV30" s="213">
        <f>SUMIF('BLOC A'!$BL$1:$BT$1,BV2,'BLOC A'!$BL$28:$BT$28)+SUMIF('BLOC B'!$BL$1:$BT$1,BV2,'BLOC B'!$BL$8:$BT$8)+SUMIF('BLOC C'!$BL$1:$BT$1,BV2,'BLOC C'!$BL$11:$BT$11)+SUMIF(PARKINGS!$BL$1:$BT$1,BV2,PARKINGS!$BL$47:$BT$47)</f>
        <v>0</v>
      </c>
      <c r="BW30" s="213">
        <f>SUMIF('BLOC A'!$BL$1:$BT$1,BW2,'BLOC A'!$BL$28:$BT$28)+SUMIF('BLOC B'!$BL$1:$BT$1,BW2,'BLOC B'!$BL$8:$BT$8)+SUMIF('BLOC C'!$BL$1:$BT$1,BW2,'BLOC C'!$BL$11:$BT$11)+SUMIF(PARKINGS!$BL$1:$BT$1,BW2,PARKINGS!$BL$47:$BT$47)</f>
        <v>0</v>
      </c>
      <c r="BX30" s="213">
        <f>SUMIF('BLOC A'!$BL$1:$BT$1,BX2,'BLOC A'!$BL$28:$BT$28)+SUMIF('BLOC B'!$BL$1:$BT$1,BX2,'BLOC B'!$BL$8:$BT$8)+SUMIF('BLOC C'!$BL$1:$BT$1,BX2,'BLOC C'!$BL$11:$BT$11)+SUMIF(PARKINGS!$BL$1:$BT$1,BX2,PARKINGS!$BL$47:$BT$47)</f>
        <v>0</v>
      </c>
      <c r="BY30" s="213">
        <f>SUMIF('BLOC A'!$BL$1:$BT$1,BY2,'BLOC A'!$BL$28:$BT$28)+SUMIF('BLOC B'!$BL$1:$BT$1,BY2,'BLOC B'!$BL$8:$BT$8)+SUMIF('BLOC C'!$BL$1:$BT$1,BY2,'BLOC C'!$BL$11:$BT$11)+SUMIF(PARKINGS!$BL$1:$BT$1,BY2,PARKINGS!$BL$47:$BT$47)</f>
        <v>0</v>
      </c>
      <c r="BZ30" s="213">
        <f>SUMIF('BLOC A'!$BL$1:$BT$1,BZ2,'BLOC A'!$BL$28:$BT$28)+SUMIF('BLOC B'!$BL$1:$BT$1,BZ2,'BLOC B'!$BL$8:$BT$8)+SUMIF('BLOC C'!$BL$1:$BT$1,BZ2,'BLOC C'!$BL$11:$BT$11)+SUMIF(PARKINGS!$BL$1:$BT$1,BZ2,PARKINGS!$BL$47:$BT$47)</f>
        <v>0</v>
      </c>
      <c r="CA30" s="213">
        <f>SUMIF('BLOC A'!$BL$1:$BT$1,CA2,'BLOC A'!$BL$28:$BT$28)+SUMIF('BLOC B'!$BL$1:$BT$1,CA2,'BLOC B'!$BL$8:$BT$8)+SUMIF('BLOC C'!$BL$1:$BT$1,CA2,'BLOC C'!$BL$11:$BT$11)+SUMIF(PARKINGS!$BL$1:$BT$1,CA2,PARKINGS!$BL$47:$BT$47)</f>
        <v>0</v>
      </c>
      <c r="CB30" s="213">
        <f>SUMIF('BLOC A'!$BL$1:$BT$1,CB2,'BLOC A'!$BL$28:$BT$28)+SUMIF('BLOC B'!$BL$1:$BT$1,CB2,'BLOC B'!$BL$8:$BT$8)+SUMIF('BLOC C'!$BL$1:$BT$1,CB2,'BLOC C'!$BL$11:$BT$11)+SUMIF(PARKINGS!$BL$1:$BT$1,CB2,PARKINGS!$BL$47:$BT$47)</f>
        <v>0</v>
      </c>
      <c r="CC30" s="213">
        <f>SUMIF('BLOC A'!$BL$1:$BT$1,CC2,'BLOC A'!$BL$28:$BT$28)+SUMIF('BLOC B'!$BL$1:$BT$1,CC2,'BLOC B'!$BL$8:$BT$8)+SUMIF('BLOC C'!$BL$1:$BT$1,CC2,'BLOC C'!$BL$11:$BT$11)+SUMIF(PARKINGS!$BL$1:$BT$1,CC2,PARKINGS!$BL$47:$BT$47)</f>
        <v>0</v>
      </c>
      <c r="CF30" s="207" t="s">
        <v>66</v>
      </c>
    </row>
    <row r="31" spans="1:84" ht="15.75" x14ac:dyDescent="0.25">
      <c r="A31" s="190"/>
      <c r="B31" s="387"/>
      <c r="C31" s="194"/>
      <c r="D31" s="194"/>
      <c r="E31" s="197"/>
      <c r="F31" s="198"/>
      <c r="G31" s="220"/>
      <c r="H31" s="215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213"/>
      <c r="AQ31" s="213"/>
      <c r="AR31" s="213"/>
      <c r="AS31" s="213"/>
      <c r="AT31" s="213"/>
      <c r="AU31" s="213"/>
      <c r="AV31" s="213"/>
      <c r="AW31" s="213"/>
      <c r="AX31" s="213"/>
      <c r="AY31" s="213"/>
      <c r="AZ31" s="213"/>
      <c r="BA31" s="213"/>
      <c r="BB31" s="213"/>
      <c r="BC31" s="213"/>
      <c r="BD31" s="213"/>
      <c r="BE31" s="213"/>
      <c r="BF31" s="213"/>
      <c r="BG31" s="213"/>
      <c r="BH31" s="213"/>
      <c r="BI31" s="213"/>
      <c r="BJ31" s="213"/>
      <c r="BK31" s="213"/>
      <c r="BL31" s="213"/>
      <c r="BM31" s="213"/>
      <c r="BN31" s="213"/>
      <c r="BO31" s="213"/>
      <c r="BP31" s="213"/>
      <c r="BQ31" s="213"/>
      <c r="BR31" s="213"/>
      <c r="BS31" s="213"/>
      <c r="BT31" s="213"/>
      <c r="BU31" s="213"/>
      <c r="BV31" s="213"/>
      <c r="BW31" s="213"/>
      <c r="BX31" s="213"/>
      <c r="BY31" s="213"/>
      <c r="BZ31" s="213"/>
      <c r="CA31" s="213"/>
      <c r="CB31" s="213"/>
      <c r="CC31" s="213"/>
      <c r="CF31" s="207" t="s">
        <v>66</v>
      </c>
    </row>
    <row r="32" spans="1:84" ht="15.75" x14ac:dyDescent="0.25">
      <c r="A32" s="190"/>
      <c r="B32" s="387"/>
      <c r="C32" s="194"/>
      <c r="D32" s="194"/>
      <c r="E32" s="197"/>
      <c r="F32" s="198"/>
      <c r="G32" s="220"/>
      <c r="H32" s="215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13"/>
      <c r="AT32" s="213"/>
      <c r="AU32" s="213"/>
      <c r="AV32" s="213"/>
      <c r="AW32" s="213"/>
      <c r="AX32" s="213"/>
      <c r="AY32" s="213"/>
      <c r="AZ32" s="213"/>
      <c r="BA32" s="213"/>
      <c r="BB32" s="213"/>
      <c r="BC32" s="213"/>
      <c r="BD32" s="213"/>
      <c r="BE32" s="213"/>
      <c r="BF32" s="213"/>
      <c r="BG32" s="213"/>
      <c r="BH32" s="213"/>
      <c r="BI32" s="213"/>
      <c r="BJ32" s="213"/>
      <c r="BK32" s="213"/>
      <c r="BL32" s="213"/>
      <c r="BM32" s="213"/>
      <c r="BN32" s="213"/>
      <c r="BO32" s="213"/>
      <c r="BP32" s="213"/>
      <c r="BQ32" s="213"/>
      <c r="BR32" s="213"/>
      <c r="BS32" s="213"/>
      <c r="BT32" s="213"/>
      <c r="BU32" s="213"/>
      <c r="BV32" s="213"/>
      <c r="BW32" s="213"/>
      <c r="BX32" s="213"/>
      <c r="BY32" s="213"/>
      <c r="BZ32" s="213"/>
      <c r="CA32" s="213"/>
      <c r="CB32" s="213"/>
      <c r="CC32" s="213"/>
      <c r="CF32" s="207" t="s">
        <v>66</v>
      </c>
    </row>
    <row r="33" spans="1:84" ht="15.75" x14ac:dyDescent="0.25">
      <c r="A33" s="190"/>
      <c r="B33" s="387"/>
      <c r="C33" s="216"/>
      <c r="D33" s="194"/>
      <c r="E33" s="200"/>
      <c r="F33" s="198"/>
      <c r="G33" s="220"/>
      <c r="H33" s="215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13"/>
      <c r="AT33" s="213"/>
      <c r="AU33" s="213"/>
      <c r="AV33" s="213"/>
      <c r="AW33" s="213"/>
      <c r="AX33" s="213"/>
      <c r="AY33" s="213"/>
      <c r="AZ33" s="213"/>
      <c r="BA33" s="213"/>
      <c r="BB33" s="213"/>
      <c r="BC33" s="213"/>
      <c r="BD33" s="213"/>
      <c r="BE33" s="213"/>
      <c r="BF33" s="213"/>
      <c r="BG33" s="213"/>
      <c r="BH33" s="213"/>
      <c r="BI33" s="213"/>
      <c r="BJ33" s="213"/>
      <c r="BK33" s="213"/>
      <c r="BL33" s="213"/>
      <c r="BM33" s="213"/>
      <c r="BN33" s="213"/>
      <c r="BO33" s="213"/>
      <c r="BP33" s="213"/>
      <c r="BQ33" s="213"/>
      <c r="BR33" s="213"/>
      <c r="BS33" s="213"/>
      <c r="BT33" s="213"/>
      <c r="BU33" s="213"/>
      <c r="BV33" s="213"/>
      <c r="BW33" s="213"/>
      <c r="BX33" s="213"/>
      <c r="BY33" s="213"/>
      <c r="BZ33" s="213"/>
      <c r="CA33" s="213"/>
      <c r="CB33" s="213"/>
      <c r="CC33" s="213"/>
      <c r="CF33" s="207" t="s">
        <v>66</v>
      </c>
    </row>
    <row r="34" spans="1:84" ht="15.75" x14ac:dyDescent="0.25">
      <c r="A34" s="190"/>
      <c r="B34" s="387"/>
      <c r="C34" s="199"/>
      <c r="D34" s="194"/>
      <c r="E34" s="200"/>
      <c r="F34" s="198"/>
      <c r="G34" s="220"/>
      <c r="H34" s="215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3"/>
      <c r="AG34" s="213"/>
      <c r="AH34" s="213"/>
      <c r="AI34" s="213"/>
      <c r="AJ34" s="213"/>
      <c r="AK34" s="213"/>
      <c r="AL34" s="213"/>
      <c r="AM34" s="213"/>
      <c r="AN34" s="213"/>
      <c r="AO34" s="213"/>
      <c r="AP34" s="213"/>
      <c r="AQ34" s="213"/>
      <c r="AR34" s="213"/>
      <c r="AS34" s="213"/>
      <c r="AT34" s="213"/>
      <c r="AU34" s="213"/>
      <c r="AV34" s="213"/>
      <c r="AW34" s="213"/>
      <c r="AX34" s="213"/>
      <c r="AY34" s="213"/>
      <c r="AZ34" s="213"/>
      <c r="BA34" s="213"/>
      <c r="BB34" s="213"/>
      <c r="BC34" s="213"/>
      <c r="BD34" s="213"/>
      <c r="BE34" s="213"/>
      <c r="BF34" s="213"/>
      <c r="BG34" s="213"/>
      <c r="BH34" s="213"/>
      <c r="BI34" s="213"/>
      <c r="BJ34" s="213"/>
      <c r="BK34" s="213"/>
      <c r="BL34" s="213"/>
      <c r="BM34" s="213"/>
      <c r="BN34" s="213"/>
      <c r="BO34" s="213"/>
      <c r="BP34" s="213"/>
      <c r="BQ34" s="213"/>
      <c r="BR34" s="213"/>
      <c r="BS34" s="213"/>
      <c r="BT34" s="213"/>
      <c r="BU34" s="213"/>
      <c r="BV34" s="213"/>
      <c r="BW34" s="213"/>
      <c r="BX34" s="213"/>
      <c r="BY34" s="213"/>
      <c r="BZ34" s="213"/>
      <c r="CA34" s="213"/>
      <c r="CB34" s="213"/>
      <c r="CC34" s="213"/>
      <c r="CF34" s="207" t="s">
        <v>66</v>
      </c>
    </row>
    <row r="35" spans="1:84" ht="15.75" x14ac:dyDescent="0.25">
      <c r="A35" s="190"/>
      <c r="B35" s="387"/>
      <c r="C35" s="201"/>
      <c r="D35" s="194"/>
      <c r="E35" s="200"/>
      <c r="F35" s="198"/>
      <c r="G35" s="220"/>
      <c r="H35" s="215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13"/>
      <c r="AE35" s="213"/>
      <c r="AF35" s="213"/>
      <c r="AG35" s="213"/>
      <c r="AH35" s="213"/>
      <c r="AI35" s="213"/>
      <c r="AJ35" s="213"/>
      <c r="AK35" s="213"/>
      <c r="AL35" s="213"/>
      <c r="AM35" s="213"/>
      <c r="AN35" s="213"/>
      <c r="AO35" s="213"/>
      <c r="AP35" s="213"/>
      <c r="AQ35" s="213"/>
      <c r="AR35" s="213"/>
      <c r="AS35" s="213"/>
      <c r="AT35" s="213"/>
      <c r="AU35" s="213"/>
      <c r="AV35" s="213"/>
      <c r="AW35" s="213"/>
      <c r="AX35" s="213"/>
      <c r="AY35" s="213"/>
      <c r="AZ35" s="213"/>
      <c r="BA35" s="213"/>
      <c r="BB35" s="213"/>
      <c r="BC35" s="213"/>
      <c r="BD35" s="213"/>
      <c r="BE35" s="213"/>
      <c r="BF35" s="213"/>
      <c r="BG35" s="213"/>
      <c r="BH35" s="213"/>
      <c r="BI35" s="213"/>
      <c r="BJ35" s="213"/>
      <c r="BK35" s="213"/>
      <c r="BL35" s="213"/>
      <c r="BM35" s="213"/>
      <c r="BN35" s="213"/>
      <c r="BO35" s="213"/>
      <c r="BP35" s="213"/>
      <c r="BQ35" s="213"/>
      <c r="BR35" s="213"/>
      <c r="BS35" s="213"/>
      <c r="BT35" s="213"/>
      <c r="BU35" s="213"/>
      <c r="BV35" s="213"/>
      <c r="BW35" s="213"/>
      <c r="BX35" s="213"/>
      <c r="BY35" s="213"/>
      <c r="BZ35" s="213"/>
      <c r="CA35" s="213"/>
      <c r="CB35" s="213"/>
      <c r="CC35" s="213"/>
      <c r="CF35" s="207" t="s">
        <v>66</v>
      </c>
    </row>
    <row r="36" spans="1:84" ht="15.75" x14ac:dyDescent="0.25">
      <c r="A36" s="190"/>
      <c r="B36" s="387"/>
      <c r="C36" s="201"/>
      <c r="D36" s="201"/>
      <c r="E36" s="200"/>
      <c r="F36" s="193"/>
      <c r="G36" s="219"/>
      <c r="H36" s="215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3"/>
      <c r="AE36" s="213"/>
      <c r="AF36" s="213"/>
      <c r="AG36" s="213"/>
      <c r="AH36" s="213"/>
      <c r="AI36" s="213"/>
      <c r="AJ36" s="213"/>
      <c r="AK36" s="213"/>
      <c r="AL36" s="213"/>
      <c r="AM36" s="213"/>
      <c r="AN36" s="213"/>
      <c r="AO36" s="213"/>
      <c r="AP36" s="213"/>
      <c r="AQ36" s="213"/>
      <c r="AR36" s="213"/>
      <c r="AS36" s="213"/>
      <c r="AT36" s="213"/>
      <c r="AU36" s="213"/>
      <c r="AV36" s="213"/>
      <c r="AW36" s="213"/>
      <c r="AX36" s="213"/>
      <c r="AY36" s="213"/>
      <c r="AZ36" s="213"/>
      <c r="BA36" s="213"/>
      <c r="BB36" s="213"/>
      <c r="BC36" s="213"/>
      <c r="BD36" s="213"/>
      <c r="BE36" s="213"/>
      <c r="BF36" s="213"/>
      <c r="BG36" s="213"/>
      <c r="BH36" s="213"/>
      <c r="BI36" s="213"/>
      <c r="BJ36" s="213"/>
      <c r="BK36" s="213"/>
      <c r="BL36" s="213"/>
      <c r="BM36" s="213"/>
      <c r="BN36" s="213"/>
      <c r="BO36" s="213"/>
      <c r="BP36" s="213"/>
      <c r="BQ36" s="213"/>
      <c r="BR36" s="213"/>
      <c r="BS36" s="213"/>
      <c r="BT36" s="213"/>
      <c r="BU36" s="213"/>
      <c r="BV36" s="213"/>
      <c r="BW36" s="213"/>
      <c r="BX36" s="213"/>
      <c r="BY36" s="213"/>
      <c r="BZ36" s="213"/>
      <c r="CA36" s="213"/>
      <c r="CB36" s="213"/>
      <c r="CC36" s="213"/>
      <c r="CF36" s="207" t="s">
        <v>66</v>
      </c>
    </row>
    <row r="37" spans="1:84" ht="15.75" x14ac:dyDescent="0.25">
      <c r="A37" s="190"/>
      <c r="B37" s="387"/>
      <c r="C37" s="201"/>
      <c r="D37" s="201"/>
      <c r="E37" s="200"/>
      <c r="F37" s="193"/>
      <c r="G37" s="219"/>
      <c r="H37" s="215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3"/>
      <c r="AG37" s="213"/>
      <c r="AH37" s="213"/>
      <c r="AI37" s="213"/>
      <c r="AJ37" s="213"/>
      <c r="AK37" s="213"/>
      <c r="AL37" s="213"/>
      <c r="AM37" s="213"/>
      <c r="AN37" s="213"/>
      <c r="AO37" s="213"/>
      <c r="AP37" s="213"/>
      <c r="AQ37" s="213"/>
      <c r="AR37" s="213"/>
      <c r="AS37" s="213"/>
      <c r="AT37" s="213"/>
      <c r="AU37" s="213"/>
      <c r="AV37" s="213"/>
      <c r="AW37" s="213"/>
      <c r="AX37" s="213"/>
      <c r="AY37" s="213"/>
      <c r="AZ37" s="213"/>
      <c r="BA37" s="213"/>
      <c r="BB37" s="213"/>
      <c r="BC37" s="213"/>
      <c r="BD37" s="213"/>
      <c r="BE37" s="213"/>
      <c r="BF37" s="213"/>
      <c r="BG37" s="213"/>
      <c r="BH37" s="213"/>
      <c r="BI37" s="213"/>
      <c r="BJ37" s="213"/>
      <c r="BK37" s="213"/>
      <c r="BL37" s="213"/>
      <c r="BM37" s="213"/>
      <c r="BN37" s="213"/>
      <c r="BO37" s="213"/>
      <c r="BP37" s="213"/>
      <c r="BQ37" s="213"/>
      <c r="BR37" s="213"/>
      <c r="BS37" s="213"/>
      <c r="BT37" s="213"/>
      <c r="BU37" s="213"/>
      <c r="BV37" s="213"/>
      <c r="BW37" s="213"/>
      <c r="BX37" s="213"/>
      <c r="BY37" s="213"/>
      <c r="BZ37" s="213"/>
      <c r="CA37" s="213"/>
      <c r="CB37" s="213"/>
      <c r="CC37" s="213"/>
      <c r="CF37" s="207" t="s">
        <v>66</v>
      </c>
    </row>
    <row r="38" spans="1:84" ht="15.75" x14ac:dyDescent="0.25">
      <c r="A38" s="190"/>
      <c r="B38" s="387"/>
      <c r="C38" s="231"/>
      <c r="D38" s="201"/>
      <c r="E38" s="200"/>
      <c r="F38" s="193"/>
      <c r="G38" s="219"/>
      <c r="H38" s="215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  <c r="AJ38" s="213"/>
      <c r="AK38" s="213"/>
      <c r="AL38" s="213"/>
      <c r="AM38" s="213"/>
      <c r="AN38" s="213"/>
      <c r="AO38" s="213"/>
      <c r="AP38" s="213"/>
      <c r="AQ38" s="213"/>
      <c r="AR38" s="213"/>
      <c r="AS38" s="213"/>
      <c r="AT38" s="213"/>
      <c r="AU38" s="213"/>
      <c r="AV38" s="213"/>
      <c r="AW38" s="213"/>
      <c r="AX38" s="213"/>
      <c r="AY38" s="213"/>
      <c r="AZ38" s="213"/>
      <c r="BA38" s="213"/>
      <c r="BB38" s="213"/>
      <c r="BC38" s="213"/>
      <c r="BD38" s="213"/>
      <c r="BE38" s="213"/>
      <c r="BF38" s="213"/>
      <c r="BG38" s="213"/>
      <c r="BH38" s="213"/>
      <c r="BI38" s="213"/>
      <c r="BJ38" s="213"/>
      <c r="BK38" s="213"/>
      <c r="BL38" s="213"/>
      <c r="BM38" s="213"/>
      <c r="BN38" s="213"/>
      <c r="BO38" s="213"/>
      <c r="BP38" s="213"/>
      <c r="BQ38" s="213"/>
      <c r="BR38" s="213"/>
      <c r="BS38" s="213"/>
      <c r="BT38" s="213"/>
      <c r="BU38" s="213"/>
      <c r="BV38" s="213"/>
      <c r="BW38" s="213"/>
      <c r="BX38" s="213"/>
      <c r="BY38" s="213"/>
      <c r="BZ38" s="213"/>
      <c r="CA38" s="213"/>
      <c r="CB38" s="213"/>
      <c r="CC38" s="213"/>
      <c r="CF38" s="207" t="s">
        <v>66</v>
      </c>
    </row>
    <row r="39" spans="1:84" ht="15.75" x14ac:dyDescent="0.25">
      <c r="A39" s="190"/>
      <c r="B39" s="387"/>
      <c r="C39" s="231"/>
      <c r="D39" s="201"/>
      <c r="E39" s="200"/>
      <c r="F39" s="193"/>
      <c r="G39" s="219"/>
      <c r="H39" s="215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3"/>
      <c r="AM39" s="213"/>
      <c r="AN39" s="213"/>
      <c r="AO39" s="213"/>
      <c r="AP39" s="213"/>
      <c r="AQ39" s="213"/>
      <c r="AR39" s="213"/>
      <c r="AS39" s="213"/>
      <c r="AT39" s="213"/>
      <c r="AU39" s="213"/>
      <c r="AV39" s="213"/>
      <c r="AW39" s="213"/>
      <c r="AX39" s="213"/>
      <c r="AY39" s="213"/>
      <c r="AZ39" s="213"/>
      <c r="BA39" s="213"/>
      <c r="BB39" s="213"/>
      <c r="BC39" s="213"/>
      <c r="BD39" s="213"/>
      <c r="BE39" s="213"/>
      <c r="BF39" s="213"/>
      <c r="BG39" s="213"/>
      <c r="BH39" s="213"/>
      <c r="BI39" s="213"/>
      <c r="BJ39" s="213"/>
      <c r="BK39" s="213"/>
      <c r="BL39" s="213"/>
      <c r="BM39" s="213"/>
      <c r="BN39" s="213"/>
      <c r="BO39" s="213"/>
      <c r="BP39" s="213"/>
      <c r="BQ39" s="213"/>
      <c r="BR39" s="213"/>
      <c r="BS39" s="213"/>
      <c r="BT39" s="213"/>
      <c r="BU39" s="213"/>
      <c r="BV39" s="213"/>
      <c r="BW39" s="213"/>
      <c r="BX39" s="213"/>
      <c r="BY39" s="213"/>
      <c r="BZ39" s="213"/>
      <c r="CA39" s="213"/>
      <c r="CB39" s="213"/>
      <c r="CC39" s="213"/>
      <c r="CF39" s="207" t="s">
        <v>66</v>
      </c>
    </row>
    <row r="40" spans="1:84" ht="15.75" x14ac:dyDescent="0.25">
      <c r="A40" s="190"/>
      <c r="B40" s="387"/>
      <c r="C40" s="201"/>
      <c r="D40" s="201"/>
      <c r="E40" s="200"/>
      <c r="F40" s="193"/>
      <c r="G40" s="219"/>
      <c r="H40" s="215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3"/>
      <c r="AO40" s="213"/>
      <c r="AP40" s="213"/>
      <c r="AQ40" s="213"/>
      <c r="AR40" s="213"/>
      <c r="AS40" s="213"/>
      <c r="AT40" s="213"/>
      <c r="AU40" s="213"/>
      <c r="AV40" s="213"/>
      <c r="AW40" s="213"/>
      <c r="AX40" s="213"/>
      <c r="AY40" s="213"/>
      <c r="AZ40" s="213"/>
      <c r="BA40" s="213"/>
      <c r="BB40" s="213"/>
      <c r="BC40" s="213"/>
      <c r="BD40" s="213"/>
      <c r="BE40" s="213"/>
      <c r="BF40" s="213"/>
      <c r="BG40" s="213"/>
      <c r="BH40" s="213"/>
      <c r="BI40" s="213"/>
      <c r="BJ40" s="213"/>
      <c r="BK40" s="213"/>
      <c r="BL40" s="213"/>
      <c r="BM40" s="213"/>
      <c r="BN40" s="213"/>
      <c r="BO40" s="213"/>
      <c r="BP40" s="213"/>
      <c r="BQ40" s="213"/>
      <c r="BR40" s="213"/>
      <c r="BS40" s="213"/>
      <c r="BT40" s="213"/>
      <c r="BU40" s="213"/>
      <c r="BV40" s="213"/>
      <c r="BW40" s="213"/>
      <c r="BX40" s="213"/>
      <c r="BY40" s="213"/>
      <c r="BZ40" s="213"/>
      <c r="CA40" s="213"/>
      <c r="CB40" s="213"/>
      <c r="CC40" s="213"/>
      <c r="CF40" s="207" t="s">
        <v>66</v>
      </c>
    </row>
    <row r="41" spans="1:84" ht="15.75" x14ac:dyDescent="0.25">
      <c r="A41" s="190"/>
      <c r="B41" s="387"/>
      <c r="C41" s="201"/>
      <c r="D41" s="201"/>
      <c r="E41" s="200"/>
      <c r="F41" s="193"/>
      <c r="G41" s="219"/>
      <c r="H41" s="215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3"/>
      <c r="AE41" s="213"/>
      <c r="AF41" s="213"/>
      <c r="AG41" s="213"/>
      <c r="AH41" s="213"/>
      <c r="AI41" s="213"/>
      <c r="AJ41" s="213"/>
      <c r="AK41" s="213"/>
      <c r="AL41" s="213"/>
      <c r="AM41" s="213"/>
      <c r="AN41" s="213"/>
      <c r="AO41" s="213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  <c r="BN41" s="213"/>
      <c r="BO41" s="213"/>
      <c r="BP41" s="213"/>
      <c r="BQ41" s="213"/>
      <c r="BR41" s="213"/>
      <c r="BS41" s="213"/>
      <c r="BT41" s="213"/>
      <c r="BU41" s="213"/>
      <c r="BV41" s="213"/>
      <c r="BW41" s="213"/>
      <c r="BX41" s="213"/>
      <c r="BY41" s="213"/>
      <c r="BZ41" s="213"/>
      <c r="CA41" s="213"/>
      <c r="CB41" s="213"/>
      <c r="CC41" s="213"/>
      <c r="CF41" s="207" t="s">
        <v>66</v>
      </c>
    </row>
    <row r="42" spans="1:84" ht="15.75" x14ac:dyDescent="0.25">
      <c r="A42" s="190"/>
      <c r="B42" s="387"/>
      <c r="C42" s="217"/>
      <c r="D42" s="201"/>
      <c r="E42" s="200"/>
      <c r="F42" s="193"/>
      <c r="G42" s="219"/>
      <c r="H42" s="230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8"/>
      <c r="Z42" s="218"/>
      <c r="AA42" s="218"/>
      <c r="AB42" s="218"/>
      <c r="AC42" s="218"/>
      <c r="AD42" s="218"/>
      <c r="AE42" s="218"/>
      <c r="AF42" s="218"/>
      <c r="AG42" s="218"/>
      <c r="AH42" s="218"/>
      <c r="AI42" s="218"/>
      <c r="AJ42" s="218"/>
      <c r="AK42" s="218"/>
      <c r="AL42" s="218"/>
      <c r="AM42" s="218"/>
      <c r="AN42" s="218"/>
      <c r="AO42" s="218"/>
      <c r="AP42" s="218"/>
      <c r="AQ42" s="218"/>
      <c r="AR42" s="218"/>
      <c r="AS42" s="218"/>
      <c r="AT42" s="218"/>
      <c r="AU42" s="218"/>
      <c r="AV42" s="218"/>
      <c r="AW42" s="218"/>
      <c r="AX42" s="218"/>
      <c r="AY42" s="218"/>
      <c r="AZ42" s="218"/>
      <c r="BA42" s="218"/>
      <c r="BB42" s="218"/>
      <c r="BC42" s="218"/>
      <c r="BD42" s="218"/>
      <c r="BE42" s="218"/>
      <c r="BF42" s="218"/>
      <c r="BG42" s="218"/>
      <c r="BH42" s="218"/>
      <c r="BI42" s="218"/>
      <c r="BJ42" s="218"/>
      <c r="BK42" s="218"/>
      <c r="BL42" s="218"/>
      <c r="BM42" s="218"/>
      <c r="BN42" s="218"/>
      <c r="BO42" s="218"/>
      <c r="BP42" s="218"/>
      <c r="BQ42" s="218"/>
      <c r="BR42" s="218"/>
      <c r="BS42" s="218"/>
      <c r="BT42" s="218"/>
      <c r="BU42" s="218"/>
      <c r="BV42" s="218"/>
      <c r="BW42" s="218"/>
      <c r="BX42" s="218"/>
      <c r="BY42" s="218"/>
      <c r="BZ42" s="218"/>
      <c r="CA42" s="218"/>
      <c r="CB42" s="218"/>
      <c r="CC42" s="218"/>
      <c r="CF42" s="207" t="s">
        <v>66</v>
      </c>
    </row>
    <row r="43" spans="1:84" ht="15.75" x14ac:dyDescent="0.25">
      <c r="A43" s="190"/>
      <c r="B43" s="387"/>
      <c r="C43" s="201"/>
      <c r="D43" s="201"/>
      <c r="E43" s="200"/>
      <c r="F43" s="193"/>
      <c r="G43" s="219"/>
      <c r="H43" s="215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3"/>
      <c r="AP43" s="213"/>
      <c r="AQ43" s="213"/>
      <c r="AR43" s="213"/>
      <c r="AS43" s="213"/>
      <c r="AT43" s="213"/>
      <c r="AU43" s="213"/>
      <c r="AV43" s="213"/>
      <c r="AW43" s="213"/>
      <c r="AX43" s="213"/>
      <c r="AY43" s="213"/>
      <c r="AZ43" s="213"/>
      <c r="BA43" s="213"/>
      <c r="BB43" s="213"/>
      <c r="BC43" s="213"/>
      <c r="BD43" s="213"/>
      <c r="BE43" s="213"/>
      <c r="BF43" s="213"/>
      <c r="BG43" s="213"/>
      <c r="BH43" s="213"/>
      <c r="BI43" s="213"/>
      <c r="BJ43" s="213"/>
      <c r="BK43" s="213"/>
      <c r="BL43" s="213"/>
      <c r="BM43" s="213"/>
      <c r="BN43" s="213"/>
      <c r="BO43" s="213"/>
      <c r="BP43" s="213"/>
      <c r="BQ43" s="213"/>
      <c r="BR43" s="213"/>
      <c r="BS43" s="213"/>
      <c r="BT43" s="213"/>
      <c r="BU43" s="213"/>
      <c r="BV43" s="213"/>
      <c r="BW43" s="213"/>
      <c r="BX43" s="213"/>
      <c r="BY43" s="213"/>
      <c r="BZ43" s="213"/>
      <c r="CA43" s="213"/>
      <c r="CB43" s="213"/>
      <c r="CC43" s="213"/>
      <c r="CF43" s="207" t="s">
        <v>66</v>
      </c>
    </row>
    <row r="44" spans="1:84" ht="15.75" x14ac:dyDescent="0.25">
      <c r="A44" s="190"/>
      <c r="B44" s="387"/>
      <c r="C44" s="201"/>
      <c r="D44" s="201"/>
      <c r="E44" s="200"/>
      <c r="F44" s="193"/>
      <c r="G44" s="219"/>
      <c r="H44" s="215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3"/>
      <c r="AK44" s="213"/>
      <c r="AL44" s="213"/>
      <c r="AM44" s="213"/>
      <c r="AN44" s="213"/>
      <c r="AO44" s="213"/>
      <c r="AP44" s="213"/>
      <c r="AQ44" s="213"/>
      <c r="AR44" s="213"/>
      <c r="AS44" s="213"/>
      <c r="AT44" s="213"/>
      <c r="AU44" s="213"/>
      <c r="AV44" s="213"/>
      <c r="AW44" s="213"/>
      <c r="AX44" s="213"/>
      <c r="AY44" s="213"/>
      <c r="AZ44" s="213"/>
      <c r="BA44" s="213"/>
      <c r="BB44" s="213"/>
      <c r="BC44" s="213"/>
      <c r="BD44" s="213"/>
      <c r="BE44" s="213"/>
      <c r="BF44" s="213"/>
      <c r="BG44" s="213"/>
      <c r="BH44" s="213"/>
      <c r="BI44" s="213"/>
      <c r="BJ44" s="213"/>
      <c r="BK44" s="213"/>
      <c r="BL44" s="213"/>
      <c r="BM44" s="213"/>
      <c r="BN44" s="213"/>
      <c r="BO44" s="213"/>
      <c r="BP44" s="213"/>
      <c r="BQ44" s="213"/>
      <c r="BR44" s="213"/>
      <c r="BS44" s="213"/>
      <c r="BT44" s="213"/>
      <c r="BU44" s="213"/>
      <c r="BV44" s="213"/>
      <c r="BW44" s="213"/>
      <c r="BX44" s="213"/>
      <c r="BY44" s="213"/>
      <c r="BZ44" s="213"/>
      <c r="CA44" s="213"/>
      <c r="CB44" s="213"/>
      <c r="CC44" s="213"/>
      <c r="CF44" s="207" t="s">
        <v>66</v>
      </c>
    </row>
    <row r="45" spans="1:84" ht="13.5" x14ac:dyDescent="0.25">
      <c r="A45" s="190"/>
      <c r="B45" s="388"/>
      <c r="C45" s="202"/>
      <c r="D45" s="203"/>
      <c r="E45" s="204"/>
      <c r="F45" s="193"/>
      <c r="G45" s="193"/>
      <c r="H45" s="215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3"/>
      <c r="AE45" s="213"/>
      <c r="AF45" s="213"/>
      <c r="AG45" s="213"/>
      <c r="AH45" s="213"/>
      <c r="AI45" s="213"/>
      <c r="AJ45" s="213"/>
      <c r="AK45" s="213"/>
      <c r="AL45" s="213"/>
      <c r="AM45" s="213"/>
      <c r="AN45" s="213"/>
      <c r="AO45" s="213"/>
      <c r="AP45" s="213"/>
      <c r="AQ45" s="213"/>
      <c r="AR45" s="213"/>
      <c r="AS45" s="213"/>
      <c r="AT45" s="213"/>
      <c r="AU45" s="213"/>
      <c r="AV45" s="213"/>
      <c r="AW45" s="213"/>
      <c r="AX45" s="213"/>
      <c r="AY45" s="213"/>
      <c r="AZ45" s="213"/>
      <c r="BA45" s="213"/>
      <c r="BB45" s="213"/>
      <c r="BC45" s="213"/>
      <c r="BD45" s="213"/>
      <c r="BE45" s="213"/>
      <c r="BF45" s="213"/>
      <c r="BG45" s="213"/>
      <c r="BH45" s="213"/>
      <c r="BI45" s="213"/>
      <c r="BJ45" s="213"/>
      <c r="BK45" s="213"/>
      <c r="BL45" s="213"/>
      <c r="BM45" s="213"/>
      <c r="BN45" s="213"/>
      <c r="BO45" s="213"/>
      <c r="BP45" s="213"/>
      <c r="BQ45" s="213"/>
      <c r="BR45" s="213"/>
      <c r="BS45" s="213"/>
      <c r="BT45" s="213"/>
      <c r="BU45" s="213"/>
      <c r="BV45" s="213"/>
      <c r="BW45" s="213"/>
      <c r="BX45" s="213"/>
      <c r="BY45" s="213"/>
      <c r="BZ45" s="213"/>
      <c r="CA45" s="213"/>
      <c r="CB45" s="213"/>
      <c r="CC45" s="213"/>
      <c r="CF45" s="207" t="s">
        <v>66</v>
      </c>
    </row>
    <row r="46" spans="1:84" ht="16.5" x14ac:dyDescent="0.3">
      <c r="A46" s="221"/>
      <c r="B46" s="221"/>
      <c r="C46" s="222" t="s">
        <v>65</v>
      </c>
      <c r="D46" s="221"/>
      <c r="E46" s="221"/>
      <c r="F46" s="223"/>
      <c r="G46" s="223"/>
      <c r="H46" s="224">
        <f>SUM(H14:H30)</f>
        <v>10900000</v>
      </c>
      <c r="I46" s="225">
        <f>I30+I29+I26+I25+I15+I14</f>
        <v>0</v>
      </c>
      <c r="J46" s="225">
        <f t="shared" ref="J46:BU46" si="6">J30+J29+J26+J25+J15+J14</f>
        <v>0</v>
      </c>
      <c r="K46" s="225">
        <f t="shared" si="6"/>
        <v>0</v>
      </c>
      <c r="L46" s="225">
        <f t="shared" si="6"/>
        <v>0</v>
      </c>
      <c r="M46" s="225">
        <f t="shared" si="6"/>
        <v>0</v>
      </c>
      <c r="N46" s="225">
        <f t="shared" si="6"/>
        <v>0</v>
      </c>
      <c r="O46" s="225">
        <f t="shared" si="6"/>
        <v>0</v>
      </c>
      <c r="P46" s="225">
        <f t="shared" si="6"/>
        <v>0</v>
      </c>
      <c r="Q46" s="225">
        <f t="shared" si="6"/>
        <v>0</v>
      </c>
      <c r="R46" s="225">
        <f t="shared" si="6"/>
        <v>0</v>
      </c>
      <c r="S46" s="225">
        <f t="shared" si="6"/>
        <v>0</v>
      </c>
      <c r="T46" s="225">
        <f t="shared" si="6"/>
        <v>0</v>
      </c>
      <c r="U46" s="225">
        <f t="shared" si="6"/>
        <v>0</v>
      </c>
      <c r="V46" s="225">
        <f t="shared" si="6"/>
        <v>0</v>
      </c>
      <c r="W46" s="225">
        <f t="shared" si="6"/>
        <v>0</v>
      </c>
      <c r="X46" s="225">
        <f t="shared" si="6"/>
        <v>0</v>
      </c>
      <c r="Y46" s="225">
        <f t="shared" si="6"/>
        <v>441000</v>
      </c>
      <c r="Z46" s="225">
        <f t="shared" si="6"/>
        <v>855187.5</v>
      </c>
      <c r="AA46" s="225">
        <f t="shared" si="6"/>
        <v>626843.74999999988</v>
      </c>
      <c r="AB46" s="225">
        <f t="shared" si="6"/>
        <v>1112175</v>
      </c>
      <c r="AC46" s="225">
        <f t="shared" si="6"/>
        <v>1339400</v>
      </c>
      <c r="AD46" s="225">
        <f t="shared" si="6"/>
        <v>197306.25</v>
      </c>
      <c r="AE46" s="225">
        <f t="shared" si="6"/>
        <v>1301731.25</v>
      </c>
      <c r="AF46" s="225">
        <f t="shared" si="6"/>
        <v>201068.75</v>
      </c>
      <c r="AG46" s="225">
        <f t="shared" si="6"/>
        <v>1034106.25</v>
      </c>
      <c r="AH46" s="225">
        <f t="shared" si="6"/>
        <v>268081.25</v>
      </c>
      <c r="AI46" s="225">
        <f t="shared" si="6"/>
        <v>194331.25</v>
      </c>
      <c r="AJ46" s="225">
        <f t="shared" si="6"/>
        <v>484581.25</v>
      </c>
      <c r="AK46" s="225">
        <f t="shared" si="6"/>
        <v>0</v>
      </c>
      <c r="AL46" s="225">
        <f t="shared" si="6"/>
        <v>1073812.5</v>
      </c>
      <c r="AM46" s="225">
        <f t="shared" si="6"/>
        <v>290250</v>
      </c>
      <c r="AN46" s="225">
        <f t="shared" si="6"/>
        <v>0</v>
      </c>
      <c r="AO46" s="225">
        <f t="shared" si="6"/>
        <v>1073812.5</v>
      </c>
      <c r="AP46" s="225">
        <f t="shared" si="6"/>
        <v>0</v>
      </c>
      <c r="AQ46" s="225">
        <f t="shared" si="6"/>
        <v>0</v>
      </c>
      <c r="AR46" s="225">
        <f t="shared" si="6"/>
        <v>0</v>
      </c>
      <c r="AS46" s="225">
        <f t="shared" si="6"/>
        <v>0</v>
      </c>
      <c r="AT46" s="225">
        <f t="shared" si="6"/>
        <v>0</v>
      </c>
      <c r="AU46" s="225">
        <f t="shared" si="6"/>
        <v>0</v>
      </c>
      <c r="AV46" s="225">
        <f t="shared" si="6"/>
        <v>406312.5</v>
      </c>
      <c r="AW46" s="225">
        <f t="shared" si="6"/>
        <v>0</v>
      </c>
      <c r="AX46" s="225">
        <f t="shared" si="6"/>
        <v>0</v>
      </c>
      <c r="AY46" s="225">
        <f t="shared" si="6"/>
        <v>0</v>
      </c>
      <c r="AZ46" s="225">
        <f t="shared" si="6"/>
        <v>0</v>
      </c>
      <c r="BA46" s="225">
        <f t="shared" si="6"/>
        <v>0</v>
      </c>
      <c r="BB46" s="225">
        <f t="shared" si="6"/>
        <v>0</v>
      </c>
      <c r="BC46" s="225">
        <f t="shared" si="6"/>
        <v>0</v>
      </c>
      <c r="BD46" s="225">
        <f t="shared" si="6"/>
        <v>0</v>
      </c>
      <c r="BE46" s="225">
        <f t="shared" si="6"/>
        <v>0</v>
      </c>
      <c r="BF46" s="225">
        <f t="shared" si="6"/>
        <v>0</v>
      </c>
      <c r="BG46" s="225">
        <f t="shared" si="6"/>
        <v>0</v>
      </c>
      <c r="BH46" s="225">
        <f t="shared" si="6"/>
        <v>0</v>
      </c>
      <c r="BI46" s="225">
        <f t="shared" si="6"/>
        <v>0</v>
      </c>
      <c r="BJ46" s="225">
        <f t="shared" si="6"/>
        <v>0</v>
      </c>
      <c r="BK46" s="225">
        <f t="shared" si="6"/>
        <v>0</v>
      </c>
      <c r="BL46" s="225">
        <f t="shared" si="6"/>
        <v>0</v>
      </c>
      <c r="BM46" s="225">
        <f t="shared" si="6"/>
        <v>0</v>
      </c>
      <c r="BN46" s="225">
        <f t="shared" si="6"/>
        <v>0</v>
      </c>
      <c r="BO46" s="225">
        <f t="shared" si="6"/>
        <v>0</v>
      </c>
      <c r="BP46" s="225">
        <f t="shared" si="6"/>
        <v>0</v>
      </c>
      <c r="BQ46" s="225">
        <f t="shared" si="6"/>
        <v>0</v>
      </c>
      <c r="BR46" s="225">
        <f t="shared" si="6"/>
        <v>0</v>
      </c>
      <c r="BS46" s="225">
        <f t="shared" si="6"/>
        <v>0</v>
      </c>
      <c r="BT46" s="225">
        <f t="shared" si="6"/>
        <v>0</v>
      </c>
      <c r="BU46" s="225">
        <f t="shared" si="6"/>
        <v>0</v>
      </c>
      <c r="BV46" s="225">
        <f t="shared" ref="BV46:CC46" si="7">BV30+BV29+BV26+BV25+BV15+BV14</f>
        <v>0</v>
      </c>
      <c r="BW46" s="225">
        <f t="shared" si="7"/>
        <v>0</v>
      </c>
      <c r="BX46" s="225">
        <f t="shared" si="7"/>
        <v>0</v>
      </c>
      <c r="BY46" s="225">
        <f t="shared" si="7"/>
        <v>0</v>
      </c>
      <c r="BZ46" s="225">
        <f t="shared" si="7"/>
        <v>0</v>
      </c>
      <c r="CA46" s="225">
        <f t="shared" si="7"/>
        <v>0</v>
      </c>
      <c r="CB46" s="225">
        <f t="shared" si="7"/>
        <v>0</v>
      </c>
      <c r="CC46" s="225">
        <f t="shared" si="7"/>
        <v>0</v>
      </c>
      <c r="CF46" s="207" t="s">
        <v>66</v>
      </c>
    </row>
    <row r="47" spans="1:84" ht="13.5" x14ac:dyDescent="0.25"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205"/>
      <c r="AU47" s="205"/>
      <c r="AV47" s="205"/>
      <c r="AW47" s="205"/>
      <c r="AX47" s="205"/>
      <c r="AY47" s="205"/>
      <c r="AZ47" s="205"/>
      <c r="BA47" s="205"/>
      <c r="BB47" s="205"/>
      <c r="BC47" s="205"/>
      <c r="BD47" s="205"/>
      <c r="BE47" s="205"/>
      <c r="BF47" s="205"/>
      <c r="BG47" s="205"/>
      <c r="BH47" s="205"/>
      <c r="BI47" s="205"/>
      <c r="BJ47" s="205"/>
      <c r="BK47" s="205"/>
      <c r="BL47" s="205"/>
      <c r="BM47" s="205"/>
      <c r="BN47" s="205"/>
      <c r="BO47" s="205"/>
      <c r="BP47" s="205"/>
      <c r="BQ47" s="205"/>
      <c r="BR47" s="205"/>
      <c r="BS47" s="205"/>
      <c r="BT47" s="205"/>
      <c r="BU47" s="205"/>
      <c r="BV47" s="205"/>
      <c r="BW47" s="205"/>
      <c r="BX47" s="205"/>
      <c r="BY47" s="205"/>
      <c r="BZ47" s="205"/>
      <c r="CA47" s="205"/>
      <c r="CB47" s="205"/>
      <c r="CC47" s="205"/>
      <c r="CD47" s="29"/>
      <c r="CF47" s="207" t="s">
        <v>66</v>
      </c>
    </row>
    <row r="48" spans="1:84" ht="13.5" x14ac:dyDescent="0.25"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6"/>
      <c r="AE48" s="206"/>
      <c r="AF48" s="206"/>
      <c r="AG48" s="206"/>
      <c r="AH48" s="206"/>
      <c r="AI48" s="206"/>
      <c r="AJ48" s="206"/>
      <c r="AK48" s="206"/>
      <c r="AL48" s="206"/>
      <c r="AM48" s="206"/>
      <c r="AN48" s="206"/>
      <c r="AO48" s="206"/>
      <c r="AP48" s="206"/>
      <c r="AQ48" s="206"/>
      <c r="AR48" s="206"/>
      <c r="AS48" s="206"/>
      <c r="AT48" s="206"/>
      <c r="AU48" s="206"/>
      <c r="AV48" s="206"/>
      <c r="AW48" s="206"/>
      <c r="AX48" s="206"/>
      <c r="AY48" s="206"/>
      <c r="AZ48" s="206"/>
      <c r="BA48" s="206"/>
      <c r="BB48" s="206"/>
      <c r="BC48" s="206"/>
      <c r="BD48" s="206"/>
      <c r="BE48" s="206"/>
      <c r="BF48" s="206"/>
      <c r="BG48" s="206"/>
      <c r="BH48" s="206"/>
      <c r="BI48" s="206"/>
      <c r="BJ48" s="206"/>
      <c r="BK48" s="206"/>
      <c r="BL48" s="206"/>
      <c r="BM48" s="206"/>
      <c r="BN48" s="206"/>
      <c r="BO48" s="206"/>
      <c r="BP48" s="206"/>
      <c r="BQ48" s="206"/>
      <c r="BR48" s="206"/>
      <c r="BS48" s="206"/>
      <c r="BT48" s="206"/>
      <c r="BU48" s="206"/>
      <c r="BV48" s="206"/>
      <c r="BW48" s="206"/>
      <c r="BX48" s="206"/>
      <c r="BY48" s="206"/>
      <c r="BZ48" s="206"/>
      <c r="CA48" s="206"/>
      <c r="CB48" s="206"/>
      <c r="CC48" s="206"/>
      <c r="CD48" s="29"/>
      <c r="CF48" s="207" t="s">
        <v>66</v>
      </c>
    </row>
    <row r="49" spans="11:84" x14ac:dyDescent="0.2">
      <c r="CF49" s="207" t="s">
        <v>66</v>
      </c>
    </row>
    <row r="50" spans="11:84" x14ac:dyDescent="0.2">
      <c r="CF50" s="207" t="s">
        <v>66</v>
      </c>
    </row>
    <row r="51" spans="11:84" x14ac:dyDescent="0.2">
      <c r="CF51" s="207" t="s">
        <v>66</v>
      </c>
    </row>
    <row r="52" spans="11:84" x14ac:dyDescent="0.2">
      <c r="CF52" s="207" t="s">
        <v>66</v>
      </c>
    </row>
    <row r="53" spans="11:84" x14ac:dyDescent="0.2">
      <c r="CF53" s="207" t="s">
        <v>66</v>
      </c>
    </row>
    <row r="54" spans="11:84" x14ac:dyDescent="0.2">
      <c r="CF54" s="207" t="s">
        <v>66</v>
      </c>
    </row>
    <row r="55" spans="11:84" x14ac:dyDescent="0.2">
      <c r="CF55" s="207" t="s">
        <v>66</v>
      </c>
    </row>
    <row r="56" spans="11:84" x14ac:dyDescent="0.2">
      <c r="L56" s="211"/>
      <c r="AQ56" s="210"/>
      <c r="CF56" s="207" t="s">
        <v>66</v>
      </c>
    </row>
    <row r="57" spans="11:84" x14ac:dyDescent="0.2">
      <c r="CF57" s="207" t="s">
        <v>66</v>
      </c>
    </row>
    <row r="58" spans="11:84" x14ac:dyDescent="0.2">
      <c r="L58" s="211"/>
      <c r="CF58" s="207" t="s">
        <v>66</v>
      </c>
    </row>
    <row r="59" spans="11:84" x14ac:dyDescent="0.2">
      <c r="L59" s="211"/>
      <c r="CF59" s="207" t="s">
        <v>66</v>
      </c>
    </row>
    <row r="62" spans="11:84" x14ac:dyDescent="0.2">
      <c r="K62" s="103"/>
    </row>
    <row r="63" spans="11:84" x14ac:dyDescent="0.2">
      <c r="K63" s="103"/>
    </row>
  </sheetData>
  <mergeCells count="2">
    <mergeCell ref="G1:G2"/>
    <mergeCell ref="B9:B45"/>
  </mergeCells>
  <conditionalFormatting sqref="G8:G46">
    <cfRule type="colorScale" priority="2">
      <colorScale>
        <cfvo type="num" val="-100"/>
        <cfvo type="num" val="100"/>
        <color rgb="FFFF0000"/>
        <color rgb="FFFF0000"/>
      </colorScale>
    </cfRule>
    <cfRule type="containsText" dxfId="0" priority="3" operator="containsText" text="OK">
      <formula>NOT(ISERROR(SEARCH("OK",G8)))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4"/>
  <dimension ref="A1"/>
  <sheetViews>
    <sheetView workbookViewId="0">
      <selection activeCell="A19" sqref="A2:A19"/>
    </sheetView>
  </sheetViews>
  <sheetFormatPr defaultColWidth="11.42578125" defaultRowHeight="12.75" x14ac:dyDescent="0.2"/>
  <sheetData/>
  <sheetProtection password="9258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SUIVI</vt:lpstr>
      <vt:lpstr>BLOC A</vt:lpstr>
      <vt:lpstr>BLOC B</vt:lpstr>
      <vt:lpstr>BLOC C</vt:lpstr>
      <vt:lpstr>PARKINGS</vt:lpstr>
      <vt:lpstr>CASH FLOW</vt:lpstr>
      <vt:lpstr>IndexCommande</vt:lpstr>
      <vt:lpstr>SUIVI!Print_Area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PDL</dc:creator>
  <cp:lastModifiedBy>h2so4</cp:lastModifiedBy>
  <cp:lastPrinted>2018-02-28T12:33:50Z</cp:lastPrinted>
  <dcterms:created xsi:type="dcterms:W3CDTF">2003-08-01T15:05:03Z</dcterms:created>
  <dcterms:modified xsi:type="dcterms:W3CDTF">2018-11-28T15:58:28Z</dcterms:modified>
</cp:coreProperties>
</file>