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defaultThemeVersion="202300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1_{C4BB20B0-F24E-419F-A7AD-E4057BCEAAAD}" xr6:coauthVersionLast="47" xr6:coauthVersionMax="47" xr10:uidLastSave="{00000000-0000-0000-0000-000000000000}"/>
  <bookViews>
    <workbookView xWindow="-120" yWindow="-120" windowWidth="29040" windowHeight="15990" xr2:uid="{BF342F64-1981-4ACE-AF83-585F509DBF2A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3" i="1" l="1"/>
  <c r="M4" i="1"/>
  <c r="M5" i="1"/>
  <c r="M6" i="1"/>
  <c r="M7" i="1"/>
  <c r="L7" i="1" s="1"/>
  <c r="V7" i="1" s="1"/>
  <c r="M8" i="1"/>
  <c r="M9" i="1"/>
  <c r="M10" i="1"/>
  <c r="L10" i="1" s="1"/>
  <c r="M11" i="1"/>
  <c r="L11" i="1" s="1"/>
  <c r="O11" i="1" s="1"/>
  <c r="M12" i="1"/>
  <c r="M13" i="1"/>
  <c r="M14" i="1"/>
  <c r="M15" i="1"/>
  <c r="L15" i="1" s="1"/>
  <c r="V15" i="1" s="1"/>
  <c r="M16" i="1"/>
  <c r="M17" i="1"/>
  <c r="L9" i="1"/>
  <c r="L17" i="1"/>
  <c r="N3" i="1"/>
  <c r="N4" i="1"/>
  <c r="N5" i="1"/>
  <c r="N6" i="1"/>
  <c r="N7" i="1"/>
  <c r="N8" i="1"/>
  <c r="N9" i="1"/>
  <c r="N10" i="1"/>
  <c r="N11" i="1"/>
  <c r="N12" i="1"/>
  <c r="P12" i="1" s="1"/>
  <c r="N13" i="1"/>
  <c r="N14" i="1"/>
  <c r="N15" i="1"/>
  <c r="P15" i="1" s="1"/>
  <c r="N16" i="1"/>
  <c r="N17" i="1"/>
  <c r="Q3" i="1"/>
  <c r="Q4" i="1"/>
  <c r="Q5" i="1"/>
  <c r="Q6" i="1"/>
  <c r="Q7" i="1"/>
  <c r="Q8" i="1"/>
  <c r="Q9" i="1"/>
  <c r="Q10" i="1"/>
  <c r="Q11" i="1"/>
  <c r="Q12" i="1"/>
  <c r="Q13" i="1"/>
  <c r="Q14" i="1"/>
  <c r="Q15" i="1"/>
  <c r="Q16" i="1"/>
  <c r="Q17" i="1"/>
  <c r="F4" i="1"/>
  <c r="F5" i="1"/>
  <c r="P5" i="1" s="1"/>
  <c r="F6" i="1"/>
  <c r="F7" i="1"/>
  <c r="F8" i="1"/>
  <c r="F9" i="1"/>
  <c r="F10" i="1"/>
  <c r="F11" i="1"/>
  <c r="P11" i="1" s="1"/>
  <c r="F12" i="1"/>
  <c r="F13" i="1"/>
  <c r="F14" i="1"/>
  <c r="P14" i="1" s="1"/>
  <c r="F15" i="1"/>
  <c r="F16" i="1"/>
  <c r="P16" i="1" s="1"/>
  <c r="F17" i="1"/>
  <c r="F3" i="1"/>
  <c r="P3" i="1" s="1"/>
  <c r="L8" i="1"/>
  <c r="V8" i="1" s="1"/>
  <c r="L16" i="1"/>
  <c r="V16" i="1" s="1"/>
  <c r="P13" i="1"/>
  <c r="R8" i="1"/>
  <c r="R9" i="1"/>
  <c r="R10" i="1"/>
  <c r="R11" i="1"/>
  <c r="R12" i="1"/>
  <c r="R13" i="1"/>
  <c r="R14" i="1"/>
  <c r="R15" i="1"/>
  <c r="R16" i="1"/>
  <c r="R17" i="1"/>
  <c r="S8" i="1"/>
  <c r="S9" i="1"/>
  <c r="S10" i="1"/>
  <c r="S11" i="1"/>
  <c r="S12" i="1"/>
  <c r="S13" i="1"/>
  <c r="S14" i="1"/>
  <c r="S15" i="1"/>
  <c r="S16" i="1"/>
  <c r="S17" i="1"/>
  <c r="T8" i="1"/>
  <c r="T9" i="1"/>
  <c r="T10" i="1"/>
  <c r="T11" i="1"/>
  <c r="T12" i="1"/>
  <c r="T13" i="1"/>
  <c r="T14" i="1"/>
  <c r="T15" i="1"/>
  <c r="T16" i="1"/>
  <c r="T17" i="1"/>
  <c r="U8" i="1"/>
  <c r="U9" i="1"/>
  <c r="U10" i="1"/>
  <c r="U11" i="1"/>
  <c r="U12" i="1"/>
  <c r="U13" i="1"/>
  <c r="U14" i="1"/>
  <c r="U15" i="1"/>
  <c r="U16" i="1"/>
  <c r="U17" i="1"/>
  <c r="V4" i="1"/>
  <c r="P7" i="1"/>
  <c r="R7" i="1"/>
  <c r="S7" i="1"/>
  <c r="T7" i="1"/>
  <c r="U7" i="1"/>
  <c r="P6" i="1"/>
  <c r="R6" i="1"/>
  <c r="S6" i="1"/>
  <c r="T6" i="1"/>
  <c r="U6" i="1"/>
  <c r="R5" i="1"/>
  <c r="S5" i="1"/>
  <c r="T5" i="1"/>
  <c r="U5" i="1"/>
  <c r="P4" i="1"/>
  <c r="R4" i="1"/>
  <c r="S4" i="1"/>
  <c r="T4" i="1"/>
  <c r="U4" i="1"/>
  <c r="U3" i="1"/>
  <c r="T3" i="1"/>
  <c r="S3" i="1"/>
  <c r="R3" i="1"/>
  <c r="P8" i="1" l="1"/>
  <c r="P10" i="1"/>
  <c r="P9" i="1"/>
  <c r="P17" i="1"/>
  <c r="V9" i="1"/>
  <c r="O9" i="1"/>
  <c r="O17" i="1"/>
  <c r="V17" i="1"/>
  <c r="O10" i="1"/>
  <c r="V10" i="1"/>
  <c r="O16" i="1"/>
  <c r="W16" i="1" s="1"/>
  <c r="O8" i="1"/>
  <c r="W8" i="1" s="1"/>
  <c r="L14" i="1"/>
  <c r="V14" i="1" s="1"/>
  <c r="V11" i="1"/>
  <c r="W11" i="1" s="1"/>
  <c r="O15" i="1"/>
  <c r="W15" i="1" s="1"/>
  <c r="L13" i="1"/>
  <c r="V13" i="1" s="1"/>
  <c r="L12" i="1"/>
  <c r="V12" i="1" s="1"/>
  <c r="O4" i="1"/>
  <c r="W4" i="1" s="1"/>
  <c r="O7" i="1"/>
  <c r="W7" i="1" s="1"/>
  <c r="V6" i="1"/>
  <c r="V5" i="1"/>
  <c r="V3" i="1"/>
  <c r="O13" i="1" l="1"/>
  <c r="W13" i="1" s="1"/>
  <c r="O14" i="1"/>
  <c r="W14" i="1" s="1"/>
  <c r="O12" i="1"/>
  <c r="W12" i="1" s="1"/>
  <c r="W10" i="1"/>
  <c r="W17" i="1"/>
  <c r="W9" i="1"/>
  <c r="O5" i="1"/>
  <c r="W5" i="1" s="1"/>
  <c r="O3" i="1"/>
  <c r="W3" i="1" s="1"/>
  <c r="O6" i="1"/>
  <c r="W6" i="1" s="1"/>
  <c r="X15" i="1" l="1"/>
  <c r="X9" i="1"/>
  <c r="X13" i="1"/>
  <c r="X14" i="1"/>
  <c r="X11" i="1"/>
  <c r="X17" i="1"/>
  <c r="X8" i="1"/>
  <c r="X10" i="1"/>
  <c r="X16" i="1"/>
  <c r="X12" i="1"/>
  <c r="X5" i="1"/>
  <c r="X3" i="1"/>
  <c r="X6" i="1"/>
  <c r="X7" i="1"/>
  <c r="X4" i="1"/>
</calcChain>
</file>

<file path=xl/sharedStrings.xml><?xml version="1.0" encoding="utf-8"?>
<sst xmlns="http://schemas.openxmlformats.org/spreadsheetml/2006/main" count="31" uniqueCount="31">
  <si>
    <t>km parcouru</t>
  </si>
  <si>
    <t>km</t>
  </si>
  <si>
    <t>Mesures</t>
  </si>
  <si>
    <t>Pénalités</t>
  </si>
  <si>
    <t>Total</t>
  </si>
  <si>
    <t>Équipage</t>
  </si>
  <si>
    <t>Heure départ</t>
  </si>
  <si>
    <t>Heure arrivée</t>
  </si>
  <si>
    <t>Signalétique course abste</t>
  </si>
  <si>
    <t>Dissociation</t>
  </si>
  <si>
    <t>Manquement contrôle</t>
  </si>
  <si>
    <t>Hors délai</t>
  </si>
  <si>
    <t>Écart temps</t>
  </si>
  <si>
    <t>Écart km</t>
  </si>
  <si>
    <t>Temps</t>
  </si>
  <si>
    <t>Arrêt</t>
  </si>
  <si>
    <t>Signalétique</t>
  </si>
  <si>
    <t>Dissociation2</t>
  </si>
  <si>
    <t>Manquement contrôle2</t>
  </si>
  <si>
    <t>Hors délai2</t>
  </si>
  <si>
    <t xml:space="preserve"> Points</t>
  </si>
  <si>
    <t>Rang</t>
  </si>
  <si>
    <t>km compteur départ</t>
  </si>
  <si>
    <t>km compteur arrivée</t>
  </si>
  <si>
    <t>Arrêt pied à terre 150 m</t>
  </si>
  <si>
    <t>Écart temps / km</t>
  </si>
  <si>
    <t>Photos envoyées</t>
  </si>
  <si>
    <t>Photos envoyées2</t>
  </si>
  <si>
    <t>référence km</t>
  </si>
  <si>
    <t>paramètres</t>
  </si>
  <si>
    <t>référence temps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</si>
</sst>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[$-F400]h:mm:ss\ AM/PM"/>
    <numFmt numFmtId="165" formatCode="h:mm;@"/>
    <numFmt numFmtId="167" formatCode="&quot;N°&quot;#"/>
  </numFmts>
  <fonts count="3" x14ac:knownFonts="1">
    <font>
      <sz val="11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1"/>
      <color theme="1"/>
      <name val="Aptos Narrow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3" tint="0.74999237037263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5" tint="0.59999389629810485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0" fillId="0" borderId="0" xfId="0" applyAlignment="1">
      <alignment wrapText="1"/>
    </xf>
    <xf numFmtId="0" fontId="0" fillId="0" borderId="1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 wrapText="1"/>
    </xf>
    <xf numFmtId="0" fontId="0" fillId="3" borderId="2" xfId="0" applyFill="1" applyBorder="1" applyAlignment="1">
      <alignment horizontal="center" vertical="center" wrapText="1"/>
    </xf>
    <xf numFmtId="0" fontId="0" fillId="3" borderId="4" xfId="0" applyFill="1" applyBorder="1" applyAlignment="1">
      <alignment horizontal="center" vertical="center" wrapText="1"/>
    </xf>
    <xf numFmtId="0" fontId="0" fillId="3" borderId="3" xfId="0" applyFill="1" applyBorder="1" applyAlignment="1">
      <alignment horizontal="center" vertical="center" wrapText="1"/>
    </xf>
    <xf numFmtId="0" fontId="0" fillId="4" borderId="1" xfId="0" applyFill="1" applyBorder="1" applyAlignment="1">
      <alignment horizontal="center" vertical="center" wrapText="1"/>
    </xf>
    <xf numFmtId="0" fontId="0" fillId="0" borderId="5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164" fontId="0" fillId="0" borderId="7" xfId="0" applyNumberFormat="1" applyBorder="1" applyAlignment="1">
      <alignment horizontal="center" vertical="center"/>
    </xf>
    <xf numFmtId="164" fontId="0" fillId="0" borderId="8" xfId="0" applyNumberFormat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1" fontId="0" fillId="0" borderId="7" xfId="0" applyNumberFormat="1" applyBorder="1" applyAlignment="1">
      <alignment horizontal="center" vertical="center"/>
    </xf>
    <xf numFmtId="164" fontId="0" fillId="0" borderId="10" xfId="0" applyNumberFormat="1" applyBorder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1" fontId="0" fillId="0" borderId="10" xfId="0" applyNumberFormat="1" applyBorder="1" applyAlignment="1">
      <alignment horizontal="center" vertical="center"/>
    </xf>
    <xf numFmtId="165" fontId="0" fillId="0" borderId="0" xfId="0" applyNumberFormat="1"/>
    <xf numFmtId="0" fontId="0" fillId="0" borderId="5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12" xfId="0" applyBorder="1"/>
    <xf numFmtId="0" fontId="2" fillId="2" borderId="5" xfId="0" applyFont="1" applyFill="1" applyBorder="1" applyAlignment="1">
      <alignment horizontal="center" vertical="center"/>
    </xf>
    <xf numFmtId="1" fontId="0" fillId="0" borderId="8" xfId="0" applyNumberFormat="1" applyBorder="1" applyAlignment="1">
      <alignment horizontal="center" vertical="center"/>
    </xf>
    <xf numFmtId="3" fontId="0" fillId="0" borderId="8" xfId="0" applyNumberFormat="1" applyBorder="1" applyAlignment="1">
      <alignment horizontal="center" vertical="center"/>
    </xf>
    <xf numFmtId="3" fontId="0" fillId="0" borderId="0" xfId="0" applyNumberFormat="1" applyAlignment="1">
      <alignment horizontal="center" vertical="center"/>
    </xf>
    <xf numFmtId="1" fontId="0" fillId="0" borderId="0" xfId="0" applyNumberFormat="1" applyAlignment="1">
      <alignment horizontal="center" vertical="center"/>
    </xf>
    <xf numFmtId="1" fontId="0" fillId="0" borderId="0" xfId="0" applyNumberFormat="1"/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164" fontId="0" fillId="0" borderId="0" xfId="0" applyNumberFormat="1" applyBorder="1" applyAlignment="1">
      <alignment horizontal="center" vertical="center"/>
    </xf>
    <xf numFmtId="3" fontId="0" fillId="0" borderId="0" xfId="0" applyNumberFormat="1" applyBorder="1" applyAlignment="1">
      <alignment horizontal="center" vertical="center"/>
    </xf>
    <xf numFmtId="1" fontId="0" fillId="0" borderId="0" xfId="0" applyNumberForma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167" fontId="0" fillId="0" borderId="6" xfId="0" applyNumberFormat="1" applyBorder="1" applyAlignment="1">
      <alignment horizontal="center" vertical="center"/>
    </xf>
    <xf numFmtId="0" fontId="0" fillId="5" borderId="13" xfId="0" applyFill="1" applyBorder="1" applyAlignment="1">
      <alignment horizontal="centerContinuous"/>
    </xf>
    <xf numFmtId="0" fontId="0" fillId="6" borderId="13" xfId="0" applyFill="1" applyBorder="1" applyAlignment="1">
      <alignment wrapText="1"/>
    </xf>
    <xf numFmtId="21" fontId="0" fillId="7" borderId="13" xfId="0" applyNumberFormat="1" applyFill="1" applyBorder="1" applyAlignment="1">
      <alignment horizontal="center" vertical="center"/>
    </xf>
    <xf numFmtId="0" fontId="0" fillId="7" borderId="13" xfId="0" applyFill="1" applyBorder="1" applyAlignment="1">
      <alignment horizontal="center" vertical="center"/>
    </xf>
  </cellXfs>
  <cellStyles count="1">
    <cellStyle name="Normal" xfId="0" builtinId="0"/>
  </cellStyles>
  <dxfs count="27">
    <dxf>
      <numFmt numFmtId="164" formatCode="[$-F400]h:mm:ss\ AM/PM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/>
        <top/>
        <bottom/>
      </border>
    </dxf>
    <dxf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/>
        <right style="medium">
          <color indexed="64"/>
        </right>
        <top/>
        <bottom/>
      </border>
    </dxf>
    <dxf>
      <numFmt numFmtId="167" formatCode="&quot;N°&quot;#"/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/>
        <bottom/>
        <vertical/>
        <horizontal/>
      </border>
    </dxf>
    <dxf>
      <numFmt numFmtId="1" formatCode="0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vertical/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medium">
          <color indexed="64"/>
        </right>
        <top/>
        <bottom/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numFmt numFmtId="1" formatCode="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/>
        <top/>
        <bottom/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3" formatCode="#,##0"/>
      <alignment horizontal="center" vertical="center" textRotation="0" wrapText="0" indent="0" justifyLastLine="0" shrinkToFit="0" readingOrder="0"/>
    </dxf>
    <dxf>
      <numFmt numFmtId="3" formatCode="#,##0"/>
      <alignment horizontal="center" vertical="center" textRotation="0" wrapText="0" indent="0" justifyLastLine="0" shrinkToFit="0" readingOrder="0"/>
    </dxf>
    <dxf>
      <numFmt numFmtId="164" formatCode="[$-F400]h:mm:ss\ AM/PM"/>
      <alignment horizontal="center" vertical="center" textRotation="0" wrapText="0" indent="0" justifyLastLine="0" shrinkToFit="0" readingOrder="0"/>
    </dxf>
    <dxf>
      <numFmt numFmtId="164" formatCode="[$-F400]h:mm:ss\ AM/PM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border>
        <bottom style="medium">
          <color indexed="64"/>
        </bottom>
      </border>
    </dxf>
    <dxf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266699</xdr:colOff>
      <xdr:row>25</xdr:row>
      <xdr:rowOff>19050</xdr:rowOff>
    </xdr:from>
    <xdr:to>
      <xdr:col>28</xdr:col>
      <xdr:colOff>219074</xdr:colOff>
      <xdr:row>37</xdr:row>
      <xdr:rowOff>142875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E6BB980B-687A-DDD8-521F-92F99D984F4A}"/>
            </a:ext>
          </a:extLst>
        </xdr:cNvPr>
        <xdr:cNvSpPr txBox="1"/>
      </xdr:nvSpPr>
      <xdr:spPr>
        <a:xfrm>
          <a:off x="12592049" y="6686550"/>
          <a:ext cx="9420225" cy="24098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GB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 Temps de référence</a:t>
          </a:r>
          <a:r>
            <a:rPr lang="en-GB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de parcours : 7h</a:t>
          </a:r>
        </a:p>
        <a:p>
          <a:r>
            <a:rPr lang="en-GB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 </a:t>
          </a:r>
          <a:r>
            <a:rPr lang="en-GB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Chaque seconde entière d’avance ou de retard, au contrôle d’arrivée (comparé au temps de parcours idéal) = pénalité 15 points par seconde</a:t>
          </a:r>
          <a:br>
            <a:rPr lang="en-GB"/>
          </a:br>
          <a:r>
            <a:rPr lang="en-GB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 Chaque kilomètre entier de plus ou de moins (comparé au kilométrage idéal) = pénalité 1 000 points</a:t>
          </a:r>
          <a:br>
            <a:rPr lang="en-GB"/>
          </a:br>
          <a:r>
            <a:rPr lang="en-GB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 Arrêt d’une équipe ou pied à terre (au moins 1 équipier) à –150 mètres de l’arrivée = pénalité 10 000 points</a:t>
          </a:r>
          <a:br>
            <a:rPr lang="en-GB"/>
          </a:br>
          <a:r>
            <a:rPr lang="en-GB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 Enlèvement, perte ou mauvaise visibilité de la signalétique de course (au moins 1 équipier) = pénalité 25 000 points</a:t>
          </a:r>
          <a:br>
            <a:rPr lang="en-GB"/>
          </a:br>
          <a:r>
            <a:rPr lang="en-GB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 Dissociation ou équipe incomplète (au moins 1 scooter/équipier manquant) pénalité = 50 000 points</a:t>
          </a:r>
          <a:br>
            <a:rPr lang="en-GB"/>
          </a:br>
          <a:r>
            <a:rPr lang="en-GB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 Manquement d’un contrôle de passage (au moins 1 équipier) = pénalité 50 000 points</a:t>
          </a:r>
          <a:br>
            <a:rPr lang="en-GB"/>
          </a:br>
          <a:r>
            <a:rPr lang="en-GB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 Arrivée à l’étape finale après la fermeture du contrôle d’arrivée (1 heure après l’arrivée théorique prévue) = pénalité 90 000 points</a:t>
          </a:r>
        </a:p>
        <a:p>
          <a:r>
            <a:rPr lang="en-GB" sz="1100" b="0" i="0" kern="12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 Photos :</a:t>
          </a:r>
        </a:p>
        <a:p>
          <a:r>
            <a:rPr lang="en-GB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Si Photos envoyées = 3 donc pénalités 0 point</a:t>
          </a:r>
        </a:p>
        <a:p>
          <a:r>
            <a:rPr lang="en-GB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Si Photos envoyées = 2 donc pénalités 5 000 points</a:t>
          </a:r>
        </a:p>
        <a:p>
          <a:r>
            <a:rPr lang="en-GB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Si Photos envoyées = 1 donc pénalités 10 000 points</a:t>
          </a:r>
        </a:p>
        <a:p>
          <a:r>
            <a:rPr lang="en-GB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Si Photos envoyées = 0 donc pénalités 15 000 points</a:t>
          </a:r>
        </a:p>
        <a:p>
          <a:endParaRPr lang="en-GB" sz="1100" kern="1200"/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AF2D2BA-1C7F-45B4-B04E-76F2BE904C4C}" name="Table1" displayName="Table1" ref="A2:X17" totalsRowShown="0" headerRowDxfId="26" dataDxfId="24" headerRowBorderDxfId="25">
  <autoFilter ref="A2:X17" xr:uid="{EAF2D2BA-1C7F-45B4-B04E-76F2BE904C4C}"/>
  <sortState xmlns:xlrd2="http://schemas.microsoft.com/office/spreadsheetml/2017/richdata2" ref="A3:X17">
    <sortCondition ref="A2:A17"/>
  </sortState>
  <tableColumns count="24">
    <tableColumn id="1" xr3:uid="{965C2FB2-D113-490B-9DE4-97A8FA43A653}" name="Équipage" dataDxfId="2"/>
    <tableColumn id="2" xr3:uid="{12606912-C396-45CF-89B8-72BDE23B6A31}" name="Heure départ" dataDxfId="23"/>
    <tableColumn id="3" xr3:uid="{C64256E1-BE9A-4585-BDC0-BA400905C3B4}" name="Heure arrivée" dataDxfId="22"/>
    <tableColumn id="21" xr3:uid="{37C209E6-50BC-414B-A9C7-F25EB2EAB92F}" name="km compteur départ" dataDxfId="21"/>
    <tableColumn id="22" xr3:uid="{8FE4D6FD-C166-4229-A049-01E4ABB95220}" name="km compteur arrivée" dataDxfId="20"/>
    <tableColumn id="4" xr3:uid="{511B534A-E503-4F9A-A6EE-8D50DD171F5E}" name="km parcouru" dataDxfId="19">
      <calculatedColumnFormula>Table1[[#This Row],[km compteur arrivée]]-Table1[[#This Row],[km compteur départ]]</calculatedColumnFormula>
    </tableColumn>
    <tableColumn id="23" xr3:uid="{281BB9D3-4947-413B-BD95-3B4D8E64A004}" name="Photos envoyées" dataDxfId="18"/>
    <tableColumn id="5" xr3:uid="{7A6F131B-5EDE-419C-A01D-66640DF7CECA}" name="Arrêt pied à terre 150 m" dataDxfId="17"/>
    <tableColumn id="6" xr3:uid="{E6E8143F-4CD6-485D-8AF7-56A480102578}" name="Signalétique course abste" dataDxfId="16"/>
    <tableColumn id="7" xr3:uid="{3B60F25B-694D-4F07-B1C4-E83FA84A6FF3}" name="Dissociation" dataDxfId="15"/>
    <tableColumn id="8" xr3:uid="{CBF735C4-9F4C-4CFE-B2B4-0503781125C0}" name="Manquement contrôle" dataDxfId="14"/>
    <tableColumn id="9" xr3:uid="{A14E1B70-8753-4778-8179-E7B957345231}" name="Hors délai" dataDxfId="13">
      <calculatedColumnFormula>(M3&gt;=1/24)*1</calculatedColumnFormula>
    </tableColumn>
    <tableColumn id="10" xr3:uid="{FBF10869-0751-43A1-A4F3-B94A629A1D58}" name="Écart temps" dataDxfId="0">
      <calculatedColumnFormula>ABS(Table1[[#This Row],[Heure arrivée]]-Table1[[#This Row],[Heure départ]]-($AB$3))</calculatedColumnFormula>
    </tableColumn>
    <tableColumn id="11" xr3:uid="{CC017889-CC03-4380-8827-7656C973DE65}" name="Écart km" dataDxfId="1">
      <calculatedColumnFormula>ABS(F3-$AC$3)</calculatedColumnFormula>
    </tableColumn>
    <tableColumn id="12" xr3:uid="{81BBE3E3-62CD-48F5-96C9-8C31E10C7469}" name="Temps" dataDxfId="12">
      <calculatedColumnFormula>M3*24*60*60*15*(L3=0)</calculatedColumnFormula>
    </tableColumn>
    <tableColumn id="13" xr3:uid="{7D835111-B007-4268-9A55-0C23CF5563C4}" name="km" dataDxfId="11">
      <calculatedColumnFormula>N3*1000</calculatedColumnFormula>
    </tableColumn>
    <tableColumn id="24" xr3:uid="{9556D091-AC07-45E8-B2E9-8613513AED36}" name="Photos envoyées2" dataDxfId="3">
      <calculatedColumnFormula>(3-Table1[[#This Row],[Photos envoyées]])*5000</calculatedColumnFormula>
    </tableColumn>
    <tableColumn id="14" xr3:uid="{30194DBA-EF52-46EB-A8B4-174B89D77614}" name="Arrêt" dataDxfId="10">
      <calculatedColumnFormula>H3*10000</calculatedColumnFormula>
    </tableColumn>
    <tableColumn id="15" xr3:uid="{463BF2DA-6BEB-40B8-BDE9-63A3FBE14464}" name="Signalétique" dataDxfId="9">
      <calculatedColumnFormula>I3*25000</calculatedColumnFormula>
    </tableColumn>
    <tableColumn id="16" xr3:uid="{C6D5E183-C099-4E58-BA3F-95C4110966D3}" name="Dissociation2" dataDxfId="8">
      <calculatedColumnFormula>J3*50000</calculatedColumnFormula>
    </tableColumn>
    <tableColumn id="17" xr3:uid="{AC886CEE-1705-4DED-A43D-B2694798B533}" name="Manquement contrôle2" dataDxfId="7">
      <calculatedColumnFormula>K3*50000</calculatedColumnFormula>
    </tableColumn>
    <tableColumn id="18" xr3:uid="{CA306CDB-ED77-4D81-8ABA-5EDC368B5F90}" name="Hors délai2" dataDxfId="6">
      <calculatedColumnFormula>L3*90000</calculatedColumnFormula>
    </tableColumn>
    <tableColumn id="19" xr3:uid="{AB0B5186-9F72-45D8-891C-420219C1CA2F}" name=" Points" dataDxfId="5">
      <calculatedColumnFormula>SUM(Table1[[#This Row],[Temps]:[Hors délai2]])</calculatedColumnFormula>
    </tableColumn>
    <tableColumn id="20" xr3:uid="{01FEF542-DA33-4044-ACEC-78E60BEE30D6}" name="Rang" dataDxfId="4">
      <calculatedColumnFormula>RANK(Table1[[#This Row],[ Points]],Table1[[ Points]],1)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F43687-EC74-4190-9672-3A02FE38CA06}">
  <dimension ref="A1:AC21"/>
  <sheetViews>
    <sheetView tabSelected="1" workbookViewId="0">
      <selection activeCell="Q3" sqref="Q3"/>
    </sheetView>
  </sheetViews>
  <sheetFormatPr defaultColWidth="9.140625" defaultRowHeight="15" x14ac:dyDescent="0.25"/>
  <cols>
    <col min="1" max="1" width="12.5703125" style="10" customWidth="1"/>
    <col min="2" max="2" width="11.42578125" customWidth="1"/>
    <col min="3" max="5" width="12.5703125" customWidth="1"/>
    <col min="6" max="7" width="10.28515625" customWidth="1"/>
    <col min="8" max="10" width="12.5703125" customWidth="1"/>
    <col min="11" max="11" width="14.5703125" bestFit="1" customWidth="1"/>
    <col min="12" max="19" width="12.5703125" customWidth="1"/>
    <col min="20" max="20" width="11.7109375" customWidth="1"/>
    <col min="21" max="22" width="12.5703125" customWidth="1"/>
  </cols>
  <sheetData>
    <row r="1" spans="1:29" ht="36.75" customHeight="1" thickBot="1" x14ac:dyDescent="0.3">
      <c r="A1" s="25"/>
      <c r="B1" s="31" t="s">
        <v>2</v>
      </c>
      <c r="C1" s="32"/>
      <c r="D1" s="32"/>
      <c r="E1" s="32"/>
      <c r="F1" s="32"/>
      <c r="G1" s="32"/>
      <c r="H1" s="32"/>
      <c r="I1" s="32"/>
      <c r="J1" s="32"/>
      <c r="K1" s="32"/>
      <c r="L1" s="33"/>
      <c r="M1" s="31" t="s">
        <v>25</v>
      </c>
      <c r="N1" s="33"/>
      <c r="O1" s="31" t="s">
        <v>3</v>
      </c>
      <c r="P1" s="32"/>
      <c r="Q1" s="32"/>
      <c r="R1" s="32"/>
      <c r="S1" s="32"/>
      <c r="T1" s="32"/>
      <c r="U1" s="32"/>
      <c r="V1" s="33"/>
      <c r="W1" s="25" t="s">
        <v>4</v>
      </c>
      <c r="X1" s="24"/>
      <c r="AB1" s="39" t="s">
        <v>29</v>
      </c>
      <c r="AC1" s="39"/>
    </row>
    <row r="2" spans="1:29" s="1" customFormat="1" ht="42" customHeight="1" thickBot="1" x14ac:dyDescent="0.3">
      <c r="A2" s="22" t="s">
        <v>5</v>
      </c>
      <c r="B2" s="23" t="s">
        <v>6</v>
      </c>
      <c r="C2" s="3" t="s">
        <v>7</v>
      </c>
      <c r="D2" s="3" t="s">
        <v>22</v>
      </c>
      <c r="E2" s="3" t="s">
        <v>23</v>
      </c>
      <c r="F2" s="3" t="s">
        <v>0</v>
      </c>
      <c r="G2" s="3" t="s">
        <v>26</v>
      </c>
      <c r="H2" s="3" t="s">
        <v>24</v>
      </c>
      <c r="I2" s="3" t="s">
        <v>8</v>
      </c>
      <c r="J2" s="3" t="s">
        <v>9</v>
      </c>
      <c r="K2" s="3" t="s">
        <v>10</v>
      </c>
      <c r="L2" s="8" t="s">
        <v>11</v>
      </c>
      <c r="M2" s="5" t="s">
        <v>12</v>
      </c>
      <c r="N2" s="6" t="s">
        <v>13</v>
      </c>
      <c r="O2" s="5" t="s">
        <v>14</v>
      </c>
      <c r="P2" s="7" t="s">
        <v>1</v>
      </c>
      <c r="Q2" s="7" t="s">
        <v>27</v>
      </c>
      <c r="R2" s="7" t="s">
        <v>15</v>
      </c>
      <c r="S2" s="7" t="s">
        <v>16</v>
      </c>
      <c r="T2" s="7" t="s">
        <v>17</v>
      </c>
      <c r="U2" s="7" t="s">
        <v>18</v>
      </c>
      <c r="V2" s="6" t="s">
        <v>19</v>
      </c>
      <c r="W2" s="4" t="s">
        <v>20</v>
      </c>
      <c r="X2" s="2" t="s">
        <v>21</v>
      </c>
      <c r="AB2" s="40" t="s">
        <v>30</v>
      </c>
      <c r="AC2" s="40" t="s">
        <v>28</v>
      </c>
    </row>
    <row r="3" spans="1:29" s="10" customFormat="1" ht="21.75" customHeight="1" x14ac:dyDescent="0.25">
      <c r="A3" s="38">
        <v>1</v>
      </c>
      <c r="B3" s="17">
        <v>0.37569444444444444</v>
      </c>
      <c r="C3" s="12">
        <v>0.76458333333333328</v>
      </c>
      <c r="D3" s="27">
        <v>10000</v>
      </c>
      <c r="E3" s="27">
        <v>10350</v>
      </c>
      <c r="F3" s="26">
        <f>Table1[[#This Row],[km compteur arrivée]]-Table1[[#This Row],[km compteur départ]]</f>
        <v>350</v>
      </c>
      <c r="G3" s="26">
        <v>0</v>
      </c>
      <c r="H3" s="13">
        <v>0</v>
      </c>
      <c r="I3" s="13">
        <v>0</v>
      </c>
      <c r="J3" s="13">
        <v>0</v>
      </c>
      <c r="K3" s="13">
        <v>0</v>
      </c>
      <c r="L3" s="9">
        <v>0</v>
      </c>
      <c r="M3" s="11">
        <f>ABS(Table1[[#This Row],[Heure arrivée]]-Table1[[#This Row],[Heure départ]]-($AB$3))</f>
        <v>2.7777777777777846E-2</v>
      </c>
      <c r="N3" s="14">
        <f t="shared" ref="N3:N17" si="0">ABS(F3-$AC$3)</f>
        <v>30</v>
      </c>
      <c r="O3" s="15">
        <f>M3*24*60*60*15*(L3=0)</f>
        <v>36000.000000000087</v>
      </c>
      <c r="P3" s="13">
        <f>N3*1000</f>
        <v>30000</v>
      </c>
      <c r="Q3" s="26">
        <f>(3-Table1[[#This Row],[Photos envoyées]])*5000</f>
        <v>15000</v>
      </c>
      <c r="R3" s="13">
        <f>H3*10000</f>
        <v>0</v>
      </c>
      <c r="S3" s="13">
        <f>I3*25000</f>
        <v>0</v>
      </c>
      <c r="T3" s="13">
        <f>J3*50000</f>
        <v>0</v>
      </c>
      <c r="U3" s="13">
        <f>K3*50000</f>
        <v>0</v>
      </c>
      <c r="V3" s="14">
        <f>L3*90000</f>
        <v>0</v>
      </c>
      <c r="W3" s="9">
        <f>SUM(Table1[[#This Row],[Temps]:[Hors délai2]])</f>
        <v>81000.000000000087</v>
      </c>
      <c r="X3" s="18">
        <f>RANK(Table1[[#This Row],[ Points]],Table1[[ Points]],1)</f>
        <v>2</v>
      </c>
      <c r="AB3" s="41">
        <v>0.41666666666666669</v>
      </c>
      <c r="AC3" s="42">
        <v>320</v>
      </c>
    </row>
    <row r="4" spans="1:29" s="10" customFormat="1" ht="21.75" customHeight="1" x14ac:dyDescent="0.25">
      <c r="A4" s="38">
        <v>2</v>
      </c>
      <c r="B4" s="17">
        <v>0.37638888888888888</v>
      </c>
      <c r="C4" s="17">
        <v>0.66111111111111109</v>
      </c>
      <c r="D4" s="28">
        <v>75435</v>
      </c>
      <c r="E4" s="28">
        <v>75750</v>
      </c>
      <c r="F4" s="29">
        <f>Table1[[#This Row],[km compteur arrivée]]-Table1[[#This Row],[km compteur départ]]</f>
        <v>315</v>
      </c>
      <c r="G4" s="29">
        <v>3</v>
      </c>
      <c r="H4" s="10">
        <v>0</v>
      </c>
      <c r="I4" s="10">
        <v>0</v>
      </c>
      <c r="J4" s="10">
        <v>0</v>
      </c>
      <c r="K4" s="37">
        <v>0</v>
      </c>
      <c r="L4" s="18">
        <v>0</v>
      </c>
      <c r="M4" s="16">
        <f>ABS(Table1[[#This Row],[Heure arrivée]]-Table1[[#This Row],[Heure départ]]-($AB$3))</f>
        <v>0.13194444444444448</v>
      </c>
      <c r="N4" s="19">
        <f t="shared" si="0"/>
        <v>5</v>
      </c>
      <c r="O4" s="20">
        <f>M4*24*60*60*15*(L4=0)</f>
        <v>171000.00000000006</v>
      </c>
      <c r="P4" s="10">
        <f>N4*1000</f>
        <v>5000</v>
      </c>
      <c r="Q4" s="29">
        <f>(3-Table1[[#This Row],[Photos envoyées]])*5000</f>
        <v>0</v>
      </c>
      <c r="R4" s="10">
        <f>H4*10000</f>
        <v>0</v>
      </c>
      <c r="S4" s="10">
        <f>I4*25000</f>
        <v>0</v>
      </c>
      <c r="T4" s="10">
        <f>J4*50000</f>
        <v>0</v>
      </c>
      <c r="U4" s="10">
        <f>K4*50000</f>
        <v>0</v>
      </c>
      <c r="V4" s="19">
        <f>L4*90000</f>
        <v>0</v>
      </c>
      <c r="W4" s="18">
        <f>SUM(Table1[[#This Row],[Temps]:[Hors délai2]])</f>
        <v>176000.00000000006</v>
      </c>
      <c r="X4" s="18">
        <f>RANK(Table1[[#This Row],[ Points]],Table1[[ Points]],1)</f>
        <v>13</v>
      </c>
    </row>
    <row r="5" spans="1:29" s="10" customFormat="1" ht="21.75" customHeight="1" x14ac:dyDescent="0.25">
      <c r="A5" s="38">
        <v>3</v>
      </c>
      <c r="B5" s="17">
        <v>0.37708333333333299</v>
      </c>
      <c r="C5" s="17">
        <v>0.62916666666666665</v>
      </c>
      <c r="D5" s="28">
        <v>10000</v>
      </c>
      <c r="E5" s="28">
        <v>10350</v>
      </c>
      <c r="F5" s="29">
        <f>Table1[[#This Row],[km compteur arrivée]]-Table1[[#This Row],[km compteur départ]]</f>
        <v>350</v>
      </c>
      <c r="G5" s="29"/>
      <c r="H5" s="10">
        <v>0</v>
      </c>
      <c r="I5" s="10">
        <v>0</v>
      </c>
      <c r="J5" s="10">
        <v>0</v>
      </c>
      <c r="K5" s="10">
        <v>0</v>
      </c>
      <c r="L5" s="18">
        <v>0</v>
      </c>
      <c r="M5" s="16">
        <f>ABS(Table1[[#This Row],[Heure arrivée]]-Table1[[#This Row],[Heure départ]]-($AB$3))</f>
        <v>0.16458333333333303</v>
      </c>
      <c r="N5" s="19">
        <f t="shared" si="0"/>
        <v>30</v>
      </c>
      <c r="O5" s="20">
        <f>M5*24*60*60*15*(L5=0)</f>
        <v>213299.99999999959</v>
      </c>
      <c r="P5" s="10">
        <f>N5*1000</f>
        <v>30000</v>
      </c>
      <c r="Q5" s="29">
        <f>(3-Table1[[#This Row],[Photos envoyées]])*5000</f>
        <v>15000</v>
      </c>
      <c r="R5" s="10">
        <f>H5*10000</f>
        <v>0</v>
      </c>
      <c r="S5" s="10">
        <f>I5*25000</f>
        <v>0</v>
      </c>
      <c r="T5" s="10">
        <f>J5*50000</f>
        <v>0</v>
      </c>
      <c r="U5" s="10">
        <f>K5*50000</f>
        <v>0</v>
      </c>
      <c r="V5" s="19">
        <f>L5*90000</f>
        <v>0</v>
      </c>
      <c r="W5" s="18">
        <f>SUM(Table1[[#This Row],[Temps]:[Hors délai2]])</f>
        <v>258299.99999999959</v>
      </c>
      <c r="X5" s="18">
        <f>RANK(Table1[[#This Row],[ Points]],Table1[[ Points]],1)</f>
        <v>14</v>
      </c>
    </row>
    <row r="6" spans="1:29" s="10" customFormat="1" ht="21.75" customHeight="1" x14ac:dyDescent="0.25">
      <c r="A6" s="38">
        <v>4</v>
      </c>
      <c r="B6" s="17">
        <v>0.37777777777777799</v>
      </c>
      <c r="C6" s="17">
        <v>0.62430555555555556</v>
      </c>
      <c r="D6" s="28">
        <v>10000</v>
      </c>
      <c r="E6" s="28">
        <v>10350</v>
      </c>
      <c r="F6" s="29">
        <f>Table1[[#This Row],[km compteur arrivée]]-Table1[[#This Row],[km compteur départ]]</f>
        <v>350</v>
      </c>
      <c r="G6" s="29"/>
      <c r="H6" s="10">
        <v>0</v>
      </c>
      <c r="I6" s="10">
        <v>0</v>
      </c>
      <c r="J6" s="10">
        <v>0</v>
      </c>
      <c r="K6" s="37">
        <v>0</v>
      </c>
      <c r="L6" s="18">
        <v>0</v>
      </c>
      <c r="M6" s="16">
        <f>ABS(Table1[[#This Row],[Heure arrivée]]-Table1[[#This Row],[Heure départ]]-($AB$3))</f>
        <v>0.17013888888888912</v>
      </c>
      <c r="N6" s="19">
        <f t="shared" si="0"/>
        <v>30</v>
      </c>
      <c r="O6" s="20">
        <f>M6*24*60*60*15*(L6=0)</f>
        <v>220500.00000000029</v>
      </c>
      <c r="P6" s="10">
        <f>N6*1000</f>
        <v>30000</v>
      </c>
      <c r="Q6" s="29">
        <f>(3-Table1[[#This Row],[Photos envoyées]])*5000</f>
        <v>15000</v>
      </c>
      <c r="R6" s="10">
        <f>H6*10000</f>
        <v>0</v>
      </c>
      <c r="S6" s="10">
        <f>I6*25000</f>
        <v>0</v>
      </c>
      <c r="T6" s="10">
        <f>J6*50000</f>
        <v>0</v>
      </c>
      <c r="U6" s="10">
        <f>K6*50000</f>
        <v>0</v>
      </c>
      <c r="V6" s="19">
        <f>L6*90000</f>
        <v>0</v>
      </c>
      <c r="W6" s="18">
        <f>SUM(Table1[[#This Row],[Temps]:[Hors délai2]])</f>
        <v>265500.00000000029</v>
      </c>
      <c r="X6" s="18">
        <f>RANK(Table1[[#This Row],[ Points]],Table1[[ Points]],1)</f>
        <v>15</v>
      </c>
    </row>
    <row r="7" spans="1:29" s="10" customFormat="1" ht="21.75" customHeight="1" x14ac:dyDescent="0.25">
      <c r="A7" s="38">
        <v>5</v>
      </c>
      <c r="B7" s="17">
        <v>0.37847222222222199</v>
      </c>
      <c r="C7" s="17">
        <v>0.73958333333333337</v>
      </c>
      <c r="D7" s="28">
        <v>10000</v>
      </c>
      <c r="E7" s="28">
        <v>10350</v>
      </c>
      <c r="F7" s="29">
        <f>Table1[[#This Row],[km compteur arrivée]]-Table1[[#This Row],[km compteur départ]]</f>
        <v>350</v>
      </c>
      <c r="G7" s="29"/>
      <c r="H7" s="10">
        <v>0</v>
      </c>
      <c r="I7" s="10">
        <v>0</v>
      </c>
      <c r="J7" s="10">
        <v>0</v>
      </c>
      <c r="K7" s="19">
        <v>0</v>
      </c>
      <c r="L7" s="18">
        <f>(M7&gt;=1/24)*1</f>
        <v>1</v>
      </c>
      <c r="M7" s="16">
        <f>ABS(Table1[[#This Row],[Heure arrivée]]-Table1[[#This Row],[Heure départ]]-($AB$3))</f>
        <v>5.5555555555555303E-2</v>
      </c>
      <c r="N7" s="19">
        <f t="shared" si="0"/>
        <v>30</v>
      </c>
      <c r="O7" s="20">
        <f>M7*24*60*60*15*(L7=0)</f>
        <v>0</v>
      </c>
      <c r="P7" s="10">
        <f>N7*1000</f>
        <v>30000</v>
      </c>
      <c r="Q7" s="29">
        <f>(3-Table1[[#This Row],[Photos envoyées]])*5000</f>
        <v>15000</v>
      </c>
      <c r="R7" s="10">
        <f>H7*10000</f>
        <v>0</v>
      </c>
      <c r="S7" s="10">
        <f>I7*25000</f>
        <v>0</v>
      </c>
      <c r="T7" s="10">
        <f>J7*50000</f>
        <v>0</v>
      </c>
      <c r="U7" s="10">
        <f>K7*50000</f>
        <v>0</v>
      </c>
      <c r="V7" s="19">
        <f>L7*90000</f>
        <v>90000</v>
      </c>
      <c r="W7" s="18">
        <f>SUM(Table1[[#This Row],[Temps]:[Hors délai2]])</f>
        <v>135000</v>
      </c>
      <c r="X7" s="18">
        <f>RANK(Table1[[#This Row],[ Points]],Table1[[ Points]],1)</f>
        <v>5</v>
      </c>
    </row>
    <row r="8" spans="1:29" ht="21.75" customHeight="1" x14ac:dyDescent="0.25">
      <c r="A8" s="38">
        <v>6</v>
      </c>
      <c r="B8" s="17">
        <v>0.37916666666666698</v>
      </c>
      <c r="C8" s="17">
        <v>0.76458333333333328</v>
      </c>
      <c r="D8" s="28">
        <v>10000</v>
      </c>
      <c r="E8" s="28">
        <v>10350</v>
      </c>
      <c r="F8" s="29">
        <f>Table1[[#This Row],[km compteur arrivée]]-Table1[[#This Row],[km compteur départ]]</f>
        <v>350</v>
      </c>
      <c r="G8" s="29"/>
      <c r="H8" s="10">
        <v>0</v>
      </c>
      <c r="I8" s="10">
        <v>0</v>
      </c>
      <c r="J8" s="10">
        <v>0</v>
      </c>
      <c r="K8" s="10">
        <v>0</v>
      </c>
      <c r="L8" s="18">
        <f>(M8&gt;=1/24)*1</f>
        <v>0</v>
      </c>
      <c r="M8" s="16">
        <f>ABS(Table1[[#This Row],[Heure arrivée]]-Table1[[#This Row],[Heure départ]]-($AB$3))</f>
        <v>3.1250000000000389E-2</v>
      </c>
      <c r="N8" s="19">
        <f t="shared" si="0"/>
        <v>30</v>
      </c>
      <c r="O8" s="20">
        <f>M8*24*60*60*15*(L8=0)</f>
        <v>40500.000000000502</v>
      </c>
      <c r="P8" s="10">
        <f>N8*1000</f>
        <v>30000</v>
      </c>
      <c r="Q8" s="29">
        <f>(3-Table1[[#This Row],[Photos envoyées]])*5000</f>
        <v>15000</v>
      </c>
      <c r="R8" s="10">
        <f>H8*10000</f>
        <v>0</v>
      </c>
      <c r="S8" s="10">
        <f>I8*25000</f>
        <v>0</v>
      </c>
      <c r="T8" s="10">
        <f>J8*50000</f>
        <v>0</v>
      </c>
      <c r="U8" s="10">
        <f>K8*50000</f>
        <v>0</v>
      </c>
      <c r="V8" s="19">
        <f>L8*90000</f>
        <v>0</v>
      </c>
      <c r="W8" s="18">
        <f>SUM(Table1[[#This Row],[Temps]:[Hors délai2]])</f>
        <v>85500.000000000495</v>
      </c>
      <c r="X8" s="18">
        <f>RANK(Table1[[#This Row],[ Points]],Table1[[ Points]],1)</f>
        <v>3</v>
      </c>
    </row>
    <row r="9" spans="1:29" ht="21.75" customHeight="1" x14ac:dyDescent="0.25">
      <c r="A9" s="38">
        <v>7</v>
      </c>
      <c r="B9" s="17">
        <v>0.37986111111111098</v>
      </c>
      <c r="C9" s="17">
        <v>0.74444444444444446</v>
      </c>
      <c r="D9" s="28">
        <v>10000</v>
      </c>
      <c r="E9" s="28">
        <v>10350</v>
      </c>
      <c r="F9" s="29">
        <f>Table1[[#This Row],[km compteur arrivée]]-Table1[[#This Row],[km compteur départ]]</f>
        <v>350</v>
      </c>
      <c r="G9" s="29"/>
      <c r="H9" s="10">
        <v>0</v>
      </c>
      <c r="I9" s="10">
        <v>0</v>
      </c>
      <c r="J9" s="10">
        <v>0</v>
      </c>
      <c r="K9" s="10">
        <v>0</v>
      </c>
      <c r="L9" s="18">
        <f>(M9&gt;=1/24)*1</f>
        <v>1</v>
      </c>
      <c r="M9" s="16">
        <f>ABS(Table1[[#This Row],[Heure arrivée]]-Table1[[#This Row],[Heure départ]]-($AB$3))</f>
        <v>5.2083333333333204E-2</v>
      </c>
      <c r="N9" s="19">
        <f t="shared" si="0"/>
        <v>30</v>
      </c>
      <c r="O9" s="20">
        <f>M9*24*60*60*15*(L9=0)</f>
        <v>0</v>
      </c>
      <c r="P9" s="10">
        <f>N9*1000</f>
        <v>30000</v>
      </c>
      <c r="Q9" s="29">
        <f>(3-Table1[[#This Row],[Photos envoyées]])*5000</f>
        <v>15000</v>
      </c>
      <c r="R9" s="10">
        <f>H9*10000</f>
        <v>0</v>
      </c>
      <c r="S9" s="10">
        <f>I9*25000</f>
        <v>0</v>
      </c>
      <c r="T9" s="10">
        <f>J9*50000</f>
        <v>0</v>
      </c>
      <c r="U9" s="10">
        <f>K9*50000</f>
        <v>0</v>
      </c>
      <c r="V9" s="19">
        <f>L9*90000</f>
        <v>90000</v>
      </c>
      <c r="W9" s="18">
        <f>SUM(Table1[[#This Row],[Temps]:[Hors délai2]])</f>
        <v>135000</v>
      </c>
      <c r="X9" s="18">
        <f>RANK(Table1[[#This Row],[ Points]],Table1[[ Points]],1)</f>
        <v>5</v>
      </c>
    </row>
    <row r="10" spans="1:29" ht="21.75" customHeight="1" x14ac:dyDescent="0.25">
      <c r="A10" s="38">
        <v>8</v>
      </c>
      <c r="B10" s="17">
        <v>0.38055555555555598</v>
      </c>
      <c r="C10" s="17">
        <v>0.62916666666666665</v>
      </c>
      <c r="D10" s="28">
        <v>10000</v>
      </c>
      <c r="E10" s="28">
        <v>10350</v>
      </c>
      <c r="F10" s="29">
        <f>Table1[[#This Row],[km compteur arrivée]]-Table1[[#This Row],[km compteur départ]]</f>
        <v>350</v>
      </c>
      <c r="G10" s="29"/>
      <c r="H10" s="10">
        <v>0</v>
      </c>
      <c r="I10" s="10">
        <v>0</v>
      </c>
      <c r="J10" s="10">
        <v>0</v>
      </c>
      <c r="K10" s="10">
        <v>0</v>
      </c>
      <c r="L10" s="18">
        <f>(M10&gt;=1/24)*1</f>
        <v>1</v>
      </c>
      <c r="M10" s="16">
        <f>ABS(Table1[[#This Row],[Heure arrivée]]-Table1[[#This Row],[Heure départ]]-($AB$3))</f>
        <v>0.16805555555555601</v>
      </c>
      <c r="N10" s="19">
        <f t="shared" si="0"/>
        <v>30</v>
      </c>
      <c r="O10" s="20">
        <f>M10*24*60*60*15*(L10=0)</f>
        <v>0</v>
      </c>
      <c r="P10" s="10">
        <f>N10*1000</f>
        <v>30000</v>
      </c>
      <c r="Q10" s="29">
        <f>(3-Table1[[#This Row],[Photos envoyées]])*5000</f>
        <v>15000</v>
      </c>
      <c r="R10" s="10">
        <f>H10*10000</f>
        <v>0</v>
      </c>
      <c r="S10" s="10">
        <f>I10*25000</f>
        <v>0</v>
      </c>
      <c r="T10" s="10">
        <f>J10*50000</f>
        <v>0</v>
      </c>
      <c r="U10" s="10">
        <f>K10*50000</f>
        <v>0</v>
      </c>
      <c r="V10" s="19">
        <f>L10*90000</f>
        <v>90000</v>
      </c>
      <c r="W10" s="18">
        <f>SUM(Table1[[#This Row],[Temps]:[Hors délai2]])</f>
        <v>135000</v>
      </c>
      <c r="X10" s="18">
        <f>RANK(Table1[[#This Row],[ Points]],Table1[[ Points]],1)</f>
        <v>5</v>
      </c>
    </row>
    <row r="11" spans="1:29" ht="21.75" customHeight="1" x14ac:dyDescent="0.25">
      <c r="A11" s="38">
        <v>9</v>
      </c>
      <c r="B11" s="17">
        <v>0.38124999999999998</v>
      </c>
      <c r="C11" s="17">
        <v>0.79097222222222219</v>
      </c>
      <c r="D11" s="28">
        <v>10000</v>
      </c>
      <c r="E11" s="28">
        <v>10350</v>
      </c>
      <c r="F11" s="29">
        <f>Table1[[#This Row],[km compteur arrivée]]-Table1[[#This Row],[km compteur départ]]</f>
        <v>350</v>
      </c>
      <c r="G11" s="29"/>
      <c r="H11" s="10">
        <v>0</v>
      </c>
      <c r="I11" s="10">
        <v>0</v>
      </c>
      <c r="J11" s="10">
        <v>0</v>
      </c>
      <c r="K11" s="37">
        <v>0</v>
      </c>
      <c r="L11" s="18">
        <f>(M11&gt;=1/24)*1</f>
        <v>0</v>
      </c>
      <c r="M11" s="16">
        <f>ABS(Table1[[#This Row],[Heure arrivée]]-Table1[[#This Row],[Heure départ]]-($AB$3))</f>
        <v>6.9444444444444753E-3</v>
      </c>
      <c r="N11" s="19">
        <f t="shared" si="0"/>
        <v>30</v>
      </c>
      <c r="O11" s="20">
        <f>M11*24*60*60*15*(L11=0)</f>
        <v>9000.00000000004</v>
      </c>
      <c r="P11" s="10">
        <f>N11*1000</f>
        <v>30000</v>
      </c>
      <c r="Q11" s="29">
        <f>(3-Table1[[#This Row],[Photos envoyées]])*5000</f>
        <v>15000</v>
      </c>
      <c r="R11" s="10">
        <f>H11*10000</f>
        <v>0</v>
      </c>
      <c r="S11" s="10">
        <f>I11*25000</f>
        <v>0</v>
      </c>
      <c r="T11" s="10">
        <f>J11*50000</f>
        <v>0</v>
      </c>
      <c r="U11" s="10">
        <f>K11*50000</f>
        <v>0</v>
      </c>
      <c r="V11" s="19">
        <f>L11*90000</f>
        <v>0</v>
      </c>
      <c r="W11" s="18">
        <f>SUM(Table1[[#This Row],[Temps]:[Hors délai2]])</f>
        <v>54000.000000000044</v>
      </c>
      <c r="X11" s="18">
        <f>RANK(Table1[[#This Row],[ Points]],Table1[[ Points]],1)</f>
        <v>1</v>
      </c>
    </row>
    <row r="12" spans="1:29" ht="21.75" customHeight="1" x14ac:dyDescent="0.25">
      <c r="A12" s="38">
        <v>10</v>
      </c>
      <c r="B12" s="17">
        <v>0.38194444444444398</v>
      </c>
      <c r="C12" s="17">
        <v>0.73958333333333337</v>
      </c>
      <c r="D12" s="28">
        <v>10000</v>
      </c>
      <c r="E12" s="28">
        <v>10350</v>
      </c>
      <c r="F12" s="29">
        <f>Table1[[#This Row],[km compteur arrivée]]-Table1[[#This Row],[km compteur départ]]</f>
        <v>350</v>
      </c>
      <c r="G12" s="29"/>
      <c r="H12" s="10">
        <v>0</v>
      </c>
      <c r="I12" s="10">
        <v>0</v>
      </c>
      <c r="J12" s="10">
        <v>0</v>
      </c>
      <c r="K12" s="19">
        <v>0</v>
      </c>
      <c r="L12" s="18">
        <f>(M12&gt;=1/24)*1</f>
        <v>1</v>
      </c>
      <c r="M12" s="16">
        <f>ABS(Table1[[#This Row],[Heure arrivée]]-Table1[[#This Row],[Heure départ]]-($AB$3))</f>
        <v>5.9027777777777291E-2</v>
      </c>
      <c r="N12" s="19">
        <f t="shared" si="0"/>
        <v>30</v>
      </c>
      <c r="O12" s="20">
        <f>M12*24*60*60*15*(L12=0)</f>
        <v>0</v>
      </c>
      <c r="P12" s="10">
        <f>N12*1000</f>
        <v>30000</v>
      </c>
      <c r="Q12" s="29">
        <f>(3-Table1[[#This Row],[Photos envoyées]])*5000</f>
        <v>15000</v>
      </c>
      <c r="R12" s="10">
        <f>H12*10000</f>
        <v>0</v>
      </c>
      <c r="S12" s="10">
        <f>I12*25000</f>
        <v>0</v>
      </c>
      <c r="T12" s="10">
        <f>J12*50000</f>
        <v>0</v>
      </c>
      <c r="U12" s="10">
        <f>K12*50000</f>
        <v>0</v>
      </c>
      <c r="V12" s="19">
        <f>L12*90000</f>
        <v>90000</v>
      </c>
      <c r="W12" s="18">
        <f>SUM(Table1[[#This Row],[Temps]:[Hors délai2]])</f>
        <v>135000</v>
      </c>
      <c r="X12" s="18">
        <f>RANK(Table1[[#This Row],[ Points]],Table1[[ Points]],1)</f>
        <v>5</v>
      </c>
    </row>
    <row r="13" spans="1:29" ht="21.75" customHeight="1" x14ac:dyDescent="0.25">
      <c r="A13" s="38">
        <v>11</v>
      </c>
      <c r="B13" s="17">
        <v>0.38263888888888897</v>
      </c>
      <c r="C13" s="17">
        <v>0.76458333333333328</v>
      </c>
      <c r="D13" s="28">
        <v>10000</v>
      </c>
      <c r="E13" s="28">
        <v>10350</v>
      </c>
      <c r="F13" s="29">
        <f>Table1[[#This Row],[km compteur arrivée]]-Table1[[#This Row],[km compteur départ]]</f>
        <v>350</v>
      </c>
      <c r="G13" s="29"/>
      <c r="H13" s="10">
        <v>0</v>
      </c>
      <c r="I13" s="10">
        <v>0</v>
      </c>
      <c r="J13" s="10">
        <v>0</v>
      </c>
      <c r="K13" s="10">
        <v>0</v>
      </c>
      <c r="L13" s="18">
        <f>(M13&gt;=1/24)*1</f>
        <v>0</v>
      </c>
      <c r="M13" s="16">
        <f>ABS(Table1[[#This Row],[Heure arrivée]]-Table1[[#This Row],[Heure départ]]-($AB$3))</f>
        <v>3.4722222222222376E-2</v>
      </c>
      <c r="N13" s="19">
        <f t="shared" si="0"/>
        <v>30</v>
      </c>
      <c r="O13" s="20">
        <f>M13*24*60*60*15*(L13=0)</f>
        <v>45000.000000000196</v>
      </c>
      <c r="P13" s="10">
        <f>N13*1000</f>
        <v>30000</v>
      </c>
      <c r="Q13" s="29">
        <f>(3-Table1[[#This Row],[Photos envoyées]])*5000</f>
        <v>15000</v>
      </c>
      <c r="R13" s="10">
        <f>H13*10000</f>
        <v>0</v>
      </c>
      <c r="S13" s="10">
        <f>I13*25000</f>
        <v>0</v>
      </c>
      <c r="T13" s="10">
        <f>J13*50000</f>
        <v>0</v>
      </c>
      <c r="U13" s="10">
        <f>K13*50000</f>
        <v>0</v>
      </c>
      <c r="V13" s="19">
        <f>L13*90000</f>
        <v>0</v>
      </c>
      <c r="W13" s="18">
        <f>SUM(Table1[[#This Row],[Temps]:[Hors délai2]])</f>
        <v>90000.000000000204</v>
      </c>
      <c r="X13" s="18">
        <f>RANK(Table1[[#This Row],[ Points]],Table1[[ Points]],1)</f>
        <v>4</v>
      </c>
    </row>
    <row r="14" spans="1:29" ht="21.75" customHeight="1" x14ac:dyDescent="0.25">
      <c r="A14" s="38">
        <v>12</v>
      </c>
      <c r="B14" s="17">
        <v>0.38333333333333303</v>
      </c>
      <c r="C14" s="17">
        <v>0.66111111111111109</v>
      </c>
      <c r="D14" s="28">
        <v>10000</v>
      </c>
      <c r="E14" s="28">
        <v>10350</v>
      </c>
      <c r="F14" s="29">
        <f>Table1[[#This Row],[km compteur arrivée]]-Table1[[#This Row],[km compteur départ]]</f>
        <v>350</v>
      </c>
      <c r="G14" s="29"/>
      <c r="H14" s="10">
        <v>0</v>
      </c>
      <c r="I14" s="10">
        <v>0</v>
      </c>
      <c r="J14" s="10">
        <v>0</v>
      </c>
      <c r="K14" s="10">
        <v>0</v>
      </c>
      <c r="L14" s="18">
        <f>(M14&gt;=1/24)*1</f>
        <v>1</v>
      </c>
      <c r="M14" s="16">
        <f>ABS(Table1[[#This Row],[Heure arrivée]]-Table1[[#This Row],[Heure départ]]-($AB$3))</f>
        <v>0.13888888888888862</v>
      </c>
      <c r="N14" s="19">
        <f t="shared" si="0"/>
        <v>30</v>
      </c>
      <c r="O14" s="20">
        <f>M14*24*60*60*15*(L14=0)</f>
        <v>0</v>
      </c>
      <c r="P14" s="10">
        <f>N14*1000</f>
        <v>30000</v>
      </c>
      <c r="Q14" s="29">
        <f>(3-Table1[[#This Row],[Photos envoyées]])*5000</f>
        <v>15000</v>
      </c>
      <c r="R14" s="10">
        <f>H14*10000</f>
        <v>0</v>
      </c>
      <c r="S14" s="10">
        <f>I14*25000</f>
        <v>0</v>
      </c>
      <c r="T14" s="10">
        <f>J14*50000</f>
        <v>0</v>
      </c>
      <c r="U14" s="10">
        <f>K14*50000</f>
        <v>0</v>
      </c>
      <c r="V14" s="19">
        <f>L14*90000</f>
        <v>90000</v>
      </c>
      <c r="W14" s="18">
        <f>SUM(Table1[[#This Row],[Temps]:[Hors délai2]])</f>
        <v>135000</v>
      </c>
      <c r="X14" s="18">
        <f>RANK(Table1[[#This Row],[ Points]],Table1[[ Points]],1)</f>
        <v>5</v>
      </c>
    </row>
    <row r="15" spans="1:29" ht="21.75" customHeight="1" x14ac:dyDescent="0.25">
      <c r="A15" s="38">
        <v>13</v>
      </c>
      <c r="B15" s="17">
        <v>0.38402777777777802</v>
      </c>
      <c r="C15" s="17">
        <v>0.62916666666666665</v>
      </c>
      <c r="D15" s="28">
        <v>10000</v>
      </c>
      <c r="E15" s="28">
        <v>10350</v>
      </c>
      <c r="F15" s="29">
        <f>Table1[[#This Row],[km compteur arrivée]]-Table1[[#This Row],[km compteur départ]]</f>
        <v>350</v>
      </c>
      <c r="G15" s="29"/>
      <c r="H15" s="10">
        <v>0</v>
      </c>
      <c r="I15" s="10">
        <v>0</v>
      </c>
      <c r="J15" s="10">
        <v>0</v>
      </c>
      <c r="K15" s="37">
        <v>0</v>
      </c>
      <c r="L15" s="18">
        <f>(M15&gt;=1/24)*1</f>
        <v>1</v>
      </c>
      <c r="M15" s="16">
        <f>ABS(Table1[[#This Row],[Heure arrivée]]-Table1[[#This Row],[Heure départ]]-($AB$3))</f>
        <v>0.17152777777777806</v>
      </c>
      <c r="N15" s="19">
        <f t="shared" si="0"/>
        <v>30</v>
      </c>
      <c r="O15" s="20">
        <f>M15*24*60*60*15*(L15=0)</f>
        <v>0</v>
      </c>
      <c r="P15" s="10">
        <f>N15*1000</f>
        <v>30000</v>
      </c>
      <c r="Q15" s="29">
        <f>(3-Table1[[#This Row],[Photos envoyées]])*5000</f>
        <v>15000</v>
      </c>
      <c r="R15" s="10">
        <f>H15*10000</f>
        <v>0</v>
      </c>
      <c r="S15" s="10">
        <f>I15*25000</f>
        <v>0</v>
      </c>
      <c r="T15" s="10">
        <f>J15*50000</f>
        <v>0</v>
      </c>
      <c r="U15" s="10">
        <f>K15*50000</f>
        <v>0</v>
      </c>
      <c r="V15" s="19">
        <f>L15*90000</f>
        <v>90000</v>
      </c>
      <c r="W15" s="18">
        <f>SUM(Table1[[#This Row],[Temps]:[Hors délai2]])</f>
        <v>135000</v>
      </c>
      <c r="X15" s="18">
        <f>RANK(Table1[[#This Row],[ Points]],Table1[[ Points]],1)</f>
        <v>5</v>
      </c>
    </row>
    <row r="16" spans="1:29" ht="21.75" customHeight="1" x14ac:dyDescent="0.25">
      <c r="A16" s="38">
        <v>14</v>
      </c>
      <c r="B16" s="17">
        <v>0.38472222222222202</v>
      </c>
      <c r="C16" s="17">
        <v>0.62430555555555556</v>
      </c>
      <c r="D16" s="28">
        <v>10000</v>
      </c>
      <c r="E16" s="28">
        <v>10350</v>
      </c>
      <c r="F16" s="29">
        <f>Table1[[#This Row],[km compteur arrivée]]-Table1[[#This Row],[km compteur départ]]</f>
        <v>350</v>
      </c>
      <c r="G16" s="29"/>
      <c r="H16" s="10">
        <v>0</v>
      </c>
      <c r="I16" s="10">
        <v>0</v>
      </c>
      <c r="J16" s="10">
        <v>0</v>
      </c>
      <c r="K16" s="10">
        <v>0</v>
      </c>
      <c r="L16" s="18">
        <f>(M16&gt;=1/24)*1</f>
        <v>1</v>
      </c>
      <c r="M16" s="16">
        <f>ABS(Table1[[#This Row],[Heure arrivée]]-Table1[[#This Row],[Heure départ]]-($AB$3))</f>
        <v>0.17708333333333315</v>
      </c>
      <c r="N16" s="19">
        <f t="shared" si="0"/>
        <v>30</v>
      </c>
      <c r="O16" s="20">
        <f>M16*24*60*60*15*(L16=0)</f>
        <v>0</v>
      </c>
      <c r="P16" s="10">
        <f>N16*1000</f>
        <v>30000</v>
      </c>
      <c r="Q16" s="29">
        <f>(3-Table1[[#This Row],[Photos envoyées]])*5000</f>
        <v>15000</v>
      </c>
      <c r="R16" s="10">
        <f>H16*10000</f>
        <v>0</v>
      </c>
      <c r="S16" s="10">
        <f>I16*25000</f>
        <v>0</v>
      </c>
      <c r="T16" s="10">
        <f>J16*50000</f>
        <v>0</v>
      </c>
      <c r="U16" s="10">
        <f>K16*50000</f>
        <v>0</v>
      </c>
      <c r="V16" s="19">
        <f>L16*90000</f>
        <v>90000</v>
      </c>
      <c r="W16" s="18">
        <f>SUM(Table1[[#This Row],[Temps]:[Hors délai2]])</f>
        <v>135000</v>
      </c>
      <c r="X16" s="18">
        <f>RANK(Table1[[#This Row],[ Points]],Table1[[ Points]],1)</f>
        <v>5</v>
      </c>
    </row>
    <row r="17" spans="1:24" ht="21.75" customHeight="1" x14ac:dyDescent="0.25">
      <c r="A17" s="38">
        <v>15</v>
      </c>
      <c r="B17" s="17">
        <v>0.38541666666666702</v>
      </c>
      <c r="C17" s="34">
        <v>0.73958333333333337</v>
      </c>
      <c r="D17" s="35">
        <v>10000</v>
      </c>
      <c r="E17" s="35">
        <v>10350</v>
      </c>
      <c r="F17" s="36">
        <f>Table1[[#This Row],[km compteur arrivée]]-Table1[[#This Row],[km compteur départ]]</f>
        <v>350</v>
      </c>
      <c r="G17" s="36"/>
      <c r="H17" s="37">
        <v>0</v>
      </c>
      <c r="I17" s="37">
        <v>0</v>
      </c>
      <c r="J17" s="37">
        <v>0</v>
      </c>
      <c r="K17" s="37">
        <v>0</v>
      </c>
      <c r="L17" s="18">
        <f>(M17&gt;=1/24)*1</f>
        <v>1</v>
      </c>
      <c r="M17" s="16">
        <f>ABS(Table1[[#This Row],[Heure arrivée]]-Table1[[#This Row],[Heure départ]]-($AB$3))</f>
        <v>6.2500000000000333E-2</v>
      </c>
      <c r="N17" s="19">
        <f t="shared" si="0"/>
        <v>30</v>
      </c>
      <c r="O17" s="20">
        <f>M17*24*60*60*15*(L17=0)</f>
        <v>0</v>
      </c>
      <c r="P17" s="37">
        <f>N17*1000</f>
        <v>30000</v>
      </c>
      <c r="Q17" s="36">
        <f>(3-Table1[[#This Row],[Photos envoyées]])*5000</f>
        <v>15000</v>
      </c>
      <c r="R17" s="37">
        <f>H17*10000</f>
        <v>0</v>
      </c>
      <c r="S17" s="37">
        <f>I17*25000</f>
        <v>0</v>
      </c>
      <c r="T17" s="37">
        <f>J17*50000</f>
        <v>0</v>
      </c>
      <c r="U17" s="37">
        <f>K17*50000</f>
        <v>0</v>
      </c>
      <c r="V17" s="19">
        <f>L17*90000</f>
        <v>90000</v>
      </c>
      <c r="W17" s="18">
        <f>SUM(Table1[[#This Row],[Temps]:[Hors délai2]])</f>
        <v>135000</v>
      </c>
      <c r="X17" s="18">
        <f>RANK(Table1[[#This Row],[ Points]],Table1[[ Points]],1)</f>
        <v>5</v>
      </c>
    </row>
    <row r="21" spans="1:24" x14ac:dyDescent="0.25">
      <c r="M21" s="30"/>
      <c r="R21" s="21"/>
    </row>
  </sheetData>
  <mergeCells count="3">
    <mergeCell ref="B1:L1"/>
    <mergeCell ref="M1:N1"/>
    <mergeCell ref="O1:V1"/>
  </mergeCells>
  <phoneticPr fontId="1" type="noConversion"/>
  <pageMargins left="0.7" right="0.7" top="0.75" bottom="0.75" header="0.3" footer="0.3"/>
  <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h2so4</dc:creator>
  <cp:lastModifiedBy>h2so4</cp:lastModifiedBy>
  <dcterms:created xsi:type="dcterms:W3CDTF">2025-01-07T23:45:32Z</dcterms:created>
  <dcterms:modified xsi:type="dcterms:W3CDTF">2025-01-20T23:36:38Z</dcterms:modified>
</cp:coreProperties>
</file>