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E6FAF378-5E7F-42C4-A1D6-F9E6B6EE3073}" xr6:coauthVersionLast="47" xr6:coauthVersionMax="47" xr10:uidLastSave="{00000000-0000-0000-0000-000000000000}"/>
  <bookViews>
    <workbookView xWindow="-120" yWindow="-120" windowWidth="29040" windowHeight="15990" xr2:uid="{BF342F64-1981-4ACE-AF83-585F509DBF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/>
  <c r="J7" i="1"/>
  <c r="I7" i="1" s="1"/>
  <c r="R7" i="1" s="1"/>
  <c r="K7" i="1"/>
  <c r="M7" i="1" s="1"/>
  <c r="N7" i="1"/>
  <c r="O7" i="1"/>
  <c r="P7" i="1"/>
  <c r="Q7" i="1"/>
  <c r="J6" i="1"/>
  <c r="K6" i="1"/>
  <c r="M6" i="1" s="1"/>
  <c r="N6" i="1"/>
  <c r="O6" i="1"/>
  <c r="P6" i="1"/>
  <c r="Q6" i="1"/>
  <c r="J5" i="1"/>
  <c r="K5" i="1"/>
  <c r="M5" i="1" s="1"/>
  <c r="N5" i="1"/>
  <c r="O5" i="1"/>
  <c r="P5" i="1"/>
  <c r="Q5" i="1"/>
  <c r="J4" i="1"/>
  <c r="I4" i="1" s="1"/>
  <c r="R4" i="1" s="1"/>
  <c r="K4" i="1"/>
  <c r="M4" i="1" s="1"/>
  <c r="N4" i="1"/>
  <c r="O4" i="1"/>
  <c r="P4" i="1"/>
  <c r="Q4" i="1"/>
  <c r="Q3" i="1"/>
  <c r="P3" i="1"/>
  <c r="O3" i="1"/>
  <c r="N3" i="1"/>
  <c r="K3" i="1"/>
  <c r="M3" i="1" s="1"/>
  <c r="J3" i="1"/>
  <c r="L5" i="1" l="1"/>
  <c r="L3" i="1"/>
  <c r="L7" i="1"/>
  <c r="S7" i="1" s="1"/>
  <c r="I6" i="1"/>
  <c r="R6" i="1" s="1"/>
  <c r="I5" i="1"/>
  <c r="R5" i="1" s="1"/>
  <c r="S4" i="1"/>
  <c r="I3" i="1"/>
  <c r="R3" i="1" s="1"/>
  <c r="L6" i="1" l="1"/>
  <c r="S6" i="1" s="1"/>
  <c r="S5" i="1"/>
  <c r="S3" i="1"/>
  <c r="T5" i="1" l="1"/>
  <c r="T3" i="1"/>
  <c r="T6" i="1"/>
  <c r="T7" i="1"/>
  <c r="T4" i="1"/>
</calcChain>
</file>

<file path=xl/sharedStrings.xml><?xml version="1.0" encoding="utf-8"?>
<sst xmlns="http://schemas.openxmlformats.org/spreadsheetml/2006/main" count="29" uniqueCount="28">
  <si>
    <t>equipage</t>
  </si>
  <si>
    <t>heure depart</t>
  </si>
  <si>
    <t>heure arrivée</t>
  </si>
  <si>
    <t>km parcouru</t>
  </si>
  <si>
    <t>arret pied à terre</t>
  </si>
  <si>
    <t>signalétique course</t>
  </si>
  <si>
    <t>dissociation</t>
  </si>
  <si>
    <t>manquement contrôle</t>
  </si>
  <si>
    <t>ecart temps</t>
  </si>
  <si>
    <t>ecart km</t>
  </si>
  <si>
    <t>temps</t>
  </si>
  <si>
    <t>km</t>
  </si>
  <si>
    <t>arret</t>
  </si>
  <si>
    <t>signalétique</t>
  </si>
  <si>
    <t>mesures</t>
  </si>
  <si>
    <t>eq1</t>
  </si>
  <si>
    <t>hors délai</t>
  </si>
  <si>
    <t>hors delai</t>
  </si>
  <si>
    <t>dissociation2</t>
  </si>
  <si>
    <t>total</t>
  </si>
  <si>
    <t xml:space="preserve"> points</t>
  </si>
  <si>
    <t>eq2</t>
  </si>
  <si>
    <t>eq3</t>
  </si>
  <si>
    <t>eq4</t>
  </si>
  <si>
    <t>eq5</t>
  </si>
  <si>
    <t>rang</t>
  </si>
  <si>
    <t>pénalités</t>
  </si>
  <si>
    <t>manquement contrôle2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</si>
</sst>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65" fontId="0" fillId="0" borderId="0" xfId="0" applyNumberFormat="1"/>
    <xf numFmtId="0" fontId="0" fillId="0" borderId="0" xfId="0" applyAlignment="1">
      <alignment wrapText="1"/>
    </xf>
    <xf numFmtId="0" fontId="0" fillId="2" borderId="5" xfId="0" applyFill="1" applyBorder="1"/>
    <xf numFmtId="0" fontId="0" fillId="2" borderId="1" xfId="0" applyFill="1" applyBorder="1" applyAlignment="1">
      <alignment horizontal="centerContinuous"/>
    </xf>
    <xf numFmtId="0" fontId="0" fillId="0" borderId="6" xfId="0" applyBorder="1"/>
    <xf numFmtId="165" fontId="0" fillId="0" borderId="11" xfId="0" applyNumberFormat="1" applyBorder="1"/>
    <xf numFmtId="0" fontId="0" fillId="2" borderId="13" xfId="0" applyFill="1" applyBorder="1" applyAlignment="1">
      <alignment horizontal="centerContinuous"/>
    </xf>
    <xf numFmtId="0" fontId="0" fillId="2" borderId="14" xfId="0" applyFill="1" applyBorder="1" applyAlignment="1">
      <alignment horizontal="centerContinuous"/>
    </xf>
    <xf numFmtId="0" fontId="0" fillId="2" borderId="8" xfId="0" applyFill="1" applyBorder="1" applyAlignment="1">
      <alignment horizontal="centerContinuous"/>
    </xf>
    <xf numFmtId="0" fontId="0" fillId="2" borderId="9" xfId="0" applyFill="1" applyBorder="1" applyAlignment="1">
      <alignment horizontal="centerContinuous"/>
    </xf>
    <xf numFmtId="0" fontId="0" fillId="2" borderId="7" xfId="0" applyFill="1" applyBorder="1" applyAlignment="1">
      <alignment horizontal="centerContinuous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8" xfId="0" applyBorder="1"/>
    <xf numFmtId="165" fontId="0" fillId="0" borderId="7" xfId="0" applyNumberFormat="1" applyBorder="1"/>
    <xf numFmtId="0" fontId="0" fillId="3" borderId="4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2" borderId="15" xfId="0" applyFill="1" applyBorder="1" applyAlignment="1">
      <alignment horizontal="centerContinuous"/>
    </xf>
    <xf numFmtId="0" fontId="0" fillId="0" borderId="0" xfId="0" applyBorder="1"/>
    <xf numFmtId="165" fontId="0" fillId="0" borderId="8" xfId="0" applyNumberFormat="1" applyBorder="1"/>
    <xf numFmtId="165" fontId="0" fillId="0" borderId="0" xfId="0" applyNumberFormat="1" applyBorder="1"/>
    <xf numFmtId="0" fontId="0" fillId="0" borderId="5" xfId="0" applyFill="1" applyBorder="1"/>
    <xf numFmtId="165" fontId="0" fillId="0" borderId="7" xfId="0" applyNumberFormat="1" applyFill="1" applyBorder="1"/>
    <xf numFmtId="0" fontId="0" fillId="0" borderId="9" xfId="0" applyFill="1" applyBorder="1"/>
    <xf numFmtId="1" fontId="0" fillId="0" borderId="7" xfId="0" applyNumberFormat="1" applyFill="1" applyBorder="1"/>
    <xf numFmtId="0" fontId="0" fillId="0" borderId="8" xfId="0" applyFill="1" applyBorder="1"/>
    <xf numFmtId="0" fontId="0" fillId="0" borderId="6" xfId="0" applyFill="1" applyBorder="1"/>
    <xf numFmtId="165" fontId="0" fillId="0" borderId="11" xfId="0" applyNumberFormat="1" applyFill="1" applyBorder="1"/>
    <xf numFmtId="0" fontId="0" fillId="0" borderId="12" xfId="0" applyFill="1" applyBorder="1"/>
    <xf numFmtId="1" fontId="0" fillId="0" borderId="11" xfId="0" applyNumberFormat="1" applyFill="1" applyBorder="1"/>
    <xf numFmtId="0" fontId="0" fillId="0" borderId="0" xfId="0" applyFill="1"/>
    <xf numFmtId="0" fontId="0" fillId="0" borderId="0" xfId="0" applyFill="1" applyBorder="1"/>
  </cellXfs>
  <cellStyles count="1">
    <cellStyle name="Normal" xfId="0" builtinId="0"/>
  </cellStyles>
  <dxfs count="17">
    <dxf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medium">
          <color indexed="64"/>
        </right>
        <top/>
        <bottom/>
      </border>
    </dxf>
    <dxf>
      <numFmt numFmtId="165" formatCode="[$-F400]h:mm:ss\ AM/PM"/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65" formatCode="[$-F400]h:mm:ss\ AM/PM"/>
    </dxf>
    <dxf>
      <numFmt numFmtId="165" formatCode="[$-F400]h:mm:ss\ AM/PM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266700</xdr:colOff>
      <xdr:row>4</xdr:row>
      <xdr:rowOff>28575</xdr:rowOff>
    </xdr:from>
    <xdr:to>
      <xdr:col>30</xdr:col>
      <xdr:colOff>38100</xdr:colOff>
      <xdr:row>26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BB980B-687A-DDD8-521F-92F99D984F4A}"/>
            </a:ext>
          </a:extLst>
        </xdr:cNvPr>
        <xdr:cNvSpPr txBox="1"/>
      </xdr:nvSpPr>
      <xdr:spPr>
        <a:xfrm>
          <a:off x="17183100" y="1143000"/>
          <a:ext cx="5257800" cy="416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Chaque seconde entière d’avance ou de retard, au contrôle d’arrivée (comparé au temps de parcours idéal) = pénalité 15 points par seconde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Chaque kilomètre entier de plus ou de moins (comparé au kilométrage idéal) = pénalité 1 000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Arrêt d’une équipe ou pied à terre (au moins 1 équipier) à –150 mètres de l’arrivée = pénalité 10 000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Enlèvement, perte ou mauvaise visibilité de la signalétique de course (au moins 1 équipier) = pénalité 25 000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Dissociation ou équipe incomplète (au moins 1 scooter/équipier manquant) pénalité = 50 000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Manquement d’un contrôle de passage (au moins 1 équipier) = pénalité 50 000 points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Arrivée à l’étape finale après la fermeture du contrôle d’arrivée (1 heure après l’arrivée théorique prévue) = pénalité 90 000 points</a:t>
          </a:r>
          <a:endParaRPr lang="en-GB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F2D2BA-1C7F-45B4-B04E-76F2BE904C4C}" name="Table1" displayName="Table1" ref="A2:T7" totalsRowShown="0" headerRowDxfId="16" headerRowBorderDxfId="14">
  <autoFilter ref="A2:T7" xr:uid="{EAF2D2BA-1C7F-45B4-B04E-76F2BE904C4C}"/>
  <sortState xmlns:xlrd2="http://schemas.microsoft.com/office/spreadsheetml/2017/richdata2" ref="A3:T7">
    <sortCondition ref="A2:A7"/>
  </sortState>
  <tableColumns count="20">
    <tableColumn id="1" xr3:uid="{965C2FB2-D113-490B-9DE4-97A8FA43A653}" name="equipage" dataDxfId="15"/>
    <tableColumn id="2" xr3:uid="{12606912-C396-45CF-89B8-72BDE23B6A31}" name="heure depart" dataDxfId="12"/>
    <tableColumn id="3" xr3:uid="{C64256E1-BE9A-4585-BDC0-BA400905C3B4}" name="heure arrivée" dataDxfId="11"/>
    <tableColumn id="4" xr3:uid="{511B534A-E503-4F9A-A6EE-8D50DD171F5E}" name="km parcouru"/>
    <tableColumn id="5" xr3:uid="{7A6F131B-5EDE-419C-A01D-66640DF7CECA}" name="arret pied à terre"/>
    <tableColumn id="6" xr3:uid="{E6E8143F-4CD6-485D-8AF7-56A480102578}" name="signalétique course"/>
    <tableColumn id="7" xr3:uid="{3B60F25B-694D-4F07-B1C4-E83FA84A6FF3}" name="dissociation"/>
    <tableColumn id="8" xr3:uid="{CBF735C4-9F4C-4CFE-B2B4-0503781125C0}" name="manquement contrôle"/>
    <tableColumn id="9" xr3:uid="{A14E1B70-8753-4778-8179-E7B957345231}" name="hors délai" dataDxfId="10">
      <calculatedColumnFormula>(J3&gt;=1/24)*1</calculatedColumnFormula>
    </tableColumn>
    <tableColumn id="10" xr3:uid="{FBF10869-0751-43A1-A4F3-B94A629A1D58}" name="ecart temps" dataDxfId="9">
      <calculatedColumnFormula>ABS(B3+7/24-C3)</calculatedColumnFormula>
    </tableColumn>
    <tableColumn id="11" xr3:uid="{CC017889-CC03-4380-8827-7656C973DE65}" name="ecart km" dataDxfId="8">
      <calculatedColumnFormula>ABS(D3-320)</calculatedColumnFormula>
    </tableColumn>
    <tableColumn id="12" xr3:uid="{81BBE3E3-62CD-48F5-96C9-8C31E10C7469}" name="temps" dataDxfId="7">
      <calculatedColumnFormula>J3*24*60*60*15*(I3=0)</calculatedColumnFormula>
    </tableColumn>
    <tableColumn id="13" xr3:uid="{7D835111-B007-4268-9A55-0C23CF5563C4}" name="km" dataDxfId="6">
      <calculatedColumnFormula>K3*1000</calculatedColumnFormula>
    </tableColumn>
    <tableColumn id="14" xr3:uid="{30194DBA-EF52-46EB-A8B4-174B89D77614}" name="arret" dataDxfId="5">
      <calculatedColumnFormula>E3*10000</calculatedColumnFormula>
    </tableColumn>
    <tableColumn id="15" xr3:uid="{463BF2DA-6BEB-40B8-BDE9-63A3FBE14464}" name="signalétique" dataDxfId="4">
      <calculatedColumnFormula>F3*25000</calculatedColumnFormula>
    </tableColumn>
    <tableColumn id="16" xr3:uid="{C6D5E183-C099-4E58-BA3F-95C4110966D3}" name="dissociation2" dataDxfId="3">
      <calculatedColumnFormula>G3*50000</calculatedColumnFormula>
    </tableColumn>
    <tableColumn id="17" xr3:uid="{AC886CEE-1705-4DED-A43D-B2694798B533}" name="manquement contrôle2" dataDxfId="2">
      <calculatedColumnFormula>H3*50000</calculatedColumnFormula>
    </tableColumn>
    <tableColumn id="18" xr3:uid="{CA306CDB-ED77-4D81-8ABA-5EDC368B5F90}" name="hors delai" dataDxfId="1">
      <calculatedColumnFormula>I3*90000</calculatedColumnFormula>
    </tableColumn>
    <tableColumn id="19" xr3:uid="{AB0B5186-9F72-45D8-891C-420219C1CA2F}" name=" points" dataDxfId="0">
      <calculatedColumnFormula>SUM(Table1[[#This Row],[temps]:[hors delai]])</calculatedColumnFormula>
    </tableColumn>
    <tableColumn id="20" xr3:uid="{01FEF542-DA33-4044-ACEC-78E60BEE30D6}" name="rang" dataDxfId="13">
      <calculatedColumnFormula>RANK(Table1[[#This Row],[ points]],Table1[[ points]],1)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43687-EC74-4190-9672-3A02FE38CA06}">
  <dimension ref="A1:T7"/>
  <sheetViews>
    <sheetView tabSelected="1" workbookViewId="0">
      <selection activeCell="O10" sqref="O10"/>
    </sheetView>
  </sheetViews>
  <sheetFormatPr defaultRowHeight="15" x14ac:dyDescent="0.25"/>
  <cols>
    <col min="1" max="1" width="12.5703125" customWidth="1"/>
    <col min="2" max="2" width="11.42578125" customWidth="1"/>
    <col min="3" max="3" width="12.5703125" customWidth="1"/>
    <col min="4" max="4" width="10.28515625" customWidth="1"/>
    <col min="5" max="7" width="12.5703125" customWidth="1"/>
    <col min="8" max="8" width="14.5703125" bestFit="1" customWidth="1"/>
    <col min="9" max="18" width="12.5703125" customWidth="1"/>
  </cols>
  <sheetData>
    <row r="1" spans="1:20" ht="15.75" thickBot="1" x14ac:dyDescent="0.3">
      <c r="A1" s="3"/>
      <c r="B1" s="7" t="s">
        <v>14</v>
      </c>
      <c r="C1" s="8"/>
      <c r="D1" s="8"/>
      <c r="E1" s="8"/>
      <c r="F1" s="8"/>
      <c r="G1" s="8"/>
      <c r="H1" s="23"/>
      <c r="I1" s="4"/>
      <c r="J1" s="9" t="s">
        <v>8</v>
      </c>
      <c r="K1" s="10"/>
      <c r="L1" s="11" t="s">
        <v>26</v>
      </c>
      <c r="M1" s="9"/>
      <c r="N1" s="9"/>
      <c r="O1" s="9"/>
      <c r="P1" s="9"/>
      <c r="Q1" s="9"/>
      <c r="R1" s="10"/>
      <c r="S1" s="3" t="s">
        <v>19</v>
      </c>
    </row>
    <row r="2" spans="1:20" s="2" customFormat="1" ht="42" customHeight="1" thickBot="1" x14ac:dyDescent="0.3">
      <c r="A2" s="12" t="s">
        <v>0</v>
      </c>
      <c r="B2" s="13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21" t="s">
        <v>16</v>
      </c>
      <c r="J2" s="19" t="s">
        <v>8</v>
      </c>
      <c r="K2" s="18" t="s">
        <v>9</v>
      </c>
      <c r="L2" s="19" t="s">
        <v>10</v>
      </c>
      <c r="M2" s="20" t="s">
        <v>11</v>
      </c>
      <c r="N2" s="20" t="s">
        <v>12</v>
      </c>
      <c r="O2" s="20" t="s">
        <v>13</v>
      </c>
      <c r="P2" s="20" t="s">
        <v>18</v>
      </c>
      <c r="Q2" s="20" t="s">
        <v>27</v>
      </c>
      <c r="R2" s="18" t="s">
        <v>17</v>
      </c>
      <c r="S2" s="21" t="s">
        <v>20</v>
      </c>
      <c r="T2" s="22" t="s">
        <v>25</v>
      </c>
    </row>
    <row r="3" spans="1:20" x14ac:dyDescent="0.25">
      <c r="A3" s="15" t="s">
        <v>15</v>
      </c>
      <c r="B3" s="17">
        <v>0.33402777777777776</v>
      </c>
      <c r="C3" s="25">
        <v>0.66805555555555551</v>
      </c>
      <c r="D3" s="16">
        <v>320</v>
      </c>
      <c r="E3" s="16">
        <v>0</v>
      </c>
      <c r="F3" s="16">
        <v>0</v>
      </c>
      <c r="G3" s="16">
        <v>0</v>
      </c>
      <c r="H3" s="16">
        <v>0</v>
      </c>
      <c r="I3" s="27">
        <f>(J3&gt;=1/24)*1</f>
        <v>1</v>
      </c>
      <c r="J3" s="28">
        <f>ABS(B3+7/24-C3)</f>
        <v>4.2361111111111072E-2</v>
      </c>
      <c r="K3" s="29">
        <f>ABS(D3-320)</f>
        <v>0</v>
      </c>
      <c r="L3" s="30">
        <f>J3*24*60*60*15*(I3=0)</f>
        <v>0</v>
      </c>
      <c r="M3" s="31">
        <f>K3*1000</f>
        <v>0</v>
      </c>
      <c r="N3" s="31">
        <f>E3*10000</f>
        <v>0</v>
      </c>
      <c r="O3" s="31">
        <f>F3*25000</f>
        <v>0</v>
      </c>
      <c r="P3" s="31">
        <f>G3*50000</f>
        <v>0</v>
      </c>
      <c r="Q3" s="31">
        <f>H3*50000</f>
        <v>0</v>
      </c>
      <c r="R3" s="29">
        <f>I3*90000</f>
        <v>90000</v>
      </c>
      <c r="S3" s="27">
        <f>SUM(Table1[[#This Row],[temps]:[hors delai]])</f>
        <v>90000</v>
      </c>
      <c r="T3">
        <f>RANK(Table1[[#This Row],[ points]],Table1[[ points]],1)</f>
        <v>5</v>
      </c>
    </row>
    <row r="4" spans="1:20" x14ac:dyDescent="0.25">
      <c r="A4" s="5" t="s">
        <v>21</v>
      </c>
      <c r="B4" s="6">
        <v>0.3347222222222222</v>
      </c>
      <c r="C4" s="1">
        <v>0.62777777777777777</v>
      </c>
      <c r="D4">
        <v>325</v>
      </c>
      <c r="E4">
        <v>0</v>
      </c>
      <c r="F4">
        <v>0</v>
      </c>
      <c r="G4">
        <v>0</v>
      </c>
      <c r="H4">
        <v>1</v>
      </c>
      <c r="I4" s="32">
        <f>(J4&gt;=1/24)*1</f>
        <v>0</v>
      </c>
      <c r="J4" s="33">
        <f>ABS(B4+7/24-C4)</f>
        <v>1.388888888888884E-3</v>
      </c>
      <c r="K4" s="34">
        <f>ABS(D4-320)</f>
        <v>5</v>
      </c>
      <c r="L4" s="35">
        <f>J4*24*60*60*15*(I4=0)</f>
        <v>1799.9999999999936</v>
      </c>
      <c r="M4" s="36">
        <f>K4*1000</f>
        <v>5000</v>
      </c>
      <c r="N4" s="36">
        <f>E4*10000</f>
        <v>0</v>
      </c>
      <c r="O4" s="36">
        <f>F4*25000</f>
        <v>0</v>
      </c>
      <c r="P4" s="36">
        <f>G4*50000</f>
        <v>0</v>
      </c>
      <c r="Q4" s="36">
        <f>H4*50000</f>
        <v>50000</v>
      </c>
      <c r="R4" s="34">
        <f>I4*90000</f>
        <v>0</v>
      </c>
      <c r="S4" s="32">
        <f>SUM(Table1[[#This Row],[temps]:[hors delai]])</f>
        <v>56799.999999999993</v>
      </c>
      <c r="T4">
        <f>RANK(Table1[[#This Row],[ points]],Table1[[ points]],1)</f>
        <v>3</v>
      </c>
    </row>
    <row r="5" spans="1:20" x14ac:dyDescent="0.25">
      <c r="A5" s="5" t="s">
        <v>22</v>
      </c>
      <c r="B5" s="6">
        <v>0.33541666666666664</v>
      </c>
      <c r="C5" s="26">
        <v>0.62916666666666665</v>
      </c>
      <c r="D5" s="24">
        <v>323</v>
      </c>
      <c r="E5" s="24">
        <v>1</v>
      </c>
      <c r="F5" s="24">
        <v>0</v>
      </c>
      <c r="G5" s="24">
        <v>0</v>
      </c>
      <c r="H5" s="24">
        <v>0</v>
      </c>
      <c r="I5" s="32">
        <f>(J5&gt;=1/24)*1</f>
        <v>0</v>
      </c>
      <c r="J5" s="33">
        <f>ABS(B5+7/24-C5)</f>
        <v>2.0833333333333259E-3</v>
      </c>
      <c r="K5" s="34">
        <f>ABS(D5-320)</f>
        <v>3</v>
      </c>
      <c r="L5" s="35">
        <f>J5*24*60*60*15*(I5=0)</f>
        <v>2699.9999999999905</v>
      </c>
      <c r="M5" s="37">
        <f>K5*1000</f>
        <v>3000</v>
      </c>
      <c r="N5" s="37">
        <f>E5*10000</f>
        <v>10000</v>
      </c>
      <c r="O5" s="37">
        <f>F5*25000</f>
        <v>0</v>
      </c>
      <c r="P5" s="37">
        <f>G5*50000</f>
        <v>0</v>
      </c>
      <c r="Q5" s="37">
        <f>H5*50000</f>
        <v>0</v>
      </c>
      <c r="R5" s="34">
        <f>I5*90000</f>
        <v>0</v>
      </c>
      <c r="S5" s="32">
        <f>SUM(Table1[[#This Row],[temps]:[hors delai]])</f>
        <v>15699.999999999991</v>
      </c>
      <c r="T5">
        <f>RANK(Table1[[#This Row],[ points]],Table1[[ points]],1)</f>
        <v>1</v>
      </c>
    </row>
    <row r="6" spans="1:20" x14ac:dyDescent="0.25">
      <c r="A6" s="5" t="s">
        <v>23</v>
      </c>
      <c r="B6" s="6">
        <v>0.33611111111111114</v>
      </c>
      <c r="C6" s="1">
        <v>0.62430555555555556</v>
      </c>
      <c r="D6">
        <v>326</v>
      </c>
      <c r="E6">
        <v>0</v>
      </c>
      <c r="F6">
        <v>1</v>
      </c>
      <c r="G6">
        <v>0</v>
      </c>
      <c r="H6">
        <v>0</v>
      </c>
      <c r="I6" s="32">
        <f>(J6&gt;=1/24)*1</f>
        <v>0</v>
      </c>
      <c r="J6" s="33">
        <f>ABS(B6+7/24-C6)</f>
        <v>3.4722222222222099E-3</v>
      </c>
      <c r="K6" s="34">
        <f>ABS(D6-320)</f>
        <v>6</v>
      </c>
      <c r="L6" s="35">
        <f>J6*24*60*60*15*(I6=0)</f>
        <v>4499.9999999999836</v>
      </c>
      <c r="M6" s="36">
        <f>K6*1000</f>
        <v>6000</v>
      </c>
      <c r="N6" s="36">
        <f>E6*10000</f>
        <v>0</v>
      </c>
      <c r="O6" s="36">
        <f>F6*25000</f>
        <v>25000</v>
      </c>
      <c r="P6" s="36">
        <f>G6*50000</f>
        <v>0</v>
      </c>
      <c r="Q6" s="36">
        <f>H6*50000</f>
        <v>0</v>
      </c>
      <c r="R6" s="34">
        <f>I6*90000</f>
        <v>0</v>
      </c>
      <c r="S6" s="32">
        <f>SUM(Table1[[#This Row],[temps]:[hors delai]])</f>
        <v>35499.999999999985</v>
      </c>
      <c r="T6">
        <f>RANK(Table1[[#This Row],[ points]],Table1[[ points]],1)</f>
        <v>2</v>
      </c>
    </row>
    <row r="7" spans="1:20" x14ac:dyDescent="0.25">
      <c r="A7" s="5" t="s">
        <v>24</v>
      </c>
      <c r="B7" s="6">
        <v>0.33680555555555558</v>
      </c>
      <c r="C7" s="1">
        <v>0.62569444444444444</v>
      </c>
      <c r="D7">
        <v>310</v>
      </c>
      <c r="E7">
        <v>0</v>
      </c>
      <c r="F7">
        <v>0</v>
      </c>
      <c r="G7">
        <v>1</v>
      </c>
      <c r="H7">
        <v>0</v>
      </c>
      <c r="I7" s="32">
        <f>(J7&gt;=1/24)*1</f>
        <v>0</v>
      </c>
      <c r="J7" s="33">
        <f>ABS(B7+7/24-C7)</f>
        <v>2.7777777777778789E-3</v>
      </c>
      <c r="K7" s="34">
        <f>ABS(D7-320)</f>
        <v>10</v>
      </c>
      <c r="L7" s="35">
        <f>J7*24*60*60*15*(I7=0)</f>
        <v>3600.0000000001314</v>
      </c>
      <c r="M7" s="36">
        <f>K7*1000</f>
        <v>10000</v>
      </c>
      <c r="N7" s="36">
        <f>E7*10000</f>
        <v>0</v>
      </c>
      <c r="O7" s="36">
        <f>F7*25000</f>
        <v>0</v>
      </c>
      <c r="P7" s="36">
        <f>G7*50000</f>
        <v>50000</v>
      </c>
      <c r="Q7" s="36">
        <f>H7*50000</f>
        <v>0</v>
      </c>
      <c r="R7" s="34">
        <f>I7*90000</f>
        <v>0</v>
      </c>
      <c r="S7" s="32">
        <f>SUM(Table1[[#This Row],[temps]:[hors delai]])</f>
        <v>63600.000000000131</v>
      </c>
      <c r="T7">
        <f>RANK(Table1[[#This Row],[ points]],Table1[[ points]],1)</f>
        <v>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2025-01-07T23:45:32Z</dcterms:created>
  <dcterms:modified xsi:type="dcterms:W3CDTF">2025-01-08T00:31:35Z</dcterms:modified>
</cp:coreProperties>
</file>