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6FB2B5D-ADE4-47DF-B16A-0E8117BCC002}" xr6:coauthVersionLast="47" xr6:coauthVersionMax="47" xr10:uidLastSave="{00000000-0000-0000-0000-000000000000}"/>
  <bookViews>
    <workbookView xWindow="-120" yWindow="-120" windowWidth="29040" windowHeight="15990" tabRatio="783" activeTab="1" xr2:uid="{00000000-000D-0000-FFFF-FFFF00000000}"/>
  </bookViews>
  <sheets>
    <sheet name="EQUIPES" sheetId="4" r:id="rId1"/>
    <sheet name="CATEGORIE1-POULES" sheetId="1" r:id="rId2"/>
    <sheet name="CATEGORIE1" sheetId="2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I55" i="1" l="1"/>
  <c r="BI56" i="1"/>
  <c r="BI57" i="1"/>
  <c r="BI54" i="1"/>
  <c r="BI51" i="1"/>
  <c r="BI52" i="1"/>
  <c r="BI53" i="1"/>
  <c r="BI50" i="1"/>
  <c r="BI47" i="1"/>
  <c r="BI48" i="1"/>
  <c r="BI49" i="1"/>
  <c r="BI46" i="1"/>
  <c r="U5" i="1"/>
  <c r="F7" i="1" s="1"/>
  <c r="U6" i="1"/>
  <c r="C7" i="1" s="1"/>
  <c r="U7" i="1"/>
  <c r="C6" i="1" s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L24" i="1"/>
  <c r="AM24" i="1"/>
  <c r="AO24" i="1"/>
  <c r="AP24" i="1"/>
  <c r="AQ24" i="1"/>
  <c r="AR24" i="1"/>
  <c r="AS24" i="1"/>
  <c r="AT24" i="1"/>
  <c r="AU24" i="1"/>
  <c r="AW24" i="1"/>
  <c r="AX24" i="1"/>
  <c r="AN24" i="1"/>
  <c r="AV24" i="1"/>
  <c r="AY24" i="1"/>
  <c r="AL9" i="1"/>
  <c r="AM9" i="1"/>
  <c r="AO9" i="1"/>
  <c r="AP9" i="1"/>
  <c r="AQ9" i="1"/>
  <c r="AR9" i="1"/>
  <c r="AS9" i="1"/>
  <c r="AT9" i="1"/>
  <c r="AU9" i="1"/>
  <c r="AW9" i="1"/>
  <c r="AX9" i="1"/>
  <c r="AN9" i="1"/>
  <c r="AV9" i="1"/>
  <c r="AY9" i="1"/>
  <c r="U37" i="1"/>
  <c r="C36" i="1" s="1"/>
  <c r="U36" i="1"/>
  <c r="AZ56" i="1" s="1"/>
  <c r="U35" i="1"/>
  <c r="AZ55" i="1" s="1"/>
  <c r="U34" i="1"/>
  <c r="F36" i="1" s="1"/>
  <c r="U19" i="1"/>
  <c r="C19" i="1" s="1"/>
  <c r="U20" i="1"/>
  <c r="AZ51" i="1" s="1"/>
  <c r="U21" i="1"/>
  <c r="C20" i="1" s="1"/>
  <c r="U22" i="1"/>
  <c r="F24" i="1" s="1"/>
  <c r="C39" i="1" l="1"/>
  <c r="AZ47" i="1"/>
  <c r="F34" i="1"/>
  <c r="C38" i="1"/>
  <c r="F19" i="1"/>
  <c r="F21" i="1"/>
  <c r="C21" i="1"/>
  <c r="C34" i="1"/>
  <c r="AZ49" i="1"/>
  <c r="C35" i="1"/>
  <c r="AZ48" i="1"/>
  <c r="F38" i="1"/>
  <c r="AZ54" i="1"/>
  <c r="C22" i="1"/>
  <c r="F22" i="1"/>
  <c r="F35" i="1"/>
  <c r="F39" i="1"/>
  <c r="AZ50" i="1"/>
  <c r="AZ53" i="1"/>
  <c r="F23" i="1"/>
  <c r="AZ57" i="1"/>
  <c r="C23" i="1"/>
  <c r="AZ52" i="1"/>
  <c r="C24" i="1"/>
  <c r="C37" i="1"/>
  <c r="F20" i="1"/>
  <c r="F37" i="1"/>
  <c r="F8" i="1"/>
  <c r="F9" i="1"/>
  <c r="C9" i="1"/>
  <c r="B35" i="1"/>
  <c r="B37" i="1"/>
  <c r="B39" i="1"/>
  <c r="B19" i="1"/>
  <c r="B20" i="1"/>
  <c r="B21" i="1"/>
  <c r="B22" i="1"/>
  <c r="B23" i="1"/>
  <c r="B24" i="1"/>
  <c r="B5" i="1"/>
  <c r="B7" i="1"/>
  <c r="B9" i="1"/>
  <c r="A39" i="1"/>
  <c r="A37" i="1"/>
  <c r="A9" i="1"/>
  <c r="A24" i="1"/>
  <c r="A23" i="1"/>
  <c r="A22" i="1"/>
  <c r="A21" i="1"/>
  <c r="A7" i="1"/>
  <c r="A35" i="1"/>
  <c r="A20" i="1"/>
  <c r="A19" i="1"/>
  <c r="A5" i="1"/>
  <c r="C5" i="1"/>
  <c r="F5" i="1"/>
  <c r="U4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V4" i="1"/>
  <c r="AW4" i="1"/>
  <c r="AR4" i="1"/>
  <c r="AS4" i="1"/>
  <c r="AP4" i="1"/>
  <c r="AQ4" i="1"/>
  <c r="AX4" i="1"/>
  <c r="AY4" i="1"/>
  <c r="AN4" i="1"/>
  <c r="AO4" i="1"/>
  <c r="AT4" i="1"/>
  <c r="AU4" i="1"/>
  <c r="AL4" i="1"/>
  <c r="AM4" i="1"/>
  <c r="C4" i="1" l="1"/>
  <c r="AZ46" i="1"/>
  <c r="C8" i="1"/>
  <c r="AB36" i="1" a="1"/>
  <c r="AB36" i="1" s="1"/>
  <c r="AB37" i="1" a="1"/>
  <c r="AB37" i="1" s="1"/>
  <c r="AB35" i="1" a="1"/>
  <c r="AB35" i="1" s="1"/>
  <c r="AB34" i="1" a="1"/>
  <c r="AB34" i="1" s="1"/>
  <c r="AF34" i="1" a="1"/>
  <c r="AF34" i="1" s="1"/>
  <c r="AF37" i="1" a="1"/>
  <c r="AF37" i="1" s="1"/>
  <c r="AF36" i="1" a="1"/>
  <c r="AF36" i="1" s="1"/>
  <c r="AF35" i="1" a="1"/>
  <c r="AF35" i="1" s="1"/>
  <c r="AE34" i="1" a="1"/>
  <c r="AE34" i="1" s="1"/>
  <c r="AE35" i="1" a="1"/>
  <c r="AE35" i="1" s="1"/>
  <c r="AE36" i="1" a="1"/>
  <c r="AE36" i="1" s="1"/>
  <c r="AE37" i="1" a="1"/>
  <c r="AE37" i="1" s="1"/>
  <c r="AC35" i="1" a="1"/>
  <c r="AC35" i="1" s="1"/>
  <c r="AC36" i="1" a="1"/>
  <c r="AC36" i="1" s="1"/>
  <c r="AC37" i="1" a="1"/>
  <c r="AC37" i="1" s="1"/>
  <c r="AC34" i="1" a="1"/>
  <c r="AC34" i="1" s="1"/>
  <c r="AG36" i="1" a="1"/>
  <c r="AG36" i="1" s="1"/>
  <c r="AG37" i="1" a="1"/>
  <c r="AG37" i="1" s="1"/>
  <c r="AG34" i="1" a="1"/>
  <c r="AG34" i="1" s="1"/>
  <c r="AG35" i="1" a="1"/>
  <c r="AG35" i="1" s="1"/>
  <c r="AD34" i="1" a="1"/>
  <c r="AD34" i="1" s="1"/>
  <c r="AD36" i="1" a="1"/>
  <c r="AD36" i="1" s="1"/>
  <c r="AD37" i="1" a="1"/>
  <c r="AD37" i="1" s="1"/>
  <c r="AD35" i="1" a="1"/>
  <c r="AD35" i="1" s="1"/>
  <c r="AH36" i="1" a="1"/>
  <c r="AH36" i="1" s="1"/>
  <c r="AH34" i="1" a="1"/>
  <c r="AH34" i="1" s="1"/>
  <c r="AH37" i="1" a="1"/>
  <c r="AH37" i="1" s="1"/>
  <c r="AH35" i="1" a="1"/>
  <c r="AH35" i="1" s="1"/>
  <c r="AB21" i="1" a="1"/>
  <c r="AB21" i="1" s="1"/>
  <c r="AB22" i="1" a="1"/>
  <c r="AB22" i="1" s="1"/>
  <c r="AB20" i="1" a="1"/>
  <c r="AB20" i="1" s="1"/>
  <c r="AB19" i="1" a="1"/>
  <c r="AB19" i="1" s="1"/>
  <c r="AC20" i="1" a="1"/>
  <c r="AC20" i="1" s="1"/>
  <c r="AC21" i="1" a="1"/>
  <c r="AC21" i="1" s="1"/>
  <c r="AC22" i="1" a="1"/>
  <c r="AC22" i="1" s="1"/>
  <c r="AC19" i="1" a="1"/>
  <c r="AC19" i="1" s="1"/>
  <c r="AG22" i="1" a="1"/>
  <c r="AG22" i="1" s="1"/>
  <c r="AG19" i="1" a="1"/>
  <c r="AG19" i="1" s="1"/>
  <c r="AG20" i="1" a="1"/>
  <c r="AG20" i="1" s="1"/>
  <c r="AG21" i="1" a="1"/>
  <c r="AG21" i="1" s="1"/>
  <c r="AD21" i="1" a="1"/>
  <c r="AD21" i="1" s="1"/>
  <c r="AD20" i="1" a="1"/>
  <c r="AD20" i="1" s="1"/>
  <c r="AD22" i="1" a="1"/>
  <c r="AD22" i="1" s="1"/>
  <c r="AD19" i="1" a="1"/>
  <c r="AD19" i="1" s="1"/>
  <c r="AH22" i="1" a="1"/>
  <c r="AH22" i="1" s="1"/>
  <c r="AH19" i="1" a="1"/>
  <c r="AH19" i="1" s="1"/>
  <c r="AH20" i="1" a="1"/>
  <c r="AH20" i="1" s="1"/>
  <c r="AH21" i="1" a="1"/>
  <c r="AH21" i="1" s="1"/>
  <c r="AF19" i="1" a="1"/>
  <c r="AF19" i="1" s="1"/>
  <c r="AF20" i="1" a="1"/>
  <c r="AF20" i="1" s="1"/>
  <c r="AF21" i="1" a="1"/>
  <c r="AF21" i="1" s="1"/>
  <c r="AF22" i="1" a="1"/>
  <c r="AF22" i="1" s="1"/>
  <c r="AE21" i="1" a="1"/>
  <c r="AE21" i="1" s="1"/>
  <c r="AE22" i="1" a="1"/>
  <c r="AE22" i="1" s="1"/>
  <c r="AE19" i="1" a="1"/>
  <c r="AE19" i="1" s="1"/>
  <c r="AE20" i="1" a="1"/>
  <c r="AE20" i="1" s="1"/>
  <c r="F6" i="1"/>
  <c r="F4" i="1"/>
  <c r="AH5" i="1" s="1" a="1"/>
  <c r="AH5" i="1" s="1"/>
  <c r="AE7" i="1" l="1" a="1"/>
  <c r="AE7" i="1" s="1"/>
  <c r="AD4" i="1" a="1"/>
  <c r="AD4" i="1" s="1"/>
  <c r="AD7" i="1" a="1"/>
  <c r="AD7" i="1" s="1"/>
  <c r="AC6" i="1" a="1"/>
  <c r="AC6" i="1" s="1"/>
  <c r="AF4" i="1" a="1"/>
  <c r="AF4" i="1" s="1"/>
  <c r="AF6" i="1" a="1"/>
  <c r="AF6" i="1" s="1"/>
  <c r="AE6" i="1" a="1"/>
  <c r="AE6" i="1" s="1"/>
  <c r="AH4" i="1" a="1"/>
  <c r="AH4" i="1" s="1"/>
  <c r="AH6" i="1" a="1"/>
  <c r="AH6" i="1" s="1"/>
  <c r="AG6" i="1" a="1"/>
  <c r="AG6" i="1" s="1"/>
  <c r="AC4" i="1" a="1"/>
  <c r="AC4" i="1" s="1"/>
  <c r="AG4" i="1" a="1"/>
  <c r="AG4" i="1" s="1"/>
  <c r="AB4" i="1" a="1"/>
  <c r="AB4" i="1" s="1"/>
  <c r="AB6" i="1" a="1"/>
  <c r="AB6" i="1" s="1"/>
  <c r="AF7" i="1" a="1"/>
  <c r="AF7" i="1" s="1"/>
  <c r="AE5" i="1" a="1"/>
  <c r="AE5" i="1" s="1"/>
  <c r="AG7" i="1" a="1"/>
  <c r="AG7" i="1" s="1"/>
  <c r="AB5" i="1" a="1"/>
  <c r="AB5" i="1" s="1"/>
  <c r="AH7" i="1" a="1"/>
  <c r="AH7" i="1" s="1"/>
  <c r="AD6" i="1" a="1"/>
  <c r="AD6" i="1" s="1"/>
  <c r="AB7" i="1" a="1"/>
  <c r="AB7" i="1" s="1"/>
  <c r="AC5" i="1" a="1"/>
  <c r="AC5" i="1" s="1"/>
  <c r="AD5" i="1" a="1"/>
  <c r="AD5" i="1" s="1"/>
  <c r="AF5" i="1" a="1"/>
  <c r="AF5" i="1" s="1"/>
  <c r="AC7" i="1" a="1"/>
  <c r="AC7" i="1" s="1"/>
  <c r="AG5" i="1" a="1"/>
  <c r="AG5" i="1" s="1"/>
  <c r="AE4" i="1" a="1"/>
  <c r="AE4" i="1" s="1"/>
  <c r="AI34" i="1"/>
  <c r="AJ38" i="1"/>
  <c r="AK38" i="1" s="1"/>
  <c r="AI37" i="1"/>
  <c r="AI36" i="1"/>
  <c r="AI35" i="1"/>
  <c r="AI19" i="1"/>
  <c r="AI21" i="1"/>
  <c r="AI22" i="1"/>
  <c r="AI20" i="1"/>
  <c r="AI7" i="1" l="1"/>
  <c r="AJ7" i="1" s="1"/>
  <c r="AK7" i="1" s="1"/>
  <c r="AJ36" i="1"/>
  <c r="AJ34" i="1"/>
  <c r="AI4" i="1"/>
  <c r="AJ4" i="1" s="1"/>
  <c r="AK4" i="1" s="1"/>
  <c r="AI5" i="1"/>
  <c r="AJ5" i="1" s="1"/>
  <c r="AK5" i="1" s="1"/>
  <c r="AI6" i="1"/>
  <c r="AJ6" i="1" s="1"/>
  <c r="AK6" i="1" s="1"/>
  <c r="AJ35" i="1"/>
  <c r="AJ37" i="1"/>
  <c r="AJ21" i="1"/>
  <c r="AK21" i="1" s="1"/>
  <c r="AJ19" i="1"/>
  <c r="AK19" i="1" s="1"/>
  <c r="AJ22" i="1"/>
  <c r="AK22" i="1" s="1"/>
  <c r="AJ20" i="1"/>
  <c r="AK20" i="1" s="1"/>
  <c r="AK34" i="1" l="1"/>
  <c r="AK37" i="1"/>
  <c r="AK35" i="1"/>
  <c r="AK36" i="1"/>
  <c r="AA20" i="1"/>
  <c r="T20" i="1" s="1"/>
  <c r="AA22" i="1"/>
  <c r="T22" i="1" s="1"/>
  <c r="AA19" i="1"/>
  <c r="T19" i="1" s="1"/>
  <c r="AA21" i="1"/>
  <c r="T21" i="1" s="1"/>
  <c r="AA5" i="1"/>
  <c r="T5" i="1" s="1"/>
  <c r="AA6" i="1"/>
  <c r="T6" i="1" s="1"/>
  <c r="AA4" i="1"/>
  <c r="T4" i="1" s="1"/>
  <c r="AA7" i="1"/>
  <c r="T7" i="1" s="1"/>
  <c r="AA36" i="1" l="1"/>
  <c r="T36" i="1" s="1"/>
  <c r="BG56" i="1" s="1"/>
  <c r="AA37" i="1"/>
  <c r="T37" i="1" s="1"/>
  <c r="BG57" i="1" s="1"/>
  <c r="AA34" i="1"/>
  <c r="T34" i="1" s="1"/>
  <c r="BG54" i="1" s="1"/>
  <c r="BG51" i="1"/>
  <c r="BG47" i="1"/>
  <c r="AA35" i="1"/>
  <c r="T35" i="1" s="1"/>
  <c r="BG55" i="1" s="1"/>
  <c r="BG48" i="1"/>
  <c r="BG52" i="1"/>
  <c r="BG50" i="1"/>
  <c r="BG46" i="1"/>
  <c r="BG49" i="1"/>
  <c r="BG53" i="1"/>
  <c r="I20" i="1"/>
  <c r="I21" i="1"/>
  <c r="AZ19" i="1"/>
  <c r="BA19" i="1" s="1"/>
  <c r="I22" i="1"/>
  <c r="AZ20" i="1"/>
  <c r="BA20" i="1" s="1"/>
  <c r="I19" i="1"/>
  <c r="AZ21" i="1"/>
  <c r="BA21" i="1" s="1"/>
  <c r="AZ22" i="1"/>
  <c r="BA22" i="1" s="1"/>
  <c r="AZ6" i="1"/>
  <c r="BA6" i="1" s="1"/>
  <c r="AZ5" i="1"/>
  <c r="BA5" i="1" s="1"/>
  <c r="AZ4" i="1"/>
  <c r="BA4" i="1" s="1"/>
  <c r="I7" i="1"/>
  <c r="I4" i="1"/>
  <c r="AZ7" i="1"/>
  <c r="BA7" i="1" s="1"/>
  <c r="I6" i="1"/>
  <c r="I5" i="1"/>
  <c r="BH57" i="1" l="1"/>
  <c r="AZ36" i="1"/>
  <c r="BA36" i="1" s="1"/>
  <c r="I35" i="1"/>
  <c r="K35" i="1" s="1"/>
  <c r="BH52" i="1"/>
  <c r="AZ35" i="1"/>
  <c r="BA35" i="1" s="1"/>
  <c r="I36" i="1"/>
  <c r="K36" i="1" s="1"/>
  <c r="BH47" i="1"/>
  <c r="BH53" i="1"/>
  <c r="BH49" i="1"/>
  <c r="AZ37" i="1"/>
  <c r="BA37" i="1" s="1"/>
  <c r="BH46" i="1"/>
  <c r="BH51" i="1"/>
  <c r="I34" i="1"/>
  <c r="P34" i="1" s="1"/>
  <c r="BH50" i="1"/>
  <c r="BH54" i="1"/>
  <c r="BH48" i="1"/>
  <c r="BH55" i="1"/>
  <c r="AZ34" i="1"/>
  <c r="BA34" i="1" s="1"/>
  <c r="BH56" i="1"/>
  <c r="I37" i="1"/>
  <c r="Q37" i="1" s="1"/>
  <c r="P35" i="1"/>
  <c r="O35" i="1"/>
  <c r="M35" i="1"/>
  <c r="O37" i="1"/>
  <c r="K37" i="1"/>
  <c r="N19" i="1"/>
  <c r="K19" i="1"/>
  <c r="M19" i="1"/>
  <c r="L19" i="1"/>
  <c r="P19" i="1"/>
  <c r="O19" i="1"/>
  <c r="R19" i="1"/>
  <c r="Q19" i="1"/>
  <c r="N22" i="1"/>
  <c r="O22" i="1"/>
  <c r="P22" i="1"/>
  <c r="Q22" i="1"/>
  <c r="R22" i="1"/>
  <c r="L22" i="1"/>
  <c r="M22" i="1"/>
  <c r="K22" i="1"/>
  <c r="L20" i="1"/>
  <c r="M20" i="1"/>
  <c r="N20" i="1"/>
  <c r="O20" i="1"/>
  <c r="K20" i="1"/>
  <c r="P20" i="1"/>
  <c r="Q20" i="1"/>
  <c r="R20" i="1"/>
  <c r="M21" i="1"/>
  <c r="N21" i="1"/>
  <c r="O21" i="1"/>
  <c r="P21" i="1"/>
  <c r="Q21" i="1"/>
  <c r="K21" i="1"/>
  <c r="R21" i="1"/>
  <c r="L21" i="1"/>
  <c r="O6" i="1"/>
  <c r="R6" i="1"/>
  <c r="P6" i="1"/>
  <c r="M6" i="1"/>
  <c r="Q6" i="1"/>
  <c r="N6" i="1"/>
  <c r="L6" i="1"/>
  <c r="K5" i="1"/>
  <c r="R5" i="1"/>
  <c r="P5" i="1"/>
  <c r="M5" i="1"/>
  <c r="O5" i="1"/>
  <c r="Q5" i="1"/>
  <c r="N5" i="1"/>
  <c r="L5" i="1"/>
  <c r="Q7" i="1"/>
  <c r="N7" i="1"/>
  <c r="L7" i="1"/>
  <c r="R7" i="1"/>
  <c r="P7" i="1"/>
  <c r="M7" i="1"/>
  <c r="O7" i="1"/>
  <c r="R4" i="1"/>
  <c r="P4" i="1"/>
  <c r="M4" i="1"/>
  <c r="O4" i="1"/>
  <c r="Q4" i="1"/>
  <c r="N4" i="1"/>
  <c r="L4" i="1"/>
  <c r="K4" i="1"/>
  <c r="K7" i="1"/>
  <c r="K6" i="1"/>
  <c r="BB20" i="1"/>
  <c r="BB7" i="1"/>
  <c r="BB6" i="1"/>
  <c r="BB5" i="1"/>
  <c r="BB4" i="1"/>
  <c r="J4" i="1" s="1"/>
  <c r="BB21" i="1"/>
  <c r="BB22" i="1"/>
  <c r="BB19" i="1"/>
  <c r="P37" i="1" l="1"/>
  <c r="L37" i="1"/>
  <c r="M37" i="1"/>
  <c r="N37" i="1"/>
  <c r="Q35" i="1"/>
  <c r="R35" i="1"/>
  <c r="L35" i="1"/>
  <c r="N35" i="1"/>
  <c r="O34" i="1"/>
  <c r="BB35" i="1"/>
  <c r="J35" i="1" s="1"/>
  <c r="R34" i="1"/>
  <c r="K34" i="1"/>
  <c r="N36" i="1"/>
  <c r="O36" i="1"/>
  <c r="R37" i="1"/>
  <c r="M34" i="1"/>
  <c r="BB34" i="1"/>
  <c r="BB37" i="1"/>
  <c r="BB36" i="1"/>
  <c r="J36" i="1" s="1"/>
  <c r="P36" i="1"/>
  <c r="Q34" i="1"/>
  <c r="Q36" i="1"/>
  <c r="L36" i="1"/>
  <c r="M36" i="1"/>
  <c r="R36" i="1"/>
  <c r="L34" i="1"/>
  <c r="N34" i="1"/>
  <c r="BP52" i="1"/>
  <c r="BP50" i="1"/>
  <c r="BR50" i="1" s="1"/>
  <c r="BP53" i="1"/>
  <c r="BR53" i="1" s="1"/>
  <c r="BS53" i="1" s="1"/>
  <c r="BP47" i="1"/>
  <c r="BR47" i="1" s="1"/>
  <c r="BP55" i="1"/>
  <c r="BP46" i="1"/>
  <c r="BR46" i="1" s="1"/>
  <c r="BP54" i="1"/>
  <c r="BP51" i="1"/>
  <c r="BP48" i="1"/>
  <c r="BP56" i="1"/>
  <c r="BP49" i="1"/>
  <c r="BR49" i="1" s="1"/>
  <c r="BP57" i="1"/>
  <c r="BQ57" i="1" s="1"/>
  <c r="BR57" i="1" s="1"/>
  <c r="J5" i="1"/>
  <c r="J7" i="1"/>
  <c r="J6" i="1"/>
  <c r="J21" i="1"/>
  <c r="J20" i="1"/>
  <c r="J22" i="1"/>
  <c r="BT46" i="1" l="1"/>
  <c r="D6" i="2" s="1"/>
  <c r="D46" i="2" s="1"/>
  <c r="D60" i="2" s="1"/>
  <c r="C64" i="2" s="1"/>
  <c r="BS46" i="1"/>
  <c r="BT47" i="1"/>
  <c r="D10" i="2" s="1"/>
  <c r="BS47" i="1"/>
  <c r="BT49" i="1"/>
  <c r="D18" i="2" s="1"/>
  <c r="BS49" i="1"/>
  <c r="BT50" i="1"/>
  <c r="D19" i="2" s="1"/>
  <c r="BS50" i="1"/>
  <c r="J37" i="1"/>
  <c r="BR48" i="1"/>
  <c r="BQ55" i="1"/>
  <c r="BS55" i="1"/>
  <c r="R50" i="2" s="1"/>
  <c r="R61" i="2" s="1"/>
  <c r="BQ54" i="1"/>
  <c r="BR54" i="1" s="1"/>
  <c r="BS54" i="1"/>
  <c r="R46" i="2" s="1"/>
  <c r="BQ56" i="1"/>
  <c r="BR56" i="1" s="1"/>
  <c r="BQ51" i="1"/>
  <c r="BQ46" i="1"/>
  <c r="BQ47" i="1"/>
  <c r="D47" i="2"/>
  <c r="BQ50" i="1"/>
  <c r="BQ49" i="1"/>
  <c r="BQ53" i="1"/>
  <c r="BQ48" i="1"/>
  <c r="BQ52" i="1"/>
  <c r="BR51" i="1" l="1"/>
  <c r="BR52" i="1" s="1"/>
  <c r="BT48" i="1"/>
  <c r="D14" i="2" s="1"/>
  <c r="D50" i="2" s="1"/>
  <c r="BS48" i="1"/>
  <c r="BR55" i="1"/>
  <c r="BS56" i="1"/>
  <c r="D56" i="2"/>
  <c r="C66" i="2" s="1"/>
  <c r="D51" i="2"/>
  <c r="D61" i="2" l="1"/>
  <c r="C65" i="2" s="1"/>
  <c r="BS51" i="1"/>
  <c r="BT51" i="1"/>
  <c r="D15" i="2" s="1"/>
  <c r="D29" i="2" s="1"/>
  <c r="D40" i="2" s="1"/>
  <c r="BS52" i="1"/>
  <c r="BT52" i="1" s="1"/>
  <c r="D11" i="2" s="1"/>
  <c r="D26" i="2" s="1"/>
  <c r="R51" i="2"/>
  <c r="R57" i="2" s="1"/>
  <c r="BS57" i="1"/>
  <c r="R47" i="2" s="1"/>
  <c r="R60" i="2"/>
  <c r="D30" i="2"/>
  <c r="BT53" i="1" l="1"/>
  <c r="D7" i="2" s="1"/>
  <c r="D25" i="2" s="1"/>
  <c r="D39" i="2" s="1"/>
  <c r="D35" i="2" s="1"/>
  <c r="C70" i="2" s="1"/>
  <c r="C71" i="2" s="1"/>
  <c r="D36" i="2"/>
  <c r="D57" i="2"/>
  <c r="C67" i="2" s="1"/>
  <c r="R56" i="2"/>
  <c r="P66" i="2" s="1"/>
  <c r="P67" i="2" s="1"/>
  <c r="P64" i="2"/>
  <c r="P65" i="2" s="1"/>
  <c r="C68" i="2" l="1"/>
  <c r="C69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<sst xmlns="http://schemas.openxmlformats.org/spreadsheetml/2006/main" count="277" uniqueCount="60">
  <si>
    <t>Heure</t>
  </si>
  <si>
    <t>Terrain</t>
  </si>
  <si>
    <t>Equipes</t>
  </si>
  <si>
    <t>Bts</t>
  </si>
  <si>
    <t>Rang</t>
  </si>
  <si>
    <t>Pts</t>
  </si>
  <si>
    <t>J</t>
  </si>
  <si>
    <t>G</t>
  </si>
  <si>
    <t>N</t>
  </si>
  <si>
    <t>P</t>
  </si>
  <si>
    <t>B +</t>
  </si>
  <si>
    <t>B -</t>
  </si>
  <si>
    <t>Diff</t>
  </si>
  <si>
    <t>POULE  A</t>
  </si>
  <si>
    <t>CLASSEMENT  POULE  A</t>
  </si>
  <si>
    <t>CATEGORIE  1</t>
  </si>
  <si>
    <t>%</t>
  </si>
  <si>
    <t>B+</t>
  </si>
  <si>
    <t>B-</t>
  </si>
  <si>
    <t>R</t>
  </si>
  <si>
    <t>POULE  B</t>
  </si>
  <si>
    <t>POULE  C</t>
  </si>
  <si>
    <t>CLASSEMENT  POULE  B</t>
  </si>
  <si>
    <t>CLASSEMENT  POULE  C</t>
  </si>
  <si>
    <t>Péna</t>
  </si>
  <si>
    <t>Buts</t>
  </si>
  <si>
    <t>TOURNOI  PRINCIPAL</t>
  </si>
  <si>
    <t>PLACE POUR LES</t>
  </si>
  <si>
    <t>5 - 6 - 7 - 8</t>
  </si>
  <si>
    <t>PLACE  POUR  LES</t>
  </si>
  <si>
    <t>7 - 8</t>
  </si>
  <si>
    <t>5 - 6</t>
  </si>
  <si>
    <t>1 - 2 - 3 - 4</t>
  </si>
  <si>
    <t>9 - 10 - 11 - 12</t>
  </si>
  <si>
    <t>3 - 4</t>
  </si>
  <si>
    <t>1 - 2</t>
  </si>
  <si>
    <t>11 - 12</t>
  </si>
  <si>
    <t>9 - 10</t>
  </si>
  <si>
    <t>A1</t>
  </si>
  <si>
    <t>A2</t>
  </si>
  <si>
    <t>A3</t>
  </si>
  <si>
    <t>A4</t>
  </si>
  <si>
    <t>B1</t>
  </si>
  <si>
    <t>B2</t>
  </si>
  <si>
    <t>B3</t>
  </si>
  <si>
    <t>B4</t>
  </si>
  <si>
    <t>C1</t>
  </si>
  <si>
    <t>C2</t>
  </si>
  <si>
    <t>C3</t>
  </si>
  <si>
    <t>C4</t>
  </si>
  <si>
    <t>T1</t>
  </si>
  <si>
    <t>T2</t>
  </si>
  <si>
    <t>T3</t>
  </si>
  <si>
    <t>T4</t>
  </si>
  <si>
    <t>rang</t>
  </si>
  <si>
    <t>poule</t>
  </si>
  <si>
    <t>rang poule</t>
  </si>
  <si>
    <t>score</t>
  </si>
  <si>
    <t>TOURNOI  9-10-11-12</t>
  </si>
  <si>
    <t>CLASSEMENT TOUTES POULES CONFONDUES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</si>
</sst>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7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7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00">
    <xf numFmtId="0" fontId="0" fillId="0" borderId="0" xfId="0"/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16" fontId="1" fillId="0" borderId="0" xfId="0" quotePrefix="1" applyNumberFormat="1" applyFont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0" fontId="1" fillId="0" borderId="0" xfId="0" applyFont="1" applyAlignment="1">
      <alignment vertical="center" wrapText="1"/>
    </xf>
    <xf numFmtId="16" fontId="0" fillId="0" borderId="0" xfId="0" applyNumberFormat="1"/>
    <xf numFmtId="0" fontId="1" fillId="5" borderId="1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 textRotation="89"/>
    </xf>
    <xf numFmtId="0" fontId="9" fillId="0" borderId="0" xfId="0" applyFont="1" applyAlignment="1">
      <alignment horizontal="center" vertical="center" textRotation="89"/>
    </xf>
    <xf numFmtId="0" fontId="9" fillId="0" borderId="10" xfId="0" applyFont="1" applyBorder="1" applyAlignment="1">
      <alignment horizontal="center" vertical="center" textRotation="89"/>
    </xf>
    <xf numFmtId="0" fontId="1" fillId="2" borderId="1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right" vertical="center"/>
    </xf>
    <xf numFmtId="0" fontId="10" fillId="3" borderId="4" xfId="0" applyFont="1" applyFill="1" applyBorder="1" applyAlignment="1">
      <alignment horizontal="right" vertical="center"/>
    </xf>
    <xf numFmtId="0" fontId="10" fillId="3" borderId="4" xfId="0" applyFont="1" applyFill="1" applyBorder="1" applyAlignment="1">
      <alignment horizontal="left" vertical="center"/>
    </xf>
    <xf numFmtId="0" fontId="10" fillId="3" borderId="5" xfId="0" applyFont="1" applyFill="1" applyBorder="1" applyAlignment="1">
      <alignment horizontal="left" vertical="center"/>
    </xf>
    <xf numFmtId="0" fontId="2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49" fontId="10" fillId="0" borderId="7" xfId="0" applyNumberFormat="1" applyFont="1" applyBorder="1" applyAlignment="1">
      <alignment horizontal="center" vertical="center"/>
    </xf>
    <xf numFmtId="49" fontId="10" fillId="0" borderId="6" xfId="0" applyNumberFormat="1" applyFont="1" applyBorder="1" applyAlignment="1">
      <alignment horizontal="center" vertical="center"/>
    </xf>
    <xf numFmtId="49" fontId="10" fillId="0" borderId="8" xfId="0" applyNumberFormat="1" applyFont="1" applyBorder="1" applyAlignment="1">
      <alignment horizontal="center" vertical="center"/>
    </xf>
    <xf numFmtId="49" fontId="10" fillId="0" borderId="9" xfId="0" applyNumberFormat="1" applyFont="1" applyBorder="1" applyAlignment="1">
      <alignment horizontal="center" vertical="center"/>
    </xf>
    <xf numFmtId="49" fontId="10" fillId="0" borderId="10" xfId="0" applyNumberFormat="1" applyFont="1" applyBorder="1" applyAlignment="1">
      <alignment horizontal="center" vertical="center"/>
    </xf>
    <xf numFmtId="49" fontId="10" fillId="0" borderId="11" xfId="0" applyNumberFormat="1" applyFont="1" applyBorder="1" applyAlignment="1">
      <alignment horizontal="center" vertical="center"/>
    </xf>
  </cellXfs>
  <cellStyles count="3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Normal" xfId="0" builtinId="0"/>
  </cellStyles>
  <dxfs count="1"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109220</xdr:colOff>
      <xdr:row>10</xdr:row>
      <xdr:rowOff>53341</xdr:rowOff>
    </xdr:from>
    <xdr:to>
      <xdr:col>10</xdr:col>
      <xdr:colOff>31750</xdr:colOff>
      <xdr:row>14</xdr:row>
      <xdr:rowOff>137160</xdr:rowOff>
    </xdr:to>
    <xdr:pic>
      <xdr:nvPicPr>
        <xdr:cNvPr id="2" name="Image 1" descr="Sans titre.pn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87720" y="1958341"/>
          <a:ext cx="1700530" cy="8458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2"/>
  <sheetViews>
    <sheetView workbookViewId="0">
      <selection activeCell="D26" sqref="D26"/>
    </sheetView>
  </sheetViews>
  <sheetFormatPr defaultColWidth="10.85546875" defaultRowHeight="15" x14ac:dyDescent="0.25"/>
  <cols>
    <col min="1" max="16384" width="10.85546875" style="2"/>
  </cols>
  <sheetData>
    <row r="1" spans="1:8" x14ac:dyDescent="0.25">
      <c r="A1" s="10"/>
      <c r="B1" s="10"/>
      <c r="C1" s="10"/>
      <c r="D1" s="10"/>
      <c r="E1" s="10"/>
      <c r="F1" s="10"/>
      <c r="G1" s="10"/>
      <c r="H1" s="10"/>
    </row>
    <row r="2" spans="1:8" ht="15.75" thickBot="1" x14ac:dyDescent="0.3">
      <c r="A2" s="10"/>
      <c r="B2" s="10"/>
      <c r="C2" s="10"/>
      <c r="D2" s="10"/>
      <c r="E2" s="10"/>
      <c r="F2" s="10"/>
      <c r="G2" s="10"/>
      <c r="H2" s="10"/>
    </row>
    <row r="3" spans="1:8" ht="21" customHeight="1" thickBot="1" x14ac:dyDescent="0.3">
      <c r="A3" s="10"/>
      <c r="B3" s="38" t="s">
        <v>15</v>
      </c>
      <c r="C3" s="39"/>
      <c r="D3" s="40"/>
      <c r="E3" s="10"/>
      <c r="F3" s="10"/>
      <c r="G3" s="10"/>
      <c r="H3" s="10"/>
    </row>
    <row r="4" spans="1:8" x14ac:dyDescent="0.25">
      <c r="A4" s="10"/>
      <c r="B4" s="41" t="s">
        <v>38</v>
      </c>
      <c r="C4" s="42"/>
      <c r="D4" s="43"/>
      <c r="E4" s="10"/>
      <c r="F4" s="10"/>
      <c r="G4" s="10"/>
      <c r="H4" s="10"/>
    </row>
    <row r="5" spans="1:8" x14ac:dyDescent="0.25">
      <c r="A5" s="10"/>
      <c r="B5" s="32" t="s">
        <v>39</v>
      </c>
      <c r="C5" s="33"/>
      <c r="D5" s="34"/>
      <c r="E5" s="10"/>
      <c r="F5" s="10"/>
      <c r="G5" s="10"/>
      <c r="H5" s="10"/>
    </row>
    <row r="6" spans="1:8" x14ac:dyDescent="0.25">
      <c r="A6" s="10"/>
      <c r="B6" s="32" t="s">
        <v>40</v>
      </c>
      <c r="C6" s="33"/>
      <c r="D6" s="34"/>
      <c r="E6" s="10"/>
      <c r="F6" s="10"/>
      <c r="G6" s="10"/>
      <c r="H6" s="10"/>
    </row>
    <row r="7" spans="1:8" x14ac:dyDescent="0.25">
      <c r="A7" s="10"/>
      <c r="B7" s="35" t="s">
        <v>41</v>
      </c>
      <c r="C7" s="36"/>
      <c r="D7" s="37"/>
      <c r="E7" s="10"/>
      <c r="F7" s="10"/>
      <c r="G7" s="10"/>
      <c r="H7" s="10"/>
    </row>
    <row r="8" spans="1:8" ht="15.75" thickBot="1" x14ac:dyDescent="0.3">
      <c r="A8" s="10"/>
      <c r="B8" s="46"/>
      <c r="C8" s="47"/>
      <c r="D8" s="48"/>
      <c r="E8" s="10"/>
      <c r="F8" s="10"/>
      <c r="G8" s="10"/>
      <c r="H8" s="10"/>
    </row>
    <row r="9" spans="1:8" ht="15.75" thickBot="1" x14ac:dyDescent="0.3">
      <c r="A9" s="10"/>
      <c r="B9" s="10"/>
      <c r="C9" s="10"/>
      <c r="D9" s="10"/>
      <c r="E9" s="10"/>
      <c r="F9" s="10"/>
      <c r="G9" s="10"/>
      <c r="H9" s="10"/>
    </row>
    <row r="10" spans="1:8" ht="21" customHeight="1" thickBot="1" x14ac:dyDescent="0.3">
      <c r="A10" s="10"/>
      <c r="B10" s="38" t="s">
        <v>15</v>
      </c>
      <c r="C10" s="39"/>
      <c r="D10" s="40"/>
      <c r="E10" s="10"/>
      <c r="F10" s="10"/>
      <c r="G10" s="10"/>
      <c r="H10" s="10"/>
    </row>
    <row r="11" spans="1:8" x14ac:dyDescent="0.25">
      <c r="A11" s="10"/>
      <c r="B11" s="41" t="s">
        <v>42</v>
      </c>
      <c r="C11" s="42"/>
      <c r="D11" s="43"/>
      <c r="E11" s="10"/>
      <c r="F11" s="10"/>
      <c r="G11" s="10"/>
      <c r="H11" s="10"/>
    </row>
    <row r="12" spans="1:8" x14ac:dyDescent="0.25">
      <c r="A12" s="10"/>
      <c r="B12" s="32" t="s">
        <v>43</v>
      </c>
      <c r="C12" s="33"/>
      <c r="D12" s="34"/>
      <c r="E12" s="10"/>
      <c r="F12" s="10"/>
      <c r="G12" s="10"/>
      <c r="H12" s="10"/>
    </row>
    <row r="13" spans="1:8" x14ac:dyDescent="0.25">
      <c r="A13" s="10"/>
      <c r="B13" s="32" t="s">
        <v>44</v>
      </c>
      <c r="C13" s="33"/>
      <c r="D13" s="34"/>
      <c r="E13" s="10"/>
      <c r="F13" s="10"/>
      <c r="G13" s="10"/>
      <c r="H13" s="10"/>
    </row>
    <row r="14" spans="1:8" x14ac:dyDescent="0.25">
      <c r="A14" s="10"/>
      <c r="B14" s="35" t="s">
        <v>45</v>
      </c>
      <c r="C14" s="36"/>
      <c r="D14" s="37"/>
      <c r="E14" s="10"/>
      <c r="F14" s="10"/>
      <c r="G14" s="10"/>
      <c r="H14" s="10"/>
    </row>
    <row r="15" spans="1:8" ht="15.75" thickBot="1" x14ac:dyDescent="0.3">
      <c r="A15" s="10"/>
      <c r="B15" s="46"/>
      <c r="C15" s="47"/>
      <c r="D15" s="48"/>
      <c r="E15" s="10"/>
      <c r="F15" s="10"/>
      <c r="G15" s="10"/>
      <c r="H15" s="10"/>
    </row>
    <row r="16" spans="1:8" ht="15.75" thickBot="1" x14ac:dyDescent="0.3">
      <c r="A16" s="10"/>
      <c r="B16" s="10"/>
      <c r="C16" s="10"/>
      <c r="D16" s="10"/>
      <c r="E16" s="10"/>
      <c r="F16" s="10"/>
      <c r="G16" s="10"/>
      <c r="H16" s="10"/>
    </row>
    <row r="17" spans="1:8" ht="21" customHeight="1" thickBot="1" x14ac:dyDescent="0.3">
      <c r="A17" s="10"/>
      <c r="B17" s="38" t="s">
        <v>15</v>
      </c>
      <c r="C17" s="39"/>
      <c r="D17" s="40"/>
      <c r="E17" s="10"/>
      <c r="F17" s="10"/>
      <c r="G17" s="10"/>
      <c r="H17" s="10"/>
    </row>
    <row r="18" spans="1:8" x14ac:dyDescent="0.25">
      <c r="A18" s="10"/>
      <c r="B18" s="41" t="s">
        <v>46</v>
      </c>
      <c r="C18" s="42"/>
      <c r="D18" s="43"/>
      <c r="E18" s="10"/>
      <c r="F18" s="10"/>
      <c r="G18" s="10"/>
      <c r="H18" s="10"/>
    </row>
    <row r="19" spans="1:8" x14ac:dyDescent="0.25">
      <c r="A19" s="10"/>
      <c r="B19" s="32" t="s">
        <v>47</v>
      </c>
      <c r="C19" s="33"/>
      <c r="D19" s="34"/>
      <c r="E19" s="10"/>
      <c r="F19" s="10"/>
      <c r="G19" s="10"/>
      <c r="H19" s="10"/>
    </row>
    <row r="20" spans="1:8" x14ac:dyDescent="0.25">
      <c r="A20" s="10"/>
      <c r="B20" s="32" t="s">
        <v>48</v>
      </c>
      <c r="C20" s="33"/>
      <c r="D20" s="34"/>
      <c r="E20" s="10"/>
      <c r="F20" s="10"/>
      <c r="G20" s="10"/>
      <c r="H20" s="10"/>
    </row>
    <row r="21" spans="1:8" x14ac:dyDescent="0.25">
      <c r="A21" s="10"/>
      <c r="B21" s="49" t="s">
        <v>49</v>
      </c>
      <c r="C21" s="50"/>
      <c r="D21" s="51"/>
      <c r="E21" s="10"/>
      <c r="F21" s="10"/>
      <c r="G21" s="10"/>
      <c r="H21" s="10"/>
    </row>
    <row r="22" spans="1:8" x14ac:dyDescent="0.25">
      <c r="A22" s="10"/>
      <c r="B22" s="44"/>
      <c r="C22" s="36"/>
      <c r="D22" s="45"/>
      <c r="E22" s="10"/>
      <c r="F22" s="10"/>
      <c r="G22" s="10"/>
      <c r="H22" s="10"/>
    </row>
    <row r="23" spans="1:8" x14ac:dyDescent="0.25">
      <c r="A23" s="10"/>
      <c r="B23" s="10"/>
      <c r="C23" s="10"/>
      <c r="D23" s="10"/>
      <c r="E23" s="10"/>
      <c r="F23" s="10"/>
      <c r="G23" s="10"/>
      <c r="H23" s="10"/>
    </row>
    <row r="24" spans="1:8" x14ac:dyDescent="0.25">
      <c r="A24" s="10"/>
      <c r="B24" s="10"/>
      <c r="C24" s="10"/>
      <c r="D24" s="10"/>
      <c r="E24" s="10"/>
      <c r="F24" s="10"/>
      <c r="G24" s="10"/>
      <c r="H24" s="10"/>
    </row>
    <row r="25" spans="1:8" x14ac:dyDescent="0.25">
      <c r="A25" s="10"/>
      <c r="B25" s="10"/>
      <c r="C25" s="10"/>
      <c r="D25" s="10"/>
      <c r="E25" s="10"/>
      <c r="F25" s="10"/>
      <c r="G25" s="10"/>
      <c r="H25" s="10"/>
    </row>
    <row r="26" spans="1:8" x14ac:dyDescent="0.25">
      <c r="A26" s="10"/>
      <c r="B26" s="10"/>
      <c r="C26" s="10"/>
      <c r="D26" s="10"/>
      <c r="E26" s="10"/>
      <c r="F26" s="10"/>
      <c r="G26" s="10"/>
      <c r="H26" s="10"/>
    </row>
    <row r="27" spans="1:8" x14ac:dyDescent="0.25">
      <c r="A27" s="10"/>
      <c r="B27" s="10"/>
      <c r="C27" s="10"/>
      <c r="D27" s="10"/>
      <c r="E27" s="10"/>
      <c r="F27" s="10"/>
      <c r="G27" s="10"/>
      <c r="H27" s="10"/>
    </row>
    <row r="28" spans="1:8" x14ac:dyDescent="0.25">
      <c r="A28" s="10"/>
      <c r="B28" s="10"/>
      <c r="C28" s="10"/>
      <c r="D28" s="10"/>
      <c r="E28" s="10"/>
      <c r="F28" s="10"/>
      <c r="G28" s="10"/>
      <c r="H28" s="10"/>
    </row>
    <row r="29" spans="1:8" x14ac:dyDescent="0.25">
      <c r="A29" s="10"/>
      <c r="B29" s="10"/>
      <c r="C29" s="10"/>
      <c r="D29" s="10"/>
      <c r="E29" s="10"/>
      <c r="F29" s="10"/>
      <c r="G29" s="10"/>
      <c r="H29" s="10"/>
    </row>
    <row r="30" spans="1:8" x14ac:dyDescent="0.25">
      <c r="A30" s="10"/>
      <c r="B30" s="10"/>
      <c r="C30" s="10"/>
      <c r="D30" s="10"/>
      <c r="E30" s="10"/>
      <c r="F30" s="10"/>
      <c r="G30" s="10"/>
      <c r="H30" s="10"/>
    </row>
    <row r="31" spans="1:8" x14ac:dyDescent="0.25">
      <c r="A31" s="10"/>
      <c r="B31" s="10"/>
      <c r="C31" s="10"/>
      <c r="D31" s="10"/>
      <c r="E31" s="10"/>
      <c r="F31" s="10"/>
      <c r="G31" s="10"/>
      <c r="H31" s="10"/>
    </row>
    <row r="32" spans="1:8" x14ac:dyDescent="0.25">
      <c r="A32" s="10"/>
      <c r="B32" s="10"/>
      <c r="C32" s="10"/>
      <c r="D32" s="10"/>
      <c r="E32" s="10"/>
      <c r="F32" s="10"/>
      <c r="G32" s="10"/>
      <c r="H32" s="10"/>
    </row>
  </sheetData>
  <mergeCells count="18">
    <mergeCell ref="B22:D22"/>
    <mergeCell ref="B15:D15"/>
    <mergeCell ref="B8:D8"/>
    <mergeCell ref="B19:D19"/>
    <mergeCell ref="B20:D20"/>
    <mergeCell ref="B21:D21"/>
    <mergeCell ref="B18:D18"/>
    <mergeCell ref="B10:D10"/>
    <mergeCell ref="B11:D11"/>
    <mergeCell ref="B12:D12"/>
    <mergeCell ref="B13:D13"/>
    <mergeCell ref="B14:D14"/>
    <mergeCell ref="B17:D17"/>
    <mergeCell ref="B3:D3"/>
    <mergeCell ref="B4:D4"/>
    <mergeCell ref="B5:D5"/>
    <mergeCell ref="B6:D6"/>
    <mergeCell ref="B7:D7"/>
  </mergeCells>
  <phoneticPr fontId="14" type="noConversion"/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5" tint="-0.249977111117893"/>
  </sheetPr>
  <dimension ref="A1:BT57"/>
  <sheetViews>
    <sheetView tabSelected="1" workbookViewId="0">
      <selection activeCell="BI54" sqref="BI54:BI57"/>
    </sheetView>
  </sheetViews>
  <sheetFormatPr defaultColWidth="5.85546875" defaultRowHeight="12.95" customHeight="1" x14ac:dyDescent="0.25"/>
  <cols>
    <col min="1" max="2" width="10.28515625" style="2" customWidth="1"/>
    <col min="3" max="3" width="26.28515625" style="2" customWidth="1"/>
    <col min="4" max="5" width="5.85546875" style="2"/>
    <col min="6" max="6" width="26.28515625" style="2" customWidth="1"/>
    <col min="7" max="8" width="5.85546875" style="2"/>
    <col min="9" max="9" width="28.42578125" style="2" customWidth="1"/>
    <col min="10" max="18" width="5.85546875" style="2"/>
    <col min="19" max="26" width="5.85546875" style="2" customWidth="1"/>
    <col min="27" max="27" width="7.28515625" style="2" customWidth="1"/>
    <col min="28" max="28" width="5.85546875" style="2" customWidth="1"/>
    <col min="29" max="29" width="5.7109375" style="2" customWidth="1"/>
    <col min="30" max="35" width="5.85546875" style="2" customWidth="1"/>
    <col min="36" max="36" width="14.7109375" style="2" customWidth="1"/>
    <col min="37" max="37" width="11.42578125" style="2" customWidth="1"/>
    <col min="38" max="51" width="5.85546875" style="2" customWidth="1"/>
    <col min="52" max="52" width="32.42578125" style="2" customWidth="1"/>
    <col min="53" max="53" width="13.140625" style="2" customWidth="1"/>
    <col min="54" max="54" width="12.85546875" style="2" customWidth="1"/>
    <col min="55" max="60" width="5.85546875" style="2"/>
    <col min="61" max="61" width="18.85546875" style="2" customWidth="1"/>
    <col min="62" max="62" width="7.140625" style="2" bestFit="1" customWidth="1"/>
    <col min="63" max="16384" width="5.85546875" style="2"/>
  </cols>
  <sheetData>
    <row r="1" spans="1:54" ht="12" customHeight="1" x14ac:dyDescent="0.25">
      <c r="A1" s="52" t="s">
        <v>15</v>
      </c>
      <c r="B1" s="53"/>
      <c r="C1" s="53"/>
      <c r="D1" s="53" t="s">
        <v>13</v>
      </c>
      <c r="E1" s="53"/>
      <c r="F1" s="53"/>
      <c r="G1" s="59" t="s">
        <v>13</v>
      </c>
      <c r="H1" s="59"/>
      <c r="I1" s="53" t="s">
        <v>14</v>
      </c>
      <c r="J1" s="53"/>
      <c r="K1" s="53"/>
      <c r="L1" s="53"/>
      <c r="M1" s="53"/>
      <c r="N1" s="53"/>
      <c r="O1" s="53"/>
      <c r="P1" s="53"/>
      <c r="Q1" s="53"/>
      <c r="R1" s="56"/>
      <c r="U1" s="58" t="s">
        <v>14</v>
      </c>
      <c r="V1" s="58"/>
      <c r="W1" s="58"/>
      <c r="X1" s="58"/>
      <c r="Y1" s="58"/>
      <c r="Z1" s="58"/>
      <c r="AA1" s="58"/>
      <c r="AB1" s="58"/>
      <c r="AC1" s="58"/>
      <c r="AD1" s="58"/>
      <c r="AE1" s="58"/>
      <c r="AF1" s="58"/>
      <c r="AG1" s="58"/>
      <c r="AH1" s="58"/>
      <c r="AI1" s="58"/>
    </row>
    <row r="2" spans="1:54" ht="12.95" customHeight="1" x14ac:dyDescent="0.25">
      <c r="A2" s="54"/>
      <c r="B2" s="55"/>
      <c r="C2" s="55"/>
      <c r="D2" s="55"/>
      <c r="E2" s="55"/>
      <c r="F2" s="55"/>
      <c r="G2" s="60"/>
      <c r="H2" s="60"/>
      <c r="I2" s="55"/>
      <c r="J2" s="55"/>
      <c r="K2" s="55"/>
      <c r="L2" s="55"/>
      <c r="M2" s="55"/>
      <c r="N2" s="55"/>
      <c r="O2" s="55"/>
      <c r="P2" s="55"/>
      <c r="Q2" s="55"/>
      <c r="R2" s="57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</row>
    <row r="3" spans="1:54" ht="12.95" customHeight="1" x14ac:dyDescent="0.25">
      <c r="A3" s="23" t="s">
        <v>0</v>
      </c>
      <c r="B3" s="24" t="s">
        <v>1</v>
      </c>
      <c r="C3" s="24" t="s">
        <v>2</v>
      </c>
      <c r="D3" s="24" t="s">
        <v>3</v>
      </c>
      <c r="E3" s="24" t="s">
        <v>3</v>
      </c>
      <c r="F3" s="24" t="s">
        <v>2</v>
      </c>
      <c r="G3" s="60"/>
      <c r="H3" s="60"/>
      <c r="I3" s="24" t="s">
        <v>2</v>
      </c>
      <c r="J3" s="24" t="s">
        <v>4</v>
      </c>
      <c r="K3" s="24" t="s">
        <v>5</v>
      </c>
      <c r="L3" s="24" t="s">
        <v>6</v>
      </c>
      <c r="M3" s="24" t="s">
        <v>7</v>
      </c>
      <c r="N3" s="24" t="s">
        <v>8</v>
      </c>
      <c r="O3" s="24" t="s">
        <v>9</v>
      </c>
      <c r="P3" s="24" t="s">
        <v>10</v>
      </c>
      <c r="Q3" s="24" t="s">
        <v>11</v>
      </c>
      <c r="R3" s="25" t="s">
        <v>12</v>
      </c>
      <c r="T3" s="2" t="s">
        <v>4</v>
      </c>
      <c r="U3" s="62" t="s">
        <v>2</v>
      </c>
      <c r="V3" s="62"/>
      <c r="W3" s="62"/>
      <c r="X3" s="62"/>
      <c r="Y3" s="62"/>
      <c r="Z3" s="62"/>
      <c r="AA3" s="3" t="s">
        <v>4</v>
      </c>
      <c r="AB3" s="3" t="s">
        <v>5</v>
      </c>
      <c r="AC3" s="3" t="s">
        <v>6</v>
      </c>
      <c r="AD3" s="3" t="s">
        <v>7</v>
      </c>
      <c r="AE3" s="3" t="s">
        <v>8</v>
      </c>
      <c r="AF3" s="3" t="s">
        <v>9</v>
      </c>
      <c r="AG3" s="3" t="s">
        <v>10</v>
      </c>
      <c r="AH3" s="3" t="s">
        <v>11</v>
      </c>
      <c r="AI3" s="3" t="s">
        <v>12</v>
      </c>
      <c r="AJ3" s="2" t="s">
        <v>16</v>
      </c>
      <c r="AK3" s="2" t="s">
        <v>16</v>
      </c>
      <c r="AL3" s="2" t="s">
        <v>5</v>
      </c>
      <c r="AM3" s="2" t="s">
        <v>5</v>
      </c>
      <c r="AN3" s="2" t="s">
        <v>6</v>
      </c>
      <c r="AO3" s="2" t="s">
        <v>6</v>
      </c>
      <c r="AP3" s="2" t="s">
        <v>7</v>
      </c>
      <c r="AQ3" s="2" t="s">
        <v>7</v>
      </c>
      <c r="AR3" s="2" t="s">
        <v>8</v>
      </c>
      <c r="AS3" s="2" t="s">
        <v>8</v>
      </c>
      <c r="AT3" s="2" t="s">
        <v>9</v>
      </c>
      <c r="AU3" s="2" t="s">
        <v>9</v>
      </c>
      <c r="AV3" s="2" t="s">
        <v>17</v>
      </c>
      <c r="AW3" s="2" t="s">
        <v>17</v>
      </c>
      <c r="AX3" s="2" t="s">
        <v>18</v>
      </c>
      <c r="AY3" s="2" t="s">
        <v>18</v>
      </c>
      <c r="AZ3" s="2" t="s">
        <v>2</v>
      </c>
      <c r="BA3" s="2" t="s">
        <v>16</v>
      </c>
      <c r="BB3" s="2" t="s">
        <v>54</v>
      </c>
    </row>
    <row r="4" spans="1:54" ht="12.95" customHeight="1" x14ac:dyDescent="0.25">
      <c r="A4" s="15">
        <v>1</v>
      </c>
      <c r="B4" s="2" t="s">
        <v>50</v>
      </c>
      <c r="C4" s="8" t="str">
        <f>U4</f>
        <v>A1</v>
      </c>
      <c r="D4" s="1">
        <v>1</v>
      </c>
      <c r="E4" s="1">
        <v>0</v>
      </c>
      <c r="F4" s="8" t="str">
        <f>U5</f>
        <v>A2</v>
      </c>
      <c r="G4" s="60"/>
      <c r="H4" s="60"/>
      <c r="I4" s="8" t="str">
        <f>VLOOKUP(S4,T4:Z8,2,0)</f>
        <v>A1</v>
      </c>
      <c r="J4" s="9">
        <f>IF(BA4=BA3,BB3,BB4)</f>
        <v>1</v>
      </c>
      <c r="K4" s="26">
        <f>VLOOKUP(I4,U4:AI8,8,0)</f>
        <v>9</v>
      </c>
      <c r="L4" s="2">
        <f>VLOOKUP(I4,U4:AI8,9,0)</f>
        <v>3</v>
      </c>
      <c r="M4" s="2">
        <f>VLOOKUP(I4,U4:AI8,10,0)</f>
        <v>3</v>
      </c>
      <c r="N4" s="2">
        <f>VLOOKUP(I4,U4:AI8,11,0)</f>
        <v>0</v>
      </c>
      <c r="O4" s="2">
        <f>VLOOKUP(I4,U4:AI8,12,0)</f>
        <v>0</v>
      </c>
      <c r="P4" s="2">
        <f>VLOOKUP(I4,U4:AI8,13,0)</f>
        <v>10</v>
      </c>
      <c r="Q4" s="2">
        <f>VLOOKUP(I4,U4:AI8,14,0)</f>
        <v>1</v>
      </c>
      <c r="R4" s="16">
        <f>VLOOKUP(I4,U4:AI8,15,0)</f>
        <v>9</v>
      </c>
      <c r="S4" s="2">
        <v>1</v>
      </c>
      <c r="T4" s="2">
        <f>AA4</f>
        <v>1</v>
      </c>
      <c r="U4" s="62" t="str">
        <f>EQUIPES!B4</f>
        <v>A1</v>
      </c>
      <c r="V4" s="62"/>
      <c r="W4" s="62"/>
      <c r="X4" s="62"/>
      <c r="Y4" s="62"/>
      <c r="Z4" s="62"/>
      <c r="AA4" s="3">
        <f>RANK(AK4,AK4:AK8)</f>
        <v>1</v>
      </c>
      <c r="AB4" s="3" cm="1">
        <f t="array" ref="AB4">SUMPRODUCT((C$4:C$13=U4)*(AL$4:AL$13))+SUMPRODUCT((F$4:F$13=U4)*(AM$4:AM$13))</f>
        <v>9</v>
      </c>
      <c r="AC4" s="3" cm="1">
        <f t="array" ref="AC4">SUMPRODUCT((C$4:C$13=U4)*(AN$4:AN$13))+SUMPRODUCT((F$4:F$13=U4)*(AO$4:AO$13))</f>
        <v>3</v>
      </c>
      <c r="AD4" s="3" cm="1">
        <f t="array" ref="AD4">SUMPRODUCT((C$4:C$13=U4)*(AP$4:AP$13))+SUMPRODUCT((F$4:F$13=U4)*(AQ$4:AQ$13))</f>
        <v>3</v>
      </c>
      <c r="AE4" s="3" cm="1">
        <f t="array" ref="AE4">SUMPRODUCT((C$4:C$13=U4)*(AR$4:AR$13))+SUMPRODUCT((F$4:F$13=U4)*(AS$4:AS$13))</f>
        <v>0</v>
      </c>
      <c r="AF4" s="3" cm="1">
        <f t="array" ref="AF4">SUMPRODUCT((C$4:C$13=U4)*(AT$4:AT$13))+SUMPRODUCT((F$4:F$13=U4)*(AU$4:AU$13))</f>
        <v>0</v>
      </c>
      <c r="AG4" s="3" cm="1">
        <f t="array" ref="AG4">SUMPRODUCT((C$4:C$13=U4)*(AV$4:AV$13))+SUMPRODUCT((F$4:F$13=U4)*(AW$4:AW$13))</f>
        <v>10</v>
      </c>
      <c r="AH4" s="3" cm="1">
        <f t="array" ref="AH4">SUMPRODUCT((C$4:C$13=U4)*(AX$4:AX$13))+SUMPRODUCT((F$4:F$13=U4)*(AY$4:AY$13))</f>
        <v>1</v>
      </c>
      <c r="AI4" s="3">
        <f>AG4-AH4</f>
        <v>9</v>
      </c>
      <c r="AJ4" s="2">
        <f>SUM(AB4*1000+(AI4)/10+(AG4)/100)</f>
        <v>9001</v>
      </c>
      <c r="AK4" s="2">
        <f>AJ4+0.00004</f>
        <v>9001.0000400000008</v>
      </c>
      <c r="AL4" s="2">
        <f t="shared" ref="AL4:AL9" si="0">IF(D4="",0,IF(D4&gt;E4,3,IF(D4=E4,1,IF(D4&lt;E4,0))))</f>
        <v>3</v>
      </c>
      <c r="AM4" s="2">
        <f t="shared" ref="AM4:AM9" si="1">IF(E4="",0,IF(E4&gt;D4,3,IF(E4=D4,1,IF(E4&lt;D4,0))))</f>
        <v>0</v>
      </c>
      <c r="AN4" s="2">
        <f t="shared" ref="AN4:AO9" si="2">IF(D4="",0,1)</f>
        <v>1</v>
      </c>
      <c r="AO4" s="2">
        <f t="shared" si="2"/>
        <v>1</v>
      </c>
      <c r="AP4" s="2">
        <f t="shared" ref="AP4:AP9" si="3">IF(D4&lt;&gt;"",IF(D4&gt;E4,1))</f>
        <v>1</v>
      </c>
      <c r="AQ4" s="2" t="b">
        <f t="shared" ref="AQ4:AQ9" si="4">IF(E4&lt;&gt;"",IF(E4&gt;D4,1))</f>
        <v>0</v>
      </c>
      <c r="AR4" s="2" t="b">
        <f t="shared" ref="AR4:AR9" si="5">IF(D4&lt;&gt;"",IF(D4=E4,1))</f>
        <v>0</v>
      </c>
      <c r="AS4" s="2" t="b">
        <f t="shared" ref="AS4:AS9" si="6">IF(E4&lt;&gt;"",IF(E4=D4,1))</f>
        <v>0</v>
      </c>
      <c r="AT4" s="2" t="b">
        <f t="shared" ref="AT4:AT9" si="7">IF(D4&lt;&gt;"",IF(D4&lt;E4,1))</f>
        <v>0</v>
      </c>
      <c r="AU4" s="2">
        <f t="shared" ref="AU4:AU9" si="8">IF(E4&lt;&gt;"",IF(E4&lt;D4,1))</f>
        <v>1</v>
      </c>
      <c r="AV4" s="2">
        <f t="shared" ref="AV4:AW9" si="9">D4</f>
        <v>1</v>
      </c>
      <c r="AW4" s="2">
        <f t="shared" si="9"/>
        <v>0</v>
      </c>
      <c r="AX4" s="2">
        <f t="shared" ref="AX4:AX9" si="10">E4</f>
        <v>0</v>
      </c>
      <c r="AY4" s="2">
        <f t="shared" ref="AY4:AY9" si="11">D4</f>
        <v>1</v>
      </c>
      <c r="AZ4" s="2" t="str">
        <f>VLOOKUP(S4,T4:Z8,2,0)</f>
        <v>A1</v>
      </c>
      <c r="BA4" s="2">
        <f>VLOOKUP(AZ4,$U$4:$AJ$8,16,0)</f>
        <v>9001</v>
      </c>
      <c r="BB4" s="2">
        <f>RANK(BA4,BA4:BA8)</f>
        <v>1</v>
      </c>
    </row>
    <row r="5" spans="1:54" ht="12.95" customHeight="1" x14ac:dyDescent="0.25">
      <c r="A5" s="15">
        <f>A4</f>
        <v>1</v>
      </c>
      <c r="B5" s="2" t="str">
        <f>B4</f>
        <v>T1</v>
      </c>
      <c r="C5" s="8" t="str">
        <f>U6</f>
        <v>A3</v>
      </c>
      <c r="D5" s="1">
        <v>0</v>
      </c>
      <c r="E5" s="1">
        <v>0</v>
      </c>
      <c r="F5" s="8" t="str">
        <f>U7</f>
        <v>A4</v>
      </c>
      <c r="G5" s="60"/>
      <c r="H5" s="60"/>
      <c r="I5" s="8" t="str">
        <f>VLOOKUP(S5,T4:Z8,2,0)</f>
        <v>A2</v>
      </c>
      <c r="J5" s="9">
        <f>IF(BA5=BA4,BB4,BB5)</f>
        <v>2</v>
      </c>
      <c r="K5" s="26">
        <f>VLOOKUP(I5,U4:AI8,8,0)</f>
        <v>4</v>
      </c>
      <c r="L5" s="2">
        <f>VLOOKUP(I5,U4:AI8,9,0)</f>
        <v>3</v>
      </c>
      <c r="M5" s="2">
        <f>VLOOKUP(I5,U4:AI8,10,0)</f>
        <v>1</v>
      </c>
      <c r="N5" s="2">
        <f>VLOOKUP(I5,U4:AI8,11,0)</f>
        <v>1</v>
      </c>
      <c r="O5" s="2">
        <f>VLOOKUP(I5,U4:AI8,12,0)</f>
        <v>1</v>
      </c>
      <c r="P5" s="2">
        <f>VLOOKUP(I5,U4:AI8,13,0)</f>
        <v>3</v>
      </c>
      <c r="Q5" s="2">
        <f>VLOOKUP(I5,U4:AI8,14,0)</f>
        <v>3</v>
      </c>
      <c r="R5" s="16">
        <f>VLOOKUP(I5,U4:AI8,15,0)</f>
        <v>0</v>
      </c>
      <c r="S5" s="2">
        <v>2</v>
      </c>
      <c r="T5" s="2">
        <f t="shared" ref="T5:T7" si="12">AA5</f>
        <v>2</v>
      </c>
      <c r="U5" s="62" t="str">
        <f>EQUIPES!B5</f>
        <v>A2</v>
      </c>
      <c r="V5" s="62"/>
      <c r="W5" s="62"/>
      <c r="X5" s="62"/>
      <c r="Y5" s="62"/>
      <c r="Z5" s="62"/>
      <c r="AA5" s="3">
        <f>RANK(AK5,AK4:AK8)</f>
        <v>2</v>
      </c>
      <c r="AB5" s="3" cm="1">
        <f t="array" ref="AB5">SUMPRODUCT((C$4:C$13=U5)*(AL$4:AL$13))+SUMPRODUCT((F$4:F$13=U5)*(AM$4:AM$13))</f>
        <v>4</v>
      </c>
      <c r="AC5" s="3" cm="1">
        <f t="array" ref="AC5">SUMPRODUCT((C$4:C$13=U5)*(AN$4:AN$13))+SUMPRODUCT((F$4:F$13=U5)*(AO$4:AO$13))</f>
        <v>3</v>
      </c>
      <c r="AD5" s="3" cm="1">
        <f t="array" ref="AD5">SUMPRODUCT((C$4:C$13=U5)*(AP$4:AP$13))+SUMPRODUCT((F$4:F$13=U5)*(AQ$4:AQ$13))</f>
        <v>1</v>
      </c>
      <c r="AE5" s="3" cm="1">
        <f t="array" ref="AE5">SUMPRODUCT((C$4:C$13=U5)*(AR$4:AR$13))+SUMPRODUCT((F$4:F$13=U5)*(AS$4:AS$13))</f>
        <v>1</v>
      </c>
      <c r="AF5" s="3" cm="1">
        <f t="array" ref="AF5">SUMPRODUCT((C$4:C$13=U5)*(AT$4:AT$13))+SUMPRODUCT((F$4:F$13=U5)*(AU$4:AU$13))</f>
        <v>1</v>
      </c>
      <c r="AG5" s="3" cm="1">
        <f t="array" ref="AG5">SUMPRODUCT((C$4:C$13=U5)*(AV$4:AV$13))+SUMPRODUCT((F$4:F$13=U5)*(AW$4:AW$13))</f>
        <v>3</v>
      </c>
      <c r="AH5" s="3" cm="1">
        <f t="array" ref="AH5">SUMPRODUCT((C$4:C$13=U5)*(AX$4:AX$13))+SUMPRODUCT((F$4:F$13=U5)*(AY$4:AY$13))</f>
        <v>3</v>
      </c>
      <c r="AI5" s="3">
        <f t="shared" ref="AI5:AI7" si="13">AG5-AH5</f>
        <v>0</v>
      </c>
      <c r="AJ5" s="2">
        <f t="shared" ref="AJ5:AJ7" si="14">SUM(AB5*1000+(AI5)/10+(AG5)/100)</f>
        <v>4000.03</v>
      </c>
      <c r="AK5" s="2">
        <f>AJ5+0.00003</f>
        <v>4000.0300300000004</v>
      </c>
      <c r="AL5" s="2">
        <f t="shared" si="0"/>
        <v>1</v>
      </c>
      <c r="AM5" s="2">
        <f t="shared" si="1"/>
        <v>1</v>
      </c>
      <c r="AN5" s="2">
        <f t="shared" si="2"/>
        <v>1</v>
      </c>
      <c r="AO5" s="2">
        <f t="shared" si="2"/>
        <v>1</v>
      </c>
      <c r="AP5" s="2" t="b">
        <f t="shared" si="3"/>
        <v>0</v>
      </c>
      <c r="AQ5" s="2" t="b">
        <f t="shared" si="4"/>
        <v>0</v>
      </c>
      <c r="AR5" s="2">
        <f t="shared" si="5"/>
        <v>1</v>
      </c>
      <c r="AS5" s="2">
        <f t="shared" si="6"/>
        <v>1</v>
      </c>
      <c r="AT5" s="2" t="b">
        <f t="shared" si="7"/>
        <v>0</v>
      </c>
      <c r="AU5" s="2" t="b">
        <f t="shared" si="8"/>
        <v>0</v>
      </c>
      <c r="AV5" s="2">
        <f t="shared" si="9"/>
        <v>0</v>
      </c>
      <c r="AW5" s="2">
        <f t="shared" si="9"/>
        <v>0</v>
      </c>
      <c r="AX5" s="2">
        <f t="shared" si="10"/>
        <v>0</v>
      </c>
      <c r="AY5" s="2">
        <f t="shared" si="11"/>
        <v>0</v>
      </c>
      <c r="AZ5" s="2" t="str">
        <f>VLOOKUP(S5,T4:Z8,2,0)</f>
        <v>A2</v>
      </c>
      <c r="BA5" s="2">
        <f t="shared" ref="BA5:BA7" si="15">VLOOKUP(AZ5,$U$4:$AJ$8,16,0)</f>
        <v>4000.03</v>
      </c>
      <c r="BB5" s="2">
        <f>RANK(BA5,BA4:BA8)</f>
        <v>2</v>
      </c>
    </row>
    <row r="6" spans="1:54" ht="12.95" customHeight="1" x14ac:dyDescent="0.25">
      <c r="A6" s="15">
        <v>3</v>
      </c>
      <c r="B6" s="2" t="s">
        <v>51</v>
      </c>
      <c r="C6" s="8" t="str">
        <f>U7</f>
        <v>A4</v>
      </c>
      <c r="D6" s="1">
        <v>0</v>
      </c>
      <c r="E6" s="1">
        <v>4</v>
      </c>
      <c r="F6" s="8" t="str">
        <f>U4</f>
        <v>A1</v>
      </c>
      <c r="G6" s="60"/>
      <c r="H6" s="60"/>
      <c r="I6" s="8" t="str">
        <f>VLOOKUP(S6,T4:Z8,2,0)</f>
        <v>A3</v>
      </c>
      <c r="J6" s="9">
        <f t="shared" ref="J6:J7" si="16">IF(BA6=BA5,BB5,BB6)</f>
        <v>3</v>
      </c>
      <c r="K6" s="26">
        <f>VLOOKUP(I6,U4:AI8,8,0)</f>
        <v>2</v>
      </c>
      <c r="L6" s="2">
        <f>VLOOKUP(I6,U4:AI8,9,0)</f>
        <v>3</v>
      </c>
      <c r="M6" s="2">
        <f>VLOOKUP(I6,U4:AI8,10,0)</f>
        <v>0</v>
      </c>
      <c r="N6" s="2">
        <f>VLOOKUP(I6,U4:AI8,11,0)</f>
        <v>2</v>
      </c>
      <c r="O6" s="2">
        <f>VLOOKUP(I6,U4:AI8,12,0)</f>
        <v>1</v>
      </c>
      <c r="P6" s="2">
        <f>VLOOKUP(I6,U4:AI8,13,0)</f>
        <v>1</v>
      </c>
      <c r="Q6" s="2">
        <f>VLOOKUP(I6,U4:AI8,14,0)</f>
        <v>5</v>
      </c>
      <c r="R6" s="16">
        <f>VLOOKUP(I6,U4:AI8,15,0)</f>
        <v>-4</v>
      </c>
      <c r="S6" s="2">
        <v>3</v>
      </c>
      <c r="T6" s="2">
        <f t="shared" si="12"/>
        <v>3</v>
      </c>
      <c r="U6" s="62" t="str">
        <f>EQUIPES!B6</f>
        <v>A3</v>
      </c>
      <c r="V6" s="62"/>
      <c r="W6" s="62"/>
      <c r="X6" s="62"/>
      <c r="Y6" s="62"/>
      <c r="Z6" s="62"/>
      <c r="AA6" s="3">
        <f>RANK(AK6,AK4:AK8)</f>
        <v>3</v>
      </c>
      <c r="AB6" s="3" cm="1">
        <f t="array" ref="AB6">SUMPRODUCT((C$4:C$13=U6)*(AL$4:AL$13))+SUMPRODUCT((F$4:F$13=U6)*(AM$4:AM$13))</f>
        <v>2</v>
      </c>
      <c r="AC6" s="3" cm="1">
        <f t="array" ref="AC6">SUMPRODUCT((C$4:C$13=U6)*(AN$4:AN$13))+SUMPRODUCT((F$4:F$13=U6)*(AO$4:AO$13))</f>
        <v>3</v>
      </c>
      <c r="AD6" s="3" cm="1">
        <f t="array" ref="AD6">SUMPRODUCT((C$4:C$13=U6)*(AP$4:AP$13))+SUMPRODUCT((F$4:F$13=U6)*(AQ$4:AQ$13))</f>
        <v>0</v>
      </c>
      <c r="AE6" s="3" cm="1">
        <f t="array" ref="AE6">SUMPRODUCT((C$4:C$13=U6)*(AR$4:AR$13))+SUMPRODUCT((F$4:F$13=U6)*(AS$4:AS$13))</f>
        <v>2</v>
      </c>
      <c r="AF6" s="3" cm="1">
        <f t="array" ref="AF6">SUMPRODUCT((C$4:C$13=U6)*(AT$4:AT$13))+SUMPRODUCT((F$4:F$13=U6)*(AU$4:AU$13))</f>
        <v>1</v>
      </c>
      <c r="AG6" s="3" cm="1">
        <f t="array" ref="AG6">SUMPRODUCT((C$4:C$13=U6)*(AV$4:AV$13))+SUMPRODUCT((F$4:F$13=U6)*(AW$4:AW$13))</f>
        <v>1</v>
      </c>
      <c r="AH6" s="3" cm="1">
        <f t="array" ref="AH6">SUMPRODUCT((C$4:C$13=U6)*(AX$4:AX$13))+SUMPRODUCT((F$4:F$13=U6)*(AY$4:AY$13))</f>
        <v>5</v>
      </c>
      <c r="AI6" s="3">
        <f t="shared" si="13"/>
        <v>-4</v>
      </c>
      <c r="AJ6" s="2">
        <f t="shared" si="14"/>
        <v>1999.61</v>
      </c>
      <c r="AK6" s="2">
        <f>AJ6+0.00002</f>
        <v>1999.6100199999998</v>
      </c>
      <c r="AL6" s="2">
        <f t="shared" si="0"/>
        <v>0</v>
      </c>
      <c r="AM6" s="2">
        <f t="shared" si="1"/>
        <v>3</v>
      </c>
      <c r="AN6" s="2">
        <f t="shared" si="2"/>
        <v>1</v>
      </c>
      <c r="AO6" s="2">
        <f t="shared" si="2"/>
        <v>1</v>
      </c>
      <c r="AP6" s="2" t="b">
        <f t="shared" si="3"/>
        <v>0</v>
      </c>
      <c r="AQ6" s="2">
        <f t="shared" si="4"/>
        <v>1</v>
      </c>
      <c r="AR6" s="2" t="b">
        <f t="shared" si="5"/>
        <v>0</v>
      </c>
      <c r="AS6" s="2" t="b">
        <f t="shared" si="6"/>
        <v>0</v>
      </c>
      <c r="AT6" s="2">
        <f t="shared" si="7"/>
        <v>1</v>
      </c>
      <c r="AU6" s="2" t="b">
        <f t="shared" si="8"/>
        <v>0</v>
      </c>
      <c r="AV6" s="2">
        <f t="shared" si="9"/>
        <v>0</v>
      </c>
      <c r="AW6" s="2">
        <f t="shared" si="9"/>
        <v>4</v>
      </c>
      <c r="AX6" s="2">
        <f t="shared" si="10"/>
        <v>4</v>
      </c>
      <c r="AY6" s="2">
        <f t="shared" si="11"/>
        <v>0</v>
      </c>
      <c r="AZ6" s="2" t="str">
        <f>VLOOKUP(S6,T4:Z8,2,0)</f>
        <v>A3</v>
      </c>
      <c r="BA6" s="2">
        <f t="shared" si="15"/>
        <v>1999.61</v>
      </c>
      <c r="BB6" s="2">
        <f>RANK(BA6,BA4:BA8)</f>
        <v>3</v>
      </c>
    </row>
    <row r="7" spans="1:54" ht="12.95" customHeight="1" x14ac:dyDescent="0.25">
      <c r="A7" s="15">
        <f>A6</f>
        <v>3</v>
      </c>
      <c r="B7" s="2" t="str">
        <f>B6</f>
        <v>T2</v>
      </c>
      <c r="C7" s="8" t="str">
        <f>U6</f>
        <v>A3</v>
      </c>
      <c r="D7" s="1">
        <v>0</v>
      </c>
      <c r="E7" s="1">
        <v>0</v>
      </c>
      <c r="F7" s="8" t="str">
        <f>U5</f>
        <v>A2</v>
      </c>
      <c r="G7" s="60"/>
      <c r="H7" s="60"/>
      <c r="I7" s="8" t="str">
        <f>VLOOKUP(S7,T4:Z8,2,0)</f>
        <v>A4</v>
      </c>
      <c r="J7" s="9">
        <f t="shared" si="16"/>
        <v>4</v>
      </c>
      <c r="K7" s="26">
        <f>VLOOKUP(I7,U4:AI8,8,0)</f>
        <v>1</v>
      </c>
      <c r="L7" s="2">
        <f>VLOOKUP(I7,U4:AI8,9,0)</f>
        <v>3</v>
      </c>
      <c r="M7" s="2">
        <f>VLOOKUP(I7,U4:AI8,10,0)</f>
        <v>0</v>
      </c>
      <c r="N7" s="2">
        <f>VLOOKUP(I7,U4:AI8,11,0)</f>
        <v>1</v>
      </c>
      <c r="O7" s="2">
        <f>VLOOKUP(I7,U4:AI8,12,0)</f>
        <v>2</v>
      </c>
      <c r="P7" s="2">
        <f>VLOOKUP(I7,U4:AI8,13,0)</f>
        <v>2</v>
      </c>
      <c r="Q7" s="2">
        <f>VLOOKUP(I7,U4:AI8,14,0)</f>
        <v>7</v>
      </c>
      <c r="R7" s="16">
        <f>VLOOKUP(I7,U4:AI8,15,0)</f>
        <v>-5</v>
      </c>
      <c r="S7" s="2">
        <v>4</v>
      </c>
      <c r="T7" s="2">
        <f t="shared" si="12"/>
        <v>4</v>
      </c>
      <c r="U7" s="62" t="str">
        <f>EQUIPES!B7</f>
        <v>A4</v>
      </c>
      <c r="V7" s="62"/>
      <c r="W7" s="62"/>
      <c r="X7" s="62"/>
      <c r="Y7" s="62"/>
      <c r="Z7" s="62"/>
      <c r="AA7" s="3">
        <f>RANK(AK7,AK4:AK8)</f>
        <v>4</v>
      </c>
      <c r="AB7" s="3" cm="1">
        <f t="array" ref="AB7">SUMPRODUCT((C$4:C$13=U7)*(AL$4:AL$13))+SUMPRODUCT((F$4:F$13=U7)*(AM$4:AM$13))</f>
        <v>1</v>
      </c>
      <c r="AC7" s="3" cm="1">
        <f t="array" ref="AC7">SUMPRODUCT((C$4:C$13=U7)*(AN$4:AN$13))+SUMPRODUCT((F$4:F$13=U7)*(AO$4:AO$13))</f>
        <v>3</v>
      </c>
      <c r="AD7" s="3" cm="1">
        <f t="array" ref="AD7">SUMPRODUCT((C$4:C$13=U7)*(AP$4:AP$13))+SUMPRODUCT((F$4:F$13=U7)*(AQ$4:AQ$13))</f>
        <v>0</v>
      </c>
      <c r="AE7" s="3" cm="1">
        <f t="array" ref="AE7">SUMPRODUCT((C$4:C$13=U7)*(AR$4:AR$13))+SUMPRODUCT((F$4:F$13=U7)*(AS$4:AS$13))</f>
        <v>1</v>
      </c>
      <c r="AF7" s="3" cm="1">
        <f t="array" ref="AF7">SUMPRODUCT((C$4:C$13=U7)*(AT$4:AT$13))+SUMPRODUCT((F$4:F$13=U7)*(AU$4:AU$13))</f>
        <v>2</v>
      </c>
      <c r="AG7" s="3" cm="1">
        <f t="array" ref="AG7">SUMPRODUCT((C$4:C$13=U7)*(AV$4:AV$13))+SUMPRODUCT((F$4:F$13=U7)*(AW$4:AW$13))</f>
        <v>2</v>
      </c>
      <c r="AH7" s="3" cm="1">
        <f t="array" ref="AH7">SUMPRODUCT((C$4:C$13=U7)*(AX$4:AX$13))+SUMPRODUCT((F$4:F$13=U7)*(AY$4:AY$13))</f>
        <v>7</v>
      </c>
      <c r="AI7" s="3">
        <f t="shared" si="13"/>
        <v>-5</v>
      </c>
      <c r="AJ7" s="2">
        <f t="shared" si="14"/>
        <v>999.52</v>
      </c>
      <c r="AK7" s="2">
        <f>AJ7+0.00001</f>
        <v>999.52000999999996</v>
      </c>
      <c r="AL7" s="2">
        <f t="shared" si="0"/>
        <v>1</v>
      </c>
      <c r="AM7" s="2">
        <f t="shared" si="1"/>
        <v>1</v>
      </c>
      <c r="AN7" s="2">
        <f t="shared" si="2"/>
        <v>1</v>
      </c>
      <c r="AO7" s="2">
        <f t="shared" si="2"/>
        <v>1</v>
      </c>
      <c r="AP7" s="2" t="b">
        <f t="shared" si="3"/>
        <v>0</v>
      </c>
      <c r="AQ7" s="2" t="b">
        <f t="shared" si="4"/>
        <v>0</v>
      </c>
      <c r="AR7" s="2">
        <f t="shared" si="5"/>
        <v>1</v>
      </c>
      <c r="AS7" s="2">
        <f t="shared" si="6"/>
        <v>1</v>
      </c>
      <c r="AT7" s="2" t="b">
        <f t="shared" si="7"/>
        <v>0</v>
      </c>
      <c r="AU7" s="2" t="b">
        <f t="shared" si="8"/>
        <v>0</v>
      </c>
      <c r="AV7" s="2">
        <f t="shared" si="9"/>
        <v>0</v>
      </c>
      <c r="AW7" s="2">
        <f t="shared" si="9"/>
        <v>0</v>
      </c>
      <c r="AX7" s="2">
        <f t="shared" si="10"/>
        <v>0</v>
      </c>
      <c r="AY7" s="2">
        <f t="shared" si="11"/>
        <v>0</v>
      </c>
      <c r="AZ7" s="2" t="str">
        <f>VLOOKUP(S7,T4:Z8,2,0)</f>
        <v>A4</v>
      </c>
      <c r="BA7" s="2">
        <f t="shared" si="15"/>
        <v>999.52</v>
      </c>
      <c r="BB7" s="2">
        <f>RANK(BA7,BA4:BA8)</f>
        <v>4</v>
      </c>
    </row>
    <row r="8" spans="1:54" ht="12.95" customHeight="1" x14ac:dyDescent="0.25">
      <c r="A8" s="15">
        <v>5</v>
      </c>
      <c r="B8" s="2" t="s">
        <v>50</v>
      </c>
      <c r="C8" s="8" t="str">
        <f>U4</f>
        <v>A1</v>
      </c>
      <c r="D8" s="1">
        <v>5</v>
      </c>
      <c r="E8" s="1">
        <v>1</v>
      </c>
      <c r="F8" s="8" t="str">
        <f>U6</f>
        <v>A3</v>
      </c>
      <c r="G8" s="60"/>
      <c r="H8" s="60"/>
      <c r="I8" s="8"/>
      <c r="J8" s="9"/>
      <c r="K8" s="26"/>
      <c r="R8" s="16"/>
      <c r="U8" s="62"/>
      <c r="V8" s="62"/>
      <c r="W8" s="62"/>
      <c r="X8" s="62"/>
      <c r="Y8" s="62"/>
      <c r="Z8" s="62"/>
      <c r="AA8" s="3"/>
      <c r="AB8" s="3"/>
      <c r="AC8" s="3"/>
      <c r="AD8" s="3"/>
      <c r="AE8" s="3"/>
      <c r="AF8" s="3"/>
      <c r="AG8" s="3"/>
      <c r="AH8" s="3"/>
      <c r="AI8" s="3"/>
      <c r="AL8" s="2">
        <f t="shared" si="0"/>
        <v>3</v>
      </c>
      <c r="AM8" s="2">
        <f t="shared" si="1"/>
        <v>0</v>
      </c>
      <c r="AN8" s="2">
        <f t="shared" si="2"/>
        <v>1</v>
      </c>
      <c r="AO8" s="2">
        <f t="shared" si="2"/>
        <v>1</v>
      </c>
      <c r="AP8" s="2">
        <f t="shared" si="3"/>
        <v>1</v>
      </c>
      <c r="AQ8" s="2" t="b">
        <f t="shared" si="4"/>
        <v>0</v>
      </c>
      <c r="AR8" s="2" t="b">
        <f t="shared" si="5"/>
        <v>0</v>
      </c>
      <c r="AS8" s="2" t="b">
        <f t="shared" si="6"/>
        <v>0</v>
      </c>
      <c r="AT8" s="2" t="b">
        <f t="shared" si="7"/>
        <v>0</v>
      </c>
      <c r="AU8" s="2">
        <f t="shared" si="8"/>
        <v>1</v>
      </c>
      <c r="AV8" s="2">
        <f t="shared" si="9"/>
        <v>5</v>
      </c>
      <c r="AW8" s="2">
        <f t="shared" si="9"/>
        <v>1</v>
      </c>
      <c r="AX8" s="2">
        <f t="shared" si="10"/>
        <v>1</v>
      </c>
      <c r="AY8" s="2">
        <f t="shared" si="11"/>
        <v>5</v>
      </c>
    </row>
    <row r="9" spans="1:54" ht="12.95" customHeight="1" x14ac:dyDescent="0.25">
      <c r="A9" s="15">
        <f>A8</f>
        <v>5</v>
      </c>
      <c r="B9" s="2" t="str">
        <f>B8</f>
        <v>T1</v>
      </c>
      <c r="C9" s="8" t="str">
        <f>U5</f>
        <v>A2</v>
      </c>
      <c r="D9" s="1">
        <v>3</v>
      </c>
      <c r="E9" s="1">
        <v>2</v>
      </c>
      <c r="F9" s="8" t="str">
        <f>U7</f>
        <v>A4</v>
      </c>
      <c r="G9" s="60"/>
      <c r="H9" s="60"/>
      <c r="I9" s="6"/>
      <c r="J9" s="6"/>
      <c r="K9" s="6"/>
      <c r="L9" s="6"/>
      <c r="M9" s="6"/>
      <c r="N9" s="6"/>
      <c r="O9" s="6"/>
      <c r="P9" s="6"/>
      <c r="Q9" s="6"/>
      <c r="R9" s="29"/>
      <c r="AL9" s="2">
        <f t="shared" si="0"/>
        <v>3</v>
      </c>
      <c r="AM9" s="2">
        <f t="shared" si="1"/>
        <v>0</v>
      </c>
      <c r="AN9" s="2">
        <f t="shared" si="2"/>
        <v>1</v>
      </c>
      <c r="AO9" s="2">
        <f t="shared" si="2"/>
        <v>1</v>
      </c>
      <c r="AP9" s="2">
        <f t="shared" si="3"/>
        <v>1</v>
      </c>
      <c r="AQ9" s="2" t="b">
        <f t="shared" si="4"/>
        <v>0</v>
      </c>
      <c r="AR9" s="2" t="b">
        <f t="shared" si="5"/>
        <v>0</v>
      </c>
      <c r="AS9" s="2" t="b">
        <f t="shared" si="6"/>
        <v>0</v>
      </c>
      <c r="AT9" s="2" t="b">
        <f t="shared" si="7"/>
        <v>0</v>
      </c>
      <c r="AU9" s="2">
        <f t="shared" si="8"/>
        <v>1</v>
      </c>
      <c r="AV9" s="2">
        <f t="shared" si="9"/>
        <v>3</v>
      </c>
      <c r="AW9" s="2">
        <f t="shared" si="9"/>
        <v>2</v>
      </c>
      <c r="AX9" s="2">
        <f t="shared" si="10"/>
        <v>2</v>
      </c>
      <c r="AY9" s="2">
        <f t="shared" si="11"/>
        <v>3</v>
      </c>
    </row>
    <row r="10" spans="1:54" ht="12.95" customHeight="1" x14ac:dyDescent="0.25">
      <c r="A10" s="15"/>
      <c r="C10" s="8"/>
      <c r="D10" s="1"/>
      <c r="E10" s="1"/>
      <c r="F10" s="8"/>
      <c r="G10" s="60"/>
      <c r="H10" s="60"/>
      <c r="R10" s="16"/>
    </row>
    <row r="11" spans="1:54" ht="12.95" customHeight="1" x14ac:dyDescent="0.25">
      <c r="A11" s="15"/>
      <c r="C11" s="8"/>
      <c r="D11" s="1"/>
      <c r="E11" s="1"/>
      <c r="F11" s="8"/>
      <c r="G11" s="60"/>
      <c r="H11" s="60"/>
      <c r="R11" s="16"/>
    </row>
    <row r="12" spans="1:54" ht="12.95" customHeight="1" x14ac:dyDescent="0.25">
      <c r="A12" s="15"/>
      <c r="C12" s="8"/>
      <c r="D12" s="1"/>
      <c r="E12" s="1"/>
      <c r="F12" s="8"/>
      <c r="G12" s="60"/>
      <c r="H12" s="60"/>
      <c r="R12" s="16"/>
    </row>
    <row r="13" spans="1:54" ht="12.95" customHeight="1" thickBot="1" x14ac:dyDescent="0.3">
      <c r="A13" s="17"/>
      <c r="B13" s="18"/>
      <c r="C13" s="27"/>
      <c r="D13" s="28"/>
      <c r="E13" s="28"/>
      <c r="F13" s="27"/>
      <c r="G13" s="61"/>
      <c r="H13" s="61"/>
      <c r="I13" s="18"/>
      <c r="J13" s="18"/>
      <c r="K13" s="18"/>
      <c r="L13" s="18"/>
      <c r="M13" s="18"/>
      <c r="N13" s="18"/>
      <c r="O13" s="18"/>
      <c r="P13" s="18"/>
      <c r="Q13" s="18"/>
      <c r="R13" s="19"/>
    </row>
    <row r="14" spans="1:54" ht="12.95" customHeight="1" x14ac:dyDescent="0.25">
      <c r="C14" s="8"/>
      <c r="D14" s="1"/>
      <c r="E14" s="1"/>
      <c r="F14" s="8"/>
    </row>
    <row r="15" spans="1:54" ht="12.95" customHeight="1" thickBot="1" x14ac:dyDescent="0.3">
      <c r="C15" s="8"/>
      <c r="D15" s="1"/>
      <c r="E15" s="1"/>
      <c r="F15" s="8"/>
    </row>
    <row r="16" spans="1:54" ht="12.95" customHeight="1" x14ac:dyDescent="0.25">
      <c r="A16" s="52" t="s">
        <v>15</v>
      </c>
      <c r="B16" s="53"/>
      <c r="C16" s="53"/>
      <c r="D16" s="53" t="s">
        <v>20</v>
      </c>
      <c r="E16" s="53"/>
      <c r="F16" s="53"/>
      <c r="G16" s="59" t="s">
        <v>20</v>
      </c>
      <c r="H16" s="59"/>
      <c r="I16" s="53" t="s">
        <v>22</v>
      </c>
      <c r="J16" s="53"/>
      <c r="K16" s="53"/>
      <c r="L16" s="53"/>
      <c r="M16" s="53"/>
      <c r="N16" s="53"/>
      <c r="O16" s="53"/>
      <c r="P16" s="53"/>
      <c r="Q16" s="53"/>
      <c r="R16" s="56"/>
      <c r="U16" s="58" t="s">
        <v>22</v>
      </c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8"/>
      <c r="AI16" s="58"/>
    </row>
    <row r="17" spans="1:54" ht="12.95" customHeight="1" x14ac:dyDescent="0.25">
      <c r="A17" s="54"/>
      <c r="B17" s="55"/>
      <c r="C17" s="55"/>
      <c r="D17" s="55"/>
      <c r="E17" s="55"/>
      <c r="F17" s="55"/>
      <c r="G17" s="60"/>
      <c r="H17" s="60"/>
      <c r="I17" s="55"/>
      <c r="J17" s="55"/>
      <c r="K17" s="55"/>
      <c r="L17" s="55"/>
      <c r="M17" s="55"/>
      <c r="N17" s="55"/>
      <c r="O17" s="55"/>
      <c r="P17" s="55"/>
      <c r="Q17" s="55"/>
      <c r="R17" s="57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F17" s="58"/>
      <c r="AG17" s="58"/>
      <c r="AH17" s="58"/>
      <c r="AI17" s="58"/>
    </row>
    <row r="18" spans="1:54" ht="12.95" customHeight="1" x14ac:dyDescent="0.25">
      <c r="A18" s="23" t="s">
        <v>0</v>
      </c>
      <c r="B18" s="24" t="s">
        <v>1</v>
      </c>
      <c r="C18" s="24" t="s">
        <v>2</v>
      </c>
      <c r="D18" s="24" t="s">
        <v>3</v>
      </c>
      <c r="E18" s="24" t="s">
        <v>3</v>
      </c>
      <c r="F18" s="24" t="s">
        <v>2</v>
      </c>
      <c r="G18" s="60"/>
      <c r="H18" s="60"/>
      <c r="I18" s="24" t="s">
        <v>2</v>
      </c>
      <c r="J18" s="24" t="s">
        <v>4</v>
      </c>
      <c r="K18" s="24" t="s">
        <v>5</v>
      </c>
      <c r="L18" s="24" t="s">
        <v>6</v>
      </c>
      <c r="M18" s="24" t="s">
        <v>7</v>
      </c>
      <c r="N18" s="24" t="s">
        <v>8</v>
      </c>
      <c r="O18" s="24" t="s">
        <v>9</v>
      </c>
      <c r="P18" s="24" t="s">
        <v>10</v>
      </c>
      <c r="Q18" s="24" t="s">
        <v>11</v>
      </c>
      <c r="R18" s="25" t="s">
        <v>12</v>
      </c>
      <c r="T18" s="2" t="s">
        <v>4</v>
      </c>
      <c r="U18" s="62" t="s">
        <v>2</v>
      </c>
      <c r="V18" s="62"/>
      <c r="W18" s="62"/>
      <c r="X18" s="62"/>
      <c r="Y18" s="62"/>
      <c r="Z18" s="62"/>
      <c r="AA18" s="3" t="s">
        <v>4</v>
      </c>
      <c r="AB18" s="3" t="s">
        <v>5</v>
      </c>
      <c r="AC18" s="3" t="s">
        <v>6</v>
      </c>
      <c r="AD18" s="3" t="s">
        <v>7</v>
      </c>
      <c r="AE18" s="3" t="s">
        <v>8</v>
      </c>
      <c r="AF18" s="3" t="s">
        <v>9</v>
      </c>
      <c r="AG18" s="3" t="s">
        <v>10</v>
      </c>
      <c r="AH18" s="3" t="s">
        <v>11</v>
      </c>
      <c r="AI18" s="3" t="s">
        <v>12</v>
      </c>
      <c r="AJ18" s="2" t="s">
        <v>16</v>
      </c>
      <c r="AK18" s="2" t="s">
        <v>16</v>
      </c>
      <c r="AL18" s="2" t="s">
        <v>5</v>
      </c>
      <c r="AM18" s="2" t="s">
        <v>5</v>
      </c>
      <c r="AN18" s="2" t="s">
        <v>6</v>
      </c>
      <c r="AO18" s="2" t="s">
        <v>6</v>
      </c>
      <c r="AP18" s="2" t="s">
        <v>7</v>
      </c>
      <c r="AQ18" s="2" t="s">
        <v>7</v>
      </c>
      <c r="AR18" s="2" t="s">
        <v>8</v>
      </c>
      <c r="AS18" s="2" t="s">
        <v>8</v>
      </c>
      <c r="AT18" s="2" t="s">
        <v>9</v>
      </c>
      <c r="AU18" s="2" t="s">
        <v>9</v>
      </c>
      <c r="AV18" s="2" t="s">
        <v>17</v>
      </c>
      <c r="AW18" s="2" t="s">
        <v>17</v>
      </c>
      <c r="AX18" s="2" t="s">
        <v>18</v>
      </c>
      <c r="AY18" s="2" t="s">
        <v>18</v>
      </c>
      <c r="AZ18" s="2" t="s">
        <v>2</v>
      </c>
      <c r="BA18" s="2" t="s">
        <v>16</v>
      </c>
      <c r="BB18" s="2" t="s">
        <v>19</v>
      </c>
    </row>
    <row r="19" spans="1:54" ht="12.95" customHeight="1" x14ac:dyDescent="0.25">
      <c r="A19" s="15">
        <f>A4</f>
        <v>1</v>
      </c>
      <c r="B19" s="2" t="str">
        <f>B4</f>
        <v>T1</v>
      </c>
      <c r="C19" s="8" t="str">
        <f>U19</f>
        <v>B1</v>
      </c>
      <c r="D19" s="1">
        <v>1</v>
      </c>
      <c r="E19" s="1">
        <v>0</v>
      </c>
      <c r="F19" s="8" t="str">
        <f>U20</f>
        <v>B2</v>
      </c>
      <c r="G19" s="60"/>
      <c r="H19" s="60"/>
      <c r="I19" s="8" t="str">
        <f>VLOOKUP(S19,T$19:Z$23,2,0)</f>
        <v>B1</v>
      </c>
      <c r="J19" s="9">
        <v>1</v>
      </c>
      <c r="K19" s="26">
        <f>VLOOKUP($I19,$U$19:$AI$23,8,0)</f>
        <v>6</v>
      </c>
      <c r="L19" s="2">
        <f>VLOOKUP($I19,$U$19:$AI$23,9,0)</f>
        <v>3</v>
      </c>
      <c r="M19" s="2">
        <f>VLOOKUP($I19,$U$19:$AI$23,10,0)</f>
        <v>2</v>
      </c>
      <c r="N19" s="2">
        <f>VLOOKUP($I19,$U$19:$AI$23,11,0)</f>
        <v>0</v>
      </c>
      <c r="O19" s="2">
        <f>VLOOKUP($I19,$U$19:$AI$23,12,0)</f>
        <v>1</v>
      </c>
      <c r="P19" s="2">
        <f>VLOOKUP($I19,$U$19:$AI$23,13,0)</f>
        <v>2</v>
      </c>
      <c r="Q19" s="2">
        <f>VLOOKUP($I19,$U$19:$AI$23,14,0)</f>
        <v>1</v>
      </c>
      <c r="R19" s="29">
        <f>VLOOKUP($I19,$U$19:$AI$23,15,0)</f>
        <v>1</v>
      </c>
      <c r="S19" s="2">
        <v>1</v>
      </c>
      <c r="T19" s="2">
        <f t="shared" ref="T19:T22" si="17">AA19</f>
        <v>1</v>
      </c>
      <c r="U19" s="63" t="str">
        <f>EQUIPES!B11</f>
        <v>B1</v>
      </c>
      <c r="V19" s="64"/>
      <c r="W19" s="64"/>
      <c r="X19" s="64"/>
      <c r="Y19" s="64"/>
      <c r="Z19" s="65"/>
      <c r="AA19" s="3">
        <f>RANK(AK19,AK$19:AK$23)</f>
        <v>1</v>
      </c>
      <c r="AB19" s="3" cm="1">
        <f t="array" ref="AB19">SUMPRODUCT((C$19:C$28=U19)*(AL$19:AL$28))+SUMPRODUCT((F$19:F$28=U19)*(AM$19:AM$28))</f>
        <v>6</v>
      </c>
      <c r="AC19" s="3" cm="1">
        <f t="array" ref="AC19">SUMPRODUCT((C$19:C$28=U19)*(AN$19:AN$28))+SUMPRODUCT((F$19:F$28=U19)*(AO$19:AO$28))</f>
        <v>3</v>
      </c>
      <c r="AD19" s="3" cm="1">
        <f t="array" ref="AD19">SUMPRODUCT((C$19:C$28=U19)*(AP$19:AP$28))+SUMPRODUCT((F$19:F$28=U19)*(AQ$19:AQ$28))</f>
        <v>2</v>
      </c>
      <c r="AE19" s="3" cm="1">
        <f t="array" ref="AE19">SUMPRODUCT((C$19:C$28=U19)*(AR$19:AR$28))+SUMPRODUCT((F$19:F$28=U19)*(AS$19:AS$28))</f>
        <v>0</v>
      </c>
      <c r="AF19" s="3" cm="1">
        <f t="array" ref="AF19">SUMPRODUCT((C$19:C$28=U19)*(AT$19:AT$28))+SUMPRODUCT((F$19:F$28=U19)*(AU$19:AU$28))</f>
        <v>1</v>
      </c>
      <c r="AG19" s="3" cm="1">
        <f t="array" ref="AG19">SUMPRODUCT((C$19:C$28=U19)*(AV$19:AV$28))+SUMPRODUCT((F$19:F$28=U19)*(AW$19:AW$28))</f>
        <v>2</v>
      </c>
      <c r="AH19" s="3" cm="1">
        <f t="array" ref="AH19">SUMPRODUCT((C$19:C$28=U19)*(AX$19:AX$28))+SUMPRODUCT((F$19:F$28=U19)*(AY$19:AY$28))</f>
        <v>1</v>
      </c>
      <c r="AI19" s="3">
        <f t="shared" ref="AI19" si="18">AG19-AH19</f>
        <v>1</v>
      </c>
      <c r="AJ19" s="2">
        <f t="shared" ref="AJ19:AJ22" si="19">SUM(AB19*1000+(AI19)/10+(AG19)/100)</f>
        <v>6000.1200000000008</v>
      </c>
      <c r="AK19" s="2">
        <f t="shared" ref="AK19" si="20">AJ19+0.00004</f>
        <v>6000.1200400000007</v>
      </c>
      <c r="AL19" s="2">
        <f t="shared" ref="AL19:AL24" si="21">IF(D19="",0,IF(D19&gt;E19,3,IF(D19=E19,1,IF(D19&lt;E19,0))))</f>
        <v>3</v>
      </c>
      <c r="AM19" s="2">
        <f t="shared" ref="AM19:AM24" si="22">IF(E19="",0,IF(E19&gt;D19,3,IF(E19=D19,1,IF(E19&lt;D19,0))))</f>
        <v>0</v>
      </c>
      <c r="AN19" s="2">
        <f t="shared" ref="AN19:AO24" si="23">IF(D19="",0,1)</f>
        <v>1</v>
      </c>
      <c r="AO19" s="2">
        <f t="shared" si="23"/>
        <v>1</v>
      </c>
      <c r="AP19" s="2">
        <f t="shared" ref="AP19:AP24" si="24">IF(D19&lt;&gt;"",IF(D19&gt;E19,1))</f>
        <v>1</v>
      </c>
      <c r="AQ19" s="2" t="b">
        <f t="shared" ref="AQ19:AQ24" si="25">IF(E19&lt;&gt;"",IF(E19&gt;D19,1))</f>
        <v>0</v>
      </c>
      <c r="AR19" s="2" t="b">
        <f t="shared" ref="AR19:AR24" si="26">IF(D19&lt;&gt;"",IF(D19=E19,1))</f>
        <v>0</v>
      </c>
      <c r="AS19" s="2" t="b">
        <f t="shared" ref="AS19:AS24" si="27">IF(E19&lt;&gt;"",IF(E19=D19,1))</f>
        <v>0</v>
      </c>
      <c r="AT19" s="2" t="b">
        <f t="shared" ref="AT19:AT24" si="28">IF(D19&lt;&gt;"",IF(D19&lt;E19,1))</f>
        <v>0</v>
      </c>
      <c r="AU19" s="2">
        <f t="shared" ref="AU19:AU24" si="29">IF(E19&lt;&gt;"",IF(E19&lt;D19,1))</f>
        <v>1</v>
      </c>
      <c r="AV19" s="2">
        <f t="shared" ref="AV19:AW24" si="30">D19</f>
        <v>1</v>
      </c>
      <c r="AW19" s="2">
        <f t="shared" si="30"/>
        <v>0</v>
      </c>
      <c r="AX19" s="2">
        <f t="shared" ref="AX19:AX24" si="31">E19</f>
        <v>0</v>
      </c>
      <c r="AY19" s="2">
        <f t="shared" ref="AY19:AY24" si="32">D19</f>
        <v>1</v>
      </c>
      <c r="AZ19" s="2" t="str">
        <f>VLOOKUP(S19,T$19:Z$23,2,0)</f>
        <v>B1</v>
      </c>
      <c r="BA19" s="2">
        <f>VLOOKUP(AZ19,U$19:AJ$23,16,0)</f>
        <v>6000.1200000000008</v>
      </c>
      <c r="BB19" s="2">
        <f>RANK(BA19,BA19:BA23)</f>
        <v>1</v>
      </c>
    </row>
    <row r="20" spans="1:54" ht="12.95" customHeight="1" x14ac:dyDescent="0.25">
      <c r="A20" s="15">
        <f>A4</f>
        <v>1</v>
      </c>
      <c r="B20" s="2" t="str">
        <f>B4</f>
        <v>T1</v>
      </c>
      <c r="C20" s="8" t="str">
        <f>U21</f>
        <v>B3</v>
      </c>
      <c r="D20" s="1">
        <v>1</v>
      </c>
      <c r="E20" s="1">
        <v>0</v>
      </c>
      <c r="F20" s="8" t="str">
        <f>U22</f>
        <v>B4</v>
      </c>
      <c r="G20" s="60"/>
      <c r="H20" s="60"/>
      <c r="I20" s="8" t="str">
        <f t="shared" ref="I20:I22" si="33">VLOOKUP(S20,T$19:Z$23,2,0)</f>
        <v>B2</v>
      </c>
      <c r="J20" s="9">
        <f t="shared" ref="J20:J22" si="34">IF(BA20=BA19,BB19,BB20)</f>
        <v>1</v>
      </c>
      <c r="K20" s="26">
        <f t="shared" ref="K20:K22" si="35">VLOOKUP($I20,$U$19:$AI$23,8,0)</f>
        <v>6</v>
      </c>
      <c r="L20" s="2">
        <f t="shared" ref="L20:L22" si="36">VLOOKUP($I20,$U$19:$AI$23,9,0)</f>
        <v>3</v>
      </c>
      <c r="M20" s="2">
        <f t="shared" ref="M20:M22" si="37">VLOOKUP($I20,$U$19:$AI$23,10,0)</f>
        <v>2</v>
      </c>
      <c r="N20" s="2">
        <f t="shared" ref="N20:N22" si="38">VLOOKUP($I20,$U$19:$AI$23,11,0)</f>
        <v>0</v>
      </c>
      <c r="O20" s="2">
        <f t="shared" ref="O20:O22" si="39">VLOOKUP($I20,$U$19:$AI$23,12,0)</f>
        <v>1</v>
      </c>
      <c r="P20" s="2">
        <f t="shared" ref="P20:P22" si="40">VLOOKUP($I20,$U$19:$AI$23,13,0)</f>
        <v>2</v>
      </c>
      <c r="Q20" s="2">
        <f t="shared" ref="Q20:Q22" si="41">VLOOKUP($I20,$U$19:$AI$23,14,0)</f>
        <v>1</v>
      </c>
      <c r="R20" s="29">
        <f t="shared" ref="R20:R22" si="42">VLOOKUP($I20,$U$19:$AI$23,15,0)</f>
        <v>1</v>
      </c>
      <c r="S20" s="2">
        <v>2</v>
      </c>
      <c r="T20" s="2">
        <f t="shared" si="17"/>
        <v>2</v>
      </c>
      <c r="U20" s="63" t="str">
        <f>EQUIPES!B12</f>
        <v>B2</v>
      </c>
      <c r="V20" s="64"/>
      <c r="W20" s="64"/>
      <c r="X20" s="64"/>
      <c r="Y20" s="64"/>
      <c r="Z20" s="65"/>
      <c r="AA20" s="3">
        <f t="shared" ref="AA20:AA22" si="43">RANK(AK20,AK$19:AK$23)</f>
        <v>2</v>
      </c>
      <c r="AB20" s="3" cm="1">
        <f t="array" ref="AB20">SUMPRODUCT((C$19:C$28=U20)*(AL$19:AL$28))+SUMPRODUCT((F$19:F$28=U20)*(AM$19:AM$28))</f>
        <v>6</v>
      </c>
      <c r="AC20" s="3" cm="1">
        <f t="array" ref="AC20">SUMPRODUCT((C$19:C$28=U20)*(AN$19:AN$28))+SUMPRODUCT((F$19:F$28=U20)*(AO$19:AO$28))</f>
        <v>3</v>
      </c>
      <c r="AD20" s="3" cm="1">
        <f t="array" ref="AD20">SUMPRODUCT((C$19:C$28=U20)*(AP$19:AP$28))+SUMPRODUCT((F$19:F$28=U20)*(AQ$19:AQ$28))</f>
        <v>2</v>
      </c>
      <c r="AE20" s="3" cm="1">
        <f t="array" ref="AE20">SUMPRODUCT((C$19:C$28=U20)*(AR$19:AR$28))+SUMPRODUCT((F$19:F$28=U20)*(AS$19:AS$28))</f>
        <v>0</v>
      </c>
      <c r="AF20" s="3" cm="1">
        <f t="array" ref="AF20">SUMPRODUCT((C$19:C$28=U20)*(AT$19:AT$28))+SUMPRODUCT((F$19:F$28=U20)*(AU$19:AU$28))</f>
        <v>1</v>
      </c>
      <c r="AG20" s="3" cm="1">
        <f t="array" ref="AG20">SUMPRODUCT((C$19:C$28=U20)*(AV$19:AV$28))+SUMPRODUCT((F$19:F$28=U20)*(AW$19:AW$28))</f>
        <v>2</v>
      </c>
      <c r="AH20" s="3" cm="1">
        <f t="array" ref="AH20">SUMPRODUCT((C$19:C$28=U20)*(AX$19:AX$28))+SUMPRODUCT((F$19:F$28=U20)*(AY$19:AY$28))</f>
        <v>1</v>
      </c>
      <c r="AI20" s="3">
        <f t="shared" ref="AI20:AI21" si="44">AG20-AH20</f>
        <v>1</v>
      </c>
      <c r="AJ20" s="2">
        <f t="shared" si="19"/>
        <v>6000.1200000000008</v>
      </c>
      <c r="AK20" s="2">
        <f t="shared" ref="AK20" si="45">AJ20+0.00003</f>
        <v>6000.120030000001</v>
      </c>
      <c r="AL20" s="2">
        <f t="shared" si="21"/>
        <v>3</v>
      </c>
      <c r="AM20" s="2">
        <f t="shared" si="22"/>
        <v>0</v>
      </c>
      <c r="AN20" s="2">
        <f t="shared" si="23"/>
        <v>1</v>
      </c>
      <c r="AO20" s="2">
        <f t="shared" si="23"/>
        <v>1</v>
      </c>
      <c r="AP20" s="2">
        <f t="shared" si="24"/>
        <v>1</v>
      </c>
      <c r="AQ20" s="2" t="b">
        <f t="shared" si="25"/>
        <v>0</v>
      </c>
      <c r="AR20" s="2" t="b">
        <f t="shared" si="26"/>
        <v>0</v>
      </c>
      <c r="AS20" s="2" t="b">
        <f t="shared" si="27"/>
        <v>0</v>
      </c>
      <c r="AT20" s="2" t="b">
        <f t="shared" si="28"/>
        <v>0</v>
      </c>
      <c r="AU20" s="2">
        <f t="shared" si="29"/>
        <v>1</v>
      </c>
      <c r="AV20" s="2">
        <f t="shared" si="30"/>
        <v>1</v>
      </c>
      <c r="AW20" s="2">
        <f t="shared" si="30"/>
        <v>0</v>
      </c>
      <c r="AX20" s="2">
        <f t="shared" si="31"/>
        <v>0</v>
      </c>
      <c r="AY20" s="2">
        <f t="shared" si="32"/>
        <v>1</v>
      </c>
      <c r="AZ20" s="2" t="str">
        <f t="shared" ref="AZ20:AZ22" si="46">VLOOKUP(S20,T$19:Z$23,2,0)</f>
        <v>B2</v>
      </c>
      <c r="BA20" s="2">
        <f t="shared" ref="BA20:BA22" si="47">VLOOKUP(AZ20,U$19:AJ$23,16,0)</f>
        <v>6000.1200000000008</v>
      </c>
      <c r="BB20" s="2">
        <f>RANK(BA20,BA19:BA23)</f>
        <v>1</v>
      </c>
    </row>
    <row r="21" spans="1:54" ht="12.95" customHeight="1" x14ac:dyDescent="0.25">
      <c r="A21" s="15">
        <f>A6</f>
        <v>3</v>
      </c>
      <c r="B21" s="2" t="str">
        <f>B6</f>
        <v>T2</v>
      </c>
      <c r="C21" s="8" t="str">
        <f>U22</f>
        <v>B4</v>
      </c>
      <c r="D21" s="1">
        <v>1</v>
      </c>
      <c r="E21" s="1">
        <v>0</v>
      </c>
      <c r="F21" s="8" t="str">
        <f>U19</f>
        <v>B1</v>
      </c>
      <c r="G21" s="60"/>
      <c r="H21" s="60"/>
      <c r="I21" s="8" t="str">
        <f t="shared" si="33"/>
        <v>B3</v>
      </c>
      <c r="J21" s="9">
        <f t="shared" si="34"/>
        <v>3</v>
      </c>
      <c r="K21" s="26">
        <f t="shared" si="35"/>
        <v>3</v>
      </c>
      <c r="L21" s="2">
        <f t="shared" si="36"/>
        <v>3</v>
      </c>
      <c r="M21" s="2">
        <f t="shared" si="37"/>
        <v>1</v>
      </c>
      <c r="N21" s="2">
        <f t="shared" si="38"/>
        <v>0</v>
      </c>
      <c r="O21" s="2">
        <f t="shared" si="39"/>
        <v>2</v>
      </c>
      <c r="P21" s="2">
        <f t="shared" si="40"/>
        <v>1</v>
      </c>
      <c r="Q21" s="2">
        <f t="shared" si="41"/>
        <v>2</v>
      </c>
      <c r="R21" s="29">
        <f t="shared" si="42"/>
        <v>-1</v>
      </c>
      <c r="S21" s="2">
        <v>3</v>
      </c>
      <c r="T21" s="2">
        <f t="shared" si="17"/>
        <v>3</v>
      </c>
      <c r="U21" s="63" t="str">
        <f>EQUIPES!B13</f>
        <v>B3</v>
      </c>
      <c r="V21" s="64"/>
      <c r="W21" s="64"/>
      <c r="X21" s="64"/>
      <c r="Y21" s="64"/>
      <c r="Z21" s="65"/>
      <c r="AA21" s="3">
        <f t="shared" si="43"/>
        <v>3</v>
      </c>
      <c r="AB21" s="3" cm="1">
        <f t="array" ref="AB21">SUMPRODUCT((C$19:C$28=U21)*(AL$19:AL$28))+SUMPRODUCT((F$19:F$28=U21)*(AM$19:AM$28))</f>
        <v>3</v>
      </c>
      <c r="AC21" s="3" cm="1">
        <f t="array" ref="AC21">SUMPRODUCT((C$19:C$28=U21)*(AN$19:AN$28))+SUMPRODUCT((F$19:F$28=U21)*(AO$19:AO$28))</f>
        <v>3</v>
      </c>
      <c r="AD21" s="3" cm="1">
        <f t="array" ref="AD21">SUMPRODUCT((C$19:C$28=U21)*(AP$19:AP$28))+SUMPRODUCT((F$19:F$28=U21)*(AQ$19:AQ$28))</f>
        <v>1</v>
      </c>
      <c r="AE21" s="3" cm="1">
        <f t="array" ref="AE21">SUMPRODUCT((C$19:C$28=U21)*(AR$19:AR$28))+SUMPRODUCT((F$19:F$28=U21)*(AS$19:AS$28))</f>
        <v>0</v>
      </c>
      <c r="AF21" s="3" cm="1">
        <f t="array" ref="AF21">SUMPRODUCT((C$19:C$28=U21)*(AT$19:AT$28))+SUMPRODUCT((F$19:F$28=U21)*(AU$19:AU$28))</f>
        <v>2</v>
      </c>
      <c r="AG21" s="3" cm="1">
        <f t="array" ref="AG21">SUMPRODUCT((C$19:C$28=U21)*(AV$19:AV$28))+SUMPRODUCT((F$19:F$28=U21)*(AW$19:AW$28))</f>
        <v>1</v>
      </c>
      <c r="AH21" s="3" cm="1">
        <f t="array" ref="AH21">SUMPRODUCT((C$19:C$28=U21)*(AX$19:AX$28))+SUMPRODUCT((F$19:F$28=U21)*(AY$19:AY$28))</f>
        <v>2</v>
      </c>
      <c r="AI21" s="3">
        <f t="shared" si="44"/>
        <v>-1</v>
      </c>
      <c r="AJ21" s="2">
        <f t="shared" si="19"/>
        <v>2999.9100000000003</v>
      </c>
      <c r="AK21" s="2">
        <f t="shared" ref="AK21" si="48">AJ21+0.00002</f>
        <v>2999.9100200000003</v>
      </c>
      <c r="AL21" s="2">
        <f t="shared" si="21"/>
        <v>3</v>
      </c>
      <c r="AM21" s="2">
        <f t="shared" si="22"/>
        <v>0</v>
      </c>
      <c r="AN21" s="2">
        <f t="shared" si="23"/>
        <v>1</v>
      </c>
      <c r="AO21" s="2">
        <f t="shared" si="23"/>
        <v>1</v>
      </c>
      <c r="AP21" s="2">
        <f t="shared" si="24"/>
        <v>1</v>
      </c>
      <c r="AQ21" s="2" t="b">
        <f t="shared" si="25"/>
        <v>0</v>
      </c>
      <c r="AR21" s="2" t="b">
        <f t="shared" si="26"/>
        <v>0</v>
      </c>
      <c r="AS21" s="2" t="b">
        <f t="shared" si="27"/>
        <v>0</v>
      </c>
      <c r="AT21" s="2" t="b">
        <f t="shared" si="28"/>
        <v>0</v>
      </c>
      <c r="AU21" s="2">
        <f t="shared" si="29"/>
        <v>1</v>
      </c>
      <c r="AV21" s="2">
        <f t="shared" si="30"/>
        <v>1</v>
      </c>
      <c r="AW21" s="2">
        <f t="shared" si="30"/>
        <v>0</v>
      </c>
      <c r="AX21" s="2">
        <f t="shared" si="31"/>
        <v>0</v>
      </c>
      <c r="AY21" s="2">
        <f t="shared" si="32"/>
        <v>1</v>
      </c>
      <c r="AZ21" s="2" t="str">
        <f t="shared" si="46"/>
        <v>B3</v>
      </c>
      <c r="BA21" s="2">
        <f t="shared" si="47"/>
        <v>2999.9100000000003</v>
      </c>
      <c r="BB21" s="2">
        <f>RANK(BA21,BA19:BA23)</f>
        <v>3</v>
      </c>
    </row>
    <row r="22" spans="1:54" ht="12.95" customHeight="1" x14ac:dyDescent="0.25">
      <c r="A22" s="15">
        <f>A6</f>
        <v>3</v>
      </c>
      <c r="B22" s="2" t="str">
        <f>B6</f>
        <v>T2</v>
      </c>
      <c r="C22" s="8" t="str">
        <f>U21</f>
        <v>B3</v>
      </c>
      <c r="D22" s="1">
        <v>0</v>
      </c>
      <c r="E22" s="1">
        <v>1</v>
      </c>
      <c r="F22" s="8" t="str">
        <f>U20</f>
        <v>B2</v>
      </c>
      <c r="G22" s="60"/>
      <c r="H22" s="60"/>
      <c r="I22" s="8" t="str">
        <f t="shared" si="33"/>
        <v>B4</v>
      </c>
      <c r="J22" s="9">
        <f t="shared" si="34"/>
        <v>3</v>
      </c>
      <c r="K22" s="26">
        <f t="shared" si="35"/>
        <v>3</v>
      </c>
      <c r="L22" s="2">
        <f t="shared" si="36"/>
        <v>3</v>
      </c>
      <c r="M22" s="2">
        <f t="shared" si="37"/>
        <v>1</v>
      </c>
      <c r="N22" s="2">
        <f t="shared" si="38"/>
        <v>0</v>
      </c>
      <c r="O22" s="2">
        <f t="shared" si="39"/>
        <v>2</v>
      </c>
      <c r="P22" s="2">
        <f t="shared" si="40"/>
        <v>1</v>
      </c>
      <c r="Q22" s="2">
        <f t="shared" si="41"/>
        <v>2</v>
      </c>
      <c r="R22" s="29">
        <f t="shared" si="42"/>
        <v>-1</v>
      </c>
      <c r="S22" s="2">
        <v>4</v>
      </c>
      <c r="T22" s="2">
        <f t="shared" si="17"/>
        <v>4</v>
      </c>
      <c r="U22" s="63" t="str">
        <f>EQUIPES!B14</f>
        <v>B4</v>
      </c>
      <c r="V22" s="64"/>
      <c r="W22" s="64"/>
      <c r="X22" s="64"/>
      <c r="Y22" s="64"/>
      <c r="Z22" s="65"/>
      <c r="AA22" s="3">
        <f t="shared" si="43"/>
        <v>4</v>
      </c>
      <c r="AB22" s="3" cm="1">
        <f t="array" ref="AB22">SUMPRODUCT((C$19:C$28=U22)*(AL$19:AL$28))+SUMPRODUCT((F$19:F$28=U22)*(AM$19:AM$28))</f>
        <v>3</v>
      </c>
      <c r="AC22" s="3" cm="1">
        <f t="array" ref="AC22">SUMPRODUCT((C$19:C$28=U22)*(AN$19:AN$28))+SUMPRODUCT((F$19:F$28=U22)*(AO$19:AO$28))</f>
        <v>3</v>
      </c>
      <c r="AD22" s="3" cm="1">
        <f t="array" ref="AD22">SUMPRODUCT((C$19:C$28=U22)*(AP$19:AP$28))+SUMPRODUCT((F$19:F$28=U22)*(AQ$19:AQ$28))</f>
        <v>1</v>
      </c>
      <c r="AE22" s="3" cm="1">
        <f t="array" ref="AE22">SUMPRODUCT((C$19:C$28=U22)*(AR$19:AR$28))+SUMPRODUCT((F$19:F$28=U22)*(AS$19:AS$28))</f>
        <v>0</v>
      </c>
      <c r="AF22" s="3" cm="1">
        <f t="array" ref="AF22">SUMPRODUCT((C$19:C$28=U22)*(AT$19:AT$28))+SUMPRODUCT((F$19:F$28=U22)*(AU$19:AU$28))</f>
        <v>2</v>
      </c>
      <c r="AG22" s="3" cm="1">
        <f t="array" ref="AG22">SUMPRODUCT((C$19:C$28=U22)*(AV$19:AV$28))+SUMPRODUCT((F$19:F$28=U22)*(AW$19:AW$28))</f>
        <v>1</v>
      </c>
      <c r="AH22" s="3" cm="1">
        <f t="array" ref="AH22">SUMPRODUCT((C$19:C$28=U22)*(AX$19:AX$28))+SUMPRODUCT((F$19:F$28=U22)*(AY$19:AY$28))</f>
        <v>2</v>
      </c>
      <c r="AI22" s="3">
        <f t="shared" ref="AI22" si="49">AG22-AH22</f>
        <v>-1</v>
      </c>
      <c r="AJ22" s="2">
        <f t="shared" si="19"/>
        <v>2999.9100000000003</v>
      </c>
      <c r="AK22" s="2">
        <f t="shared" ref="AK22" si="50">AJ22+0.00001</f>
        <v>2999.9100100000005</v>
      </c>
      <c r="AL22" s="2">
        <f t="shared" si="21"/>
        <v>0</v>
      </c>
      <c r="AM22" s="2">
        <f t="shared" si="22"/>
        <v>3</v>
      </c>
      <c r="AN22" s="2">
        <f t="shared" si="23"/>
        <v>1</v>
      </c>
      <c r="AO22" s="2">
        <f t="shared" si="23"/>
        <v>1</v>
      </c>
      <c r="AP22" s="2" t="b">
        <f t="shared" si="24"/>
        <v>0</v>
      </c>
      <c r="AQ22" s="2">
        <f t="shared" si="25"/>
        <v>1</v>
      </c>
      <c r="AR22" s="2" t="b">
        <f t="shared" si="26"/>
        <v>0</v>
      </c>
      <c r="AS22" s="2" t="b">
        <f t="shared" si="27"/>
        <v>0</v>
      </c>
      <c r="AT22" s="2">
        <f t="shared" si="28"/>
        <v>1</v>
      </c>
      <c r="AU22" s="2" t="b">
        <f t="shared" si="29"/>
        <v>0</v>
      </c>
      <c r="AV22" s="2">
        <f t="shared" si="30"/>
        <v>0</v>
      </c>
      <c r="AW22" s="2">
        <f t="shared" si="30"/>
        <v>1</v>
      </c>
      <c r="AX22" s="2">
        <f t="shared" si="31"/>
        <v>1</v>
      </c>
      <c r="AY22" s="2">
        <f t="shared" si="32"/>
        <v>0</v>
      </c>
      <c r="AZ22" s="2" t="str">
        <f t="shared" si="46"/>
        <v>B4</v>
      </c>
      <c r="BA22" s="2">
        <f t="shared" si="47"/>
        <v>2999.9100000000003</v>
      </c>
      <c r="BB22" s="2">
        <f>RANK(BA22,BA19:BA23)</f>
        <v>3</v>
      </c>
    </row>
    <row r="23" spans="1:54" ht="12.95" customHeight="1" x14ac:dyDescent="0.25">
      <c r="A23" s="15">
        <f>A8</f>
        <v>5</v>
      </c>
      <c r="B23" s="2" t="str">
        <f>B8</f>
        <v>T1</v>
      </c>
      <c r="C23" s="8" t="str">
        <f>U19</f>
        <v>B1</v>
      </c>
      <c r="D23" s="1">
        <v>1</v>
      </c>
      <c r="E23" s="1">
        <v>0</v>
      </c>
      <c r="F23" s="8" t="str">
        <f>U21</f>
        <v>B3</v>
      </c>
      <c r="G23" s="60"/>
      <c r="H23" s="60"/>
      <c r="I23" s="8"/>
      <c r="J23" s="9"/>
      <c r="K23" s="26"/>
      <c r="R23" s="29"/>
      <c r="U23" s="63"/>
      <c r="V23" s="64"/>
      <c r="W23" s="64"/>
      <c r="X23" s="64"/>
      <c r="Y23" s="64"/>
      <c r="Z23" s="65"/>
      <c r="AA23" s="3"/>
      <c r="AB23" s="3"/>
      <c r="AC23" s="3"/>
      <c r="AD23" s="3"/>
      <c r="AE23" s="3"/>
      <c r="AF23" s="3"/>
      <c r="AG23" s="3"/>
      <c r="AH23" s="3"/>
      <c r="AI23" s="3"/>
      <c r="AL23" s="2">
        <f t="shared" si="21"/>
        <v>3</v>
      </c>
      <c r="AM23" s="2">
        <f t="shared" si="22"/>
        <v>0</v>
      </c>
      <c r="AN23" s="2">
        <f t="shared" si="23"/>
        <v>1</v>
      </c>
      <c r="AO23" s="2">
        <f t="shared" si="23"/>
        <v>1</v>
      </c>
      <c r="AP23" s="2">
        <f t="shared" si="24"/>
        <v>1</v>
      </c>
      <c r="AQ23" s="2" t="b">
        <f t="shared" si="25"/>
        <v>0</v>
      </c>
      <c r="AR23" s="2" t="b">
        <f t="shared" si="26"/>
        <v>0</v>
      </c>
      <c r="AS23" s="2" t="b">
        <f t="shared" si="27"/>
        <v>0</v>
      </c>
      <c r="AT23" s="2" t="b">
        <f t="shared" si="28"/>
        <v>0</v>
      </c>
      <c r="AU23" s="2">
        <f t="shared" si="29"/>
        <v>1</v>
      </c>
      <c r="AV23" s="2">
        <f t="shared" si="30"/>
        <v>1</v>
      </c>
      <c r="AW23" s="2">
        <f t="shared" si="30"/>
        <v>0</v>
      </c>
      <c r="AX23" s="2">
        <f t="shared" si="31"/>
        <v>0</v>
      </c>
      <c r="AY23" s="2">
        <f t="shared" si="32"/>
        <v>1</v>
      </c>
    </row>
    <row r="24" spans="1:54" ht="12.95" customHeight="1" x14ac:dyDescent="0.25">
      <c r="A24" s="15">
        <f>A8</f>
        <v>5</v>
      </c>
      <c r="B24" s="2" t="str">
        <f>B8</f>
        <v>T1</v>
      </c>
      <c r="C24" s="8" t="str">
        <f>U20</f>
        <v>B2</v>
      </c>
      <c r="D24" s="1">
        <v>1</v>
      </c>
      <c r="E24" s="1">
        <v>0</v>
      </c>
      <c r="F24" s="8" t="str">
        <f>U22</f>
        <v>B4</v>
      </c>
      <c r="G24" s="60"/>
      <c r="H24" s="60"/>
      <c r="I24" s="6"/>
      <c r="J24" s="6"/>
      <c r="K24" s="6"/>
      <c r="L24" s="6"/>
      <c r="M24" s="6"/>
      <c r="N24" s="6"/>
      <c r="O24" s="6"/>
      <c r="P24" s="6"/>
      <c r="Q24" s="6"/>
      <c r="R24" s="29"/>
      <c r="AL24" s="2">
        <f t="shared" si="21"/>
        <v>3</v>
      </c>
      <c r="AM24" s="2">
        <f t="shared" si="22"/>
        <v>0</v>
      </c>
      <c r="AN24" s="2">
        <f t="shared" si="23"/>
        <v>1</v>
      </c>
      <c r="AO24" s="2">
        <f t="shared" si="23"/>
        <v>1</v>
      </c>
      <c r="AP24" s="2">
        <f t="shared" si="24"/>
        <v>1</v>
      </c>
      <c r="AQ24" s="2" t="b">
        <f t="shared" si="25"/>
        <v>0</v>
      </c>
      <c r="AR24" s="2" t="b">
        <f t="shared" si="26"/>
        <v>0</v>
      </c>
      <c r="AS24" s="2" t="b">
        <f t="shared" si="27"/>
        <v>0</v>
      </c>
      <c r="AT24" s="2" t="b">
        <f t="shared" si="28"/>
        <v>0</v>
      </c>
      <c r="AU24" s="2">
        <f t="shared" si="29"/>
        <v>1</v>
      </c>
      <c r="AV24" s="2">
        <f t="shared" si="30"/>
        <v>1</v>
      </c>
      <c r="AW24" s="2">
        <f t="shared" si="30"/>
        <v>0</v>
      </c>
      <c r="AX24" s="2">
        <f t="shared" si="31"/>
        <v>0</v>
      </c>
      <c r="AY24" s="2">
        <f t="shared" si="32"/>
        <v>1</v>
      </c>
    </row>
    <row r="25" spans="1:54" ht="12.95" customHeight="1" x14ac:dyDescent="0.25">
      <c r="A25" s="15"/>
      <c r="C25" s="8"/>
      <c r="D25" s="1"/>
      <c r="E25" s="1"/>
      <c r="F25" s="8"/>
      <c r="G25" s="60"/>
      <c r="H25" s="60"/>
      <c r="R25" s="16"/>
    </row>
    <row r="26" spans="1:54" ht="12.95" customHeight="1" x14ac:dyDescent="0.25">
      <c r="A26" s="15"/>
      <c r="C26" s="8"/>
      <c r="D26" s="1"/>
      <c r="E26" s="1"/>
      <c r="F26" s="8"/>
      <c r="G26" s="60"/>
      <c r="H26" s="60"/>
      <c r="R26" s="16"/>
    </row>
    <row r="27" spans="1:54" ht="12.95" customHeight="1" x14ac:dyDescent="0.25">
      <c r="A27" s="15"/>
      <c r="C27" s="8"/>
      <c r="D27" s="1"/>
      <c r="E27" s="1"/>
      <c r="F27" s="8"/>
      <c r="G27" s="60"/>
      <c r="H27" s="60"/>
      <c r="R27" s="16"/>
    </row>
    <row r="28" spans="1:54" ht="12.95" customHeight="1" thickBot="1" x14ac:dyDescent="0.3">
      <c r="A28" s="17"/>
      <c r="B28" s="18"/>
      <c r="C28" s="27"/>
      <c r="D28" s="28"/>
      <c r="E28" s="28"/>
      <c r="F28" s="27"/>
      <c r="G28" s="61"/>
      <c r="H28" s="61"/>
      <c r="I28" s="18"/>
      <c r="J28" s="18"/>
      <c r="K28" s="18"/>
      <c r="L28" s="18"/>
      <c r="M28" s="18"/>
      <c r="N28" s="18"/>
      <c r="O28" s="18"/>
      <c r="P28" s="18"/>
      <c r="Q28" s="18"/>
      <c r="R28" s="19"/>
    </row>
    <row r="29" spans="1:54" ht="12.95" customHeight="1" x14ac:dyDescent="0.25">
      <c r="C29" s="8"/>
      <c r="D29" s="1"/>
      <c r="E29" s="1"/>
      <c r="F29" s="8"/>
    </row>
    <row r="30" spans="1:54" ht="12.95" customHeight="1" thickBot="1" x14ac:dyDescent="0.3">
      <c r="C30" s="8"/>
      <c r="D30" s="1"/>
      <c r="E30" s="1"/>
      <c r="F30" s="8"/>
    </row>
    <row r="31" spans="1:54" ht="12.95" customHeight="1" x14ac:dyDescent="0.25">
      <c r="A31" s="52" t="s">
        <v>15</v>
      </c>
      <c r="B31" s="53"/>
      <c r="C31" s="53"/>
      <c r="D31" s="53" t="s">
        <v>21</v>
      </c>
      <c r="E31" s="53"/>
      <c r="F31" s="53"/>
      <c r="G31" s="59" t="s">
        <v>21</v>
      </c>
      <c r="H31" s="59"/>
      <c r="I31" s="53" t="s">
        <v>23</v>
      </c>
      <c r="J31" s="53"/>
      <c r="K31" s="53"/>
      <c r="L31" s="53"/>
      <c r="M31" s="53"/>
      <c r="N31" s="53"/>
      <c r="O31" s="53"/>
      <c r="P31" s="53"/>
      <c r="Q31" s="53"/>
      <c r="R31" s="56"/>
      <c r="U31" s="58" t="s">
        <v>23</v>
      </c>
      <c r="V31" s="58"/>
      <c r="W31" s="58"/>
      <c r="X31" s="58"/>
      <c r="Y31" s="58"/>
      <c r="Z31" s="58"/>
      <c r="AA31" s="58"/>
      <c r="AB31" s="58"/>
      <c r="AC31" s="58"/>
      <c r="AD31" s="58"/>
      <c r="AE31" s="58"/>
      <c r="AF31" s="58"/>
      <c r="AG31" s="58"/>
      <c r="AH31" s="58"/>
      <c r="AI31" s="58"/>
    </row>
    <row r="32" spans="1:54" ht="12.95" customHeight="1" x14ac:dyDescent="0.25">
      <c r="A32" s="54"/>
      <c r="B32" s="55"/>
      <c r="C32" s="55"/>
      <c r="D32" s="55"/>
      <c r="E32" s="55"/>
      <c r="F32" s="55"/>
      <c r="G32" s="60"/>
      <c r="H32" s="60"/>
      <c r="I32" s="55"/>
      <c r="J32" s="55"/>
      <c r="K32" s="55"/>
      <c r="L32" s="55"/>
      <c r="M32" s="55"/>
      <c r="N32" s="55"/>
      <c r="O32" s="55"/>
      <c r="P32" s="55"/>
      <c r="Q32" s="55"/>
      <c r="R32" s="57"/>
      <c r="U32" s="58"/>
      <c r="V32" s="58"/>
      <c r="W32" s="58"/>
      <c r="X32" s="58"/>
      <c r="Y32" s="58"/>
      <c r="Z32" s="58"/>
      <c r="AA32" s="58"/>
      <c r="AB32" s="58"/>
      <c r="AC32" s="58"/>
      <c r="AD32" s="58"/>
      <c r="AE32" s="58"/>
      <c r="AF32" s="58"/>
      <c r="AG32" s="58"/>
      <c r="AH32" s="58"/>
      <c r="AI32" s="58"/>
    </row>
    <row r="33" spans="1:72" ht="12.95" customHeight="1" x14ac:dyDescent="0.25">
      <c r="A33" s="23" t="s">
        <v>0</v>
      </c>
      <c r="B33" s="24" t="s">
        <v>1</v>
      </c>
      <c r="C33" s="24" t="s">
        <v>2</v>
      </c>
      <c r="D33" s="24" t="s">
        <v>3</v>
      </c>
      <c r="E33" s="24" t="s">
        <v>3</v>
      </c>
      <c r="F33" s="24" t="s">
        <v>2</v>
      </c>
      <c r="G33" s="60"/>
      <c r="H33" s="60"/>
      <c r="I33" s="24" t="s">
        <v>2</v>
      </c>
      <c r="J33" s="24" t="s">
        <v>4</v>
      </c>
      <c r="K33" s="24" t="s">
        <v>5</v>
      </c>
      <c r="L33" s="24" t="s">
        <v>6</v>
      </c>
      <c r="M33" s="24" t="s">
        <v>7</v>
      </c>
      <c r="N33" s="24" t="s">
        <v>8</v>
      </c>
      <c r="O33" s="24" t="s">
        <v>9</v>
      </c>
      <c r="P33" s="24" t="s">
        <v>10</v>
      </c>
      <c r="Q33" s="24" t="s">
        <v>11</v>
      </c>
      <c r="R33" s="25" t="s">
        <v>12</v>
      </c>
      <c r="T33" s="2" t="s">
        <v>4</v>
      </c>
      <c r="U33" s="62" t="s">
        <v>2</v>
      </c>
      <c r="V33" s="62"/>
      <c r="W33" s="62"/>
      <c r="X33" s="62"/>
      <c r="Y33" s="62"/>
      <c r="Z33" s="62"/>
      <c r="AA33" s="3" t="s">
        <v>4</v>
      </c>
      <c r="AB33" s="3" t="s">
        <v>5</v>
      </c>
      <c r="AC33" s="3" t="s">
        <v>6</v>
      </c>
      <c r="AD33" s="3" t="s">
        <v>7</v>
      </c>
      <c r="AE33" s="3" t="s">
        <v>8</v>
      </c>
      <c r="AF33" s="3" t="s">
        <v>9</v>
      </c>
      <c r="AG33" s="3" t="s">
        <v>10</v>
      </c>
      <c r="AH33" s="3" t="s">
        <v>11</v>
      </c>
      <c r="AI33" s="3" t="s">
        <v>12</v>
      </c>
      <c r="AJ33" s="2" t="s">
        <v>16</v>
      </c>
      <c r="AK33" s="2" t="s">
        <v>16</v>
      </c>
      <c r="AL33" s="2" t="s">
        <v>5</v>
      </c>
      <c r="AM33" s="2" t="s">
        <v>5</v>
      </c>
      <c r="AN33" s="2" t="s">
        <v>6</v>
      </c>
      <c r="AO33" s="2" t="s">
        <v>6</v>
      </c>
      <c r="AP33" s="2" t="s">
        <v>7</v>
      </c>
      <c r="AQ33" s="2" t="s">
        <v>7</v>
      </c>
      <c r="AR33" s="2" t="s">
        <v>8</v>
      </c>
      <c r="AS33" s="2" t="s">
        <v>8</v>
      </c>
      <c r="AT33" s="2" t="s">
        <v>9</v>
      </c>
      <c r="AU33" s="2" t="s">
        <v>9</v>
      </c>
      <c r="AV33" s="2" t="s">
        <v>17</v>
      </c>
      <c r="AW33" s="2" t="s">
        <v>17</v>
      </c>
      <c r="AX33" s="2" t="s">
        <v>18</v>
      </c>
      <c r="AY33" s="2" t="s">
        <v>18</v>
      </c>
      <c r="AZ33" s="2" t="s">
        <v>2</v>
      </c>
      <c r="BA33" s="2" t="s">
        <v>16</v>
      </c>
      <c r="BB33" s="2" t="s">
        <v>19</v>
      </c>
    </row>
    <row r="34" spans="1:72" ht="12.95" customHeight="1" x14ac:dyDescent="0.25">
      <c r="A34" s="15">
        <v>2</v>
      </c>
      <c r="B34" s="2" t="s">
        <v>52</v>
      </c>
      <c r="C34" s="8" t="str">
        <f>U34</f>
        <v>C1</v>
      </c>
      <c r="D34" s="1">
        <v>1</v>
      </c>
      <c r="E34" s="1">
        <v>0</v>
      </c>
      <c r="F34" s="8" t="str">
        <f>U35</f>
        <v>C2</v>
      </c>
      <c r="G34" s="60"/>
      <c r="H34" s="60"/>
      <c r="I34" s="8" t="str">
        <f>VLOOKUP(S34,T$34:Z$38,2,0)</f>
        <v>C2</v>
      </c>
      <c r="J34" s="9">
        <v>1</v>
      </c>
      <c r="K34" s="26">
        <f>VLOOKUP($I34,$U$34:$AI$38,8,0)</f>
        <v>6</v>
      </c>
      <c r="L34" s="2">
        <f>VLOOKUP($I34,$U$34:$AI$38,9,0)</f>
        <v>3</v>
      </c>
      <c r="M34" s="2">
        <f>VLOOKUP($I34,$U$34:$AI$38,10,0)</f>
        <v>2</v>
      </c>
      <c r="N34" s="2">
        <f>VLOOKUP($I34,$U$34:$AI$38,11,0)</f>
        <v>0</v>
      </c>
      <c r="O34" s="2">
        <f>VLOOKUP($I34,$U$34:$AI$38,12,0)</f>
        <v>1</v>
      </c>
      <c r="P34" s="2">
        <f>VLOOKUP($I34,$U$34:$AI$38,13,0)</f>
        <v>3</v>
      </c>
      <c r="Q34" s="2">
        <f>VLOOKUP($I34,$U$34:$AI$38,14,0)</f>
        <v>2</v>
      </c>
      <c r="R34" s="29">
        <f>VLOOKUP($I34,$U$34:$AI$38,15,0)</f>
        <v>1</v>
      </c>
      <c r="S34" s="2">
        <v>1</v>
      </c>
      <c r="T34" s="2">
        <f t="shared" ref="T34:T37" si="51">AA34</f>
        <v>2</v>
      </c>
      <c r="U34" s="62" t="str">
        <f>EQUIPES!B18</f>
        <v>C1</v>
      </c>
      <c r="V34" s="62"/>
      <c r="W34" s="62"/>
      <c r="X34" s="62"/>
      <c r="Y34" s="62"/>
      <c r="Z34" s="62"/>
      <c r="AA34" s="3">
        <f>RANK(AK34,AK34:AK38)</f>
        <v>2</v>
      </c>
      <c r="AB34" s="3" cm="1">
        <f t="array" ref="AB34">SUMPRODUCT((C$34:C$43=U34)*(AL$34:AL$43))+SUMPRODUCT((F$34:F$43=U34)*(AM$34:AM$43))</f>
        <v>6</v>
      </c>
      <c r="AC34" s="3" cm="1">
        <f t="array" ref="AC34">SUMPRODUCT((C$34:C$43=U34)*(AN$34:AN$43))+SUMPRODUCT((F$34:F$43=U34)*(AO$34:AO$43))</f>
        <v>3</v>
      </c>
      <c r="AD34" s="3" cm="1">
        <f t="array" ref="AD34">SUMPRODUCT((C$34:C$43=U34)*(AP$34:AP$43))+SUMPRODUCT((F$34:F$43=U34)*(AQ$34:AQ$43))</f>
        <v>2</v>
      </c>
      <c r="AE34" s="3" cm="1">
        <f t="array" ref="AE34">SUMPRODUCT((C$34:C$43=U34)*(AR$34:AR$43))+SUMPRODUCT((F$34:F$43=U34)*(AS$34:AS$43))</f>
        <v>0</v>
      </c>
      <c r="AF34" s="3" cm="1">
        <f t="array" ref="AF34">SUMPRODUCT((C$34:C$43=U34)*(AT$34:AT$43))+SUMPRODUCT((F$34:F$43=U34)*(AU$34:AU$43))</f>
        <v>1</v>
      </c>
      <c r="AG34" s="3" cm="1">
        <f t="array" ref="AG34">SUMPRODUCT((C$34:C$43=U34)*(AV$34:AV$43))+SUMPRODUCT((F$34:F$43=U34)*(AW$34:AW$43))</f>
        <v>2</v>
      </c>
      <c r="AH34" s="3" cm="1">
        <f t="array" ref="AH34">SUMPRODUCT((C$34:C$43=U34)*(AX$34:AX$43))+SUMPRODUCT((F$34:F$43=U34)*(AY$34:AY$43))</f>
        <v>1</v>
      </c>
      <c r="AI34" s="3">
        <f t="shared" ref="AI34" si="52">AG34-AH34</f>
        <v>1</v>
      </c>
      <c r="AJ34" s="2">
        <f t="shared" ref="AJ34:AJ37" si="53">SUM(AB34*1000+(AI34)/10+(AG34)/100)</f>
        <v>6000.1200000000008</v>
      </c>
      <c r="AK34" s="2">
        <f t="shared" ref="AK34" si="54">AJ34+0.00004</f>
        <v>6000.1200400000007</v>
      </c>
      <c r="AL34" s="2">
        <f t="shared" ref="AL34:AL39" si="55">IF(D34="",0,IF(D34&gt;E34,3,IF(D34=E34,1,IF(D34&lt;E34,0))))</f>
        <v>3</v>
      </c>
      <c r="AM34" s="2">
        <f t="shared" ref="AM34:AM39" si="56">IF(E34="",0,IF(E34&gt;D34,3,IF(E34=D34,1,IF(E34&lt;D34,0))))</f>
        <v>0</v>
      </c>
      <c r="AN34" s="2">
        <f t="shared" ref="AN34:AO39" si="57">IF(D34="",0,1)</f>
        <v>1</v>
      </c>
      <c r="AO34" s="2">
        <f t="shared" si="57"/>
        <v>1</v>
      </c>
      <c r="AP34" s="2">
        <f t="shared" ref="AP34:AP39" si="58">IF(D34&lt;&gt;"",IF(D34&gt;E34,1))</f>
        <v>1</v>
      </c>
      <c r="AQ34" s="2" t="b">
        <f t="shared" ref="AQ34:AQ39" si="59">IF(E34&lt;&gt;"",IF(E34&gt;D34,1))</f>
        <v>0</v>
      </c>
      <c r="AR34" s="2" t="b">
        <f t="shared" ref="AR34:AR39" si="60">IF(D34&lt;&gt;"",IF(D34=E34,1))</f>
        <v>0</v>
      </c>
      <c r="AS34" s="2" t="b">
        <f t="shared" ref="AS34:AS39" si="61">IF(E34&lt;&gt;"",IF(E34=D34,1))</f>
        <v>0</v>
      </c>
      <c r="AT34" s="2" t="b">
        <f t="shared" ref="AT34:AT39" si="62">IF(D34&lt;&gt;"",IF(D34&lt;E34,1))</f>
        <v>0</v>
      </c>
      <c r="AU34" s="2">
        <f t="shared" ref="AU34:AU39" si="63">IF(E34&lt;&gt;"",IF(E34&lt;D34,1))</f>
        <v>1</v>
      </c>
      <c r="AV34" s="2">
        <f t="shared" ref="AV34:AW39" si="64">D34</f>
        <v>1</v>
      </c>
      <c r="AW34" s="2">
        <f t="shared" si="64"/>
        <v>0</v>
      </c>
      <c r="AX34" s="2">
        <f t="shared" ref="AX34:AX39" si="65">E34</f>
        <v>0</v>
      </c>
      <c r="AY34" s="2">
        <f t="shared" ref="AY34:AY39" si="66">D34</f>
        <v>1</v>
      </c>
      <c r="AZ34" s="2" t="str">
        <f>VLOOKUP(S34,T$34:Z$38,2,0)</f>
        <v>C2</v>
      </c>
      <c r="BA34" s="2">
        <f>VLOOKUP(AZ34,U$34:AJ$38,16,0)</f>
        <v>6000.13</v>
      </c>
      <c r="BB34" s="2">
        <f>RANK(BA34,BA$34:BA$38)</f>
        <v>1</v>
      </c>
    </row>
    <row r="35" spans="1:72" ht="12.95" customHeight="1" x14ac:dyDescent="0.25">
      <c r="A35" s="15">
        <f>A34</f>
        <v>2</v>
      </c>
      <c r="B35" s="2" t="str">
        <f>B34</f>
        <v>T3</v>
      </c>
      <c r="C35" s="8" t="str">
        <f>U36</f>
        <v>C3</v>
      </c>
      <c r="D35" s="1">
        <v>1</v>
      </c>
      <c r="E35" s="1">
        <v>0</v>
      </c>
      <c r="F35" s="8" t="str">
        <f>U37</f>
        <v>C4</v>
      </c>
      <c r="G35" s="60"/>
      <c r="H35" s="60"/>
      <c r="I35" s="8" t="str">
        <f>VLOOKUP(S35,T$34:Z$38,2,0)</f>
        <v>C1</v>
      </c>
      <c r="J35" s="9">
        <f>IF(BA35=BA34,BB34,BB35)</f>
        <v>2</v>
      </c>
      <c r="K35" s="26">
        <f>VLOOKUP($I35,$U$34:$AI$38,8,0)</f>
        <v>6</v>
      </c>
      <c r="L35" s="2">
        <f>VLOOKUP($I35,$U$34:$AI$38,9,0)</f>
        <v>3</v>
      </c>
      <c r="M35" s="2">
        <f>VLOOKUP($I35,$U$34:$AI$38,10,0)</f>
        <v>2</v>
      </c>
      <c r="N35" s="2">
        <f>VLOOKUP($I35,$U$34:$AI$38,11,0)</f>
        <v>0</v>
      </c>
      <c r="O35" s="2">
        <f>VLOOKUP($I35,$U$34:$AI$38,12,0)</f>
        <v>1</v>
      </c>
      <c r="P35" s="2">
        <f>VLOOKUP($I35,$U$34:$AI$38,13,0)</f>
        <v>2</v>
      </c>
      <c r="Q35" s="2">
        <f>VLOOKUP($I35,$U$34:$AI$38,14,0)</f>
        <v>1</v>
      </c>
      <c r="R35" s="29">
        <f>VLOOKUP($I35,$U$34:$AI$38,15,0)</f>
        <v>1</v>
      </c>
      <c r="S35" s="2">
        <v>2</v>
      </c>
      <c r="T35" s="2">
        <f t="shared" si="51"/>
        <v>1</v>
      </c>
      <c r="U35" s="62" t="str">
        <f>EQUIPES!B19</f>
        <v>C2</v>
      </c>
      <c r="V35" s="62"/>
      <c r="W35" s="62"/>
      <c r="X35" s="62"/>
      <c r="Y35" s="62"/>
      <c r="Z35" s="62"/>
      <c r="AA35" s="3">
        <f>RANK(AK35,AK34:AK38)</f>
        <v>1</v>
      </c>
      <c r="AB35" s="3" cm="1">
        <f t="array" ref="AB35">SUMPRODUCT((C$34:C$43=U35)*(AL$34:AL$43))+SUMPRODUCT((F$34:F$43=U35)*(AM$34:AM$43))</f>
        <v>6</v>
      </c>
      <c r="AC35" s="3" cm="1">
        <f t="array" ref="AC35">SUMPRODUCT((C$34:C$43=U35)*(AN$34:AN$43))+SUMPRODUCT((F$34:F$43=U35)*(AO$34:AO$43))</f>
        <v>3</v>
      </c>
      <c r="AD35" s="3" cm="1">
        <f t="array" ref="AD35">SUMPRODUCT((C$34:C$43=U35)*(AP$34:AP$43))+SUMPRODUCT((F$34:F$43=U35)*(AQ$34:AQ$43))</f>
        <v>2</v>
      </c>
      <c r="AE35" s="3" cm="1">
        <f t="array" ref="AE35">SUMPRODUCT((C$34:C$43=U35)*(AR$34:AR$43))+SUMPRODUCT((F$34:F$43=U35)*(AS$34:AS$43))</f>
        <v>0</v>
      </c>
      <c r="AF35" s="3" cm="1">
        <f t="array" ref="AF35">SUMPRODUCT((C$34:C$43=U35)*(AT$34:AT$43))+SUMPRODUCT((F$34:F$43=U35)*(AU$34:AU$43))</f>
        <v>1</v>
      </c>
      <c r="AG35" s="3" cm="1">
        <f t="array" ref="AG35">SUMPRODUCT((C$34:C$43=U35)*(AV$34:AV$43))+SUMPRODUCT((F$34:F$43=U35)*(AW$34:AW$43))</f>
        <v>3</v>
      </c>
      <c r="AH35" s="3" cm="1">
        <f t="array" ref="AH35">SUMPRODUCT((C$34:C$43=U35)*(AX$34:AX$43))+SUMPRODUCT((F$34:F$43=U35)*(AY$34:AY$43))</f>
        <v>2</v>
      </c>
      <c r="AI35" s="3">
        <f t="shared" ref="AI35:AI36" si="67">AG35-AH35</f>
        <v>1</v>
      </c>
      <c r="AJ35" s="2">
        <f t="shared" si="53"/>
        <v>6000.13</v>
      </c>
      <c r="AK35" s="2">
        <f t="shared" ref="AK35" si="68">AJ35+0.00003</f>
        <v>6000.1300300000003</v>
      </c>
      <c r="AL35" s="2">
        <f t="shared" si="55"/>
        <v>3</v>
      </c>
      <c r="AM35" s="2">
        <f t="shared" si="56"/>
        <v>0</v>
      </c>
      <c r="AN35" s="2">
        <f t="shared" si="57"/>
        <v>1</v>
      </c>
      <c r="AO35" s="2">
        <f t="shared" si="57"/>
        <v>1</v>
      </c>
      <c r="AP35" s="2">
        <f t="shared" si="58"/>
        <v>1</v>
      </c>
      <c r="AQ35" s="2" t="b">
        <f t="shared" si="59"/>
        <v>0</v>
      </c>
      <c r="AR35" s="2" t="b">
        <f t="shared" si="60"/>
        <v>0</v>
      </c>
      <c r="AS35" s="2" t="b">
        <f t="shared" si="61"/>
        <v>0</v>
      </c>
      <c r="AT35" s="2" t="b">
        <f t="shared" si="62"/>
        <v>0</v>
      </c>
      <c r="AU35" s="2">
        <f t="shared" si="63"/>
        <v>1</v>
      </c>
      <c r="AV35" s="2">
        <f t="shared" si="64"/>
        <v>1</v>
      </c>
      <c r="AW35" s="2">
        <f t="shared" si="64"/>
        <v>0</v>
      </c>
      <c r="AX35" s="2">
        <f t="shared" si="65"/>
        <v>0</v>
      </c>
      <c r="AY35" s="2">
        <f t="shared" si="66"/>
        <v>1</v>
      </c>
      <c r="AZ35" s="2" t="str">
        <f t="shared" ref="AZ35:AZ37" si="69">VLOOKUP(S35,T$34:Z$38,2,0)</f>
        <v>C1</v>
      </c>
      <c r="BA35" s="2">
        <f t="shared" ref="BA35:BA37" si="70">VLOOKUP(AZ35,U$34:AJ$38,16,0)</f>
        <v>6000.1200000000008</v>
      </c>
      <c r="BB35" s="2">
        <f t="shared" ref="BB35:BB37" si="71">RANK(BA35,BA$34:BA$38)</f>
        <v>2</v>
      </c>
    </row>
    <row r="36" spans="1:72" ht="12.95" customHeight="1" x14ac:dyDescent="0.25">
      <c r="A36" s="15">
        <v>4</v>
      </c>
      <c r="B36" s="2" t="s">
        <v>53</v>
      </c>
      <c r="C36" s="8" t="str">
        <f>U37</f>
        <v>C4</v>
      </c>
      <c r="D36" s="1">
        <v>1</v>
      </c>
      <c r="E36" s="1">
        <v>0</v>
      </c>
      <c r="F36" s="8" t="str">
        <f>U34</f>
        <v>C1</v>
      </c>
      <c r="G36" s="60"/>
      <c r="H36" s="60"/>
      <c r="I36" s="8" t="str">
        <f>VLOOKUP(S36,T$34:Z$38,2,0)</f>
        <v>C3</v>
      </c>
      <c r="J36" s="9">
        <f t="shared" ref="J36:J37" si="72">IF(BA36=BA35,BB35,BB36)</f>
        <v>3</v>
      </c>
      <c r="K36" s="26">
        <f>VLOOKUP($I36,$U$34:$AI$38,8,0)</f>
        <v>3</v>
      </c>
      <c r="L36" s="2">
        <f>VLOOKUP($I36,$U$34:$AI$38,9,0)</f>
        <v>3</v>
      </c>
      <c r="M36" s="2">
        <f>VLOOKUP($I36,$U$34:$AI$38,10,0)</f>
        <v>1</v>
      </c>
      <c r="N36" s="2">
        <f>VLOOKUP($I36,$U$34:$AI$38,11,0)</f>
        <v>0</v>
      </c>
      <c r="O36" s="2">
        <f>VLOOKUP($I36,$U$34:$AI$38,12,0)</f>
        <v>2</v>
      </c>
      <c r="P36" s="2">
        <f>VLOOKUP($I36,$U$34:$AI$38,13,0)</f>
        <v>2</v>
      </c>
      <c r="Q36" s="2">
        <f>VLOOKUP($I36,$U$34:$AI$38,14,0)</f>
        <v>3</v>
      </c>
      <c r="R36" s="29">
        <f>VLOOKUP($I36,$U$34:$AI$38,15,0)</f>
        <v>-1</v>
      </c>
      <c r="S36" s="2">
        <v>3</v>
      </c>
      <c r="T36" s="2">
        <f t="shared" si="51"/>
        <v>3</v>
      </c>
      <c r="U36" s="62" t="str">
        <f>EQUIPES!B20</f>
        <v>C3</v>
      </c>
      <c r="V36" s="62"/>
      <c r="W36" s="62"/>
      <c r="X36" s="62"/>
      <c r="Y36" s="62"/>
      <c r="Z36" s="62"/>
      <c r="AA36" s="3">
        <f>RANK(AK36,AK34:AK38)</f>
        <v>3</v>
      </c>
      <c r="AB36" s="3" cm="1">
        <f t="array" ref="AB36">SUMPRODUCT((C$34:C$43=U36)*(AL$34:AL$43))+SUMPRODUCT((F$34:F$43=U36)*(AM$34:AM$43))</f>
        <v>3</v>
      </c>
      <c r="AC36" s="3" cm="1">
        <f t="array" ref="AC36">SUMPRODUCT((C$34:C$43=U36)*(AN$34:AN$43))+SUMPRODUCT((F$34:F$43=U36)*(AO$34:AO$43))</f>
        <v>3</v>
      </c>
      <c r="AD36" s="3" cm="1">
        <f t="array" ref="AD36">SUMPRODUCT((C$34:C$43=U36)*(AP$34:AP$43))+SUMPRODUCT((F$34:F$43=U36)*(AQ$34:AQ$43))</f>
        <v>1</v>
      </c>
      <c r="AE36" s="3" cm="1">
        <f t="array" ref="AE36">SUMPRODUCT((C$34:C$43=U36)*(AR$34:AR$43))+SUMPRODUCT((F$34:F$43=U36)*(AS$34:AS$43))</f>
        <v>0</v>
      </c>
      <c r="AF36" s="3" cm="1">
        <f t="array" ref="AF36">SUMPRODUCT((C$34:C$43=U36)*(AT$34:AT$43))+SUMPRODUCT((F$34:F$43=U36)*(AU$34:AU$43))</f>
        <v>2</v>
      </c>
      <c r="AG36" s="3" cm="1">
        <f t="array" ref="AG36">SUMPRODUCT((C$34:C$43=U36)*(AV$34:AV$43))+SUMPRODUCT((F$34:F$43=U36)*(AW$34:AW$43))</f>
        <v>2</v>
      </c>
      <c r="AH36" s="3" cm="1">
        <f t="array" ref="AH36">SUMPRODUCT((C$34:C$43=U36)*(AX$34:AX$43))+SUMPRODUCT((F$34:F$43=U36)*(AY$34:AY$43))</f>
        <v>3</v>
      </c>
      <c r="AI36" s="3">
        <f t="shared" si="67"/>
        <v>-1</v>
      </c>
      <c r="AJ36" s="2">
        <f t="shared" si="53"/>
        <v>2999.92</v>
      </c>
      <c r="AK36" s="2">
        <f t="shared" ref="AK36" si="73">AJ36+0.00002</f>
        <v>2999.92002</v>
      </c>
      <c r="AL36" s="2">
        <f t="shared" si="55"/>
        <v>3</v>
      </c>
      <c r="AM36" s="2">
        <f t="shared" si="56"/>
        <v>0</v>
      </c>
      <c r="AN36" s="2">
        <f t="shared" si="57"/>
        <v>1</v>
      </c>
      <c r="AO36" s="2">
        <f t="shared" si="57"/>
        <v>1</v>
      </c>
      <c r="AP36" s="2">
        <f t="shared" si="58"/>
        <v>1</v>
      </c>
      <c r="AQ36" s="2" t="b">
        <f t="shared" si="59"/>
        <v>0</v>
      </c>
      <c r="AR36" s="2" t="b">
        <f t="shared" si="60"/>
        <v>0</v>
      </c>
      <c r="AS36" s="2" t="b">
        <f t="shared" si="61"/>
        <v>0</v>
      </c>
      <c r="AT36" s="2" t="b">
        <f t="shared" si="62"/>
        <v>0</v>
      </c>
      <c r="AU36" s="2">
        <f t="shared" si="63"/>
        <v>1</v>
      </c>
      <c r="AV36" s="2">
        <f t="shared" si="64"/>
        <v>1</v>
      </c>
      <c r="AW36" s="2">
        <f t="shared" si="64"/>
        <v>0</v>
      </c>
      <c r="AX36" s="2">
        <f t="shared" si="65"/>
        <v>0</v>
      </c>
      <c r="AY36" s="2">
        <f t="shared" si="66"/>
        <v>1</v>
      </c>
      <c r="AZ36" s="2" t="str">
        <f t="shared" si="69"/>
        <v>C3</v>
      </c>
      <c r="BA36" s="2">
        <f t="shared" si="70"/>
        <v>2999.92</v>
      </c>
      <c r="BB36" s="2">
        <f t="shared" si="71"/>
        <v>3</v>
      </c>
    </row>
    <row r="37" spans="1:72" ht="12.95" customHeight="1" x14ac:dyDescent="0.25">
      <c r="A37" s="15">
        <f>A36</f>
        <v>4</v>
      </c>
      <c r="B37" s="2" t="str">
        <f>B36</f>
        <v>T4</v>
      </c>
      <c r="C37" s="8" t="str">
        <f>U36</f>
        <v>C3</v>
      </c>
      <c r="D37" s="1">
        <v>1</v>
      </c>
      <c r="E37" s="1">
        <v>2</v>
      </c>
      <c r="F37" s="8" t="str">
        <f>U35</f>
        <v>C2</v>
      </c>
      <c r="G37" s="60"/>
      <c r="H37" s="60"/>
      <c r="I37" s="8" t="str">
        <f>VLOOKUP(S37,T$34:Z$38,2,0)</f>
        <v>C4</v>
      </c>
      <c r="J37" s="9">
        <f t="shared" si="72"/>
        <v>4</v>
      </c>
      <c r="K37" s="26">
        <f>VLOOKUP($I37,$U$34:$AI$38,8,0)</f>
        <v>3</v>
      </c>
      <c r="L37" s="2">
        <f>VLOOKUP($I37,$U$34:$AI$38,9,0)</f>
        <v>3</v>
      </c>
      <c r="M37" s="2">
        <f>VLOOKUP($I37,$U$34:$AI$38,10,0)</f>
        <v>1</v>
      </c>
      <c r="N37" s="2">
        <f>VLOOKUP($I37,$U$34:$AI$38,11,0)</f>
        <v>0</v>
      </c>
      <c r="O37" s="2">
        <f>VLOOKUP($I37,$U$34:$AI$38,12,0)</f>
        <v>2</v>
      </c>
      <c r="P37" s="2">
        <f>VLOOKUP($I37,$U$34:$AI$38,13,0)</f>
        <v>1</v>
      </c>
      <c r="Q37" s="2">
        <f>VLOOKUP($I37,$U$34:$AI$38,14,0)</f>
        <v>2</v>
      </c>
      <c r="R37" s="29">
        <f>VLOOKUP($I37,$U$34:$AI$38,15,0)</f>
        <v>-1</v>
      </c>
      <c r="S37" s="2">
        <v>4</v>
      </c>
      <c r="T37" s="2">
        <f t="shared" si="51"/>
        <v>4</v>
      </c>
      <c r="U37" s="62" t="str">
        <f>EQUIPES!B21</f>
        <v>C4</v>
      </c>
      <c r="V37" s="62"/>
      <c r="W37" s="62"/>
      <c r="X37" s="62"/>
      <c r="Y37" s="62"/>
      <c r="Z37" s="62"/>
      <c r="AA37" s="3">
        <f>RANK(AK37,AK34:AK38)</f>
        <v>4</v>
      </c>
      <c r="AB37" s="3" cm="1">
        <f t="array" ref="AB37">SUMPRODUCT((C$34:C$43=U37)*(AL$34:AL$43))+SUMPRODUCT((F$34:F$43=U37)*(AM$34:AM$43))</f>
        <v>3</v>
      </c>
      <c r="AC37" s="3" cm="1">
        <f t="array" ref="AC37">SUMPRODUCT((C$34:C$43=U37)*(AN$34:AN$43))+SUMPRODUCT((F$34:F$43=U37)*(AO$34:AO$43))</f>
        <v>3</v>
      </c>
      <c r="AD37" s="3" cm="1">
        <f t="array" ref="AD37">SUMPRODUCT((C$34:C$43=U37)*(AP$34:AP$43))+SUMPRODUCT((F$34:F$43=U37)*(AQ$34:AQ$43))</f>
        <v>1</v>
      </c>
      <c r="AE37" s="3" cm="1">
        <f t="array" ref="AE37">SUMPRODUCT((C$34:C$43=U37)*(AR$34:AR$43))+SUMPRODUCT((F$34:F$43=U37)*(AS$34:AS$43))</f>
        <v>0</v>
      </c>
      <c r="AF37" s="3" cm="1">
        <f t="array" ref="AF37">SUMPRODUCT((C$34:C$43=U37)*(AT$34:AT$43))+SUMPRODUCT((F$34:F$43=U37)*(AU$34:AU$43))</f>
        <v>2</v>
      </c>
      <c r="AG37" s="3" cm="1">
        <f t="array" ref="AG37">SUMPRODUCT((C$34:C$43=U37)*(AV$34:AV$43))+SUMPRODUCT((F$34:F$43=U37)*(AW$34:AW$43))</f>
        <v>1</v>
      </c>
      <c r="AH37" s="3" cm="1">
        <f t="array" ref="AH37">SUMPRODUCT((C$34:C$43=U37)*(AX$34:AX$43))+SUMPRODUCT((F$34:F$43=U37)*(AY$34:AY$43))</f>
        <v>2</v>
      </c>
      <c r="AI37" s="3">
        <f t="shared" ref="AI37" si="74">AG37-AH37</f>
        <v>-1</v>
      </c>
      <c r="AJ37" s="2">
        <f t="shared" si="53"/>
        <v>2999.9100000000003</v>
      </c>
      <c r="AK37" s="2">
        <f t="shared" ref="AK37" si="75">AJ37+0.00001</f>
        <v>2999.9100100000005</v>
      </c>
      <c r="AL37" s="2">
        <f t="shared" si="55"/>
        <v>0</v>
      </c>
      <c r="AM37" s="2">
        <f t="shared" si="56"/>
        <v>3</v>
      </c>
      <c r="AN37" s="2">
        <f t="shared" si="57"/>
        <v>1</v>
      </c>
      <c r="AO37" s="2">
        <f t="shared" si="57"/>
        <v>1</v>
      </c>
      <c r="AP37" s="2" t="b">
        <f t="shared" si="58"/>
        <v>0</v>
      </c>
      <c r="AQ37" s="2">
        <f t="shared" si="59"/>
        <v>1</v>
      </c>
      <c r="AR37" s="2" t="b">
        <f t="shared" si="60"/>
        <v>0</v>
      </c>
      <c r="AS37" s="2" t="b">
        <f t="shared" si="61"/>
        <v>0</v>
      </c>
      <c r="AT37" s="2">
        <f t="shared" si="62"/>
        <v>1</v>
      </c>
      <c r="AU37" s="2" t="b">
        <f t="shared" si="63"/>
        <v>0</v>
      </c>
      <c r="AV37" s="2">
        <f t="shared" si="64"/>
        <v>1</v>
      </c>
      <c r="AW37" s="2">
        <f t="shared" si="64"/>
        <v>2</v>
      </c>
      <c r="AX37" s="2">
        <f t="shared" si="65"/>
        <v>2</v>
      </c>
      <c r="AY37" s="2">
        <f t="shared" si="66"/>
        <v>1</v>
      </c>
      <c r="AZ37" s="2" t="str">
        <f t="shared" si="69"/>
        <v>C4</v>
      </c>
      <c r="BA37" s="2">
        <f t="shared" si="70"/>
        <v>2999.9100000000003</v>
      </c>
      <c r="BB37" s="2">
        <f t="shared" si="71"/>
        <v>4</v>
      </c>
    </row>
    <row r="38" spans="1:72" ht="12.95" customHeight="1" x14ac:dyDescent="0.25">
      <c r="A38" s="15">
        <v>6</v>
      </c>
      <c r="B38" s="2" t="s">
        <v>52</v>
      </c>
      <c r="C38" s="8" t="str">
        <f>U34</f>
        <v>C1</v>
      </c>
      <c r="D38" s="1">
        <v>1</v>
      </c>
      <c r="E38" s="1">
        <v>0</v>
      </c>
      <c r="F38" s="8" t="str">
        <f>U36</f>
        <v>C3</v>
      </c>
      <c r="G38" s="60"/>
      <c r="H38" s="60"/>
      <c r="I38" s="8"/>
      <c r="J38" s="9"/>
      <c r="K38" s="26"/>
      <c r="R38" s="29"/>
      <c r="U38" s="62"/>
      <c r="V38" s="62"/>
      <c r="W38" s="62"/>
      <c r="X38" s="62"/>
      <c r="Y38" s="62"/>
      <c r="Z38" s="62"/>
      <c r="AA38" s="3"/>
      <c r="AB38" s="3"/>
      <c r="AC38" s="3"/>
      <c r="AD38" s="3"/>
      <c r="AE38" s="3"/>
      <c r="AF38" s="3"/>
      <c r="AG38" s="3"/>
      <c r="AH38" s="3"/>
      <c r="AI38" s="3"/>
      <c r="AJ38" s="2">
        <f t="shared" ref="AJ38" si="76">SUM(AB38*1000+(AI38)/10+(AG38)/100)</f>
        <v>0</v>
      </c>
      <c r="AK38" s="2">
        <f>AJ38+0</f>
        <v>0</v>
      </c>
      <c r="AL38" s="2">
        <f t="shared" si="55"/>
        <v>3</v>
      </c>
      <c r="AM38" s="2">
        <f t="shared" si="56"/>
        <v>0</v>
      </c>
      <c r="AN38" s="2">
        <f t="shared" si="57"/>
        <v>1</v>
      </c>
      <c r="AO38" s="2">
        <f t="shared" si="57"/>
        <v>1</v>
      </c>
      <c r="AP38" s="2">
        <f t="shared" si="58"/>
        <v>1</v>
      </c>
      <c r="AQ38" s="2" t="b">
        <f t="shared" si="59"/>
        <v>0</v>
      </c>
      <c r="AR38" s="2" t="b">
        <f t="shared" si="60"/>
        <v>0</v>
      </c>
      <c r="AS38" s="2" t="b">
        <f t="shared" si="61"/>
        <v>0</v>
      </c>
      <c r="AT38" s="2" t="b">
        <f t="shared" si="62"/>
        <v>0</v>
      </c>
      <c r="AU38" s="2">
        <f t="shared" si="63"/>
        <v>1</v>
      </c>
      <c r="AV38" s="2">
        <f t="shared" si="64"/>
        <v>1</v>
      </c>
      <c r="AW38" s="2">
        <f t="shared" si="64"/>
        <v>0</v>
      </c>
      <c r="AX38" s="2">
        <f t="shared" si="65"/>
        <v>0</v>
      </c>
      <c r="AY38" s="2">
        <f t="shared" si="66"/>
        <v>1</v>
      </c>
    </row>
    <row r="39" spans="1:72" ht="12.95" customHeight="1" x14ac:dyDescent="0.25">
      <c r="A39" s="15">
        <f>A38</f>
        <v>6</v>
      </c>
      <c r="B39" s="2" t="str">
        <f>B38</f>
        <v>T3</v>
      </c>
      <c r="C39" s="8" t="str">
        <f>U35</f>
        <v>C2</v>
      </c>
      <c r="D39" s="1">
        <v>1</v>
      </c>
      <c r="E39" s="1">
        <v>0</v>
      </c>
      <c r="F39" s="8" t="str">
        <f>U37</f>
        <v>C4</v>
      </c>
      <c r="G39" s="60"/>
      <c r="H39" s="60"/>
      <c r="I39" s="6"/>
      <c r="J39" s="6"/>
      <c r="K39" s="6"/>
      <c r="L39" s="6"/>
      <c r="M39" s="6"/>
      <c r="N39" s="6"/>
      <c r="O39" s="6"/>
      <c r="P39" s="6"/>
      <c r="Q39" s="6"/>
      <c r="R39" s="29"/>
      <c r="AL39" s="2">
        <f t="shared" si="55"/>
        <v>3</v>
      </c>
      <c r="AM39" s="2">
        <f t="shared" si="56"/>
        <v>0</v>
      </c>
      <c r="AN39" s="2">
        <f t="shared" si="57"/>
        <v>1</v>
      </c>
      <c r="AO39" s="2">
        <f t="shared" si="57"/>
        <v>1</v>
      </c>
      <c r="AP39" s="2">
        <f t="shared" si="58"/>
        <v>1</v>
      </c>
      <c r="AQ39" s="2" t="b">
        <f t="shared" si="59"/>
        <v>0</v>
      </c>
      <c r="AR39" s="2" t="b">
        <f t="shared" si="60"/>
        <v>0</v>
      </c>
      <c r="AS39" s="2" t="b">
        <f t="shared" si="61"/>
        <v>0</v>
      </c>
      <c r="AT39" s="2" t="b">
        <f t="shared" si="62"/>
        <v>0</v>
      </c>
      <c r="AU39" s="2">
        <f t="shared" si="63"/>
        <v>1</v>
      </c>
      <c r="AV39" s="2">
        <f t="shared" si="64"/>
        <v>1</v>
      </c>
      <c r="AW39" s="2">
        <f t="shared" si="64"/>
        <v>0</v>
      </c>
      <c r="AX39" s="2">
        <f t="shared" si="65"/>
        <v>0</v>
      </c>
      <c r="AY39" s="2">
        <f t="shared" si="66"/>
        <v>1</v>
      </c>
    </row>
    <row r="40" spans="1:72" ht="12.95" customHeight="1" x14ac:dyDescent="0.25">
      <c r="A40" s="15"/>
      <c r="C40" s="8"/>
      <c r="D40" s="1"/>
      <c r="E40" s="1"/>
      <c r="F40" s="8"/>
      <c r="G40" s="60"/>
      <c r="H40" s="60"/>
      <c r="R40" s="16"/>
    </row>
    <row r="41" spans="1:72" ht="12.95" customHeight="1" x14ac:dyDescent="0.25">
      <c r="A41" s="15"/>
      <c r="C41" s="8"/>
      <c r="D41" s="1"/>
      <c r="E41" s="1"/>
      <c r="F41" s="8"/>
      <c r="G41" s="60"/>
      <c r="H41" s="60"/>
      <c r="R41" s="16"/>
    </row>
    <row r="42" spans="1:72" ht="12.95" customHeight="1" x14ac:dyDescent="0.25">
      <c r="A42" s="15"/>
      <c r="C42" s="8"/>
      <c r="D42" s="1"/>
      <c r="E42" s="1"/>
      <c r="F42" s="8"/>
      <c r="G42" s="60"/>
      <c r="H42" s="60"/>
      <c r="R42" s="16"/>
    </row>
    <row r="43" spans="1:72" ht="12.95" customHeight="1" thickBot="1" x14ac:dyDescent="0.3">
      <c r="A43" s="17"/>
      <c r="B43" s="18"/>
      <c r="C43" s="27"/>
      <c r="D43" s="28"/>
      <c r="E43" s="28"/>
      <c r="F43" s="27"/>
      <c r="G43" s="61"/>
      <c r="H43" s="61"/>
      <c r="I43" s="18"/>
      <c r="J43" s="18"/>
      <c r="K43" s="18"/>
      <c r="L43" s="18"/>
      <c r="M43" s="18"/>
      <c r="N43" s="18"/>
      <c r="O43" s="18"/>
      <c r="P43" s="18"/>
      <c r="Q43" s="18"/>
      <c r="R43" s="19"/>
      <c r="AZ43" t="s">
        <v>59</v>
      </c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</row>
    <row r="44" spans="1:72" ht="12.75" customHeight="1" x14ac:dyDescent="0.25">
      <c r="C44" s="8"/>
      <c r="D44" s="1"/>
      <c r="E44" s="1"/>
      <c r="F44" s="8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</row>
    <row r="45" spans="1:72" ht="12.95" customHeight="1" x14ac:dyDescent="0.25">
      <c r="AZ45" t="s">
        <v>2</v>
      </c>
      <c r="BA45"/>
      <c r="BB45"/>
      <c r="BC45"/>
      <c r="BD45"/>
      <c r="BE45"/>
      <c r="BF45" t="s">
        <v>55</v>
      </c>
      <c r="BG45" t="s">
        <v>56</v>
      </c>
      <c r="BH45" t="s">
        <v>54</v>
      </c>
      <c r="BI45" t="s">
        <v>57</v>
      </c>
      <c r="BJ45"/>
      <c r="BK45"/>
      <c r="BL45"/>
      <c r="BM45"/>
      <c r="BN45"/>
    </row>
    <row r="46" spans="1:72" ht="12.95" customHeight="1" x14ac:dyDescent="0.25">
      <c r="AZ46" t="str">
        <f>U4</f>
        <v>A1</v>
      </c>
      <c r="BA46"/>
      <c r="BB46"/>
      <c r="BC46"/>
      <c r="BD46"/>
      <c r="BE46"/>
      <c r="BF46">
        <v>1</v>
      </c>
      <c r="BG46">
        <f>T19</f>
        <v>1</v>
      </c>
      <c r="BH46">
        <f>RANK(BI46,$BI$46:$BI$57)</f>
        <v>1</v>
      </c>
      <c r="BI46">
        <f>AJ4+(5-BG46)*100000+ROW()/100000</f>
        <v>409001.00046000001</v>
      </c>
      <c r="BJ46" s="31"/>
      <c r="BK46"/>
      <c r="BL46"/>
      <c r="BM46"/>
      <c r="BN46"/>
      <c r="BP46" s="2" t="str">
        <f t="shared" ref="BP46:BP57" si="77">INDEX($AZ$46:$AZ$57,MATCH(ROW(A1),$BH$46:$BH$57,0))</f>
        <v>A1</v>
      </c>
      <c r="BQ46" s="2">
        <f t="shared" ref="BQ46:BQ57" si="78">INDEX($BF$46:$BF$57,MATCH(BP46,$AZ$46:$AZ$57,0))</f>
        <v>1</v>
      </c>
      <c r="BR46" s="2" t="str">
        <f>BP46</f>
        <v>A1</v>
      </c>
      <c r="BS46" s="2">
        <f>INDEX($BF$46:$BF$57,MATCH(BR46,$AZ$46:$AZ$57,0))</f>
        <v>1</v>
      </c>
      <c r="BT46" s="2" t="str">
        <f t="shared" ref="BT46:BT51" si="79">BR46</f>
        <v>A1</v>
      </c>
    </row>
    <row r="47" spans="1:72" ht="12.95" customHeight="1" x14ac:dyDescent="0.25">
      <c r="AZ47" t="str">
        <f>U5</f>
        <v>A2</v>
      </c>
      <c r="BA47"/>
      <c r="BB47"/>
      <c r="BC47"/>
      <c r="BD47"/>
      <c r="BE47"/>
      <c r="BF47">
        <v>1</v>
      </c>
      <c r="BG47">
        <f>T20</f>
        <v>2</v>
      </c>
      <c r="BH47">
        <f>RANK(BI47,$BI$46:$BI$57)</f>
        <v>6</v>
      </c>
      <c r="BI47">
        <f t="shared" ref="BI47:BI49" si="80">AJ5+(5-BG47)*100000+ROW()/100000</f>
        <v>304000.03047000006</v>
      </c>
      <c r="BJ47" s="31"/>
      <c r="BK47"/>
      <c r="BL47"/>
      <c r="BM47"/>
      <c r="BN47"/>
      <c r="BP47" s="2" t="str">
        <f t="shared" si="77"/>
        <v>C2</v>
      </c>
      <c r="BQ47" s="2">
        <f t="shared" si="78"/>
        <v>3</v>
      </c>
      <c r="BR47" s="2" t="str">
        <f t="shared" ref="BR47:BR49" si="81">BP47</f>
        <v>C2</v>
      </c>
      <c r="BS47" s="2">
        <f t="shared" ref="BS47:BS53" si="82">INDEX($BF$46:$BF$57,MATCH(BR47,$AZ$46:$AZ$57,0))</f>
        <v>3</v>
      </c>
      <c r="BT47" s="2" t="str">
        <f t="shared" si="79"/>
        <v>C2</v>
      </c>
    </row>
    <row r="48" spans="1:72" ht="12.95" customHeight="1" x14ac:dyDescent="0.25">
      <c r="AZ48" t="str">
        <f>U6</f>
        <v>A3</v>
      </c>
      <c r="BA48"/>
      <c r="BB48"/>
      <c r="BC48"/>
      <c r="BD48"/>
      <c r="BE48"/>
      <c r="BF48">
        <v>1</v>
      </c>
      <c r="BG48">
        <f>T21</f>
        <v>3</v>
      </c>
      <c r="BH48">
        <f>RANK(BI48,$BI$46:$BI$57)</f>
        <v>9</v>
      </c>
      <c r="BI48">
        <f t="shared" si="80"/>
        <v>201999.61047999997</v>
      </c>
      <c r="BJ48"/>
      <c r="BK48"/>
      <c r="BL48"/>
      <c r="BM48"/>
      <c r="BN48"/>
      <c r="BP48" s="2" t="str">
        <f t="shared" si="77"/>
        <v>B1</v>
      </c>
      <c r="BQ48" s="2">
        <f t="shared" si="78"/>
        <v>2</v>
      </c>
      <c r="BR48" s="2" t="str">
        <f t="shared" si="81"/>
        <v>B1</v>
      </c>
      <c r="BS48" s="2">
        <f t="shared" si="82"/>
        <v>2</v>
      </c>
      <c r="BT48" s="2" t="str">
        <f t="shared" si="79"/>
        <v>B1</v>
      </c>
    </row>
    <row r="49" spans="52:72" ht="12.95" customHeight="1" x14ac:dyDescent="0.25">
      <c r="AZ49" t="str">
        <f>U7</f>
        <v>A4</v>
      </c>
      <c r="BA49"/>
      <c r="BB49"/>
      <c r="BC49"/>
      <c r="BD49"/>
      <c r="BE49"/>
      <c r="BF49">
        <v>1</v>
      </c>
      <c r="BG49">
        <f>T22</f>
        <v>4</v>
      </c>
      <c r="BH49">
        <f>RANK(BI49,$BI$46:$BI$57)</f>
        <v>12</v>
      </c>
      <c r="BI49">
        <f t="shared" si="80"/>
        <v>100999.52049000001</v>
      </c>
      <c r="BJ49"/>
      <c r="BK49"/>
      <c r="BL49"/>
      <c r="BM49"/>
      <c r="BN49"/>
      <c r="BP49" s="2" t="str">
        <f t="shared" si="77"/>
        <v>C1</v>
      </c>
      <c r="BQ49" s="2">
        <f t="shared" si="78"/>
        <v>3</v>
      </c>
      <c r="BR49" s="2" t="str">
        <f t="shared" si="81"/>
        <v>C1</v>
      </c>
      <c r="BS49" s="2">
        <f t="shared" si="82"/>
        <v>3</v>
      </c>
      <c r="BT49" s="2" t="str">
        <f t="shared" si="79"/>
        <v>C1</v>
      </c>
    </row>
    <row r="50" spans="52:72" ht="12.95" customHeight="1" x14ac:dyDescent="0.25">
      <c r="AZ50" t="str">
        <f>U19</f>
        <v>B1</v>
      </c>
      <c r="BA50"/>
      <c r="BB50"/>
      <c r="BC50"/>
      <c r="BD50"/>
      <c r="BE50"/>
      <c r="BF50">
        <v>2</v>
      </c>
      <c r="BG50">
        <f>T19</f>
        <v>1</v>
      </c>
      <c r="BH50">
        <f>RANK(BI50,$BI$46:$BI$57)</f>
        <v>3</v>
      </c>
      <c r="BI50">
        <f>AJ19+(5-BG50)*100000+ROW()/100000</f>
        <v>406000.12050000002</v>
      </c>
      <c r="BJ50"/>
      <c r="BK50"/>
      <c r="BL50"/>
      <c r="BM50"/>
      <c r="BN50"/>
      <c r="BP50" s="2" t="str">
        <f t="shared" si="77"/>
        <v>B2</v>
      </c>
      <c r="BQ50" s="2">
        <f t="shared" si="78"/>
        <v>2</v>
      </c>
      <c r="BR50" s="2" t="str">
        <f>BP50</f>
        <v>B2</v>
      </c>
      <c r="BS50" s="2">
        <f t="shared" si="82"/>
        <v>2</v>
      </c>
      <c r="BT50" s="2" t="str">
        <f t="shared" si="79"/>
        <v>B2</v>
      </c>
    </row>
    <row r="51" spans="52:72" ht="12.95" customHeight="1" x14ac:dyDescent="0.25">
      <c r="AZ51" t="str">
        <f>U20</f>
        <v>B2</v>
      </c>
      <c r="BA51"/>
      <c r="BB51"/>
      <c r="BC51"/>
      <c r="BD51"/>
      <c r="BE51"/>
      <c r="BF51">
        <v>2</v>
      </c>
      <c r="BG51">
        <f>T20</f>
        <v>2</v>
      </c>
      <c r="BH51">
        <f>RANK(BI51,$BI$46:$BI$57)</f>
        <v>5</v>
      </c>
      <c r="BI51">
        <f t="shared" ref="BI51:BI53" si="83">AJ20+(5-BG51)*100000+ROW()/100000</f>
        <v>306000.12050999998</v>
      </c>
      <c r="BJ51"/>
      <c r="BK51"/>
      <c r="BL51"/>
      <c r="BM51"/>
      <c r="BN51"/>
      <c r="BP51" s="2" t="str">
        <f t="shared" si="77"/>
        <v>A2</v>
      </c>
      <c r="BQ51" s="2">
        <f t="shared" si="78"/>
        <v>1</v>
      </c>
      <c r="BR51" s="2" t="str">
        <f>IF(BQ48=BQ51,BP52,BP51)</f>
        <v>A2</v>
      </c>
      <c r="BS51" s="2">
        <f t="shared" si="82"/>
        <v>1</v>
      </c>
      <c r="BT51" s="2" t="str">
        <f t="shared" si="79"/>
        <v>A2</v>
      </c>
    </row>
    <row r="52" spans="52:72" ht="12.95" customHeight="1" x14ac:dyDescent="0.25">
      <c r="AZ52" t="str">
        <f>U21</f>
        <v>B3</v>
      </c>
      <c r="BA52"/>
      <c r="BB52"/>
      <c r="BC52"/>
      <c r="BD52"/>
      <c r="BE52"/>
      <c r="BF52">
        <v>2</v>
      </c>
      <c r="BG52">
        <f>T21</f>
        <v>3</v>
      </c>
      <c r="BH52">
        <f>RANK(BI52,$BI$46:$BI$57)</f>
        <v>8</v>
      </c>
      <c r="BI52">
        <f t="shared" si="83"/>
        <v>202999.91052</v>
      </c>
      <c r="BJ52"/>
      <c r="BK52"/>
      <c r="BL52"/>
      <c r="BM52"/>
      <c r="BN52"/>
      <c r="BP52" s="2" t="str">
        <f t="shared" si="77"/>
        <v>C3</v>
      </c>
      <c r="BQ52" s="2">
        <f t="shared" si="78"/>
        <v>3</v>
      </c>
      <c r="BR52" s="2" t="str">
        <f>IF(BP52=BR51,BP51,BP52)</f>
        <v>C3</v>
      </c>
      <c r="BS52" s="2">
        <f t="shared" si="82"/>
        <v>3</v>
      </c>
      <c r="BT52" s="2" t="str">
        <f>IF(BS47=BS52,BR53,BR52)</f>
        <v>B3</v>
      </c>
    </row>
    <row r="53" spans="52:72" ht="12.95" customHeight="1" x14ac:dyDescent="0.25">
      <c r="AZ53" t="str">
        <f>U22</f>
        <v>B4</v>
      </c>
      <c r="BA53"/>
      <c r="BB53"/>
      <c r="BC53"/>
      <c r="BD53"/>
      <c r="BE53"/>
      <c r="BF53">
        <v>2</v>
      </c>
      <c r="BG53">
        <f>T22</f>
        <v>4</v>
      </c>
      <c r="BH53">
        <f>RANK(BI53,$BI$46:$BI$57)</f>
        <v>11</v>
      </c>
      <c r="BI53">
        <f t="shared" si="83"/>
        <v>102999.91053000001</v>
      </c>
      <c r="BJ53"/>
      <c r="BK53"/>
      <c r="BL53"/>
      <c r="BM53"/>
      <c r="BN53"/>
      <c r="BP53" s="2" t="str">
        <f t="shared" si="77"/>
        <v>B3</v>
      </c>
      <c r="BQ53" s="2">
        <f t="shared" si="78"/>
        <v>2</v>
      </c>
      <c r="BR53" s="2" t="str">
        <f>BP53</f>
        <v>B3</v>
      </c>
      <c r="BS53" s="2">
        <f t="shared" si="82"/>
        <v>2</v>
      </c>
      <c r="BT53" s="2" t="str">
        <f>IF(BR53=BT52,BR52,BR53)</f>
        <v>C3</v>
      </c>
    </row>
    <row r="54" spans="52:72" ht="12.95" customHeight="1" x14ac:dyDescent="0.25">
      <c r="AZ54" t="str">
        <f>U34</f>
        <v>C1</v>
      </c>
      <c r="BA54"/>
      <c r="BB54"/>
      <c r="BC54"/>
      <c r="BD54"/>
      <c r="BE54"/>
      <c r="BF54">
        <v>3</v>
      </c>
      <c r="BG54">
        <f>T34</f>
        <v>2</v>
      </c>
      <c r="BH54">
        <f>RANK(BI54,$BI$46:$BI$57)</f>
        <v>4</v>
      </c>
      <c r="BI54">
        <f>AJ34+(5-BG54)*100000+ROW()/100000</f>
        <v>306000.12053999997</v>
      </c>
      <c r="BJ54"/>
      <c r="BK54"/>
      <c r="BL54"/>
      <c r="BM54"/>
      <c r="BN54"/>
      <c r="BP54" s="2" t="str">
        <f t="shared" si="77"/>
        <v>A3</v>
      </c>
      <c r="BQ54" s="2">
        <f t="shared" si="78"/>
        <v>1</v>
      </c>
      <c r="BR54" s="2">
        <f>BQ54</f>
        <v>1</v>
      </c>
      <c r="BS54" s="2" t="str">
        <f>BP54</f>
        <v>A3</v>
      </c>
    </row>
    <row r="55" spans="52:72" ht="12.95" customHeight="1" x14ac:dyDescent="0.25">
      <c r="AZ55" t="str">
        <f>U35</f>
        <v>C2</v>
      </c>
      <c r="BA55"/>
      <c r="BB55"/>
      <c r="BC55"/>
      <c r="BD55"/>
      <c r="BE55"/>
      <c r="BF55">
        <v>3</v>
      </c>
      <c r="BG55">
        <f>T35</f>
        <v>1</v>
      </c>
      <c r="BH55">
        <f>RANK(BI55,$BI$46:$BI$57)</f>
        <v>2</v>
      </c>
      <c r="BI55">
        <f t="shared" ref="BI55:BI57" si="84">AJ35+(5-BG55)*100000+ROW()/100000</f>
        <v>406000.13055</v>
      </c>
      <c r="BJ55"/>
      <c r="BK55"/>
      <c r="BL55"/>
      <c r="BM55"/>
      <c r="BN55"/>
      <c r="BP55" s="2" t="str">
        <f t="shared" si="77"/>
        <v>C4</v>
      </c>
      <c r="BQ55" s="2">
        <f t="shared" si="78"/>
        <v>3</v>
      </c>
      <c r="BR55" s="2">
        <f t="shared" ref="BR55:BR57" si="85">BQ55</f>
        <v>3</v>
      </c>
      <c r="BS55" s="2" t="str">
        <f>BP55</f>
        <v>C4</v>
      </c>
    </row>
    <row r="56" spans="52:72" ht="12.95" customHeight="1" x14ac:dyDescent="0.25">
      <c r="AZ56" t="str">
        <f>U36</f>
        <v>C3</v>
      </c>
      <c r="BA56"/>
      <c r="BB56"/>
      <c r="BC56"/>
      <c r="BD56"/>
      <c r="BE56"/>
      <c r="BF56">
        <v>3</v>
      </c>
      <c r="BG56">
        <f>T36</f>
        <v>3</v>
      </c>
      <c r="BH56">
        <f>RANK(BI56,$BI$46:$BI$57)</f>
        <v>7</v>
      </c>
      <c r="BI56">
        <f t="shared" si="84"/>
        <v>202999.92056</v>
      </c>
      <c r="BJ56"/>
      <c r="BK56"/>
      <c r="BL56"/>
      <c r="BM56"/>
      <c r="BN56"/>
      <c r="BP56" s="2" t="str">
        <f t="shared" si="77"/>
        <v>B4</v>
      </c>
      <c r="BQ56" s="2">
        <f t="shared" si="78"/>
        <v>2</v>
      </c>
      <c r="BR56" s="2">
        <f t="shared" si="85"/>
        <v>2</v>
      </c>
      <c r="BS56" s="2" t="str">
        <f>IF(OR(BQ55=BQ56,BQ54=BQ57),BP57,BP56)</f>
        <v>A4</v>
      </c>
    </row>
    <row r="57" spans="52:72" ht="12.95" customHeight="1" x14ac:dyDescent="0.25">
      <c r="AZ57" t="str">
        <f>U37</f>
        <v>C4</v>
      </c>
      <c r="BA57"/>
      <c r="BB57"/>
      <c r="BC57"/>
      <c r="BD57"/>
      <c r="BE57"/>
      <c r="BF57">
        <v>3</v>
      </c>
      <c r="BG57">
        <f>T37</f>
        <v>4</v>
      </c>
      <c r="BH57">
        <f>RANK(BI57,$BI$46:$BI$57)</f>
        <v>10</v>
      </c>
      <c r="BI57">
        <f t="shared" si="84"/>
        <v>102999.91057000001</v>
      </c>
      <c r="BJ57"/>
      <c r="BK57"/>
      <c r="BL57"/>
      <c r="BM57"/>
      <c r="BN57"/>
      <c r="BP57" s="2" t="str">
        <f t="shared" si="77"/>
        <v>A4</v>
      </c>
      <c r="BQ57" s="2">
        <f t="shared" si="78"/>
        <v>1</v>
      </c>
      <c r="BR57" s="2">
        <f t="shared" si="85"/>
        <v>1</v>
      </c>
      <c r="BS57" s="2" t="str">
        <f>IF(BP56=BS56,BP57,BP56)</f>
        <v>B4</v>
      </c>
    </row>
  </sheetData>
  <mergeCells count="33">
    <mergeCell ref="U38:Z38"/>
    <mergeCell ref="G31:H43"/>
    <mergeCell ref="A31:C32"/>
    <mergeCell ref="D31:F32"/>
    <mergeCell ref="I31:R32"/>
    <mergeCell ref="U36:Z36"/>
    <mergeCell ref="U37:Z37"/>
    <mergeCell ref="U33:Z33"/>
    <mergeCell ref="U34:Z34"/>
    <mergeCell ref="U35:Z35"/>
    <mergeCell ref="U7:Z7"/>
    <mergeCell ref="U1:AI2"/>
    <mergeCell ref="U3:Z3"/>
    <mergeCell ref="U4:Z4"/>
    <mergeCell ref="U31:AI32"/>
    <mergeCell ref="U22:Z22"/>
    <mergeCell ref="U23:Z23"/>
    <mergeCell ref="A1:C2"/>
    <mergeCell ref="D1:F2"/>
    <mergeCell ref="I1:R2"/>
    <mergeCell ref="I16:R17"/>
    <mergeCell ref="U16:AI17"/>
    <mergeCell ref="D16:F17"/>
    <mergeCell ref="A16:C17"/>
    <mergeCell ref="G16:H28"/>
    <mergeCell ref="G1:H13"/>
    <mergeCell ref="U5:Z5"/>
    <mergeCell ref="U6:Z6"/>
    <mergeCell ref="U18:Z18"/>
    <mergeCell ref="U19:Z19"/>
    <mergeCell ref="U20:Z20"/>
    <mergeCell ref="U8:Z8"/>
    <mergeCell ref="U21:Z21"/>
  </mergeCells>
  <conditionalFormatting sqref="R4:R8">
    <cfRule type="cellIs" dxfId="0" priority="7" operator="lessThan">
      <formula>0</formula>
    </cfRule>
  </conditionalFormatting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5" tint="-0.249977111117893"/>
  </sheetPr>
  <dimension ref="A1:V71"/>
  <sheetViews>
    <sheetView zoomScale="80" zoomScaleNormal="80" workbookViewId="0">
      <selection activeCell="D22" sqref="D22"/>
    </sheetView>
  </sheetViews>
  <sheetFormatPr defaultColWidth="5.85546875" defaultRowHeight="15" customHeight="1" x14ac:dyDescent="0.25"/>
  <cols>
    <col min="1" max="1" width="5.85546875" style="2"/>
    <col min="2" max="3" width="12.7109375" style="2" customWidth="1"/>
    <col min="4" max="4" width="32.85546875" style="2" customWidth="1"/>
    <col min="5" max="17" width="5.85546875" style="2"/>
    <col min="18" max="18" width="33.140625" style="2" customWidth="1"/>
    <col min="19" max="20" width="12.42578125" style="2" customWidth="1"/>
    <col min="21" max="21" width="7" style="2" bestFit="1" customWidth="1"/>
    <col min="22" max="16384" width="5.85546875" style="2"/>
  </cols>
  <sheetData>
    <row r="1" spans="1:22" ht="15" customHeight="1" thickBot="1" x14ac:dyDescent="0.3"/>
    <row r="2" spans="1:22" ht="15" customHeight="1" x14ac:dyDescent="0.25">
      <c r="A2" s="70" t="s">
        <v>26</v>
      </c>
      <c r="B2" s="71"/>
      <c r="C2" s="71"/>
      <c r="D2" s="71"/>
      <c r="E2" s="71"/>
      <c r="F2" s="71"/>
      <c r="G2" s="71"/>
      <c r="H2" s="71"/>
      <c r="I2" s="71"/>
      <c r="J2" s="72"/>
      <c r="L2" s="70" t="s">
        <v>58</v>
      </c>
      <c r="M2" s="71"/>
      <c r="N2" s="71"/>
      <c r="O2" s="71"/>
      <c r="P2" s="71"/>
      <c r="Q2" s="71"/>
      <c r="R2" s="71"/>
      <c r="S2" s="71"/>
      <c r="T2" s="72"/>
    </row>
    <row r="3" spans="1:22" ht="15" customHeight="1" thickBot="1" x14ac:dyDescent="0.3">
      <c r="A3" s="73"/>
      <c r="B3" s="74"/>
      <c r="C3" s="74"/>
      <c r="D3" s="74"/>
      <c r="E3" s="74"/>
      <c r="F3" s="74"/>
      <c r="G3" s="74"/>
      <c r="H3" s="74"/>
      <c r="I3" s="74"/>
      <c r="J3" s="75"/>
      <c r="L3" s="73"/>
      <c r="M3" s="74"/>
      <c r="N3" s="74"/>
      <c r="O3" s="74"/>
      <c r="P3" s="74"/>
      <c r="Q3" s="74"/>
      <c r="R3" s="74"/>
      <c r="S3" s="74"/>
      <c r="T3" s="75"/>
    </row>
    <row r="4" spans="1:22" ht="15" customHeight="1" thickBot="1" x14ac:dyDescent="0.3"/>
    <row r="5" spans="1:22" ht="15" customHeight="1" thickBot="1" x14ac:dyDescent="0.3">
      <c r="B5" s="13" t="s">
        <v>0</v>
      </c>
      <c r="C5" s="13" t="s">
        <v>1</v>
      </c>
      <c r="D5" s="13" t="s">
        <v>2</v>
      </c>
      <c r="E5" s="5" t="s">
        <v>25</v>
      </c>
      <c r="F5" s="5" t="s">
        <v>24</v>
      </c>
      <c r="J5" s="6"/>
      <c r="K5" s="6"/>
      <c r="L5" s="6"/>
      <c r="O5"/>
      <c r="P5"/>
      <c r="Q5"/>
      <c r="R5"/>
      <c r="S5"/>
      <c r="T5"/>
      <c r="U5"/>
      <c r="V5"/>
    </row>
    <row r="6" spans="1:22" ht="15" customHeight="1" thickBot="1" x14ac:dyDescent="0.3">
      <c r="B6" s="14"/>
      <c r="C6" s="14"/>
      <c r="D6" s="12" t="str">
        <f>'CATEGORIE1-POULES'!BT46</f>
        <v>A1</v>
      </c>
      <c r="E6" s="4">
        <v>1</v>
      </c>
      <c r="F6" s="4"/>
      <c r="J6" s="6"/>
      <c r="K6" s="6"/>
      <c r="L6" s="6"/>
      <c r="M6" s="7"/>
      <c r="N6" s="7"/>
      <c r="O6"/>
      <c r="P6"/>
      <c r="Q6"/>
      <c r="R6"/>
      <c r="S6"/>
      <c r="T6"/>
      <c r="U6"/>
      <c r="V6"/>
    </row>
    <row r="7" spans="1:22" ht="15" customHeight="1" thickBot="1" x14ac:dyDescent="0.3">
      <c r="B7" s="14"/>
      <c r="C7" s="14"/>
      <c r="D7" s="12" t="str">
        <f>'CATEGORIE1-POULES'!BT53</f>
        <v>C3</v>
      </c>
      <c r="E7" s="4">
        <v>0</v>
      </c>
      <c r="F7" s="4"/>
      <c r="J7" s="6"/>
      <c r="K7" s="6"/>
      <c r="L7" s="6"/>
      <c r="M7" s="7"/>
      <c r="N7" s="7"/>
      <c r="O7"/>
      <c r="P7"/>
      <c r="Q7"/>
      <c r="R7"/>
      <c r="S7"/>
      <c r="T7"/>
      <c r="U7"/>
      <c r="V7"/>
    </row>
    <row r="8" spans="1:22" ht="15" customHeight="1" thickBot="1" x14ac:dyDescent="0.3">
      <c r="J8" s="6"/>
      <c r="K8" s="6"/>
      <c r="L8" s="6"/>
      <c r="O8"/>
      <c r="P8"/>
      <c r="Q8"/>
      <c r="R8"/>
      <c r="S8"/>
      <c r="T8"/>
      <c r="U8"/>
      <c r="V8"/>
    </row>
    <row r="9" spans="1:22" ht="15" customHeight="1" thickBot="1" x14ac:dyDescent="0.3">
      <c r="B9" s="5" t="s">
        <v>24</v>
      </c>
      <c r="C9" s="13" t="s">
        <v>1</v>
      </c>
      <c r="D9" s="13" t="s">
        <v>2</v>
      </c>
      <c r="E9" s="5" t="s">
        <v>25</v>
      </c>
      <c r="F9" s="5" t="s">
        <v>0</v>
      </c>
      <c r="J9" s="6"/>
      <c r="K9" s="6"/>
      <c r="L9" s="6"/>
      <c r="O9"/>
      <c r="P9"/>
      <c r="Q9"/>
      <c r="R9"/>
      <c r="S9"/>
      <c r="T9"/>
      <c r="U9"/>
      <c r="V9"/>
    </row>
    <row r="10" spans="1:22" ht="15" customHeight="1" thickBot="1" x14ac:dyDescent="0.3">
      <c r="B10" s="4"/>
      <c r="C10" s="4"/>
      <c r="D10" s="12" t="str">
        <f>'CATEGORIE1-POULES'!BT47</f>
        <v>C2</v>
      </c>
      <c r="E10" s="14">
        <v>1</v>
      </c>
      <c r="F10" s="20"/>
      <c r="H10" s="30"/>
      <c r="I10" s="30"/>
      <c r="J10" s="30"/>
      <c r="K10" s="30"/>
      <c r="L10" s="30"/>
      <c r="M10" s="30"/>
      <c r="N10" s="30"/>
      <c r="O10"/>
      <c r="P10"/>
      <c r="Q10"/>
      <c r="R10"/>
      <c r="S10"/>
      <c r="T10"/>
      <c r="U10"/>
      <c r="V10"/>
    </row>
    <row r="11" spans="1:22" ht="15" customHeight="1" thickBot="1" x14ac:dyDescent="0.3">
      <c r="B11" s="4"/>
      <c r="C11" s="4"/>
      <c r="D11" s="12" t="str">
        <f>'CATEGORIE1-POULES'!BT52</f>
        <v>B3</v>
      </c>
      <c r="E11" s="14">
        <v>0</v>
      </c>
      <c r="F11" s="20"/>
      <c r="H11" s="30"/>
      <c r="I11" s="30"/>
      <c r="J11" s="30"/>
      <c r="K11" s="30"/>
      <c r="L11" s="30"/>
      <c r="M11" s="30"/>
      <c r="N11" s="30"/>
      <c r="O11"/>
      <c r="P11"/>
      <c r="Q11"/>
      <c r="R11"/>
      <c r="S11"/>
      <c r="T11"/>
      <c r="U11"/>
      <c r="V11"/>
    </row>
    <row r="12" spans="1:22" ht="15" customHeight="1" thickBot="1" x14ac:dyDescent="0.3">
      <c r="H12" s="30"/>
      <c r="I12" s="30"/>
      <c r="J12" s="30"/>
      <c r="K12" s="30"/>
      <c r="L12" s="30"/>
      <c r="M12" s="30"/>
      <c r="N12" s="30"/>
      <c r="O12"/>
      <c r="P12"/>
      <c r="Q12"/>
      <c r="R12"/>
      <c r="S12"/>
      <c r="T12"/>
      <c r="U12"/>
      <c r="V12"/>
    </row>
    <row r="13" spans="1:22" ht="15" customHeight="1" thickBot="1" x14ac:dyDescent="0.3">
      <c r="B13" s="5" t="s">
        <v>24</v>
      </c>
      <c r="C13" s="13" t="s">
        <v>1</v>
      </c>
      <c r="D13" s="13" t="s">
        <v>2</v>
      </c>
      <c r="E13" s="5" t="s">
        <v>25</v>
      </c>
      <c r="F13" s="5" t="s">
        <v>0</v>
      </c>
      <c r="H13" s="30"/>
      <c r="I13" s="30"/>
      <c r="J13" s="30"/>
      <c r="K13" s="30"/>
      <c r="L13" s="30"/>
      <c r="M13" s="30"/>
      <c r="N13" s="30"/>
      <c r="O13"/>
      <c r="P13"/>
      <c r="Q13"/>
      <c r="R13"/>
      <c r="S13"/>
      <c r="T13"/>
      <c r="U13"/>
      <c r="V13"/>
    </row>
    <row r="14" spans="1:22" ht="15" customHeight="1" thickBot="1" x14ac:dyDescent="0.3">
      <c r="B14" s="4"/>
      <c r="C14" s="4"/>
      <c r="D14" s="12" t="str">
        <f>'CATEGORIE1-POULES'!BT48</f>
        <v>B1</v>
      </c>
      <c r="E14" s="14">
        <v>1</v>
      </c>
      <c r="F14" s="20"/>
      <c r="H14" s="30"/>
      <c r="I14" s="30"/>
      <c r="J14" s="30"/>
      <c r="K14" s="30"/>
      <c r="L14" s="30"/>
      <c r="M14" s="30"/>
      <c r="N14" s="30"/>
      <c r="O14"/>
      <c r="P14"/>
      <c r="Q14"/>
      <c r="R14"/>
      <c r="S14"/>
      <c r="T14"/>
      <c r="U14"/>
      <c r="V14"/>
    </row>
    <row r="15" spans="1:22" ht="15" customHeight="1" thickBot="1" x14ac:dyDescent="0.3">
      <c r="B15" s="4"/>
      <c r="C15" s="4"/>
      <c r="D15" s="12" t="str">
        <f>'CATEGORIE1-POULES'!BT51</f>
        <v>A2</v>
      </c>
      <c r="E15" s="14">
        <v>0</v>
      </c>
      <c r="F15" s="20"/>
      <c r="J15" s="6"/>
      <c r="K15" s="6"/>
      <c r="L15" s="6"/>
      <c r="O15"/>
      <c r="P15"/>
      <c r="Q15"/>
      <c r="R15"/>
      <c r="S15"/>
      <c r="T15"/>
      <c r="U15"/>
      <c r="V15"/>
    </row>
    <row r="16" spans="1:22" ht="15" customHeight="1" thickBot="1" x14ac:dyDescent="0.3">
      <c r="J16" s="6"/>
      <c r="K16" s="6"/>
      <c r="L16" s="6"/>
      <c r="O16"/>
      <c r="P16"/>
      <c r="Q16"/>
      <c r="R16"/>
      <c r="S16"/>
      <c r="T16"/>
      <c r="U16"/>
      <c r="V16"/>
    </row>
    <row r="17" spans="2:22" ht="15" customHeight="1" thickBot="1" x14ac:dyDescent="0.3">
      <c r="B17" s="5" t="s">
        <v>24</v>
      </c>
      <c r="C17" s="13" t="s">
        <v>1</v>
      </c>
      <c r="D17" s="13" t="s">
        <v>2</v>
      </c>
      <c r="E17" s="5" t="s">
        <v>25</v>
      </c>
      <c r="F17" s="5" t="s">
        <v>0</v>
      </c>
      <c r="J17" s="6"/>
      <c r="K17" s="6"/>
      <c r="L17" s="6"/>
      <c r="O17"/>
      <c r="P17"/>
      <c r="Q17"/>
      <c r="R17"/>
      <c r="S17"/>
      <c r="T17"/>
      <c r="U17"/>
      <c r="V17"/>
    </row>
    <row r="18" spans="2:22" ht="15" customHeight="1" thickBot="1" x14ac:dyDescent="0.3">
      <c r="B18" s="4"/>
      <c r="C18" s="4"/>
      <c r="D18" s="12" t="str">
        <f>'CATEGORIE1-POULES'!BT49</f>
        <v>C1</v>
      </c>
      <c r="E18" s="14">
        <v>1</v>
      </c>
      <c r="F18" s="20"/>
      <c r="J18" s="6"/>
      <c r="K18" s="6"/>
      <c r="L18" s="6"/>
      <c r="O18"/>
      <c r="P18"/>
      <c r="Q18"/>
      <c r="R18"/>
      <c r="S18"/>
      <c r="T18"/>
      <c r="U18"/>
      <c r="V18"/>
    </row>
    <row r="19" spans="2:22" ht="15" customHeight="1" thickBot="1" x14ac:dyDescent="0.3">
      <c r="B19" s="4"/>
      <c r="C19" s="4"/>
      <c r="D19" s="12" t="str">
        <f>'CATEGORIE1-POULES'!BT50</f>
        <v>B2</v>
      </c>
      <c r="E19" s="14">
        <v>0</v>
      </c>
      <c r="F19" s="20"/>
      <c r="J19" s="6"/>
      <c r="K19" s="6"/>
      <c r="L19" s="6"/>
      <c r="O19"/>
      <c r="P19"/>
      <c r="Q19"/>
      <c r="R19"/>
      <c r="S19"/>
      <c r="T19"/>
      <c r="U19"/>
      <c r="V19"/>
    </row>
    <row r="20" spans="2:22" ht="15" customHeight="1" x14ac:dyDescent="0.25">
      <c r="O20"/>
      <c r="P20"/>
      <c r="Q20"/>
      <c r="R20"/>
      <c r="S20"/>
      <c r="T20"/>
      <c r="U20"/>
      <c r="V20"/>
    </row>
    <row r="23" spans="2:22" ht="15" customHeight="1" thickBot="1" x14ac:dyDescent="0.3"/>
    <row r="24" spans="2:22" ht="15" customHeight="1" thickBot="1" x14ac:dyDescent="0.3">
      <c r="B24" s="13" t="s">
        <v>0</v>
      </c>
      <c r="C24" s="13" t="s">
        <v>1</v>
      </c>
      <c r="D24" s="13" t="s">
        <v>2</v>
      </c>
      <c r="E24" s="5" t="s">
        <v>25</v>
      </c>
      <c r="F24" s="5" t="s">
        <v>24</v>
      </c>
    </row>
    <row r="25" spans="2:22" ht="15" customHeight="1" thickBot="1" x14ac:dyDescent="0.3">
      <c r="B25" s="14"/>
      <c r="C25" s="14"/>
      <c r="D25" s="12" t="str">
        <f>IF(D46=D7,D6,D7)</f>
        <v>C3</v>
      </c>
      <c r="E25" s="4">
        <v>1</v>
      </c>
      <c r="F25" s="4"/>
      <c r="H25" s="76" t="s">
        <v>27</v>
      </c>
      <c r="I25" s="77"/>
      <c r="J25" s="77"/>
      <c r="K25" s="77"/>
      <c r="L25" s="77"/>
      <c r="M25" s="77"/>
      <c r="N25" s="78"/>
    </row>
    <row r="26" spans="2:22" ht="15" customHeight="1" thickBot="1" x14ac:dyDescent="0.3">
      <c r="B26" s="14"/>
      <c r="C26" s="14"/>
      <c r="D26" s="12" t="str">
        <f>IF(D47=D10,D11,D10)</f>
        <v>B3</v>
      </c>
      <c r="E26" s="4">
        <v>0</v>
      </c>
      <c r="F26" s="4"/>
      <c r="H26" s="79"/>
      <c r="I26" s="80"/>
      <c r="J26" s="80"/>
      <c r="K26" s="80"/>
      <c r="L26" s="80"/>
      <c r="M26" s="80"/>
      <c r="N26" s="81"/>
    </row>
    <row r="27" spans="2:22" ht="15" customHeight="1" thickBot="1" x14ac:dyDescent="0.3">
      <c r="H27" s="82" t="s">
        <v>28</v>
      </c>
      <c r="I27" s="83"/>
      <c r="J27" s="84"/>
      <c r="L27" s="82"/>
      <c r="M27" s="83"/>
      <c r="N27" s="84"/>
    </row>
    <row r="28" spans="2:22" ht="15" customHeight="1" thickBot="1" x14ac:dyDescent="0.3">
      <c r="B28" s="13" t="s">
        <v>0</v>
      </c>
      <c r="C28" s="13" t="s">
        <v>1</v>
      </c>
      <c r="D28" s="13" t="s">
        <v>2</v>
      </c>
      <c r="E28" s="5" t="s">
        <v>25</v>
      </c>
      <c r="F28" s="5" t="s">
        <v>24</v>
      </c>
      <c r="H28" s="85"/>
      <c r="I28" s="86"/>
      <c r="J28" s="87"/>
      <c r="L28" s="85"/>
      <c r="M28" s="86"/>
      <c r="N28" s="87"/>
    </row>
    <row r="29" spans="2:22" ht="15" customHeight="1" thickBot="1" x14ac:dyDescent="0.3">
      <c r="B29" s="14"/>
      <c r="C29" s="14"/>
      <c r="D29" s="12" t="str">
        <f>IF(D50=D14,D15,D14)</f>
        <v>A2</v>
      </c>
      <c r="E29" s="4">
        <v>1</v>
      </c>
      <c r="F29" s="4"/>
      <c r="H29" s="88"/>
      <c r="I29" s="89"/>
      <c r="J29" s="90"/>
      <c r="L29" s="88"/>
      <c r="M29" s="89"/>
      <c r="N29" s="90"/>
    </row>
    <row r="30" spans="2:22" ht="15" customHeight="1" thickBot="1" x14ac:dyDescent="0.3">
      <c r="B30" s="14"/>
      <c r="C30" s="14"/>
      <c r="D30" s="12" t="str">
        <f>IF(D51=D18,D19,D18)</f>
        <v>B2</v>
      </c>
      <c r="E30" s="4">
        <v>0</v>
      </c>
      <c r="F30" s="4"/>
    </row>
    <row r="33" spans="2:21" ht="15" customHeight="1" thickBot="1" x14ac:dyDescent="0.3"/>
    <row r="34" spans="2:21" ht="15" customHeight="1" thickBot="1" x14ac:dyDescent="0.3">
      <c r="B34" s="13" t="s">
        <v>0</v>
      </c>
      <c r="C34" s="13" t="s">
        <v>1</v>
      </c>
      <c r="D34" s="13" t="s">
        <v>2</v>
      </c>
      <c r="E34" s="5" t="s">
        <v>25</v>
      </c>
      <c r="F34" s="5" t="s">
        <v>24</v>
      </c>
      <c r="H34" s="91" t="s">
        <v>29</v>
      </c>
      <c r="I34" s="92"/>
      <c r="J34" s="92"/>
      <c r="K34" s="92"/>
      <c r="L34" s="92"/>
      <c r="M34" s="92"/>
      <c r="N34" s="93"/>
    </row>
    <row r="35" spans="2:21" ht="15" customHeight="1" thickBot="1" x14ac:dyDescent="0.3">
      <c r="B35" s="14"/>
      <c r="C35" s="14"/>
      <c r="D35" s="12" t="str">
        <f>IF(D39=D25,D26,D25)</f>
        <v>B3</v>
      </c>
      <c r="E35" s="4">
        <v>1</v>
      </c>
      <c r="F35" s="4"/>
      <c r="H35" s="94" t="s">
        <v>30</v>
      </c>
      <c r="I35" s="95"/>
      <c r="J35" s="96"/>
      <c r="K35" s="7"/>
      <c r="L35" s="76"/>
      <c r="M35" s="77"/>
      <c r="N35" s="78"/>
    </row>
    <row r="36" spans="2:21" ht="15" customHeight="1" thickBot="1" x14ac:dyDescent="0.3">
      <c r="B36" s="14"/>
      <c r="C36" s="14"/>
      <c r="D36" s="12" t="str">
        <f>IF(D40=D29,D30,D29)</f>
        <v>B2</v>
      </c>
      <c r="E36" s="4">
        <v>0</v>
      </c>
      <c r="F36" s="4"/>
      <c r="H36" s="97"/>
      <c r="I36" s="98"/>
      <c r="J36" s="99"/>
      <c r="K36" s="7"/>
      <c r="L36" s="79"/>
      <c r="M36" s="80"/>
      <c r="N36" s="81"/>
    </row>
    <row r="37" spans="2:21" ht="15" customHeight="1" thickBot="1" x14ac:dyDescent="0.3">
      <c r="H37" s="7"/>
      <c r="I37" s="7"/>
      <c r="J37" s="7"/>
      <c r="K37" s="7"/>
      <c r="L37" s="7"/>
      <c r="M37" s="7"/>
      <c r="N37" s="7"/>
    </row>
    <row r="38" spans="2:21" ht="15" customHeight="1" thickBot="1" x14ac:dyDescent="0.3">
      <c r="B38" s="13" t="s">
        <v>0</v>
      </c>
      <c r="C38" s="13" t="s">
        <v>1</v>
      </c>
      <c r="D38" s="13" t="s">
        <v>2</v>
      </c>
      <c r="E38" s="5" t="s">
        <v>25</v>
      </c>
      <c r="F38" s="5" t="s">
        <v>24</v>
      </c>
      <c r="H38" s="91" t="s">
        <v>29</v>
      </c>
      <c r="I38" s="92"/>
      <c r="J38" s="92"/>
      <c r="K38" s="92"/>
      <c r="L38" s="92"/>
      <c r="M38" s="92"/>
      <c r="N38" s="93"/>
    </row>
    <row r="39" spans="2:21" ht="15" customHeight="1" thickBot="1" x14ac:dyDescent="0.3">
      <c r="B39" s="14"/>
      <c r="C39" s="14"/>
      <c r="D39" s="12" t="str">
        <f>IF(E25="","",IF(E25&gt;E26,D25,IF(E26&gt;E25,D26,IF(E25=E26,IF(F25&gt;F26,D25,IF(E26=E25,IF(F26&gt;F25,D26)))))))</f>
        <v>C3</v>
      </c>
      <c r="E39" s="4">
        <v>1</v>
      </c>
      <c r="F39" s="4"/>
      <c r="H39" s="94" t="s">
        <v>31</v>
      </c>
      <c r="I39" s="95"/>
      <c r="J39" s="96"/>
      <c r="K39" s="7"/>
      <c r="L39" s="76"/>
      <c r="M39" s="77"/>
      <c r="N39" s="78"/>
    </row>
    <row r="40" spans="2:21" ht="15" customHeight="1" thickBot="1" x14ac:dyDescent="0.3">
      <c r="B40" s="14"/>
      <c r="C40" s="14"/>
      <c r="D40" s="12" t="str">
        <f>IF(E29="","",IF(E29&gt;E30,D29,IF(E30&gt;E29,D30,IF(E29=E30,IF(F29&gt;F30,D29,IF(E30=E29,IF(F30&gt;F29,D30)))))))</f>
        <v>A2</v>
      </c>
      <c r="E40" s="4">
        <v>0</v>
      </c>
      <c r="F40" s="4"/>
      <c r="H40" s="97"/>
      <c r="I40" s="98"/>
      <c r="J40" s="99"/>
      <c r="K40" s="7"/>
      <c r="L40" s="79"/>
      <c r="M40" s="80"/>
      <c r="N40" s="81"/>
    </row>
    <row r="44" spans="2:21" ht="15" customHeight="1" thickBot="1" x14ac:dyDescent="0.3"/>
    <row r="45" spans="2:21" ht="15" customHeight="1" thickBot="1" x14ac:dyDescent="0.3">
      <c r="B45" s="13" t="s">
        <v>0</v>
      </c>
      <c r="C45" s="13" t="s">
        <v>1</v>
      </c>
      <c r="D45" s="13" t="s">
        <v>2</v>
      </c>
      <c r="E45" s="5" t="s">
        <v>25</v>
      </c>
      <c r="F45" s="5" t="s">
        <v>24</v>
      </c>
      <c r="J45" s="6"/>
      <c r="K45" s="6"/>
      <c r="L45" s="6"/>
      <c r="P45" s="13" t="s">
        <v>0</v>
      </c>
      <c r="Q45" s="13" t="s">
        <v>1</v>
      </c>
      <c r="R45" s="13" t="s">
        <v>2</v>
      </c>
      <c r="S45" s="5" t="s">
        <v>25</v>
      </c>
      <c r="T45" s="5" t="s">
        <v>24</v>
      </c>
    </row>
    <row r="46" spans="2:21" ht="15" customHeight="1" thickBot="1" x14ac:dyDescent="0.3">
      <c r="B46" s="14"/>
      <c r="C46" s="14"/>
      <c r="D46" s="12" t="str">
        <f>IF(E6="","",IF(E6&gt;E7,D6,IF(E7&gt;E6,D7,IF(E6=E7,IF(F6&gt;F7,D6,IF(E7=E6,IF(F7&gt;F6,D7)))))))</f>
        <v>A1</v>
      </c>
      <c r="E46" s="4">
        <v>1</v>
      </c>
      <c r="F46" s="4"/>
      <c r="H46" s="76" t="s">
        <v>27</v>
      </c>
      <c r="I46" s="77"/>
      <c r="J46" s="77"/>
      <c r="K46" s="77"/>
      <c r="L46" s="77"/>
      <c r="M46" s="77"/>
      <c r="N46" s="78"/>
      <c r="P46" s="14"/>
      <c r="Q46" s="14"/>
      <c r="R46" s="12" t="str">
        <f>'CATEGORIE1-POULES'!BS54</f>
        <v>A3</v>
      </c>
      <c r="S46" s="4">
        <v>1</v>
      </c>
      <c r="T46" s="4"/>
    </row>
    <row r="47" spans="2:21" ht="15" customHeight="1" thickBot="1" x14ac:dyDescent="0.3">
      <c r="B47" s="14"/>
      <c r="C47" s="14"/>
      <c r="D47" s="12" t="str">
        <f>IF(E10="","",IF(E10&gt;E11,D10,IF(E11&gt;E10,D11,IF(E10=E11,IF(F10&gt;F11,D10,IF(E11=E10,IF(F11&gt;F10,D11)))))))</f>
        <v>C2</v>
      </c>
      <c r="E47" s="4">
        <v>0</v>
      </c>
      <c r="F47" s="4"/>
      <c r="H47" s="79"/>
      <c r="I47" s="80"/>
      <c r="J47" s="80"/>
      <c r="K47" s="80"/>
      <c r="L47" s="80"/>
      <c r="M47" s="80"/>
      <c r="N47" s="81"/>
      <c r="P47" s="14"/>
      <c r="Q47" s="14"/>
      <c r="R47" s="12" t="str">
        <f>'CATEGORIE1-POULES'!BS57</f>
        <v>B4</v>
      </c>
      <c r="S47" s="4">
        <v>0</v>
      </c>
      <c r="T47" s="4"/>
      <c r="U47" s="22"/>
    </row>
    <row r="48" spans="2:21" ht="15" customHeight="1" thickBot="1" x14ac:dyDescent="0.3">
      <c r="H48" s="82" t="s">
        <v>32</v>
      </c>
      <c r="I48" s="83"/>
      <c r="J48" s="84"/>
      <c r="L48" s="82" t="s">
        <v>33</v>
      </c>
      <c r="M48" s="83"/>
      <c r="N48" s="84"/>
    </row>
    <row r="49" spans="2:20" ht="15" customHeight="1" thickBot="1" x14ac:dyDescent="0.3">
      <c r="B49" s="13" t="s">
        <v>0</v>
      </c>
      <c r="C49" s="13" t="s">
        <v>1</v>
      </c>
      <c r="D49" s="13" t="s">
        <v>2</v>
      </c>
      <c r="E49" s="5" t="s">
        <v>25</v>
      </c>
      <c r="F49" s="5" t="s">
        <v>24</v>
      </c>
      <c r="H49" s="85"/>
      <c r="I49" s="86"/>
      <c r="J49" s="87"/>
      <c r="L49" s="85"/>
      <c r="M49" s="86"/>
      <c r="N49" s="87"/>
      <c r="P49" s="13" t="s">
        <v>0</v>
      </c>
      <c r="Q49" s="13" t="s">
        <v>1</v>
      </c>
      <c r="R49" s="13" t="s">
        <v>2</v>
      </c>
      <c r="S49" s="5" t="s">
        <v>25</v>
      </c>
      <c r="T49" s="5" t="s">
        <v>24</v>
      </c>
    </row>
    <row r="50" spans="2:20" ht="15" customHeight="1" thickBot="1" x14ac:dyDescent="0.3">
      <c r="B50" s="14"/>
      <c r="C50" s="14"/>
      <c r="D50" s="12" t="str">
        <f>IF(E14="","",IF(E14&gt;E15,D14,IF(E15&gt;E14,D15,IF(E14=E15,IF(F14&gt;F115,D14,IF(E15=E14,IF(F15&gt;F14,D15)))))))</f>
        <v>B1</v>
      </c>
      <c r="E50" s="4">
        <v>1</v>
      </c>
      <c r="F50" s="4"/>
      <c r="H50" s="88"/>
      <c r="I50" s="89"/>
      <c r="J50" s="90"/>
      <c r="L50" s="88"/>
      <c r="M50" s="89"/>
      <c r="N50" s="90"/>
      <c r="P50" s="14"/>
      <c r="Q50" s="14"/>
      <c r="R50" s="12" t="str">
        <f>'CATEGORIE1-POULES'!BS55</f>
        <v>C4</v>
      </c>
      <c r="S50" s="4">
        <v>1</v>
      </c>
      <c r="T50" s="4"/>
    </row>
    <row r="51" spans="2:20" ht="15" customHeight="1" thickBot="1" x14ac:dyDescent="0.3">
      <c r="B51" s="14"/>
      <c r="C51" s="14"/>
      <c r="D51" s="12" t="str">
        <f>IF(E18="","",IF(E18&gt;E19,D18,IF(E19&gt;E18,D19,IF(E18=E19,IF(F18&gt;F19,D18,IF(E19=E18,IF(F19&gt;F18,D19)))))))</f>
        <v>C1</v>
      </c>
      <c r="E51" s="4">
        <v>0</v>
      </c>
      <c r="F51" s="4"/>
      <c r="J51" s="6"/>
      <c r="K51" s="6"/>
      <c r="L51" s="6"/>
      <c r="P51" s="14"/>
      <c r="Q51" s="14"/>
      <c r="R51" s="12" t="str">
        <f>'CATEGORIE1-POULES'!BS56</f>
        <v>A4</v>
      </c>
      <c r="S51" s="4">
        <v>0</v>
      </c>
      <c r="T51" s="4"/>
    </row>
    <row r="52" spans="2:20" ht="15" customHeight="1" x14ac:dyDescent="0.25">
      <c r="D52" s="8"/>
      <c r="E52" s="9"/>
      <c r="F52" s="9"/>
      <c r="J52" s="6"/>
      <c r="K52" s="6"/>
      <c r="L52" s="6"/>
    </row>
    <row r="53" spans="2:20" ht="15" customHeight="1" x14ac:dyDescent="0.25">
      <c r="D53" s="8"/>
      <c r="E53" s="9"/>
      <c r="F53" s="9"/>
      <c r="J53" s="6"/>
      <c r="K53" s="6"/>
      <c r="L53" s="6"/>
    </row>
    <row r="54" spans="2:20" ht="15" customHeight="1" thickBot="1" x14ac:dyDescent="0.3"/>
    <row r="55" spans="2:20" ht="15" customHeight="1" thickBot="1" x14ac:dyDescent="0.3">
      <c r="B55" s="13" t="s">
        <v>0</v>
      </c>
      <c r="C55" s="13" t="s">
        <v>1</v>
      </c>
      <c r="D55" s="13" t="s">
        <v>2</v>
      </c>
      <c r="E55" s="5" t="s">
        <v>25</v>
      </c>
      <c r="F55" s="5" t="s">
        <v>24</v>
      </c>
      <c r="H55" s="91" t="s">
        <v>29</v>
      </c>
      <c r="I55" s="92"/>
      <c r="J55" s="92"/>
      <c r="K55" s="92"/>
      <c r="L55" s="92"/>
      <c r="M55" s="92"/>
      <c r="N55" s="93"/>
      <c r="P55" s="13" t="s">
        <v>0</v>
      </c>
      <c r="Q55" s="13" t="s">
        <v>1</v>
      </c>
      <c r="R55" s="13" t="s">
        <v>2</v>
      </c>
      <c r="S55" s="5" t="s">
        <v>25</v>
      </c>
      <c r="T55" s="5" t="s">
        <v>24</v>
      </c>
    </row>
    <row r="56" spans="2:20" ht="15" customHeight="1" thickBot="1" x14ac:dyDescent="0.3">
      <c r="B56" s="14"/>
      <c r="C56" s="14"/>
      <c r="D56" s="12" t="str">
        <f>IF(D60=D46,D47,D46)</f>
        <v>C2</v>
      </c>
      <c r="E56" s="4">
        <v>1</v>
      </c>
      <c r="F56" s="4"/>
      <c r="H56" s="94" t="s">
        <v>34</v>
      </c>
      <c r="I56" s="95"/>
      <c r="J56" s="96"/>
      <c r="K56" s="7"/>
      <c r="L56" s="94" t="s">
        <v>36</v>
      </c>
      <c r="M56" s="95"/>
      <c r="N56" s="96"/>
      <c r="P56" s="14"/>
      <c r="Q56" s="14"/>
      <c r="R56" s="12" t="str">
        <f>IF(R60=R46,R47,R46)</f>
        <v>B4</v>
      </c>
      <c r="S56" s="4">
        <v>1</v>
      </c>
      <c r="T56" s="4"/>
    </row>
    <row r="57" spans="2:20" ht="15" customHeight="1" thickBot="1" x14ac:dyDescent="0.3">
      <c r="B57" s="14"/>
      <c r="C57" s="14"/>
      <c r="D57" s="12" t="str">
        <f>IF(D61=D50,D51,D50)</f>
        <v>C1</v>
      </c>
      <c r="E57" s="4">
        <v>0</v>
      </c>
      <c r="F57" s="4"/>
      <c r="H57" s="97"/>
      <c r="I57" s="98"/>
      <c r="J57" s="99"/>
      <c r="K57" s="7"/>
      <c r="L57" s="97"/>
      <c r="M57" s="98"/>
      <c r="N57" s="99"/>
      <c r="P57" s="14"/>
      <c r="Q57" s="14"/>
      <c r="R57" s="12" t="str">
        <f>IF(R61=R50,R51,R50)</f>
        <v>A4</v>
      </c>
      <c r="S57" s="4">
        <v>2</v>
      </c>
      <c r="T57" s="4"/>
    </row>
    <row r="58" spans="2:20" ht="15" customHeight="1" thickBot="1" x14ac:dyDescent="0.3">
      <c r="H58" s="7"/>
      <c r="I58" s="7"/>
      <c r="J58" s="7"/>
      <c r="K58" s="7"/>
      <c r="L58" s="7"/>
      <c r="M58" s="7"/>
      <c r="N58" s="7"/>
    </row>
    <row r="59" spans="2:20" ht="15" customHeight="1" thickBot="1" x14ac:dyDescent="0.3">
      <c r="B59" s="13" t="s">
        <v>0</v>
      </c>
      <c r="C59" s="13" t="s">
        <v>1</v>
      </c>
      <c r="D59" s="13" t="s">
        <v>2</v>
      </c>
      <c r="E59" s="5" t="s">
        <v>25</v>
      </c>
      <c r="F59" s="5" t="s">
        <v>24</v>
      </c>
      <c r="H59" s="91" t="s">
        <v>29</v>
      </c>
      <c r="I59" s="92"/>
      <c r="J59" s="92"/>
      <c r="K59" s="92"/>
      <c r="L59" s="92"/>
      <c r="M59" s="92"/>
      <c r="N59" s="93"/>
      <c r="P59" s="13" t="s">
        <v>0</v>
      </c>
      <c r="Q59" s="13" t="s">
        <v>1</v>
      </c>
      <c r="R59" s="13" t="s">
        <v>2</v>
      </c>
      <c r="S59" s="5" t="s">
        <v>25</v>
      </c>
      <c r="T59" s="5" t="s">
        <v>24</v>
      </c>
    </row>
    <row r="60" spans="2:20" ht="15" customHeight="1" thickBot="1" x14ac:dyDescent="0.3">
      <c r="B60" s="14"/>
      <c r="C60" s="14"/>
      <c r="D60" s="12" t="str">
        <f>IF(E46="","",IF(E46&gt;E47,D46,IF(E47&gt;E46,D47,IF(E46=E47,IF(F46&gt;F47,D46,IF(E47=E46,IF(F47&gt;F46,D47)))))))</f>
        <v>A1</v>
      </c>
      <c r="E60" s="4">
        <v>1</v>
      </c>
      <c r="F60" s="4"/>
      <c r="H60" s="94" t="s">
        <v>35</v>
      </c>
      <c r="I60" s="95"/>
      <c r="J60" s="96"/>
      <c r="K60" s="7"/>
      <c r="L60" s="94" t="s">
        <v>37</v>
      </c>
      <c r="M60" s="95"/>
      <c r="N60" s="96"/>
      <c r="P60" s="14"/>
      <c r="Q60" s="14"/>
      <c r="R60" s="12" t="str">
        <f>IF(S46="","",IF(S46&gt;S47,R46,IF(S47&gt;S46,R47,IF(S46=S47,IF(T46&gt;T47,R46,IF(S47=S46,IF(T47&gt;T46,R47)))))))</f>
        <v>A3</v>
      </c>
      <c r="S60" s="4">
        <v>1</v>
      </c>
      <c r="T60" s="4"/>
    </row>
    <row r="61" spans="2:20" ht="15" customHeight="1" thickBot="1" x14ac:dyDescent="0.3">
      <c r="B61" s="14"/>
      <c r="C61" s="14"/>
      <c r="D61" s="12" t="str">
        <f>IF(E50="","",IF(E50&gt;E51,D50,IF(E51&gt;E50,D51,IF(E50=E51,IF(F50&gt;F51,D50,IF(E51=E50,IF(F51&gt;F50,D51)))))))</f>
        <v>B1</v>
      </c>
      <c r="E61" s="4">
        <v>0</v>
      </c>
      <c r="F61" s="4"/>
      <c r="H61" s="97"/>
      <c r="I61" s="98"/>
      <c r="J61" s="99"/>
      <c r="K61" s="7"/>
      <c r="L61" s="97"/>
      <c r="M61" s="98"/>
      <c r="N61" s="99"/>
      <c r="P61" s="14"/>
      <c r="Q61" s="14"/>
      <c r="R61" s="12" t="str">
        <f>IF(S50="","",IF(S50&gt;S51,R50,IF(S51&gt;S50,R51,IF(S50=S51,IF(T50&gt;T51,R50,IF(S51=S50,IF(T51&gt;T50,R51)))))))</f>
        <v>C4</v>
      </c>
      <c r="S61" s="4">
        <v>0</v>
      </c>
      <c r="T61" s="4"/>
    </row>
    <row r="63" spans="2:20" ht="15" customHeight="1" thickBot="1" x14ac:dyDescent="0.3"/>
    <row r="64" spans="2:20" ht="24.95" customHeight="1" thickBot="1" x14ac:dyDescent="0.3">
      <c r="B64" s="11">
        <v>1</v>
      </c>
      <c r="C64" s="68" t="str">
        <f>IF(E60="","",IF(E60&gt;E61,D60,IF(E61&gt;E60,D61,IF(E60=E61,IF(F60&gt;F61,D60,IF(E61=E60,IF(F61&gt;F60,D61)))))))</f>
        <v>A1</v>
      </c>
      <c r="D64" s="68"/>
      <c r="E64" s="68"/>
      <c r="F64" s="69"/>
      <c r="P64" s="66" t="str">
        <f>IF(S60="","",IF(S60&gt;S61,R60,IF(S61&gt;S60,R61,IF(S60=S61,IF(P60&gt;P61,R60,IF(S61=S60,IF(P61&gt;P60,R61)))))))</f>
        <v>A3</v>
      </c>
      <c r="Q64" s="67"/>
      <c r="R64" s="67"/>
      <c r="S64" s="67"/>
      <c r="T64" s="21">
        <v>9</v>
      </c>
    </row>
    <row r="65" spans="2:20" ht="24.95" customHeight="1" thickBot="1" x14ac:dyDescent="0.3">
      <c r="B65" s="11">
        <v>2</v>
      </c>
      <c r="C65" s="68" t="str">
        <f>IF(C64=D60,D61,D60)</f>
        <v>B1</v>
      </c>
      <c r="D65" s="68"/>
      <c r="E65" s="68"/>
      <c r="F65" s="69"/>
      <c r="P65" s="66" t="str">
        <f>IF(P64=R60,R61,R60)</f>
        <v>C4</v>
      </c>
      <c r="Q65" s="67"/>
      <c r="R65" s="67"/>
      <c r="S65" s="67"/>
      <c r="T65" s="21">
        <v>10</v>
      </c>
    </row>
    <row r="66" spans="2:20" ht="24.95" customHeight="1" thickBot="1" x14ac:dyDescent="0.3">
      <c r="B66" s="11">
        <v>3</v>
      </c>
      <c r="C66" s="68" t="str">
        <f>IF(E56="","",IF(E56&gt;E57,D56,IF(E57&gt;E56,D57,IF(E56=E57,IF(F56&gt;F57,D56,IF(E57=E56,IF(F57&gt;F56,D57)))))))</f>
        <v>C2</v>
      </c>
      <c r="D66" s="68"/>
      <c r="E66" s="68"/>
      <c r="F66" s="69"/>
      <c r="P66" s="66" t="str">
        <f>IF(S56="","",IF(S56&gt;S57,R56,IF(S57&gt;S56,R57,IF(S56=S57,IF(P56&gt;P57,R56,IF(S57=S56,IF(P57&gt;P56,R57)))))))</f>
        <v>A4</v>
      </c>
      <c r="Q66" s="67"/>
      <c r="R66" s="67"/>
      <c r="S66" s="67"/>
      <c r="T66" s="21">
        <v>11</v>
      </c>
    </row>
    <row r="67" spans="2:20" ht="24.95" customHeight="1" thickBot="1" x14ac:dyDescent="0.3">
      <c r="B67" s="11">
        <v>4</v>
      </c>
      <c r="C67" s="68" t="str">
        <f>IF(C66=D56,D57,D56)</f>
        <v>C1</v>
      </c>
      <c r="D67" s="68"/>
      <c r="E67" s="68"/>
      <c r="F67" s="69"/>
      <c r="P67" s="66" t="str">
        <f>IF(P66=R56,R57,R56)</f>
        <v>B4</v>
      </c>
      <c r="Q67" s="67"/>
      <c r="R67" s="67"/>
      <c r="S67" s="67"/>
      <c r="T67" s="21">
        <v>12</v>
      </c>
    </row>
    <row r="68" spans="2:20" ht="24.95" customHeight="1" thickBot="1" x14ac:dyDescent="0.3">
      <c r="B68" s="11">
        <v>5</v>
      </c>
      <c r="C68" s="68" t="str">
        <f>IF(E39="","",IF(E39&gt;E40,D39,IF(E40&gt;E39,D40,IF(E39=E40,IF(F39&gt;F40,D39,IF(E40=E39,IF(F40&gt;F39,D40)))))))</f>
        <v>C3</v>
      </c>
      <c r="D68" s="68"/>
      <c r="E68" s="68"/>
      <c r="F68" s="69"/>
    </row>
    <row r="69" spans="2:20" ht="24.95" customHeight="1" thickBot="1" x14ac:dyDescent="0.3">
      <c r="B69" s="11">
        <v>6</v>
      </c>
      <c r="C69" s="68" t="str">
        <f>IF(C68=D39,D40,D39)</f>
        <v>A2</v>
      </c>
      <c r="D69" s="68"/>
      <c r="E69" s="68"/>
      <c r="F69" s="69"/>
    </row>
    <row r="70" spans="2:20" ht="24.95" customHeight="1" thickBot="1" x14ac:dyDescent="0.3">
      <c r="B70" s="11">
        <v>7</v>
      </c>
      <c r="C70" s="68" t="str">
        <f>IF(E35="","",IF(E35&gt;E36,D35,IF(E36&gt;E35,D36,IF(E35=E36,IF(F35&gt;F36,D35,IF(E36=E35,IF(F36&gt;F35,D36)))))))</f>
        <v>B3</v>
      </c>
      <c r="D70" s="68"/>
      <c r="E70" s="68"/>
      <c r="F70" s="69"/>
    </row>
    <row r="71" spans="2:20" ht="24.95" customHeight="1" thickBot="1" x14ac:dyDescent="0.3">
      <c r="B71" s="11">
        <v>8</v>
      </c>
      <c r="C71" s="68" t="str">
        <f>IF(C70=D35,D36,D35)</f>
        <v>B2</v>
      </c>
      <c r="D71" s="68"/>
      <c r="E71" s="68"/>
      <c r="F71" s="69"/>
    </row>
  </sheetData>
  <mergeCells count="32">
    <mergeCell ref="H55:N55"/>
    <mergeCell ref="H60:J61"/>
    <mergeCell ref="L60:N61"/>
    <mergeCell ref="H56:J57"/>
    <mergeCell ref="L56:N57"/>
    <mergeCell ref="H59:N59"/>
    <mergeCell ref="A2:J3"/>
    <mergeCell ref="L2:T3"/>
    <mergeCell ref="H46:N47"/>
    <mergeCell ref="H48:J50"/>
    <mergeCell ref="L48:N50"/>
    <mergeCell ref="H25:N26"/>
    <mergeCell ref="H27:J29"/>
    <mergeCell ref="L27:N29"/>
    <mergeCell ref="H34:N34"/>
    <mergeCell ref="H35:J36"/>
    <mergeCell ref="L35:N36"/>
    <mergeCell ref="H38:N38"/>
    <mergeCell ref="H39:J40"/>
    <mergeCell ref="L39:N40"/>
    <mergeCell ref="C68:F68"/>
    <mergeCell ref="C69:F69"/>
    <mergeCell ref="C70:F70"/>
    <mergeCell ref="C71:F71"/>
    <mergeCell ref="C64:F64"/>
    <mergeCell ref="C65:F65"/>
    <mergeCell ref="C66:F66"/>
    <mergeCell ref="P64:S64"/>
    <mergeCell ref="P65:S65"/>
    <mergeCell ref="P66:S66"/>
    <mergeCell ref="P67:S67"/>
    <mergeCell ref="C67:F67"/>
  </mergeCells>
  <pageMargins left="0.7" right="0.7" top="0.75" bottom="0.75" header="0.3" footer="0.3"/>
  <pageSetup paperSize="9" orientation="portrait" horizontalDpi="0" verticalDpi="0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EQUIPES</vt:lpstr>
      <vt:lpstr>CATEGORIE1-POULES</vt:lpstr>
      <vt:lpstr>CATEGORIE1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costa</dc:creator>
  <cp:lastModifiedBy>h2so4</cp:lastModifiedBy>
  <cp:lastPrinted>2019-04-24T20:25:08Z</cp:lastPrinted>
  <dcterms:created xsi:type="dcterms:W3CDTF">2019-04-23T19:23:18Z</dcterms:created>
  <dcterms:modified xsi:type="dcterms:W3CDTF">2024-04-25T18:00:37Z</dcterms:modified>
</cp:coreProperties>
</file>