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8F02D2A-1725-4479-97E3-B6980C206DF4}" xr6:coauthVersionLast="47" xr6:coauthVersionMax="47" xr10:uidLastSave="{00000000-0000-0000-0000-000000000000}"/>
  <bookViews>
    <workbookView xWindow="-120" yWindow="-120" windowWidth="29040" windowHeight="15990" xr2:uid="{F4A9AE89-6B39-4E6D-9F0E-9B8C3A62C655}"/>
  </bookViews>
  <sheets>
    <sheet name="pronostic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3" i="1" l="1"/>
  <c r="N13" i="1"/>
  <c r="O13" i="1"/>
  <c r="P13" i="1"/>
  <c r="Q13" i="1"/>
  <c r="R13" i="1"/>
  <c r="S13" i="1"/>
  <c r="T13" i="1"/>
  <c r="U13" i="1"/>
  <c r="V13" i="1"/>
  <c r="T3" i="1"/>
  <c r="R4" i="1"/>
  <c r="P5" i="1"/>
  <c r="N6" i="1"/>
  <c r="P6" i="1"/>
  <c r="V6" i="1"/>
  <c r="N7" i="1"/>
  <c r="T7" i="1"/>
  <c r="M8" i="1"/>
  <c r="R8" i="1"/>
  <c r="M9" i="1"/>
  <c r="P9" i="1"/>
  <c r="Q9" i="1"/>
  <c r="S9" i="1"/>
  <c r="N10" i="1"/>
  <c r="O10" i="1"/>
  <c r="N11" i="1"/>
  <c r="O11" i="1"/>
  <c r="P11" i="1"/>
  <c r="T11" i="1"/>
  <c r="M12" i="1"/>
  <c r="P12" i="1"/>
  <c r="T12" i="1"/>
  <c r="V12" i="1"/>
  <c r="Q2" i="1"/>
  <c r="S2" i="1"/>
  <c r="T2" i="1"/>
  <c r="U2" i="1"/>
  <c r="M2" i="1"/>
  <c r="Q4" i="1"/>
  <c r="S4" i="1"/>
  <c r="T4" i="1"/>
  <c r="Q5" i="1"/>
  <c r="R5" i="1"/>
  <c r="O6" i="1"/>
  <c r="M7" i="1"/>
  <c r="U7" i="1"/>
  <c r="V7" i="1"/>
  <c r="S8" i="1"/>
  <c r="T8" i="1"/>
  <c r="U8" i="1"/>
  <c r="R9" i="1"/>
  <c r="T9" i="1"/>
  <c r="P10" i="1"/>
  <c r="S10" i="1"/>
  <c r="M11" i="1"/>
  <c r="Q11" i="1"/>
  <c r="U11" i="1"/>
  <c r="V11" i="1"/>
  <c r="O12" i="1"/>
  <c r="R12" i="1"/>
  <c r="N3" i="1"/>
  <c r="O3" i="1"/>
  <c r="P3" i="1"/>
  <c r="Q3" i="1"/>
  <c r="R3" i="1"/>
  <c r="U3" i="1"/>
  <c r="V3" i="1"/>
  <c r="N2" i="1"/>
  <c r="P2" i="1"/>
  <c r="R2" i="1"/>
  <c r="V2" i="1"/>
  <c r="AP1" i="1"/>
  <c r="AQ1" i="1"/>
  <c r="AR1" i="1"/>
  <c r="AS1" i="1"/>
  <c r="AT1" i="1"/>
  <c r="AU1" i="1"/>
  <c r="AV1" i="1"/>
  <c r="AW1" i="1"/>
  <c r="AX1" i="1"/>
  <c r="AO1" i="1"/>
  <c r="O2" i="1"/>
  <c r="S3" i="1"/>
  <c r="O4" i="1"/>
  <c r="P4" i="1"/>
  <c r="U4" i="1"/>
  <c r="V4" i="1"/>
  <c r="O5" i="1"/>
  <c r="S5" i="1"/>
  <c r="T5" i="1"/>
  <c r="U5" i="1"/>
  <c r="V5" i="1"/>
  <c r="Q6" i="1"/>
  <c r="R6" i="1"/>
  <c r="S6" i="1"/>
  <c r="T6" i="1"/>
  <c r="U6" i="1"/>
  <c r="O7" i="1"/>
  <c r="P7" i="1"/>
  <c r="Q7" i="1"/>
  <c r="R7" i="1"/>
  <c r="S7" i="1"/>
  <c r="O8" i="1"/>
  <c r="P8" i="1"/>
  <c r="Q8" i="1"/>
  <c r="V8" i="1"/>
  <c r="O9" i="1"/>
  <c r="U9" i="1"/>
  <c r="V9" i="1"/>
  <c r="Q10" i="1"/>
  <c r="R10" i="1"/>
  <c r="T10" i="1"/>
  <c r="U10" i="1"/>
  <c r="V10" i="1"/>
  <c r="R11" i="1"/>
  <c r="S11" i="1"/>
  <c r="Q12" i="1"/>
  <c r="S12" i="1"/>
  <c r="U12" i="1"/>
  <c r="M3" i="1"/>
  <c r="M4" i="1"/>
  <c r="N4" i="1"/>
  <c r="M5" i="1"/>
  <c r="N5" i="1"/>
  <c r="M6" i="1"/>
  <c r="N8" i="1"/>
  <c r="N9" i="1"/>
  <c r="M10" i="1"/>
  <c r="N12" i="1"/>
  <c r="AT2" i="1" l="1"/>
  <c r="AT3" i="1" s="1"/>
  <c r="AS2" i="1"/>
  <c r="AS3" i="1" s="1"/>
  <c r="AR2" i="1"/>
  <c r="AR3" i="1" s="1"/>
  <c r="AQ2" i="1"/>
  <c r="AQ3" i="1" s="1"/>
  <c r="AX2" i="1"/>
  <c r="AX3" i="1" s="1"/>
  <c r="AO2" i="1"/>
  <c r="AO3" i="1" s="1"/>
  <c r="AW2" i="1"/>
  <c r="AW3" i="1" s="1"/>
  <c r="AV2" i="1"/>
  <c r="AV3" i="1" s="1"/>
  <c r="AP2" i="1"/>
  <c r="AP3" i="1" s="1"/>
  <c r="AU2" i="1"/>
  <c r="AU3" i="1" s="1"/>
  <c r="AT4" i="1" l="1"/>
  <c r="AP4" i="1"/>
  <c r="AW4" i="1"/>
  <c r="AU4" i="1"/>
  <c r="AV4" i="1"/>
  <c r="AO4" i="1"/>
  <c r="AX4" i="1"/>
  <c r="AQ4" i="1"/>
  <c r="AR4" i="1"/>
  <c r="AS4" i="1"/>
  <c r="AA11" i="1" l="1"/>
  <c r="AB12" i="1"/>
  <c r="AA12" i="1"/>
  <c r="AB6" i="1"/>
  <c r="AA5" i="1"/>
  <c r="AA3" i="1"/>
  <c r="AB7" i="1"/>
  <c r="AA6" i="1"/>
  <c r="AB3" i="1"/>
  <c r="AB8" i="1"/>
  <c r="AA7" i="1"/>
  <c r="AB9" i="1"/>
  <c r="AA8" i="1"/>
  <c r="AB11" i="1"/>
  <c r="AA4" i="1"/>
  <c r="AB10" i="1"/>
  <c r="AA9" i="1"/>
  <c r="AA10" i="1"/>
  <c r="AB4" i="1"/>
  <c r="AB5" i="1"/>
  <c r="Z10" i="1" l="1"/>
  <c r="Z7" i="1"/>
  <c r="Z9" i="1"/>
  <c r="Z11" i="1"/>
  <c r="Z5" i="1"/>
  <c r="Z6" i="1"/>
  <c r="Z4" i="1"/>
  <c r="Z8" i="1"/>
  <c r="Z12" i="1"/>
</calcChain>
</file>

<file path=xl/sharedStrings.xml><?xml version="1.0" encoding="utf-8"?>
<sst xmlns="http://schemas.openxmlformats.org/spreadsheetml/2006/main" count="155" uniqueCount="71">
  <si>
    <t>rencontre</t>
  </si>
  <si>
    <t>score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</si>
  <si>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</si>
  <si>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</si>
  <si>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</si>
  <si>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</si>
  <si>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</si>
  <si>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</si>
  <si>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</si>
  <si>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</si>
  <si>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</si>
  <si>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</si>
  <si>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classement</t>
  </si>
  <si>
    <t>1-0</t>
  </si>
  <si>
    <t>2-0</t>
  </si>
  <si>
    <t>0-0</t>
  </si>
  <si>
    <t>0-1</t>
  </si>
  <si>
    <t>pts joueur 1</t>
  </si>
  <si>
    <t>pts joueur 2</t>
  </si>
  <si>
    <t>pts joueur 3</t>
  </si>
  <si>
    <t>pts joueur 4</t>
  </si>
  <si>
    <t>pts joueur 5</t>
  </si>
  <si>
    <t>pts joueur 6</t>
  </si>
  <si>
    <t>pts joueur 7</t>
  </si>
  <si>
    <t>pts joueur 8</t>
  </si>
  <si>
    <t>pts joueur 9</t>
  </si>
  <si>
    <t>pts joueur 10</t>
  </si>
  <si>
    <t>joueurs</t>
  </si>
  <si>
    <t>position</t>
  </si>
  <si>
    <t>pts</t>
  </si>
  <si>
    <t>2-1</t>
  </si>
  <si>
    <t>2-2</t>
  </si>
  <si>
    <t>1-2</t>
  </si>
  <si>
    <t>0-4</t>
  </si>
  <si>
    <t>1-1</t>
  </si>
  <si>
    <t>Classement</t>
  </si>
  <si>
    <t>a-b</t>
  </si>
  <si>
    <t>c-d</t>
  </si>
  <si>
    <t>e-f</t>
  </si>
  <si>
    <t>g-h</t>
  </si>
  <si>
    <t>i-j</t>
  </si>
  <si>
    <t>k-l</t>
  </si>
  <si>
    <t>m-n</t>
  </si>
  <si>
    <t>o-p</t>
  </si>
  <si>
    <t>q-r</t>
  </si>
  <si>
    <t>s-t</t>
  </si>
  <si>
    <t>u-v</t>
  </si>
  <si>
    <t>2-4</t>
  </si>
  <si>
    <t>0-2</t>
  </si>
  <si>
    <t>5-0</t>
  </si>
  <si>
    <t>4-2</t>
  </si>
  <si>
    <t>2-3</t>
  </si>
  <si>
    <t>1-5</t>
  </si>
  <si>
    <t>5-2</t>
  </si>
  <si>
    <t>0-6</t>
  </si>
  <si>
    <t>0-5</t>
  </si>
  <si>
    <t>2-6</t>
  </si>
  <si>
    <t>0-3</t>
  </si>
  <si>
    <t>2-7</t>
  </si>
  <si>
    <t>0-7</t>
  </si>
  <si>
    <t>7-1</t>
  </si>
  <si>
    <t>3-1</t>
  </si>
  <si>
    <t>6-0</t>
  </si>
  <si>
    <t>5-1</t>
  </si>
  <si>
    <t>5-6</t>
  </si>
  <si>
    <t>1-7</t>
  </si>
  <si>
    <t>6-4</t>
  </si>
  <si>
    <t>2-5</t>
  </si>
  <si>
    <t>6-2</t>
  </si>
  <si>
    <t>6-1</t>
  </si>
  <si>
    <t>a-c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</si>
</sst>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8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Alignment="1">
      <alignment horizontal="center"/>
    </xf>
    <xf numFmtId="0" fontId="1" fillId="2" borderId="4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0" fontId="0" fillId="3" borderId="3" xfId="0" applyFont="1" applyFill="1" applyBorder="1"/>
    <xf numFmtId="0" fontId="0" fillId="4" borderId="4" xfId="0" applyFont="1" applyFill="1" applyBorder="1"/>
    <xf numFmtId="0" fontId="0" fillId="4" borderId="3" xfId="0" applyFont="1" applyFill="1" applyBorder="1"/>
    <xf numFmtId="0" fontId="0" fillId="4" borderId="2" xfId="0" applyFont="1" applyFill="1" applyBorder="1"/>
    <xf numFmtId="0" fontId="0" fillId="4" borderId="1" xfId="0" applyFont="1" applyFill="1" applyBorder="1"/>
    <xf numFmtId="0" fontId="3" fillId="0" borderId="0" xfId="0" applyFont="1"/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64D30A2-5582-4DA1-A5FC-E57E2656661A}" name="Table3" displayName="Table3" ref="A1:V13" totalsRowShown="0">
  <autoFilter ref="A1:V13" xr:uid="{764D30A2-5582-4DA1-A5FC-E57E2656661A}"/>
  <tableColumns count="22">
    <tableColumn id="1" xr3:uid="{42C186CF-C496-4937-8455-79DFCA82770C}" name="rencontre"/>
    <tableColumn id="2" xr3:uid="{74367E98-D095-4272-81A1-3A4CB2DB5AFD}" name="score" dataDxfId="11"/>
    <tableColumn id="3" xr3:uid="{C6A7DAC4-3247-463E-923C-56A3C97C204B}" name="joueur 1" dataDxfId="0"/>
    <tableColumn id="4" xr3:uid="{3F62EA26-6048-4B53-9E8E-4ED0352FF0AB}" name="joueur 2" dataDxfId="10"/>
    <tableColumn id="5" xr3:uid="{A9A81806-23B2-4687-B7F9-460B3C0C1D52}" name="joueur 3" dataDxfId="9"/>
    <tableColumn id="6" xr3:uid="{EFCE4D15-5B9F-4AAC-8427-8EE4DB107E96}" name="joueur 4" dataDxfId="8"/>
    <tableColumn id="7" xr3:uid="{65DCA892-BB55-4A55-9D23-BC81F541CDEE}" name="joueur 5" dataDxfId="7"/>
    <tableColumn id="8" xr3:uid="{D7A39CBD-5EF8-417C-9399-4E88146BA470}" name="joueur 6" dataDxfId="6"/>
    <tableColumn id="9" xr3:uid="{236332BB-3CCA-4A11-B001-3FEE3325E633}" name="joueur 7" dataDxfId="5"/>
    <tableColumn id="10" xr3:uid="{E60AB3D8-4C45-46FF-826C-E958425E9AD7}" name="joueur 8" dataDxfId="4"/>
    <tableColumn id="11" xr3:uid="{EA2F2967-05DC-435D-A4C8-4CDDA8082D93}" name="joueur 9" dataDxfId="3"/>
    <tableColumn id="12" xr3:uid="{1FCA5942-39BD-44C3-9A74-C5BC5FB341D9}" name="joueur 10" dataDxfId="2"/>
    <tableColumn id="13" xr3:uid="{D26857D4-1948-4C2A-AB61-2FC0B6FF0220}" name="pts joueur 1" dataDxfId="1">
      <calculatedColumnFormula>IF(AND($B2&lt;&gt;"",C2&lt;&gt;""),IF($B2=C2,120,IF(OR(AND(LEFT($B2,FIND("-",$B2)-1)&lt;MID($B2,FIND("-",$B2)+1,9),LEFT(C2,FIND("-",C2)-1)&lt;MID(C2,FIND("-",C2)+1,9)),AND(LEFT($B2,FIND("-",$B2)-1)=MID($B2,FIND("-",$B2)+1,9),LEFT(C2,FIND("-",C2)-1)=MID(C2,FIND("-",C2)+1,9)),AND(LEFT($B2,FIND("-",$B2)-1)&gt;MID($B2,FIND("-",$B2)+1,9),LEFT(C2,FIND("-",C2)-1)&gt;MID(C2,FIND("-",C2)+1,9))),20,0)),0)</calculatedColumnFormula>
    </tableColumn>
    <tableColumn id="14" xr3:uid="{14A94748-C361-4664-A720-43EDF88E0D4C}" name="pts joueur 2">
      <calculatedColumnFormula>IF(AND($B2&lt;&gt;"",D2&lt;&gt;""),IF($B2=D2,120,IF(OR(AND(LEFT($B2,FIND("-",$B2)-1)&lt;MID($B2,FIND("-",$B2)+1,9),LEFT(D2,FIND("-",D2)-1)&lt;MID(D2,FIND("-",D2)+1,9)),AND(LEFT($B2,FIND("-",$B2)-1)=MID($B2,FIND("-",$B2)+1,9),LEFT(D2,FIND("-",D2)-1)=MID(D2,FIND("-",D2)+1,9)),AND(LEFT($B2,FIND("-",$B2)-1)&gt;MID($B2,FIND("-",$B2)+1,9),LEFT(D2,FIND("-",D2)-1)&gt;MID(D2,FIND("-",D2)+1,9))),20,0)),0)</calculatedColumnFormula>
    </tableColumn>
    <tableColumn id="15" xr3:uid="{9D289308-F360-4CA5-AC42-DB713CC53734}" name="pts joueur 3">
      <calculatedColumnFormula>IF(AND($B2&lt;&gt;"",E2&lt;&gt;""),IF($B2=E2,120,IF(OR(AND(LEFT($B2,FIND("-",$B2)-1)&lt;MID($B2,FIND("-",$B2)+1,9),LEFT(E2,FIND("-",E2)-1)&lt;MID(E2,FIND("-",E2)+1,9)),AND(LEFT($B2,FIND("-",$B2)-1)=MID($B2,FIND("-",$B2)+1,9),LEFT(E2,FIND("-",E2)-1)=MID(E2,FIND("-",E2)+1,9)),AND(LEFT($B2,FIND("-",$B2)-1)&gt;MID($B2,FIND("-",$B2)+1,9),LEFT(E2,FIND("-",E2)-1)&gt;MID(E2,FIND("-",E2)+1,9))),20,0)),0)</calculatedColumnFormula>
    </tableColumn>
    <tableColumn id="16" xr3:uid="{7AE6C423-71D8-42B0-910A-5B1005D7D164}" name="pts joueur 4">
      <calculatedColumnFormula>IF(AND($B2&lt;&gt;"",F2&lt;&gt;""),IF($B2=F2,120,IF(OR(AND(LEFT($B2,FIND("-",$B2)-1)&lt;MID($B2,FIND("-",$B2)+1,9),LEFT(F2,FIND("-",F2)-1)&lt;MID(F2,FIND("-",F2)+1,9)),AND(LEFT($B2,FIND("-",$B2)-1)=MID($B2,FIND("-",$B2)+1,9),LEFT(F2,FIND("-",F2)-1)=MID(F2,FIND("-",F2)+1,9)),AND(LEFT($B2,FIND("-",$B2)-1)&gt;MID($B2,FIND("-",$B2)+1,9),LEFT(F2,FIND("-",F2)-1)&gt;MID(F2,FIND("-",F2)+1,9))),20,0)),0)</calculatedColumnFormula>
    </tableColumn>
    <tableColumn id="17" xr3:uid="{A5FEA854-471C-49E6-939D-849AFA4F985B}" name="pts joueur 5">
      <calculatedColumnFormula>IF(AND($B2&lt;&gt;"",G2&lt;&gt;""),IF($B2=G2,120,IF(OR(AND(LEFT($B2,FIND("-",$B2)-1)&lt;MID($B2,FIND("-",$B2)+1,9),LEFT(G2,FIND("-",G2)-1)&lt;MID(G2,FIND("-",G2)+1,9)),AND(LEFT($B2,FIND("-",$B2)-1)=MID($B2,FIND("-",$B2)+1,9),LEFT(G2,FIND("-",G2)-1)=MID(G2,FIND("-",G2)+1,9)),AND(LEFT($B2,FIND("-",$B2)-1)&gt;MID($B2,FIND("-",$B2)+1,9),LEFT(G2,FIND("-",G2)-1)&gt;MID(G2,FIND("-",G2)+1,9))),20,0)),0)</calculatedColumnFormula>
    </tableColumn>
    <tableColumn id="18" xr3:uid="{E9383A81-3974-4DE5-8C55-B5C53EB12A41}" name="pts joueur 6">
      <calculatedColumnFormula>IF(AND($B2&lt;&gt;"",H2&lt;&gt;""),IF($B2=H2,120,IF(OR(AND(LEFT($B2,FIND("-",$B2)-1)&lt;MID($B2,FIND("-",$B2)+1,9),LEFT(H2,FIND("-",H2)-1)&lt;MID(H2,FIND("-",H2)+1,9)),AND(LEFT($B2,FIND("-",$B2)-1)=MID($B2,FIND("-",$B2)+1,9),LEFT(H2,FIND("-",H2)-1)=MID(H2,FIND("-",H2)+1,9)),AND(LEFT($B2,FIND("-",$B2)-1)&gt;MID($B2,FIND("-",$B2)+1,9),LEFT(H2,FIND("-",H2)-1)&gt;MID(H2,FIND("-",H2)+1,9))),20,0)),0)</calculatedColumnFormula>
    </tableColumn>
    <tableColumn id="19" xr3:uid="{A1780A15-BB96-4C2B-9CC5-E19CA75C3207}" name="pts joueur 7">
      <calculatedColumnFormula>IF(AND($B2&lt;&gt;"",I2&lt;&gt;""),IF($B2=I2,120,IF(OR(AND(LEFT($B2,FIND("-",$B2)-1)&lt;MID($B2,FIND("-",$B2)+1,9),LEFT(I2,FIND("-",I2)-1)&lt;MID(I2,FIND("-",I2)+1,9)),AND(LEFT($B2,FIND("-",$B2)-1)=MID($B2,FIND("-",$B2)+1,9),LEFT(I2,FIND("-",I2)-1)=MID(I2,FIND("-",I2)+1,9)),AND(LEFT($B2,FIND("-",$B2)-1)&gt;MID($B2,FIND("-",$B2)+1,9),LEFT(I2,FIND("-",I2)-1)&gt;MID(I2,FIND("-",I2)+1,9))),20,0)),0)</calculatedColumnFormula>
    </tableColumn>
    <tableColumn id="20" xr3:uid="{15C0B897-01D1-416F-9048-1C961F01DCAD}" name="pts joueur 8">
      <calculatedColumnFormula>IF(AND($B2&lt;&gt;"",J2&lt;&gt;""),IF($B2=J2,120,IF(OR(AND(LEFT($B2,FIND("-",$B2)-1)&lt;MID($B2,FIND("-",$B2)+1,9),LEFT(J2,FIND("-",J2)-1)&lt;MID(J2,FIND("-",J2)+1,9)),AND(LEFT($B2,FIND("-",$B2)-1)=MID($B2,FIND("-",$B2)+1,9),LEFT(J2,FIND("-",J2)-1)=MID(J2,FIND("-",J2)+1,9)),AND(LEFT($B2,FIND("-",$B2)-1)&gt;MID($B2,FIND("-",$B2)+1,9),LEFT(J2,FIND("-",J2)-1)&gt;MID(J2,FIND("-",J2)+1,9))),20,0)),0)</calculatedColumnFormula>
    </tableColumn>
    <tableColumn id="21" xr3:uid="{A19F4EE8-4FE5-4604-AA95-00492065381B}" name="pts joueur 9">
      <calculatedColumnFormula>IF(AND($B2&lt;&gt;"",K2&lt;&gt;""),IF($B2=K2,120,IF(OR(AND(LEFT($B2,FIND("-",$B2)-1)&lt;MID($B2,FIND("-",$B2)+1,9),LEFT(K2,FIND("-",K2)-1)&lt;MID(K2,FIND("-",K2)+1,9)),AND(LEFT($B2,FIND("-",$B2)-1)=MID($B2,FIND("-",$B2)+1,9),LEFT(K2,FIND("-",K2)-1)=MID(K2,FIND("-",K2)+1,9)),AND(LEFT($B2,FIND("-",$B2)-1)&gt;MID($B2,FIND("-",$B2)+1,9),LEFT(K2,FIND("-",K2)-1)&gt;MID(K2,FIND("-",K2)+1,9))),20,0)),0)</calculatedColumnFormula>
    </tableColumn>
    <tableColumn id="22" xr3:uid="{11A53C82-2A77-4FF4-92E7-8CF085086054}" name="pts joueur 10">
      <calculatedColumnFormula>IF(AND($B2&lt;&gt;"",L2&lt;&gt;""),IF($B2=L2,120,IF(OR(AND(LEFT($B2,FIND("-",$B2)-1)&lt;MID($B2,FIND("-",$B2)+1,9),LEFT(L2,FIND("-",L2)-1)&lt;MID(L2,FIND("-",L2)+1,9)),AND(LEFT($B2,FIND("-",$B2)-1)=MID($B2,FIND("-",$B2)+1,9),LEFT(L2,FIND("-",L2)-1)=MID(L2,FIND("-",L2)+1,9)),AND(LEFT($B2,FIND("-",$B2)-1)&gt;MID($B2,FIND("-",$B2)+1,9),LEFT(L2,FIND("-",L2)-1)&gt;MID(L2,FIND("-",L2)+1,9))),20,0)),0)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910E5-2CE6-4596-80EE-7B7663B31F4F}">
  <dimension ref="A1:AX13"/>
  <sheetViews>
    <sheetView tabSelected="1" workbookViewId="0">
      <selection activeCell="E15" sqref="E15"/>
    </sheetView>
  </sheetViews>
  <sheetFormatPr defaultRowHeight="15" x14ac:dyDescent="0.25"/>
  <cols>
    <col min="1" max="1" width="31.28515625" customWidth="1"/>
    <col min="3" max="11" width="10.42578125" customWidth="1"/>
    <col min="12" max="12" width="11.42578125" customWidth="1"/>
    <col min="13" max="21" width="13.42578125" hidden="1" customWidth="1"/>
    <col min="22" max="22" width="14.42578125" hidden="1" customWidth="1"/>
    <col min="26" max="26" width="10.42578125" customWidth="1"/>
    <col min="27" max="27" width="9.85546875" customWidth="1"/>
    <col min="40" max="50" width="9.140625" hidden="1" customWidth="1"/>
  </cols>
  <sheetData>
    <row r="1" spans="1:50" ht="24" x14ac:dyDescent="0.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Z1" s="10" t="s">
        <v>35</v>
      </c>
      <c r="AN1" t="s">
        <v>12</v>
      </c>
      <c r="AO1" t="str">
        <f>Table3[[#Headers],[joueur 1]]</f>
        <v>joueur 1</v>
      </c>
      <c r="AP1" t="str">
        <f>Table3[[#Headers],[joueur 2]]</f>
        <v>joueur 2</v>
      </c>
      <c r="AQ1" t="str">
        <f>Table3[[#Headers],[joueur 3]]</f>
        <v>joueur 3</v>
      </c>
      <c r="AR1" t="str">
        <f>Table3[[#Headers],[joueur 4]]</f>
        <v>joueur 4</v>
      </c>
      <c r="AS1" t="str">
        <f>Table3[[#Headers],[joueur 5]]</f>
        <v>joueur 5</v>
      </c>
      <c r="AT1" t="str">
        <f>Table3[[#Headers],[joueur 6]]</f>
        <v>joueur 6</v>
      </c>
      <c r="AU1" t="str">
        <f>Table3[[#Headers],[joueur 7]]</f>
        <v>joueur 7</v>
      </c>
      <c r="AV1" t="str">
        <f>Table3[[#Headers],[joueur 8]]</f>
        <v>joueur 8</v>
      </c>
      <c r="AW1" t="str">
        <f>Table3[[#Headers],[joueur 9]]</f>
        <v>joueur 9</v>
      </c>
      <c r="AX1" t="str">
        <f>Table3[[#Headers],[joueur 10]]</f>
        <v>joueur 10</v>
      </c>
    </row>
    <row r="2" spans="1:50" x14ac:dyDescent="0.25">
      <c r="A2" t="s">
        <v>36</v>
      </c>
      <c r="B2" s="1" t="s">
        <v>16</v>
      </c>
      <c r="C2" s="11" t="s">
        <v>14</v>
      </c>
      <c r="D2" s="11" t="s">
        <v>59</v>
      </c>
      <c r="E2" s="11" t="s">
        <v>13</v>
      </c>
      <c r="F2" s="11" t="s">
        <v>60</v>
      </c>
      <c r="G2" s="11" t="s">
        <v>31</v>
      </c>
      <c r="H2" s="11" t="s">
        <v>32</v>
      </c>
      <c r="I2" s="11" t="s">
        <v>32</v>
      </c>
      <c r="J2" s="11" t="s">
        <v>61</v>
      </c>
      <c r="K2" s="11" t="s">
        <v>30</v>
      </c>
      <c r="L2" s="11" t="s">
        <v>34</v>
      </c>
      <c r="M2">
        <f>IF(AND($B2&lt;&gt;"",C2&lt;&gt;""),IF($B2=C2,120,IF(OR(AND(LEFT($B2,FIND("-",$B2)-1)&lt;MID($B2,FIND("-",$B2)+1,9),LEFT(C2,FIND("-",C2)-1)&lt;MID(C2,FIND("-",C2)+1,9)),AND(LEFT($B2,FIND("-",$B2)-1)=MID($B2,FIND("-",$B2)+1,9),LEFT(C2,FIND("-",C2)-1)=MID(C2,FIND("-",C2)+1,9)),AND(LEFT($B2,FIND("-",$B2)-1)&gt;MID($B2,FIND("-",$B2)+1,9),LEFT(C2,FIND("-",C2)-1)&gt;MID(C2,FIND("-",C2)+1,9))),20,0)),0)</f>
        <v>0</v>
      </c>
      <c r="N2">
        <f t="shared" ref="N2" si="0">IF(AND($B2&lt;&gt;"",D2&lt;&gt;""),IF($B2=D2,120,IF(OR(AND(LEFT($B2,FIND("-",$B2)-1)&lt;MID($B2,FIND("-",$B2)+1,9),LEFT(D2,FIND("-",D2)-1)&lt;MID(D2,FIND("-",D2)+1,9)),AND(LEFT($B2,FIND("-",$B2)-1)=MID($B2,FIND("-",$B2)+1,9),LEFT(D2,FIND("-",D2)-1)=MID(D2,FIND("-",D2)+1,9)),AND(LEFT($B2,FIND("-",$B2)-1)&gt;MID($B2,FIND("-",$B2)+1,9),LEFT(D2,FIND("-",D2)-1)&gt;MID(D2,FIND("-",D2)+1,9))),20,0)),0)</f>
        <v>20</v>
      </c>
      <c r="O2">
        <f t="shared" ref="O2:O12" si="1">IF(AND($B2&lt;&gt;"",E2&lt;&gt;""),IF($B2=E2,120,IF(OR(AND(LEFT($B2,FIND("-",$B2)-1)&lt;MID($B2,FIND("-",$B2)+1,9),LEFT(E2,FIND("-",E2)-1)&lt;MID(E2,FIND("-",E2)+1,9)),AND(LEFT($B2,FIND("-",$B2)-1)=MID($B2,FIND("-",$B2)+1,9),LEFT(E2,FIND("-",E2)-1)=MID(E2,FIND("-",E2)+1,9)),AND(LEFT($B2,FIND("-",$B2)-1)&gt;MID($B2,FIND("-",$B2)+1,9),LEFT(E2,FIND("-",E2)-1)&gt;MID(E2,FIND("-",E2)+1,9))),20,0)),0)</f>
        <v>0</v>
      </c>
      <c r="P2">
        <f t="shared" ref="P2:P12" si="2">IF(AND($B2&lt;&gt;"",F2&lt;&gt;""),IF($B2=F2,120,IF(OR(AND(LEFT($B2,FIND("-",$B2)-1)&lt;MID($B2,FIND("-",$B2)+1,9),LEFT(F2,FIND("-",F2)-1)&lt;MID(F2,FIND("-",F2)+1,9)),AND(LEFT($B2,FIND("-",$B2)-1)=MID($B2,FIND("-",$B2)+1,9),LEFT(F2,FIND("-",F2)-1)=MID(F2,FIND("-",F2)+1,9)),AND(LEFT($B2,FIND("-",$B2)-1)&gt;MID($B2,FIND("-",$B2)+1,9),LEFT(F2,FIND("-",F2)-1)&gt;MID(F2,FIND("-",F2)+1,9))),20,0)),0)</f>
        <v>0</v>
      </c>
      <c r="Q2">
        <f t="shared" ref="Q2:Q12" si="3">IF(AND($B2&lt;&gt;"",G2&lt;&gt;""),IF($B2=G2,120,IF(OR(AND(LEFT($B2,FIND("-",$B2)-1)&lt;MID($B2,FIND("-",$B2)+1,9),LEFT(G2,FIND("-",G2)-1)&lt;MID(G2,FIND("-",G2)+1,9)),AND(LEFT($B2,FIND("-",$B2)-1)=MID($B2,FIND("-",$B2)+1,9),LEFT(G2,FIND("-",G2)-1)=MID(G2,FIND("-",G2)+1,9)),AND(LEFT($B2,FIND("-",$B2)-1)&gt;MID($B2,FIND("-",$B2)+1,9),LEFT(G2,FIND("-",G2)-1)&gt;MID(G2,FIND("-",G2)+1,9))),20,0)),0)</f>
        <v>0</v>
      </c>
      <c r="R2">
        <f t="shared" ref="R2:R12" si="4">IF(AND($B2&lt;&gt;"",H2&lt;&gt;""),IF($B2=H2,120,IF(OR(AND(LEFT($B2,FIND("-",$B2)-1)&lt;MID($B2,FIND("-",$B2)+1,9),LEFT(H2,FIND("-",H2)-1)&lt;MID(H2,FIND("-",H2)+1,9)),AND(LEFT($B2,FIND("-",$B2)-1)=MID($B2,FIND("-",$B2)+1,9),LEFT(H2,FIND("-",H2)-1)=MID(H2,FIND("-",H2)+1,9)),AND(LEFT($B2,FIND("-",$B2)-1)&gt;MID($B2,FIND("-",$B2)+1,9),LEFT(H2,FIND("-",H2)-1)&gt;MID(H2,FIND("-",H2)+1,9))),20,0)),0)</f>
        <v>20</v>
      </c>
      <c r="S2">
        <f t="shared" ref="S2:S12" si="5">IF(AND($B2&lt;&gt;"",I2&lt;&gt;""),IF($B2=I2,120,IF(OR(AND(LEFT($B2,FIND("-",$B2)-1)&lt;MID($B2,FIND("-",$B2)+1,9),LEFT(I2,FIND("-",I2)-1)&lt;MID(I2,FIND("-",I2)+1,9)),AND(LEFT($B2,FIND("-",$B2)-1)=MID($B2,FIND("-",$B2)+1,9),LEFT(I2,FIND("-",I2)-1)=MID(I2,FIND("-",I2)+1,9)),AND(LEFT($B2,FIND("-",$B2)-1)&gt;MID($B2,FIND("-",$B2)+1,9),LEFT(I2,FIND("-",I2)-1)&gt;MID(I2,FIND("-",I2)+1,9))),20,0)),0)</f>
        <v>20</v>
      </c>
      <c r="T2">
        <f t="shared" ref="T2:T12" si="6">IF(AND($B2&lt;&gt;"",J2&lt;&gt;""),IF($B2=J2,120,IF(OR(AND(LEFT($B2,FIND("-",$B2)-1)&lt;MID($B2,FIND("-",$B2)+1,9),LEFT(J2,FIND("-",J2)-1)&lt;MID(J2,FIND("-",J2)+1,9)),AND(LEFT($B2,FIND("-",$B2)-1)=MID($B2,FIND("-",$B2)+1,9),LEFT(J2,FIND("-",J2)-1)=MID(J2,FIND("-",J2)+1,9)),AND(LEFT($B2,FIND("-",$B2)-1)&gt;MID($B2,FIND("-",$B2)+1,9),LEFT(J2,FIND("-",J2)-1)&gt;MID(J2,FIND("-",J2)+1,9))),20,0)),0)</f>
        <v>0</v>
      </c>
      <c r="U2">
        <f t="shared" ref="U2:U12" si="7">IF(AND($B2&lt;&gt;"",K2&lt;&gt;""),IF($B2=K2,120,IF(OR(AND(LEFT($B2,FIND("-",$B2)-1)&lt;MID($B2,FIND("-",$B2)+1,9),LEFT(K2,FIND("-",K2)-1)&lt;MID(K2,FIND("-",K2)+1,9)),AND(LEFT($B2,FIND("-",$B2)-1)=MID($B2,FIND("-",$B2)+1,9),LEFT(K2,FIND("-",K2)-1)=MID(K2,FIND("-",K2)+1,9)),AND(LEFT($B2,FIND("-",$B2)-1)&gt;MID($B2,FIND("-",$B2)+1,9),LEFT(K2,FIND("-",K2)-1)&gt;MID(K2,FIND("-",K2)+1,9))),20,0)),0)</f>
        <v>0</v>
      </c>
      <c r="V2">
        <f t="shared" ref="V2:V12" si="8">IF(AND($B2&lt;&gt;"",L2&lt;&gt;""),IF($B2=L2,120,IF(OR(AND(LEFT($B2,FIND("-",$B2)-1)&lt;MID($B2,FIND("-",$B2)+1,9),LEFT(L2,FIND("-",L2)-1)&lt;MID(L2,FIND("-",L2)+1,9)),AND(LEFT($B2,FIND("-",$B2)-1)=MID($B2,FIND("-",$B2)+1,9),LEFT(L2,FIND("-",L2)-1)=MID(L2,FIND("-",L2)+1,9)),AND(LEFT($B2,FIND("-",$B2)-1)&gt;MID($B2,FIND("-",$B2)+1,9),LEFT(L2,FIND("-",L2)-1)&gt;MID(L2,FIND("-",L2)+1,9))),20,0)),0)</f>
        <v>0</v>
      </c>
      <c r="Z2" s="2" t="s">
        <v>28</v>
      </c>
      <c r="AA2" s="2" t="s">
        <v>27</v>
      </c>
      <c r="AB2" s="3" t="s">
        <v>29</v>
      </c>
      <c r="AO2">
        <f>SUM(Table3[pts joueur 1])</f>
        <v>20</v>
      </c>
      <c r="AP2">
        <f>SUM(Table3[pts joueur 2])</f>
        <v>160</v>
      </c>
      <c r="AQ2">
        <f>SUM(Table3[pts joueur 3])</f>
        <v>140</v>
      </c>
      <c r="AR2">
        <f>SUM(Table3[pts joueur 4])</f>
        <v>120</v>
      </c>
      <c r="AS2">
        <f>SUM(Table3[pts joueur 5])</f>
        <v>40</v>
      </c>
      <c r="AT2">
        <f>SUM(Table3[pts joueur 6])</f>
        <v>20</v>
      </c>
      <c r="AU2">
        <f>SUM(Table3[pts joueur 7])</f>
        <v>180</v>
      </c>
      <c r="AV2">
        <f>SUM(Table3[pts joueur 8])</f>
        <v>20</v>
      </c>
      <c r="AW2">
        <f>SUM(Table3[pts joueur 9])</f>
        <v>40</v>
      </c>
      <c r="AX2">
        <f>SUM(Table3[pts joueur 10])</f>
        <v>40</v>
      </c>
    </row>
    <row r="3" spans="1:50" x14ac:dyDescent="0.25">
      <c r="A3" t="s">
        <v>37</v>
      </c>
      <c r="B3" s="1" t="s">
        <v>14</v>
      </c>
      <c r="C3" s="11" t="s">
        <v>48</v>
      </c>
      <c r="D3" s="11" t="s">
        <v>31</v>
      </c>
      <c r="E3" s="11" t="s">
        <v>47</v>
      </c>
      <c r="F3" s="11" t="s">
        <v>58</v>
      </c>
      <c r="G3" s="11" t="s">
        <v>13</v>
      </c>
      <c r="H3" s="11" t="s">
        <v>34</v>
      </c>
      <c r="I3" s="11" t="s">
        <v>49</v>
      </c>
      <c r="J3" s="11" t="s">
        <v>59</v>
      </c>
      <c r="K3" s="11" t="s">
        <v>49</v>
      </c>
      <c r="L3" s="11" t="s">
        <v>32</v>
      </c>
      <c r="M3">
        <f t="shared" ref="M3:M12" si="9">IF(AND($B3&lt;&gt;"",C3&lt;&gt;""),IF($B3=C3,120,IF(OR(AND(LEFT($B3,FIND("-",$B3)-1)&lt;MID($B3,FIND("-",$B3)+1,9),LEFT(C3,FIND("-",C3)-1)&lt;MID(C3,FIND("-",C3)+1,9)),AND(LEFT($B3,FIND("-",$B3)-1)=MID($B3,FIND("-",$B3)+1,9),LEFT(C3,FIND("-",C3)-1)=MID(C3,FIND("-",C3)+1,9)),AND(LEFT($B3,FIND("-",$B3)-1)&gt;MID($B3,FIND("-",$B3)+1,9),LEFT(C3,FIND("-",C3)-1)&gt;MID(C3,FIND("-",C3)+1,9))),20,0)),0)</f>
        <v>0</v>
      </c>
      <c r="N3">
        <f t="shared" ref="N3:N12" si="10">IF(AND($B3&lt;&gt;"",D3&lt;&gt;""),IF($B3=D3,120,IF(OR(AND(LEFT($B3,FIND("-",$B3)-1)&lt;MID($B3,FIND("-",$B3)+1,9),LEFT(D3,FIND("-",D3)-1)&lt;MID(D3,FIND("-",D3)+1,9)),AND(LEFT($B3,FIND("-",$B3)-1)=MID($B3,FIND("-",$B3)+1,9),LEFT(D3,FIND("-",D3)-1)=MID(D3,FIND("-",D3)+1,9)),AND(LEFT($B3,FIND("-",$B3)-1)&gt;MID($B3,FIND("-",$B3)+1,9),LEFT(D3,FIND("-",D3)-1)&gt;MID(D3,FIND("-",D3)+1,9))),20,0)),0)</f>
        <v>0</v>
      </c>
      <c r="O3">
        <f t="shared" si="1"/>
        <v>0</v>
      </c>
      <c r="P3">
        <f t="shared" si="2"/>
        <v>0</v>
      </c>
      <c r="Q3">
        <f t="shared" si="3"/>
        <v>20</v>
      </c>
      <c r="R3">
        <f t="shared" si="4"/>
        <v>0</v>
      </c>
      <c r="S3">
        <f t="shared" si="5"/>
        <v>20</v>
      </c>
      <c r="T3">
        <f t="shared" si="6"/>
        <v>0</v>
      </c>
      <c r="U3">
        <f t="shared" si="7"/>
        <v>20</v>
      </c>
      <c r="V3">
        <f t="shared" si="8"/>
        <v>0</v>
      </c>
      <c r="Z3" s="4">
        <v>1</v>
      </c>
      <c r="AA3" s="4" t="str">
        <f>INDEX($AO$1:$AX$1,MATCH(ROW(A1),$AO$4:$AX$4,0))</f>
        <v>joueur 7</v>
      </c>
      <c r="AB3" s="5">
        <f>INDEX($AO$2:$AX$2,MATCH(ROW(A1),$AO$4:$AX$4,0))</f>
        <v>180</v>
      </c>
      <c r="AO3">
        <f>AO2+(100-COLUMN(AO1))/100</f>
        <v>20.59</v>
      </c>
      <c r="AP3">
        <f t="shared" ref="AP3:AX3" si="11">AP2+(100-COLUMN(AP1))/100</f>
        <v>160.58000000000001</v>
      </c>
      <c r="AQ3">
        <f t="shared" si="11"/>
        <v>140.57</v>
      </c>
      <c r="AR3">
        <f t="shared" si="11"/>
        <v>120.56</v>
      </c>
      <c r="AS3">
        <f t="shared" si="11"/>
        <v>40.549999999999997</v>
      </c>
      <c r="AT3">
        <f t="shared" si="11"/>
        <v>20.54</v>
      </c>
      <c r="AU3">
        <f t="shared" si="11"/>
        <v>180.53</v>
      </c>
      <c r="AV3">
        <f t="shared" si="11"/>
        <v>20.52</v>
      </c>
      <c r="AW3">
        <f t="shared" si="11"/>
        <v>40.51</v>
      </c>
      <c r="AX3">
        <f t="shared" si="11"/>
        <v>40.5</v>
      </c>
    </row>
    <row r="4" spans="1:50" x14ac:dyDescent="0.25">
      <c r="A4" t="s">
        <v>38</v>
      </c>
      <c r="B4" s="1" t="s">
        <v>13</v>
      </c>
      <c r="C4" s="11" t="s">
        <v>62</v>
      </c>
      <c r="D4" s="11" t="s">
        <v>30</v>
      </c>
      <c r="E4" s="11" t="s">
        <v>63</v>
      </c>
      <c r="F4" s="11" t="s">
        <v>13</v>
      </c>
      <c r="G4" s="11" t="s">
        <v>15</v>
      </c>
      <c r="H4" s="11" t="s">
        <v>64</v>
      </c>
      <c r="I4" s="11" t="s">
        <v>13</v>
      </c>
      <c r="J4" s="11" t="s">
        <v>16</v>
      </c>
      <c r="K4" s="11" t="s">
        <v>57</v>
      </c>
      <c r="L4" s="11" t="s">
        <v>14</v>
      </c>
      <c r="M4">
        <f t="shared" si="9"/>
        <v>20</v>
      </c>
      <c r="N4">
        <f t="shared" si="10"/>
        <v>20</v>
      </c>
      <c r="O4">
        <f t="shared" si="1"/>
        <v>20</v>
      </c>
      <c r="P4">
        <f t="shared" si="2"/>
        <v>120</v>
      </c>
      <c r="Q4">
        <f t="shared" si="3"/>
        <v>0</v>
      </c>
      <c r="R4">
        <f t="shared" si="4"/>
        <v>0</v>
      </c>
      <c r="S4">
        <f t="shared" si="5"/>
        <v>120</v>
      </c>
      <c r="T4">
        <f t="shared" si="6"/>
        <v>0</v>
      </c>
      <c r="U4">
        <f t="shared" si="7"/>
        <v>0</v>
      </c>
      <c r="V4">
        <f t="shared" si="8"/>
        <v>20</v>
      </c>
      <c r="Z4" s="6">
        <f>IF(AB4=AB3,"",ROW(A2))</f>
        <v>2</v>
      </c>
      <c r="AA4" s="6" t="str">
        <f>INDEX($AO$1:$AX$1,MATCH(ROW(A2),$AO$4:$AX$4,0))</f>
        <v>joueur 2</v>
      </c>
      <c r="AB4" s="7">
        <f>INDEX($AO$2:$AX$2,MATCH(ROW(A2),$AO$4:$AX$4,0))</f>
        <v>160</v>
      </c>
      <c r="AO4">
        <f>RANK(AO3,$AO$3:$AX$3,0)</f>
        <v>8</v>
      </c>
      <c r="AP4">
        <f>RANK(AP3,$AO$3:$AX$3,0)</f>
        <v>2</v>
      </c>
      <c r="AQ4">
        <f>RANK(AQ3,$AO$3:$AX$3,0)</f>
        <v>3</v>
      </c>
      <c r="AR4">
        <f>RANK(AR3,$AO$3:$AX$3,0)</f>
        <v>4</v>
      </c>
      <c r="AS4">
        <f>RANK(AS3,$AO$3:$AX$3,0)</f>
        <v>5</v>
      </c>
      <c r="AT4">
        <f>RANK(AT3,$AO$3:$AX$3,0)</f>
        <v>9</v>
      </c>
      <c r="AU4">
        <f>RANK(AU3,$AO$3:$AX$3,0)</f>
        <v>1</v>
      </c>
      <c r="AV4">
        <f>RANK(AV3,$AO$3:$AX$3,0)</f>
        <v>10</v>
      </c>
      <c r="AW4">
        <f>RANK(AW3,$AO$3:$AX$3,0)</f>
        <v>6</v>
      </c>
      <c r="AX4">
        <f>RANK(AX3,$AO$3:$AX$3,0)</f>
        <v>7</v>
      </c>
    </row>
    <row r="5" spans="1:50" x14ac:dyDescent="0.25">
      <c r="A5" t="s">
        <v>39</v>
      </c>
      <c r="B5" s="1" t="s">
        <v>48</v>
      </c>
      <c r="C5" s="11" t="s">
        <v>30</v>
      </c>
      <c r="D5" s="11" t="s">
        <v>48</v>
      </c>
      <c r="E5" s="11" t="s">
        <v>48</v>
      </c>
      <c r="F5" s="11" t="s">
        <v>31</v>
      </c>
      <c r="G5" s="11" t="s">
        <v>65</v>
      </c>
      <c r="H5" s="11" t="s">
        <v>66</v>
      </c>
      <c r="I5" s="11" t="s">
        <v>33</v>
      </c>
      <c r="J5" s="11" t="s">
        <v>67</v>
      </c>
      <c r="K5" s="11" t="s">
        <v>32</v>
      </c>
      <c r="L5" s="11" t="s">
        <v>51</v>
      </c>
      <c r="M5">
        <f t="shared" si="9"/>
        <v>0</v>
      </c>
      <c r="N5">
        <f t="shared" si="10"/>
        <v>120</v>
      </c>
      <c r="O5">
        <f t="shared" si="1"/>
        <v>120</v>
      </c>
      <c r="P5">
        <f t="shared" si="2"/>
        <v>0</v>
      </c>
      <c r="Q5">
        <f t="shared" si="3"/>
        <v>20</v>
      </c>
      <c r="R5">
        <f t="shared" si="4"/>
        <v>0</v>
      </c>
      <c r="S5">
        <f t="shared" si="5"/>
        <v>20</v>
      </c>
      <c r="T5">
        <f t="shared" si="6"/>
        <v>20</v>
      </c>
      <c r="U5">
        <f t="shared" si="7"/>
        <v>20</v>
      </c>
      <c r="V5">
        <f t="shared" si="8"/>
        <v>20</v>
      </c>
      <c r="Z5" s="4">
        <f>IF(AB5=AB4,"",ROW(A3))</f>
        <v>3</v>
      </c>
      <c r="AA5" s="4" t="str">
        <f>INDEX($AO$1:$AX$1,MATCH(ROW(A3),$AO$4:$AX$4,0))</f>
        <v>joueur 3</v>
      </c>
      <c r="AB5" s="5">
        <f>INDEX($AO$2:$AX$2,MATCH(ROW(A3),$AO$4:$AX$4,0))</f>
        <v>140</v>
      </c>
    </row>
    <row r="6" spans="1:50" x14ac:dyDescent="0.25">
      <c r="A6" t="s">
        <v>40</v>
      </c>
      <c r="B6" s="1"/>
      <c r="C6" s="11" t="s">
        <v>14</v>
      </c>
      <c r="D6" s="11" t="s">
        <v>15</v>
      </c>
      <c r="E6" s="11" t="s">
        <v>16</v>
      </c>
      <c r="F6" s="11" t="s">
        <v>48</v>
      </c>
      <c r="G6" s="11" t="s">
        <v>32</v>
      </c>
      <c r="H6" s="11" t="s">
        <v>32</v>
      </c>
      <c r="I6" s="11" t="s">
        <v>30</v>
      </c>
      <c r="J6" s="11" t="s">
        <v>52</v>
      </c>
      <c r="K6" s="11" t="s">
        <v>48</v>
      </c>
      <c r="L6" s="11" t="s">
        <v>61</v>
      </c>
      <c r="M6">
        <f t="shared" si="9"/>
        <v>0</v>
      </c>
      <c r="N6">
        <f t="shared" si="10"/>
        <v>0</v>
      </c>
      <c r="O6">
        <f t="shared" si="1"/>
        <v>0</v>
      </c>
      <c r="P6">
        <f t="shared" si="2"/>
        <v>0</v>
      </c>
      <c r="Q6">
        <f t="shared" si="3"/>
        <v>0</v>
      </c>
      <c r="R6">
        <f t="shared" si="4"/>
        <v>0</v>
      </c>
      <c r="S6">
        <f t="shared" si="5"/>
        <v>0</v>
      </c>
      <c r="T6">
        <f t="shared" si="6"/>
        <v>0</v>
      </c>
      <c r="U6">
        <f t="shared" si="7"/>
        <v>0</v>
      </c>
      <c r="V6">
        <f t="shared" si="8"/>
        <v>0</v>
      </c>
      <c r="Z6" s="6">
        <f>IF(AB6=AB5,"",ROW(A4))</f>
        <v>4</v>
      </c>
      <c r="AA6" s="6" t="str">
        <f>INDEX($AO$1:$AX$1,MATCH(ROW(A4),$AO$4:$AX$4,0))</f>
        <v>joueur 4</v>
      </c>
      <c r="AB6" s="7">
        <f>INDEX($AO$2:$AX$2,MATCH(ROW(A4),$AO$4:$AX$4,0))</f>
        <v>120</v>
      </c>
    </row>
    <row r="7" spans="1:50" x14ac:dyDescent="0.25">
      <c r="A7" t="s">
        <v>41</v>
      </c>
      <c r="B7" s="1"/>
      <c r="C7" s="11" t="s">
        <v>16</v>
      </c>
      <c r="D7" s="11" t="s">
        <v>14</v>
      </c>
      <c r="E7" s="11" t="s">
        <v>50</v>
      </c>
      <c r="F7" s="11" t="s">
        <v>15</v>
      </c>
      <c r="G7" s="11" t="s">
        <v>30</v>
      </c>
      <c r="H7" s="11" t="s">
        <v>53</v>
      </c>
      <c r="I7" s="11" t="s">
        <v>67</v>
      </c>
      <c r="J7" s="11" t="s">
        <v>48</v>
      </c>
      <c r="K7" s="11" t="s">
        <v>48</v>
      </c>
      <c r="L7" s="11" t="s">
        <v>32</v>
      </c>
      <c r="M7">
        <f t="shared" si="9"/>
        <v>0</v>
      </c>
      <c r="N7">
        <f t="shared" si="10"/>
        <v>0</v>
      </c>
      <c r="O7">
        <f t="shared" si="1"/>
        <v>0</v>
      </c>
      <c r="P7">
        <f t="shared" si="2"/>
        <v>0</v>
      </c>
      <c r="Q7">
        <f t="shared" si="3"/>
        <v>0</v>
      </c>
      <c r="R7">
        <f t="shared" si="4"/>
        <v>0</v>
      </c>
      <c r="S7">
        <f t="shared" si="5"/>
        <v>0</v>
      </c>
      <c r="T7">
        <f t="shared" si="6"/>
        <v>0</v>
      </c>
      <c r="U7">
        <f t="shared" si="7"/>
        <v>0</v>
      </c>
      <c r="V7">
        <f t="shared" si="8"/>
        <v>0</v>
      </c>
      <c r="Z7" s="4">
        <f>IF(AB7=AB6,"",ROW(A5))</f>
        <v>5</v>
      </c>
      <c r="AA7" s="4" t="str">
        <f>INDEX($AO$1:$AX$1,MATCH(ROW(A5),$AO$4:$AX$4,0))</f>
        <v>joueur 5</v>
      </c>
      <c r="AB7" s="5">
        <f>INDEX($AO$2:$AX$2,MATCH(ROW(A5),$AO$4:$AX$4,0))</f>
        <v>40</v>
      </c>
    </row>
    <row r="8" spans="1:50" x14ac:dyDescent="0.25">
      <c r="A8" t="s">
        <v>42</v>
      </c>
      <c r="B8" s="1"/>
      <c r="C8" s="11" t="s">
        <v>13</v>
      </c>
      <c r="D8" s="11" t="s">
        <v>55</v>
      </c>
      <c r="E8" s="11" t="s">
        <v>58</v>
      </c>
      <c r="F8" s="11" t="s">
        <v>30</v>
      </c>
      <c r="G8" s="11" t="s">
        <v>30</v>
      </c>
      <c r="H8" s="11" t="s">
        <v>52</v>
      </c>
      <c r="I8" s="11" t="s">
        <v>13</v>
      </c>
      <c r="J8" s="11" t="s">
        <v>47</v>
      </c>
      <c r="K8" s="11" t="s">
        <v>30</v>
      </c>
      <c r="L8" s="11" t="s">
        <v>33</v>
      </c>
      <c r="M8">
        <f t="shared" si="9"/>
        <v>0</v>
      </c>
      <c r="N8">
        <f t="shared" si="10"/>
        <v>0</v>
      </c>
      <c r="O8">
        <f t="shared" si="1"/>
        <v>0</v>
      </c>
      <c r="P8">
        <f t="shared" si="2"/>
        <v>0</v>
      </c>
      <c r="Q8">
        <f t="shared" si="3"/>
        <v>0</v>
      </c>
      <c r="R8">
        <f t="shared" si="4"/>
        <v>0</v>
      </c>
      <c r="S8">
        <f t="shared" si="5"/>
        <v>0</v>
      </c>
      <c r="T8">
        <f t="shared" si="6"/>
        <v>0</v>
      </c>
      <c r="U8">
        <f t="shared" si="7"/>
        <v>0</v>
      </c>
      <c r="V8">
        <f t="shared" si="8"/>
        <v>0</v>
      </c>
      <c r="Z8" s="6" t="str">
        <f>IF(AB8=AB7,"",ROW(A6))</f>
        <v/>
      </c>
      <c r="AA8" s="6" t="str">
        <f>INDEX($AO$1:$AX$1,MATCH(ROW(A6),$AO$4:$AX$4,0))</f>
        <v>joueur 9</v>
      </c>
      <c r="AB8" s="7">
        <f>INDEX($AO$2:$AX$2,MATCH(ROW(A6),$AO$4:$AX$4,0))</f>
        <v>40</v>
      </c>
    </row>
    <row r="9" spans="1:50" x14ac:dyDescent="0.25">
      <c r="A9" t="s">
        <v>43</v>
      </c>
      <c r="B9" s="1"/>
      <c r="C9" s="11" t="s">
        <v>67</v>
      </c>
      <c r="D9" s="11" t="s">
        <v>16</v>
      </c>
      <c r="E9" s="11" t="s">
        <v>56</v>
      </c>
      <c r="F9" s="11" t="s">
        <v>65</v>
      </c>
      <c r="G9" s="11" t="s">
        <v>68</v>
      </c>
      <c r="H9" s="11" t="s">
        <v>34</v>
      </c>
      <c r="I9" s="11" t="s">
        <v>31</v>
      </c>
      <c r="J9" s="11" t="s">
        <v>69</v>
      </c>
      <c r="K9" s="11" t="s">
        <v>67</v>
      </c>
      <c r="L9" s="11" t="s">
        <v>15</v>
      </c>
      <c r="M9">
        <f t="shared" si="9"/>
        <v>0</v>
      </c>
      <c r="N9">
        <f t="shared" si="10"/>
        <v>0</v>
      </c>
      <c r="O9">
        <f t="shared" si="1"/>
        <v>0</v>
      </c>
      <c r="P9">
        <f t="shared" si="2"/>
        <v>0</v>
      </c>
      <c r="Q9">
        <f t="shared" si="3"/>
        <v>0</v>
      </c>
      <c r="R9">
        <f t="shared" si="4"/>
        <v>0</v>
      </c>
      <c r="S9">
        <f t="shared" si="5"/>
        <v>0</v>
      </c>
      <c r="T9">
        <f t="shared" si="6"/>
        <v>0</v>
      </c>
      <c r="U9">
        <f t="shared" si="7"/>
        <v>0</v>
      </c>
      <c r="V9">
        <f t="shared" si="8"/>
        <v>0</v>
      </c>
      <c r="Z9" s="4" t="str">
        <f>IF(AB9=AB8,"",ROW(A7))</f>
        <v/>
      </c>
      <c r="AA9" s="4" t="str">
        <f>INDEX($AO$1:$AX$1,MATCH(ROW(A7),$AO$4:$AX$4,0))</f>
        <v>joueur 10</v>
      </c>
      <c r="AB9" s="5">
        <f>INDEX($AO$2:$AX$2,MATCH(ROW(A7),$AO$4:$AX$4,0))</f>
        <v>40</v>
      </c>
    </row>
    <row r="10" spans="1:50" x14ac:dyDescent="0.25">
      <c r="A10" t="s">
        <v>44</v>
      </c>
      <c r="B10" s="1"/>
      <c r="C10" s="11" t="s">
        <v>54</v>
      </c>
      <c r="D10" s="11" t="s">
        <v>32</v>
      </c>
      <c r="E10" s="11" t="s">
        <v>15</v>
      </c>
      <c r="F10" s="11" t="s">
        <v>15</v>
      </c>
      <c r="G10" s="11" t="s">
        <v>15</v>
      </c>
      <c r="H10" s="11" t="s">
        <v>16</v>
      </c>
      <c r="I10" s="11" t="s">
        <v>55</v>
      </c>
      <c r="J10" s="11" t="s">
        <v>48</v>
      </c>
      <c r="K10" s="11" t="s">
        <v>15</v>
      </c>
      <c r="L10" s="11" t="s">
        <v>31</v>
      </c>
      <c r="M10">
        <f t="shared" si="9"/>
        <v>0</v>
      </c>
      <c r="N10">
        <f t="shared" si="10"/>
        <v>0</v>
      </c>
      <c r="O10">
        <f t="shared" si="1"/>
        <v>0</v>
      </c>
      <c r="P10">
        <f t="shared" si="2"/>
        <v>0</v>
      </c>
      <c r="Q10">
        <f t="shared" si="3"/>
        <v>0</v>
      </c>
      <c r="R10">
        <f t="shared" si="4"/>
        <v>0</v>
      </c>
      <c r="S10">
        <f t="shared" si="5"/>
        <v>0</v>
      </c>
      <c r="T10">
        <f t="shared" si="6"/>
        <v>0</v>
      </c>
      <c r="U10">
        <f t="shared" si="7"/>
        <v>0</v>
      </c>
      <c r="V10">
        <f t="shared" si="8"/>
        <v>0</v>
      </c>
      <c r="Z10" s="6">
        <f>IF(AB10=AB9,"",ROW(A8))</f>
        <v>8</v>
      </c>
      <c r="AA10" s="6" t="str">
        <f>INDEX($AO$1:$AX$1,MATCH(ROW(A8),$AO$4:$AX$4,0))</f>
        <v>joueur 1</v>
      </c>
      <c r="AB10" s="7">
        <f>INDEX($AO$2:$AX$2,MATCH(ROW(A8),$AO$4:$AX$4,0))</f>
        <v>20</v>
      </c>
    </row>
    <row r="11" spans="1:50" x14ac:dyDescent="0.25">
      <c r="A11" t="s">
        <v>45</v>
      </c>
      <c r="B11" s="1"/>
      <c r="C11" s="11" t="s">
        <v>63</v>
      </c>
      <c r="D11" s="11" t="s">
        <v>31</v>
      </c>
      <c r="E11" s="11" t="s">
        <v>32</v>
      </c>
      <c r="F11" s="11" t="s">
        <v>32</v>
      </c>
      <c r="G11" s="11" t="s">
        <v>13</v>
      </c>
      <c r="H11" s="11" t="s">
        <v>16</v>
      </c>
      <c r="I11" s="11" t="s">
        <v>34</v>
      </c>
      <c r="J11" s="11" t="s">
        <v>16</v>
      </c>
      <c r="K11" s="11" t="s">
        <v>14</v>
      </c>
      <c r="L11" s="11" t="s">
        <v>13</v>
      </c>
      <c r="M11">
        <f t="shared" si="9"/>
        <v>0</v>
      </c>
      <c r="N11">
        <f t="shared" si="10"/>
        <v>0</v>
      </c>
      <c r="O11">
        <f t="shared" si="1"/>
        <v>0</v>
      </c>
      <c r="P11">
        <f t="shared" si="2"/>
        <v>0</v>
      </c>
      <c r="Q11">
        <f t="shared" si="3"/>
        <v>0</v>
      </c>
      <c r="R11">
        <f t="shared" si="4"/>
        <v>0</v>
      </c>
      <c r="S11">
        <f t="shared" si="5"/>
        <v>0</v>
      </c>
      <c r="T11">
        <f t="shared" si="6"/>
        <v>0</v>
      </c>
      <c r="U11">
        <f t="shared" si="7"/>
        <v>0</v>
      </c>
      <c r="V11">
        <f t="shared" si="8"/>
        <v>0</v>
      </c>
      <c r="Z11" s="4" t="str">
        <f>IF(AB11=AB10,"",ROW(A9))</f>
        <v/>
      </c>
      <c r="AA11" s="4" t="str">
        <f>INDEX($AO$1:$AX$1,MATCH(ROW(A9),$AO$4:$AX$4,0))</f>
        <v>joueur 6</v>
      </c>
      <c r="AB11" s="5">
        <f>INDEX($AO$2:$AX$2,MATCH(ROW(A9),$AO$4:$AX$4,0))</f>
        <v>20</v>
      </c>
    </row>
    <row r="12" spans="1:50" x14ac:dyDescent="0.25">
      <c r="A12" t="s">
        <v>46</v>
      </c>
      <c r="B12" s="1"/>
      <c r="C12" s="11" t="s">
        <v>55</v>
      </c>
      <c r="D12" s="11" t="s">
        <v>34</v>
      </c>
      <c r="E12" s="11" t="s">
        <v>33</v>
      </c>
      <c r="F12" s="11" t="s">
        <v>14</v>
      </c>
      <c r="G12" s="11" t="s">
        <v>14</v>
      </c>
      <c r="H12" s="11" t="s">
        <v>32</v>
      </c>
      <c r="I12" s="11" t="s">
        <v>32</v>
      </c>
      <c r="J12" s="11" t="s">
        <v>13</v>
      </c>
      <c r="K12" s="11" t="s">
        <v>33</v>
      </c>
      <c r="L12" s="11" t="s">
        <v>32</v>
      </c>
      <c r="M12">
        <f t="shared" si="9"/>
        <v>0</v>
      </c>
      <c r="N12">
        <f t="shared" si="10"/>
        <v>0</v>
      </c>
      <c r="O12">
        <f t="shared" si="1"/>
        <v>0</v>
      </c>
      <c r="P12">
        <f t="shared" si="2"/>
        <v>0</v>
      </c>
      <c r="Q12">
        <f t="shared" si="3"/>
        <v>0</v>
      </c>
      <c r="R12">
        <f t="shared" si="4"/>
        <v>0</v>
      </c>
      <c r="S12">
        <f t="shared" si="5"/>
        <v>0</v>
      </c>
      <c r="T12">
        <f t="shared" si="6"/>
        <v>0</v>
      </c>
      <c r="U12">
        <f t="shared" si="7"/>
        <v>0</v>
      </c>
      <c r="V12">
        <f t="shared" si="8"/>
        <v>0</v>
      </c>
      <c r="Z12" s="8" t="str">
        <f>IF(AB12=AB11,"",ROW(A10))</f>
        <v/>
      </c>
      <c r="AA12" s="8" t="str">
        <f>INDEX($AO$1:$AX$1,MATCH(ROW(A10),$AO$4:$AX$4,0))</f>
        <v>joueur 8</v>
      </c>
      <c r="AB12" s="9">
        <f>INDEX($AO$2:$AX$2,MATCH(ROW(A10),$AO$4:$AX$4,0))</f>
        <v>20</v>
      </c>
    </row>
    <row r="13" spans="1:50" x14ac:dyDescent="0.25">
      <c r="A13" t="s">
        <v>70</v>
      </c>
      <c r="B13" s="1"/>
      <c r="C13" s="11" t="s">
        <v>13</v>
      </c>
      <c r="D13" s="1" t="s">
        <v>31</v>
      </c>
      <c r="E13" s="1"/>
      <c r="F13" s="1"/>
      <c r="G13" s="1"/>
      <c r="H13" s="1"/>
      <c r="I13" s="1"/>
      <c r="J13" s="1"/>
      <c r="K13" s="1"/>
      <c r="L13" s="1"/>
      <c r="M13" s="12">
        <f>IF(AND($B13&lt;&gt;"",C13&lt;&gt;""),IF($B13=C13,120,IF(OR(AND(LEFT($B13,FIND("-",$B13)-1)&lt;MID($B13,FIND("-",$B13)+1,9),LEFT(C13,FIND("-",C13)-1)&lt;MID(C13,FIND("-",C13)+1,9)),AND(LEFT($B13,FIND("-",$B13)-1)=MID($B13,FIND("-",$B13)+1,9),LEFT(C13,FIND("-",C13)-1)=MID(C13,FIND("-",C13)+1,9)),AND(LEFT($B13,FIND("-",$B13)-1)&gt;MID($B13,FIND("-",$B13)+1,9),LEFT(C13,FIND("-",C13)-1)&gt;MID(C13,FIND("-",C13)+1,9))),20,0)),0)</f>
        <v>0</v>
      </c>
      <c r="N13">
        <f>IF(AND($B13&lt;&gt;"",D13&lt;&gt;""),IF($B13=D13,120,IF(OR(AND(LEFT($B13,FIND("-",$B13)-1)&lt;MID($B13,FIND("-",$B13)+1,9),LEFT(D13,FIND("-",D13)-1)&lt;MID(D13,FIND("-",D13)+1,9)),AND(LEFT($B13,FIND("-",$B13)-1)=MID($B13,FIND("-",$B13)+1,9),LEFT(D13,FIND("-",D13)-1)=MID(D13,FIND("-",D13)+1,9)),AND(LEFT($B13,FIND("-",$B13)-1)&gt;MID($B13,FIND("-",$B13)+1,9),LEFT(D13,FIND("-",D13)-1)&gt;MID(D13,FIND("-",D13)+1,9))),20,0)),0)</f>
        <v>0</v>
      </c>
      <c r="O13">
        <f>IF(AND($B13&lt;&gt;"",E13&lt;&gt;""),IF($B13=E13,120,IF(OR(AND(LEFT($B13,FIND("-",$B13)-1)&lt;MID($B13,FIND("-",$B13)+1,9),LEFT(E13,FIND("-",E13)-1)&lt;MID(E13,FIND("-",E13)+1,9)),AND(LEFT($B13,FIND("-",$B13)-1)=MID($B13,FIND("-",$B13)+1,9),LEFT(E13,FIND("-",E13)-1)=MID(E13,FIND("-",E13)+1,9)),AND(LEFT($B13,FIND("-",$B13)-1)&gt;MID($B13,FIND("-",$B13)+1,9),LEFT(E13,FIND("-",E13)-1)&gt;MID(E13,FIND("-",E13)+1,9))),20,0)),0)</f>
        <v>0</v>
      </c>
      <c r="P13">
        <f>IF(AND($B13&lt;&gt;"",F13&lt;&gt;""),IF($B13=F13,120,IF(OR(AND(LEFT($B13,FIND("-",$B13)-1)&lt;MID($B13,FIND("-",$B13)+1,9),LEFT(F13,FIND("-",F13)-1)&lt;MID(F13,FIND("-",F13)+1,9)),AND(LEFT($B13,FIND("-",$B13)-1)=MID($B13,FIND("-",$B13)+1,9),LEFT(F13,FIND("-",F13)-1)=MID(F13,FIND("-",F13)+1,9)),AND(LEFT($B13,FIND("-",$B13)-1)&gt;MID($B13,FIND("-",$B13)+1,9),LEFT(F13,FIND("-",F13)-1)&gt;MID(F13,FIND("-",F13)+1,9))),20,0)),0)</f>
        <v>0</v>
      </c>
      <c r="Q13">
        <f>IF(AND($B13&lt;&gt;"",G13&lt;&gt;""),IF($B13=G13,120,IF(OR(AND(LEFT($B13,FIND("-",$B13)-1)&lt;MID($B13,FIND("-",$B13)+1,9),LEFT(G13,FIND("-",G13)-1)&lt;MID(G13,FIND("-",G13)+1,9)),AND(LEFT($B13,FIND("-",$B13)-1)=MID($B13,FIND("-",$B13)+1,9),LEFT(G13,FIND("-",G13)-1)=MID(G13,FIND("-",G13)+1,9)),AND(LEFT($B13,FIND("-",$B13)-1)&gt;MID($B13,FIND("-",$B13)+1,9),LEFT(G13,FIND("-",G13)-1)&gt;MID(G13,FIND("-",G13)+1,9))),20,0)),0)</f>
        <v>0</v>
      </c>
      <c r="R13">
        <f>IF(AND($B13&lt;&gt;"",H13&lt;&gt;""),IF($B13=H13,120,IF(OR(AND(LEFT($B13,FIND("-",$B13)-1)&lt;MID($B13,FIND("-",$B13)+1,9),LEFT(H13,FIND("-",H13)-1)&lt;MID(H13,FIND("-",H13)+1,9)),AND(LEFT($B13,FIND("-",$B13)-1)=MID($B13,FIND("-",$B13)+1,9),LEFT(H13,FIND("-",H13)-1)=MID(H13,FIND("-",H13)+1,9)),AND(LEFT($B13,FIND("-",$B13)-1)&gt;MID($B13,FIND("-",$B13)+1,9),LEFT(H13,FIND("-",H13)-1)&gt;MID(H13,FIND("-",H13)+1,9))),20,0)),0)</f>
        <v>0</v>
      </c>
      <c r="S13">
        <f>IF(AND($B13&lt;&gt;"",I13&lt;&gt;""),IF($B13=I13,120,IF(OR(AND(LEFT($B13,FIND("-",$B13)-1)&lt;MID($B13,FIND("-",$B13)+1,9),LEFT(I13,FIND("-",I13)-1)&lt;MID(I13,FIND("-",I13)+1,9)),AND(LEFT($B13,FIND("-",$B13)-1)=MID($B13,FIND("-",$B13)+1,9),LEFT(I13,FIND("-",I13)-1)=MID(I13,FIND("-",I13)+1,9)),AND(LEFT($B13,FIND("-",$B13)-1)&gt;MID($B13,FIND("-",$B13)+1,9),LEFT(I13,FIND("-",I13)-1)&gt;MID(I13,FIND("-",I13)+1,9))),20,0)),0)</f>
        <v>0</v>
      </c>
      <c r="T13">
        <f>IF(AND($B13&lt;&gt;"",J13&lt;&gt;""),IF($B13=J13,120,IF(OR(AND(LEFT($B13,FIND("-",$B13)-1)&lt;MID($B13,FIND("-",$B13)+1,9),LEFT(J13,FIND("-",J13)-1)&lt;MID(J13,FIND("-",J13)+1,9)),AND(LEFT($B13,FIND("-",$B13)-1)=MID($B13,FIND("-",$B13)+1,9),LEFT(J13,FIND("-",J13)-1)=MID(J13,FIND("-",J13)+1,9)),AND(LEFT($B13,FIND("-",$B13)-1)&gt;MID($B13,FIND("-",$B13)+1,9),LEFT(J13,FIND("-",J13)-1)&gt;MID(J13,FIND("-",J13)+1,9))),20,0)),0)</f>
        <v>0</v>
      </c>
      <c r="U13">
        <f>IF(AND($B13&lt;&gt;"",K13&lt;&gt;""),IF($B13=K13,120,IF(OR(AND(LEFT($B13,FIND("-",$B13)-1)&lt;MID($B13,FIND("-",$B13)+1,9),LEFT(K13,FIND("-",K13)-1)&lt;MID(K13,FIND("-",K13)+1,9)),AND(LEFT($B13,FIND("-",$B13)-1)=MID($B13,FIND("-",$B13)+1,9),LEFT(K13,FIND("-",K13)-1)=MID(K13,FIND("-",K13)+1,9)),AND(LEFT($B13,FIND("-",$B13)-1)&gt;MID($B13,FIND("-",$B13)+1,9),LEFT(K13,FIND("-",K13)-1)&gt;MID(K13,FIND("-",K13)+1,9))),20,0)),0)</f>
        <v>0</v>
      </c>
      <c r="V13">
        <f>IF(AND($B13&lt;&gt;"",L13&lt;&gt;""),IF($B13=L13,120,IF(OR(AND(LEFT($B13,FIND("-",$B13)-1)&lt;MID($B13,FIND("-",$B13)+1,9),LEFT(L13,FIND("-",L13)-1)&lt;MID(L13,FIND("-",L13)+1,9)),AND(LEFT($B13,FIND("-",$B13)-1)=MID($B13,FIND("-",$B13)+1,9),LEFT(L13,FIND("-",L13)-1)=MID(L13,FIND("-",L13)+1,9)),AND(LEFT($B13,FIND("-",$B13)-1)&gt;MID($B13,FIND("-",$B13)+1,9),LEFT(L13,FIND("-",L13)-1)&gt;MID(L13,FIND("-",L13)+1,9))),20,0)),0)</f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pronostics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2023-12-03T11:03:40Z</dcterms:created>
  <dcterms:modified xsi:type="dcterms:W3CDTF">2023-12-03T16:41:24Z</dcterms:modified>
</cp:coreProperties>
</file>