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76F4BAA-A3DB-49FF-BCFB-0255D678185D}" xr6:coauthVersionLast="47" xr6:coauthVersionMax="47" xr10:uidLastSave="{00000000-0000-0000-0000-000000000000}"/>
  <bookViews>
    <workbookView xWindow="-120" yWindow="-120" windowWidth="29040" windowHeight="15990" tabRatio="613" xr2:uid="{6C7F3A0B-D23D-41CC-85B1-D84721A86538}"/>
  </bookViews>
  <sheets>
    <sheet name="FACTURE" sheetId="4" r:id="rId1"/>
    <sheet name="DEVIS" sheetId="9" r:id="rId2"/>
    <sheet name="CLIENTS" sheetId="12" r:id="rId3"/>
    <sheet name=" PRESTATIONS" sheetId="2" r:id="rId4"/>
    <sheet name="ARCFACT" sheetId="6" r:id="rId5"/>
    <sheet name="ARCHDEV" sheetId="10" r:id="rId6"/>
  </sheets>
  <externalReferences>
    <externalReference r:id="rId7"/>
  </externalReferences>
  <definedNames>
    <definedName name="Arcfact">ARCFACT!$A$2:$I$33</definedName>
    <definedName name="nomclients">OFFSET(CLIENTS!$B$3,0,0,COUNTA(CLIENTS!$B$3:$B$16-1))</definedName>
    <definedName name="Prestations">' PRESTATIONS'!$A$3:$F$12</definedName>
    <definedName name="Référence">' PRESTATIONS'!$A$3:$A$12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9" l="1"/>
  <c r="B14" i="9"/>
  <c r="B15" i="9"/>
  <c r="B14" i="4"/>
  <c r="B13" i="4"/>
  <c r="B12" i="4"/>
  <c r="G37" i="4"/>
  <c r="G36" i="4"/>
  <c r="G35" i="4"/>
  <c r="F18" i="4"/>
  <c r="G18" i="4"/>
  <c r="G36" i="9"/>
  <c r="F20" i="9"/>
  <c r="F21" i="9"/>
  <c r="F22" i="9"/>
  <c r="F23" i="9"/>
  <c r="G23" i="9" s="1"/>
  <c r="F24" i="9"/>
  <c r="F25" i="9"/>
  <c r="F26" i="9"/>
  <c r="F27" i="9"/>
  <c r="G27" i="9" s="1"/>
  <c r="F28" i="9"/>
  <c r="F29" i="9"/>
  <c r="F30" i="9"/>
  <c r="F31" i="9"/>
  <c r="G31" i="9" s="1"/>
  <c r="F32" i="9"/>
  <c r="F33" i="9"/>
  <c r="F34" i="9"/>
  <c r="G20" i="9"/>
  <c r="G21" i="9"/>
  <c r="G22" i="9"/>
  <c r="G24" i="9"/>
  <c r="G25" i="9"/>
  <c r="G26" i="9"/>
  <c r="G28" i="9"/>
  <c r="G29" i="9"/>
  <c r="G30" i="9"/>
  <c r="G32" i="9"/>
  <c r="G33" i="9"/>
  <c r="G34" i="9"/>
  <c r="F19" i="9"/>
  <c r="G19" i="9" s="1"/>
  <c r="D19" i="9"/>
  <c r="B19" i="9"/>
  <c r="B18" i="4"/>
  <c r="G11" i="4"/>
  <c r="E18" i="4"/>
  <c r="C18" i="4"/>
  <c r="G13" i="9"/>
  <c r="C36" i="9"/>
  <c r="B39" i="9"/>
  <c r="C28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C22" i="4"/>
  <c r="C23" i="4"/>
  <c r="C24" i="4"/>
  <c r="C25" i="4"/>
  <c r="C26" i="4"/>
  <c r="C27" i="4"/>
  <c r="C29" i="4"/>
  <c r="C30" i="4"/>
  <c r="C31" i="4"/>
  <c r="C32" i="4"/>
  <c r="C33" i="4"/>
  <c r="C34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7" i="9" a="1"/>
  <c r="G34" i="4" l="1"/>
  <c r="G30" i="4"/>
  <c r="G26" i="4"/>
  <c r="G22" i="4"/>
  <c r="G33" i="4"/>
  <c r="G25" i="4"/>
  <c r="G32" i="4"/>
  <c r="G28" i="4"/>
  <c r="G24" i="4"/>
  <c r="G29" i="4"/>
  <c r="G31" i="4"/>
  <c r="G27" i="4"/>
  <c r="G23" i="4"/>
  <c r="B37" i="9"/>
  <c r="B36" i="4" l="1" a="1"/>
  <c r="B36" i="4" s="1"/>
  <c r="D35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<sst xmlns="http://schemas.openxmlformats.org/spreadsheetml/2006/main" count="236" uniqueCount="178">
  <si>
    <t>ADRESSE</t>
  </si>
  <si>
    <t>CODE</t>
  </si>
  <si>
    <t>VILLE</t>
  </si>
  <si>
    <t>TELEPHONE</t>
  </si>
  <si>
    <t>EMAIL</t>
  </si>
  <si>
    <t>PRESTATIONS DEMANDEES</t>
  </si>
  <si>
    <t>DESIGNATION</t>
  </si>
  <si>
    <t>UNITE</t>
  </si>
  <si>
    <t>TVA</t>
  </si>
  <si>
    <t>MONTANT HT</t>
  </si>
  <si>
    <t>REF</t>
  </si>
  <si>
    <t>REMISE</t>
  </si>
  <si>
    <t>TOTAL TTC</t>
  </si>
  <si>
    <t>ARRETE LA PRESENTE FACTURE A LA SOMME DE</t>
  </si>
  <si>
    <t>Paypal</t>
  </si>
  <si>
    <t>Carte et/ou  virement bancaire</t>
  </si>
  <si>
    <t>Cash (en nos locaux)</t>
  </si>
  <si>
    <t>Paiement sous 30 jours</t>
  </si>
  <si>
    <t>Merci de votre confiance.</t>
  </si>
  <si>
    <t>Mode:</t>
  </si>
  <si>
    <t>Pénalité:</t>
  </si>
  <si>
    <t>Date:</t>
  </si>
  <si>
    <t>TOTAL HT</t>
  </si>
  <si>
    <t>TYPE</t>
  </si>
  <si>
    <t>PRESTATIONS</t>
  </si>
  <si>
    <t>PRIX UNITAIRE</t>
  </si>
  <si>
    <t>PU</t>
  </si>
  <si>
    <t>SURF/QTE</t>
  </si>
  <si>
    <t>Cedric N'DA</t>
  </si>
  <si>
    <t>Gérant</t>
  </si>
  <si>
    <t>Livraison</t>
  </si>
  <si>
    <t>Condition</t>
  </si>
  <si>
    <t>Cordialement vôtre.</t>
  </si>
  <si>
    <t>N° FACTURE</t>
  </si>
  <si>
    <t>NOM CLIENT</t>
  </si>
  <si>
    <t>MONTANT TTC</t>
  </si>
  <si>
    <t>Démolition</t>
  </si>
  <si>
    <t>m2</t>
  </si>
  <si>
    <t>kg</t>
  </si>
  <si>
    <t>Sable</t>
  </si>
  <si>
    <t>Gravier</t>
  </si>
  <si>
    <t>Fourniture</t>
  </si>
  <si>
    <t>Piece (s)</t>
  </si>
  <si>
    <t>Paquet (s)</t>
  </si>
  <si>
    <t>Objet(s)</t>
  </si>
  <si>
    <t>Outil(s)</t>
  </si>
  <si>
    <t>Paxalu</t>
  </si>
  <si>
    <t>Rouleaux</t>
  </si>
  <si>
    <t>Divers</t>
  </si>
  <si>
    <t>Construction</t>
  </si>
  <si>
    <t>Société</t>
  </si>
  <si>
    <t>Adresse 1 700 z</t>
  </si>
  <si>
    <t>Adresse 2 600 z</t>
  </si>
  <si>
    <t>Adresse 3 700 z</t>
  </si>
  <si>
    <t>Adresse 4 600 z</t>
  </si>
  <si>
    <t>Adresse 5 700 z</t>
  </si>
  <si>
    <t>Adresse 6 600 z</t>
  </si>
  <si>
    <t>Adresse 7 700 z</t>
  </si>
  <si>
    <t>Abidjan</t>
  </si>
  <si>
    <t>Paris</t>
  </si>
  <si>
    <t>Abengourou</t>
  </si>
  <si>
    <t>Dabou</t>
  </si>
  <si>
    <t>Isy-les moulineux</t>
  </si>
  <si>
    <t>00 01 02 03 04</t>
  </si>
  <si>
    <t>01 01 02 03 04</t>
  </si>
  <si>
    <t>02 01 02 03 04</t>
  </si>
  <si>
    <t>03 01 02 03 04</t>
  </si>
  <si>
    <t>04 01 02 03 04</t>
  </si>
  <si>
    <t>Construction piscine</t>
  </si>
  <si>
    <t>Réfection entrée domicile</t>
  </si>
  <si>
    <t>Daloa</t>
  </si>
  <si>
    <t>Duekoué</t>
  </si>
  <si>
    <t>Construction villa secondaire</t>
  </si>
  <si>
    <t>Toiture garage</t>
  </si>
  <si>
    <t>Vrd devant domicile</t>
  </si>
  <si>
    <t>Aménagement agence</t>
  </si>
  <si>
    <t>Patmalonda@yahoo.fr</t>
  </si>
  <si>
    <t>Hibou@gmail.com</t>
  </si>
  <si>
    <t>Danger@hotmail.com</t>
  </si>
  <si>
    <t>Patratas@yahoo.fr</t>
  </si>
  <si>
    <t>Holala@sms.fr</t>
  </si>
  <si>
    <t>Vraimenttoi@gmail.gr</t>
  </si>
  <si>
    <t>Heloyou@maxi.fr</t>
  </si>
  <si>
    <t xml:space="preserve">DATE </t>
  </si>
  <si>
    <t>Essence</t>
  </si>
  <si>
    <t>Litre</t>
  </si>
  <si>
    <t>SOIT</t>
  </si>
  <si>
    <t>FAC-2023-09-0000</t>
  </si>
  <si>
    <t>DEVIS</t>
  </si>
  <si>
    <t>N°:</t>
  </si>
  <si>
    <t>TOTAL</t>
  </si>
  <si>
    <t>ARRETE LE PRESENT DEVIS A LA SOMME DE</t>
  </si>
  <si>
    <t>Livraison:</t>
  </si>
  <si>
    <t>Condition:</t>
  </si>
  <si>
    <t>Particulier</t>
  </si>
  <si>
    <t>Patriculier</t>
  </si>
  <si>
    <t>Lu et approuvé</t>
  </si>
  <si>
    <t>ARCHIVES FACTURES</t>
  </si>
  <si>
    <t>N° DEVIS</t>
  </si>
  <si>
    <t>ARCHIVES DEVIS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</si>
  <si>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</si>
  <si>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</si>
  <si>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</si>
  <si>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</si>
  <si>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</si>
  <si>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</si>
  <si>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</si>
  <si>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</si>
  <si>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</si>
  <si>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</si>
  <si>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NOM &amp; PRENOMS</t>
  </si>
  <si>
    <t>Parfait Christian NDOM</t>
  </si>
  <si>
    <t>Franklin NYAMSI</t>
  </si>
  <si>
    <t>Fabrice HOBAOU</t>
  </si>
  <si>
    <t>Omtel Dax Sarl</t>
  </si>
  <si>
    <t>Kmt services</t>
  </si>
  <si>
    <t>Jean Koffi NJAMINGA</t>
  </si>
  <si>
    <t>N°</t>
  </si>
  <si>
    <t>CLT1</t>
  </si>
  <si>
    <t>CLT2</t>
  </si>
  <si>
    <t>CLT3</t>
  </si>
  <si>
    <t>CLT4</t>
  </si>
  <si>
    <t>CLT5</t>
  </si>
  <si>
    <t>CLT6</t>
  </si>
  <si>
    <t>CLT7</t>
  </si>
  <si>
    <t>Luc AbatiI NGANGA</t>
  </si>
  <si>
    <t>SURF / QTE</t>
  </si>
  <si>
    <t>CLT8</t>
  </si>
  <si>
    <t>CLT9</t>
  </si>
  <si>
    <t>CLT10</t>
  </si>
  <si>
    <t>Pierre ZAHIRI</t>
  </si>
  <si>
    <t>Zanzibar</t>
  </si>
  <si>
    <t>yadahou@gmail,cpm</t>
  </si>
  <si>
    <t>Piscine</t>
  </si>
  <si>
    <t>Oracle Entreprises</t>
  </si>
  <si>
    <t>Adresse 20 1200 W</t>
  </si>
  <si>
    <t>Gagnoa</t>
  </si>
  <si>
    <t>bingbang@yahoo,com</t>
  </si>
  <si>
    <t>Construction siège</t>
  </si>
  <si>
    <t>Adresse 8 300 E</t>
  </si>
  <si>
    <t>Niamey</t>
  </si>
  <si>
    <t>Réfection appartement</t>
  </si>
  <si>
    <t>06 01 02 03 04</t>
  </si>
  <si>
    <t>77 07 82 53 37</t>
  </si>
  <si>
    <t>05 01 02 03 04</t>
  </si>
  <si>
    <t>Adresse 70 4500 T</t>
  </si>
  <si>
    <t>11  40 15 89 70</t>
  </si>
  <si>
    <t xml:space="preserve">31 22 45 65 78 </t>
  </si>
  <si>
    <t>CLT11</t>
  </si>
  <si>
    <t>CLT12</t>
  </si>
  <si>
    <t>Adresse 10 5350 A</t>
  </si>
  <si>
    <t>01 01 22 03 45</t>
  </si>
  <si>
    <t>Gvient@yahoo,fr</t>
  </si>
  <si>
    <t>Adresse 43000 V</t>
  </si>
  <si>
    <t>Geneve</t>
  </si>
  <si>
    <t>Libreville</t>
  </si>
  <si>
    <t>53 33 44 55 66</t>
  </si>
  <si>
    <t>Sciencevie@gmail,com</t>
  </si>
  <si>
    <t>Portail d'entrée</t>
  </si>
  <si>
    <t>Réfection clotûre</t>
  </si>
  <si>
    <t>Clotûre parc</t>
  </si>
  <si>
    <t>Bimbo Voyages</t>
  </si>
  <si>
    <t>Brice Oligui NGUEMA</t>
  </si>
  <si>
    <t>Nathalie YAMB</t>
  </si>
  <si>
    <t>CLT13</t>
  </si>
  <si>
    <t>Sitarail</t>
  </si>
  <si>
    <t>77 88 99 00 11</t>
  </si>
  <si>
    <t>Vouloirb@yahoo,com</t>
  </si>
  <si>
    <t>Vrd</t>
  </si>
  <si>
    <t>Walid DIA</t>
  </si>
  <si>
    <t>Adresse 7 000 X</t>
  </si>
  <si>
    <t>Adresse 80 G</t>
  </si>
  <si>
    <t>Barcelone</t>
  </si>
  <si>
    <t>78 88 99 10 11</t>
  </si>
  <si>
    <t>Yohoucasimir@gmail,com</t>
  </si>
  <si>
    <t>CLT14</t>
  </si>
  <si>
    <t>DEV-2023-08-0000</t>
  </si>
  <si>
    <t>Nom client/Société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</si>
</sst>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●\ @"/>
    <numFmt numFmtId="165" formatCode="_-* #,##0.00\ [$€-40C]_-;\-* #,##0.00\ [$€-40C]_-;_-* &quot;-&quot;??\ [$€-40C]_-;_-@_-"/>
    <numFmt numFmtId="166" formatCode="#,##0.00_ ;\-#,##0.00\ "/>
    <numFmt numFmtId="167" formatCode="00000"/>
    <numFmt numFmtId="168" formatCode="#,##0_ ;\-#,##0\ "/>
    <numFmt numFmtId="169" formatCode="_-* #,##0\ [$€-40C]_-;\-* #,##0\ [$€-40C]_-;_-* &quot;-&quot;\ [$€-40C]_-;_-@_-"/>
    <numFmt numFmtId="170" formatCode="_-* #\ ##,000\ [$€-40C]_-;\-* #\ ##,000\ [$€-40C]_-;_-* &quot;-&quot;??\ [$€-40C]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theme="1"/>
      <name val="Arial Black"/>
      <family val="2"/>
    </font>
    <font>
      <b/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000000"/>
      <name val="Arial Black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CA18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164" fontId="0" fillId="0" borderId="0" xfId="0" applyNumberFormat="1"/>
    <xf numFmtId="9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1" xfId="0" applyBorder="1"/>
    <xf numFmtId="0" fontId="7" fillId="0" borderId="0" xfId="0" applyFont="1" applyAlignment="1">
      <alignment horizontal="right"/>
    </xf>
    <xf numFmtId="14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9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2" fillId="3" borderId="5" xfId="0" applyFont="1" applyFill="1" applyBorder="1" applyAlignment="1">
      <alignment horizontal="center" vertical="center"/>
    </xf>
    <xf numFmtId="9" fontId="2" fillId="3" borderId="5" xfId="1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1" fillId="0" borderId="0" xfId="0" applyFont="1"/>
    <xf numFmtId="0" fontId="2" fillId="0" borderId="5" xfId="0" applyFont="1" applyBorder="1" applyAlignment="1">
      <alignment horizontal="center" vertical="center"/>
    </xf>
    <xf numFmtId="9" fontId="2" fillId="0" borderId="5" xfId="1" applyFont="1" applyFill="1" applyBorder="1" applyAlignment="1">
      <alignment horizontal="center" vertical="center"/>
    </xf>
    <xf numFmtId="0" fontId="6" fillId="0" borderId="0" xfId="0" applyFont="1"/>
    <xf numFmtId="0" fontId="13" fillId="0" borderId="5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0" borderId="3" xfId="0" applyNumberFormat="1" applyFont="1" applyBorder="1" applyAlignment="1">
      <alignment horizontal="left" vertical="center"/>
    </xf>
    <xf numFmtId="0" fontId="4" fillId="0" borderId="0" xfId="0" applyFont="1"/>
    <xf numFmtId="3" fontId="0" fillId="0" borderId="0" xfId="0" applyNumberFormat="1"/>
    <xf numFmtId="14" fontId="0" fillId="0" borderId="0" xfId="0" applyNumberFormat="1"/>
    <xf numFmtId="14" fontId="4" fillId="0" borderId="0" xfId="0" quotePrefix="1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2" fillId="3" borderId="5" xfId="0" quotePrefix="1" applyFont="1" applyFill="1" applyBorder="1" applyAlignment="1">
      <alignment horizontal="left" vertical="center"/>
    </xf>
    <xf numFmtId="0" fontId="2" fillId="0" borderId="5" xfId="0" quotePrefix="1" applyFont="1" applyBorder="1" applyAlignment="1">
      <alignment horizontal="left" vertical="center"/>
    </xf>
    <xf numFmtId="9" fontId="0" fillId="0" borderId="0" xfId="1" applyFont="1" applyAlignment="1">
      <alignment horizontal="left" vertical="center"/>
    </xf>
    <xf numFmtId="0" fontId="0" fillId="0" borderId="5" xfId="0" applyBorder="1" applyAlignment="1">
      <alignment vertical="center"/>
    </xf>
    <xf numFmtId="0" fontId="4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0" fillId="6" borderId="5" xfId="0" applyFill="1" applyBorder="1" applyAlignment="1">
      <alignment vertical="center"/>
    </xf>
    <xf numFmtId="0" fontId="12" fillId="7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3" fillId="0" borderId="0" xfId="0" applyFont="1"/>
    <xf numFmtId="1" fontId="2" fillId="3" borderId="5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top"/>
    </xf>
    <xf numFmtId="166" fontId="2" fillId="0" borderId="0" xfId="0" applyNumberFormat="1" applyFont="1" applyAlignment="1">
      <alignment horizontal="left" vertical="center" wrapText="1"/>
    </xf>
    <xf numFmtId="1" fontId="2" fillId="0" borderId="5" xfId="1" applyNumberFormat="1" applyFont="1" applyFill="1" applyBorder="1" applyAlignment="1">
      <alignment horizontal="center" vertical="center"/>
    </xf>
    <xf numFmtId="169" fontId="2" fillId="3" borderId="5" xfId="0" applyNumberFormat="1" applyFont="1" applyFill="1" applyBorder="1" applyAlignment="1">
      <alignment horizontal="center" vertical="center"/>
    </xf>
    <xf numFmtId="169" fontId="2" fillId="0" borderId="5" xfId="0" applyNumberFormat="1" applyFont="1" applyBorder="1" applyAlignment="1">
      <alignment horizontal="center" vertical="center"/>
    </xf>
    <xf numFmtId="14" fontId="0" fillId="0" borderId="1" xfId="0" applyNumberFormat="1" applyBorder="1"/>
    <xf numFmtId="0" fontId="13" fillId="0" borderId="0" xfId="0" applyFont="1" applyAlignment="1">
      <alignment horizontal="right" vertical="center"/>
    </xf>
    <xf numFmtId="0" fontId="2" fillId="0" borderId="0" xfId="0" applyFont="1" applyAlignment="1">
      <alignment horizontal="right"/>
    </xf>
    <xf numFmtId="0" fontId="18" fillId="8" borderId="0" xfId="0" applyFont="1" applyFill="1"/>
    <xf numFmtId="0" fontId="20" fillId="0" borderId="0" xfId="2"/>
    <xf numFmtId="170" fontId="0" fillId="0" borderId="5" xfId="0" applyNumberFormat="1" applyBorder="1" applyAlignment="1">
      <alignment vertical="center"/>
    </xf>
    <xf numFmtId="170" fontId="0" fillId="6" borderId="5" xfId="0" applyNumberFormat="1" applyFill="1" applyBorder="1" applyAlignment="1">
      <alignment vertical="center"/>
    </xf>
    <xf numFmtId="170" fontId="0" fillId="0" borderId="4" xfId="0" applyNumberFormat="1" applyBorder="1" applyAlignment="1">
      <alignment vertical="center"/>
    </xf>
    <xf numFmtId="0" fontId="5" fillId="0" borderId="0" xfId="0" applyFont="1" applyAlignment="1">
      <alignment horizontal="center"/>
    </xf>
    <xf numFmtId="167" fontId="2" fillId="0" borderId="14" xfId="0" applyNumberFormat="1" applyFont="1" applyBorder="1" applyAlignment="1">
      <alignment horizontal="right" vertical="center"/>
    </xf>
    <xf numFmtId="168" fontId="2" fillId="0" borderId="0" xfId="0" applyNumberFormat="1" applyFont="1" applyAlignment="1">
      <alignment horizontal="center" vertical="center" wrapText="1"/>
    </xf>
    <xf numFmtId="168" fontId="2" fillId="0" borderId="3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3" borderId="7" xfId="0" applyFont="1" applyFill="1" applyBorder="1" applyAlignment="1">
      <alignment horizontal="right"/>
    </xf>
    <xf numFmtId="0" fontId="3" fillId="3" borderId="8" xfId="0" applyFont="1" applyFill="1" applyBorder="1" applyAlignment="1">
      <alignment horizontal="right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5" fillId="6" borderId="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CA18C"/>
      <color rgb="FFC09200"/>
      <color rgb="FFFF3300"/>
      <color rgb="FFFFEEB9"/>
      <color rgb="FFFFE89F"/>
      <color rgb="FFFFE389"/>
      <color rgb="FFFFF5D5"/>
      <color rgb="FFFFF3F5"/>
      <color rgb="FFFFEFFF"/>
      <color rgb="FFFB81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1760220</xdr:colOff>
      <xdr:row>7</xdr:row>
      <xdr:rowOff>53340</xdr:rowOff>
    </xdr:from>
    <xdr:ext cx="2768643" cy="47244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08860" y="1333500"/>
          <a:ext cx="2768643" cy="47244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2400" b="0" cap="none" spc="0">
              <a:ln w="0"/>
              <a:solidFill>
                <a:schemeClr val="accent6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Black" panose="020B0A04020102020204" pitchFamily="34" charset="0"/>
            </a:rPr>
            <a:t>FACTURE</a:t>
          </a:r>
        </a:p>
      </xdr:txBody>
    </xdr:sp>
    <xdr:clientData/>
  </xdr:oneCellAnchor>
  <xdr:twoCellAnchor>
    <xdr:from>
      <xdr:col>0</xdr:col>
      <xdr:colOff>167640</xdr:colOff>
      <xdr:row>9</xdr:row>
      <xdr:rowOff>130770</xdr:rowOff>
    </xdr:from>
    <xdr:to>
      <xdr:col>2</xdr:col>
      <xdr:colOff>0</xdr:colOff>
      <xdr:row>14</xdr:row>
      <xdr:rowOff>46950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7640" y="1839125"/>
          <a:ext cx="2487070" cy="1034599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171450</xdr:rowOff>
        </xdr:from>
        <xdr:to>
          <xdr:col>7</xdr:col>
          <xdr:colOff>0</xdr:colOff>
          <xdr:row>5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Arial Black"/>
                </a:rPr>
                <a:t>ARCHIVER </a:t>
              </a:r>
            </a:p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Arial Black"/>
                </a:rPr>
                <a:t>&amp; </a:t>
              </a:r>
            </a:p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Arial Black"/>
                </a:rPr>
                <a:t>NUMEROTER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392430</xdr:colOff>
      <xdr:row>11</xdr:row>
      <xdr:rowOff>1088</xdr:rowOff>
    </xdr:from>
    <xdr:to>
      <xdr:col>2</xdr:col>
      <xdr:colOff>0</xdr:colOff>
      <xdr:row>15</xdr:row>
      <xdr:rowOff>46808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92430" y="2274388"/>
          <a:ext cx="2477770" cy="96012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2273300</xdr:colOff>
      <xdr:row>9</xdr:row>
      <xdr:rowOff>40821</xdr:rowOff>
    </xdr:from>
    <xdr:to>
      <xdr:col>4</xdr:col>
      <xdr:colOff>0</xdr:colOff>
      <xdr:row>9</xdr:row>
      <xdr:rowOff>355600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762250" y="1698171"/>
          <a:ext cx="1416050" cy="314779"/>
        </a:xfrm>
        <a:prstGeom prst="rect">
          <a:avLst/>
        </a:prstGeom>
        <a:solidFill>
          <a:schemeClr val="accent2">
            <a:alpha val="50196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1</xdr:row>
          <xdr:rowOff>9525</xdr:rowOff>
        </xdr:from>
        <xdr:to>
          <xdr:col>6</xdr:col>
          <xdr:colOff>1228725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Arial Black"/>
                </a:rPr>
                <a:t>ARCHIVER ET NUMEROTER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TMALONDA\AppData\Roaming\Microsoft\AddIns\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NbLettre"/>
    </sheetNames>
    <definedNames>
      <definedName name="ConvNumberLette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Vouloirb@yahoo,com" TargetMode="External"/><Relationship Id="rId2" Type="http://schemas.openxmlformats.org/officeDocument/2006/relationships/hyperlink" Target="mailto:Sciencevie@gmail,com" TargetMode="External"/><Relationship Id="rId1" Type="http://schemas.openxmlformats.org/officeDocument/2006/relationships/hyperlink" Target="mailto:Gvient@yahoo,fr" TargetMode="External"/><Relationship Id="rId4" Type="http://schemas.openxmlformats.org/officeDocument/2006/relationships/hyperlink" Target="mailto:Yohoucasimir@gmail,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8F43C-9368-44D5-88AD-0B10FD1F7250}">
  <sheetPr codeName="Feuil1">
    <tabColor rgb="FFFF0000"/>
  </sheetPr>
  <dimension ref="A7:M45"/>
  <sheetViews>
    <sheetView tabSelected="1" zoomScaleNormal="100" workbookViewId="0">
      <selection activeCell="B36" sqref="B36:D36"/>
    </sheetView>
  </sheetViews>
  <sheetFormatPr defaultColWidth="11.42578125" defaultRowHeight="15" x14ac:dyDescent="0.25"/>
  <cols>
    <col min="1" max="1" width="8" customWidth="1"/>
    <col min="2" max="2" width="30.7109375" customWidth="1"/>
    <col min="3" max="3" width="10.28515625" bestFit="1" customWidth="1"/>
    <col min="4" max="4" width="13.140625" customWidth="1"/>
    <col min="5" max="5" width="10.7109375" bestFit="1" customWidth="1"/>
    <col min="6" max="6" width="7.42578125" customWidth="1"/>
    <col min="7" max="7" width="19.28515625" customWidth="1"/>
  </cols>
  <sheetData>
    <row r="7" spans="1:12" ht="18.75" x14ac:dyDescent="0.3">
      <c r="H7" s="55"/>
    </row>
    <row r="11" spans="1:12" ht="18.75" x14ac:dyDescent="0.3">
      <c r="A11" s="21"/>
      <c r="B11" s="21" t="s">
        <v>116</v>
      </c>
      <c r="C11" s="21"/>
      <c r="D11" s="21"/>
      <c r="F11" s="9" t="s">
        <v>21</v>
      </c>
      <c r="G11" s="10">
        <f ca="1">TODAY()</f>
        <v>45182</v>
      </c>
    </row>
    <row r="12" spans="1:12" ht="18.75" x14ac:dyDescent="0.3">
      <c r="A12" s="21"/>
      <c r="B12" s="21" t="str">
        <f>VLOOKUP(B11,CLIENTS!B3:H16,2,FALSE)</f>
        <v>Particulier</v>
      </c>
      <c r="C12" s="21"/>
      <c r="D12" s="21"/>
      <c r="F12" s="11" t="s">
        <v>117</v>
      </c>
      <c r="G12" s="42" t="s">
        <v>87</v>
      </c>
      <c r="K12" s="40"/>
    </row>
    <row r="13" spans="1:12" ht="18.75" x14ac:dyDescent="0.25">
      <c r="A13" s="21"/>
      <c r="B13" s="21" t="str">
        <f>VLOOKUP(B11,CLIENTS!B3:H16,6,FALSE)</f>
        <v>Patmalonda@yahoo.fr</v>
      </c>
      <c r="C13" s="21"/>
      <c r="D13" s="21"/>
      <c r="K13" s="41"/>
    </row>
    <row r="14" spans="1:12" ht="18.75" x14ac:dyDescent="0.3">
      <c r="A14" s="21"/>
      <c r="B14" s="21" t="str">
        <f>VLOOKUP(B11,CLIENTS!B3:H16,7,FALSE)</f>
        <v>Construction piscine</v>
      </c>
      <c r="C14" s="21"/>
      <c r="D14" s="21"/>
      <c r="K14" s="39"/>
      <c r="L14" s="41"/>
    </row>
    <row r="15" spans="1:12" ht="10.15" customHeight="1" x14ac:dyDescent="0.25"/>
    <row r="16" spans="1:12" ht="10.15" customHeight="1" x14ac:dyDescent="0.25"/>
    <row r="17" spans="1:13" ht="18.75" x14ac:dyDescent="0.25">
      <c r="A17" s="26" t="s">
        <v>10</v>
      </c>
      <c r="B17" s="26" t="s">
        <v>6</v>
      </c>
      <c r="C17" s="26" t="s">
        <v>7</v>
      </c>
      <c r="D17" s="26" t="s">
        <v>126</v>
      </c>
      <c r="E17" s="26" t="s">
        <v>26</v>
      </c>
      <c r="F17" s="26" t="s">
        <v>8</v>
      </c>
      <c r="G17" s="26" t="s">
        <v>9</v>
      </c>
      <c r="J17" s="43"/>
      <c r="K17" s="43"/>
      <c r="L17" s="43"/>
      <c r="M17" s="44"/>
    </row>
    <row r="18" spans="1:13" s="35" customFormat="1" ht="15.75" x14ac:dyDescent="0.2">
      <c r="A18" s="22"/>
      <c r="B18" s="45" t="e">
        <f>VLOOKUP(A18,Prestations,2,0)</f>
        <v>#N/A</v>
      </c>
      <c r="C18" s="22" t="e">
        <f>VLOOKUP(A18,Prestations,2,FALSE)</f>
        <v>#N/A</v>
      </c>
      <c r="D18" s="22"/>
      <c r="E18" s="56" t="e">
        <f>VLOOKUP(A18,Prestations,6,FALSE)</f>
        <v>#N/A</v>
      </c>
      <c r="F18" s="23" t="e">
        <f>VLOOKUP(A18,CLIENTS!A3:H15,5,FALSE)</f>
        <v>#N/A</v>
      </c>
      <c r="G18" s="60" t="e">
        <f>PRODUCT(E18,D18)</f>
        <v>#N/A</v>
      </c>
    </row>
    <row r="19" spans="1:13" s="35" customFormat="1" ht="15.75" x14ac:dyDescent="0.2">
      <c r="A19" s="33"/>
      <c r="B19" s="46"/>
      <c r="C19" s="33"/>
      <c r="D19" s="33"/>
      <c r="E19" s="59"/>
      <c r="F19" s="34"/>
      <c r="G19" s="61"/>
    </row>
    <row r="20" spans="1:13" ht="15.75" x14ac:dyDescent="0.25">
      <c r="A20" s="22"/>
      <c r="B20" s="45"/>
      <c r="C20" s="22"/>
      <c r="D20" s="22"/>
      <c r="E20" s="56"/>
      <c r="F20" s="23"/>
      <c r="G20" s="60"/>
    </row>
    <row r="21" spans="1:13" ht="15.75" x14ac:dyDescent="0.25">
      <c r="A21" s="33"/>
      <c r="B21" s="46"/>
      <c r="C21" s="33"/>
      <c r="D21" s="33"/>
      <c r="E21" s="59"/>
      <c r="F21" s="34"/>
      <c r="G21" s="61"/>
    </row>
    <row r="22" spans="1:13" ht="15.75" x14ac:dyDescent="0.25">
      <c r="A22" s="22"/>
      <c r="B22" s="45" t="str">
        <f t="shared" ref="B22:B34" si="0">IFERROR(VLOOKUP(A22,Prestations,2,0),"")</f>
        <v/>
      </c>
      <c r="C22" s="22" t="str">
        <f t="shared" ref="C22:C34" si="1">IFERROR(VLOOKUP(A22,Prestations,3,0),"")</f>
        <v/>
      </c>
      <c r="D22" s="22"/>
      <c r="E22" s="56" t="str">
        <f t="shared" ref="E22:E34" si="2">IFERROR(VLOOKUP(A22,Prestations,6,0),"")</f>
        <v/>
      </c>
      <c r="F22" s="23" t="str">
        <f t="shared" ref="F22:F34" si="3">IFERROR(VLOOKUP(A22,Prestations,5,0),"")</f>
        <v/>
      </c>
      <c r="G22" s="60" t="str">
        <f t="shared" ref="G22:G34" si="4">IFERROR(PRODUCT(E22,D22)*F22, "")</f>
        <v/>
      </c>
    </row>
    <row r="23" spans="1:13" ht="15.75" x14ac:dyDescent="0.25">
      <c r="A23" s="33"/>
      <c r="B23" s="46" t="str">
        <f t="shared" si="0"/>
        <v/>
      </c>
      <c r="C23" s="33" t="str">
        <f t="shared" si="1"/>
        <v/>
      </c>
      <c r="D23" s="33"/>
      <c r="E23" s="59" t="str">
        <f t="shared" si="2"/>
        <v/>
      </c>
      <c r="F23" s="34" t="str">
        <f t="shared" si="3"/>
        <v/>
      </c>
      <c r="G23" s="61" t="str">
        <f t="shared" si="4"/>
        <v/>
      </c>
    </row>
    <row r="24" spans="1:13" ht="15.75" x14ac:dyDescent="0.25">
      <c r="A24" s="22"/>
      <c r="B24" s="45" t="str">
        <f t="shared" si="0"/>
        <v/>
      </c>
      <c r="C24" s="22" t="str">
        <f t="shared" si="1"/>
        <v/>
      </c>
      <c r="D24" s="22"/>
      <c r="E24" s="56" t="str">
        <f t="shared" si="2"/>
        <v/>
      </c>
      <c r="F24" s="23" t="str">
        <f t="shared" si="3"/>
        <v/>
      </c>
      <c r="G24" s="60" t="str">
        <f t="shared" si="4"/>
        <v/>
      </c>
    </row>
    <row r="25" spans="1:13" ht="15.75" x14ac:dyDescent="0.25">
      <c r="A25" s="33"/>
      <c r="B25" s="46" t="str">
        <f t="shared" si="0"/>
        <v/>
      </c>
      <c r="C25" s="33" t="str">
        <f t="shared" si="1"/>
        <v/>
      </c>
      <c r="D25" s="33"/>
      <c r="E25" s="59" t="str">
        <f t="shared" si="2"/>
        <v/>
      </c>
      <c r="F25" s="34" t="str">
        <f t="shared" si="3"/>
        <v/>
      </c>
      <c r="G25" s="61" t="str">
        <f t="shared" si="4"/>
        <v/>
      </c>
    </row>
    <row r="26" spans="1:13" ht="15.75" x14ac:dyDescent="0.25">
      <c r="A26" s="22"/>
      <c r="B26" s="45" t="str">
        <f t="shared" si="0"/>
        <v/>
      </c>
      <c r="C26" s="22" t="str">
        <f t="shared" si="1"/>
        <v/>
      </c>
      <c r="D26" s="22"/>
      <c r="E26" s="56" t="str">
        <f t="shared" si="2"/>
        <v/>
      </c>
      <c r="F26" s="23" t="str">
        <f t="shared" si="3"/>
        <v/>
      </c>
      <c r="G26" s="60" t="str">
        <f t="shared" si="4"/>
        <v/>
      </c>
    </row>
    <row r="27" spans="1:13" ht="15.75" x14ac:dyDescent="0.25">
      <c r="A27" s="33"/>
      <c r="B27" s="46" t="str">
        <f t="shared" si="0"/>
        <v/>
      </c>
      <c r="C27" s="33" t="str">
        <f t="shared" si="1"/>
        <v/>
      </c>
      <c r="D27" s="33"/>
      <c r="E27" s="59" t="str">
        <f t="shared" si="2"/>
        <v/>
      </c>
      <c r="F27" s="34" t="str">
        <f t="shared" si="3"/>
        <v/>
      </c>
      <c r="G27" s="61" t="str">
        <f t="shared" si="4"/>
        <v/>
      </c>
    </row>
    <row r="28" spans="1:13" ht="15.75" x14ac:dyDescent="0.25">
      <c r="A28" s="22"/>
      <c r="B28" s="45" t="str">
        <f t="shared" si="0"/>
        <v/>
      </c>
      <c r="C28" s="22" t="str">
        <f t="shared" si="1"/>
        <v/>
      </c>
      <c r="D28" s="24"/>
      <c r="E28" s="56" t="str">
        <f t="shared" si="2"/>
        <v/>
      </c>
      <c r="F28" s="23" t="str">
        <f t="shared" si="3"/>
        <v/>
      </c>
      <c r="G28" s="60" t="str">
        <f t="shared" si="4"/>
        <v/>
      </c>
    </row>
    <row r="29" spans="1:13" ht="15.75" x14ac:dyDescent="0.25">
      <c r="A29" s="33"/>
      <c r="B29" s="46" t="str">
        <f t="shared" si="0"/>
        <v/>
      </c>
      <c r="C29" s="33" t="str">
        <f t="shared" si="1"/>
        <v/>
      </c>
      <c r="D29" s="36"/>
      <c r="E29" s="59" t="str">
        <f t="shared" si="2"/>
        <v/>
      </c>
      <c r="F29" s="34" t="str">
        <f t="shared" si="3"/>
        <v/>
      </c>
      <c r="G29" s="61" t="str">
        <f t="shared" si="4"/>
        <v/>
      </c>
    </row>
    <row r="30" spans="1:13" ht="15.75" x14ac:dyDescent="0.25">
      <c r="A30" s="22"/>
      <c r="B30" s="45" t="str">
        <f t="shared" si="0"/>
        <v/>
      </c>
      <c r="C30" s="22" t="str">
        <f t="shared" si="1"/>
        <v/>
      </c>
      <c r="D30" s="24"/>
      <c r="E30" s="56" t="str">
        <f t="shared" si="2"/>
        <v/>
      </c>
      <c r="F30" s="23" t="str">
        <f t="shared" si="3"/>
        <v/>
      </c>
      <c r="G30" s="60" t="str">
        <f t="shared" si="4"/>
        <v/>
      </c>
    </row>
    <row r="31" spans="1:13" ht="15.75" x14ac:dyDescent="0.25">
      <c r="A31" s="33"/>
      <c r="B31" s="46" t="str">
        <f t="shared" si="0"/>
        <v/>
      </c>
      <c r="C31" s="33" t="str">
        <f t="shared" si="1"/>
        <v/>
      </c>
      <c r="D31" s="36"/>
      <c r="E31" s="59" t="str">
        <f t="shared" si="2"/>
        <v/>
      </c>
      <c r="F31" s="34" t="str">
        <f t="shared" si="3"/>
        <v/>
      </c>
      <c r="G31" s="61" t="str">
        <f t="shared" si="4"/>
        <v/>
      </c>
    </row>
    <row r="32" spans="1:13" ht="15.75" x14ac:dyDescent="0.25">
      <c r="A32" s="22"/>
      <c r="B32" s="45" t="str">
        <f t="shared" si="0"/>
        <v/>
      </c>
      <c r="C32" s="22" t="str">
        <f t="shared" si="1"/>
        <v/>
      </c>
      <c r="D32" s="24"/>
      <c r="E32" s="56" t="str">
        <f t="shared" si="2"/>
        <v/>
      </c>
      <c r="F32" s="23" t="str">
        <f t="shared" si="3"/>
        <v/>
      </c>
      <c r="G32" s="60" t="str">
        <f t="shared" si="4"/>
        <v/>
      </c>
    </row>
    <row r="33" spans="1:7" ht="15.75" x14ac:dyDescent="0.25">
      <c r="A33" s="33"/>
      <c r="B33" s="46" t="str">
        <f t="shared" si="0"/>
        <v/>
      </c>
      <c r="C33" s="33" t="str">
        <f t="shared" si="1"/>
        <v/>
      </c>
      <c r="D33" s="36"/>
      <c r="E33" s="59" t="str">
        <f t="shared" si="2"/>
        <v/>
      </c>
      <c r="F33" s="34" t="str">
        <f t="shared" si="3"/>
        <v/>
      </c>
      <c r="G33" s="61" t="str">
        <f t="shared" si="4"/>
        <v/>
      </c>
    </row>
    <row r="34" spans="1:7" ht="15.75" x14ac:dyDescent="0.25">
      <c r="A34" s="37"/>
      <c r="B34" s="45" t="str">
        <f t="shared" si="0"/>
        <v/>
      </c>
      <c r="C34" s="22" t="str">
        <f t="shared" si="1"/>
        <v/>
      </c>
      <c r="D34" s="25"/>
      <c r="E34" s="56" t="str">
        <f t="shared" si="2"/>
        <v/>
      </c>
      <c r="F34" s="23" t="str">
        <f t="shared" si="3"/>
        <v/>
      </c>
      <c r="G34" s="60" t="str">
        <f t="shared" si="4"/>
        <v/>
      </c>
    </row>
    <row r="35" spans="1:7" ht="21" customHeight="1" x14ac:dyDescent="0.3">
      <c r="A35" s="71" t="s">
        <v>13</v>
      </c>
      <c r="B35" s="71"/>
      <c r="C35" s="71"/>
      <c r="D35" s="38" t="e">
        <f>$G$37</f>
        <v>#N/A</v>
      </c>
      <c r="E35" s="74" t="s">
        <v>22</v>
      </c>
      <c r="F35" s="75"/>
      <c r="G35" s="69" t="e">
        <f>SUM(G18,G34)</f>
        <v>#N/A</v>
      </c>
    </row>
    <row r="36" spans="1:7" ht="31.9" customHeight="1" x14ac:dyDescent="0.25">
      <c r="A36" s="57" t="s">
        <v>86</v>
      </c>
      <c r="B36" s="72" t="e" cm="1">
        <f t="array" aca="1" ref="B36" ca="1">UPPER([1]!ConvNumberLetter(G37,1))</f>
        <v>#NAME?</v>
      </c>
      <c r="C36" s="72"/>
      <c r="D36" s="73"/>
      <c r="E36" s="76" t="s">
        <v>11</v>
      </c>
      <c r="F36" s="77"/>
      <c r="G36" s="69">
        <f>PG35*10/100</f>
        <v>0</v>
      </c>
    </row>
    <row r="37" spans="1:7" ht="18.75" x14ac:dyDescent="0.3">
      <c r="A37" s="58"/>
      <c r="B37" s="58"/>
      <c r="C37" s="58"/>
      <c r="D37" s="58"/>
      <c r="E37" s="78" t="s">
        <v>12</v>
      </c>
      <c r="F37" s="79"/>
      <c r="G37" s="69" t="e">
        <f>SUM(G36,G35)</f>
        <v>#N/A</v>
      </c>
    </row>
    <row r="39" spans="1:7" ht="18.75" x14ac:dyDescent="0.3">
      <c r="A39" t="s">
        <v>30</v>
      </c>
      <c r="B39" s="7">
        <v>45161</v>
      </c>
      <c r="C39" s="7"/>
      <c r="E39" s="4" t="s">
        <v>18</v>
      </c>
    </row>
    <row r="40" spans="1:7" ht="18.75" x14ac:dyDescent="0.3">
      <c r="A40" t="s">
        <v>31</v>
      </c>
      <c r="B40" t="s">
        <v>17</v>
      </c>
      <c r="E40" s="4" t="s">
        <v>32</v>
      </c>
    </row>
    <row r="41" spans="1:7" x14ac:dyDescent="0.25">
      <c r="A41" s="3" t="s">
        <v>19</v>
      </c>
      <c r="B41" s="5" t="s">
        <v>15</v>
      </c>
      <c r="C41" s="5"/>
    </row>
    <row r="42" spans="1:7" x14ac:dyDescent="0.25">
      <c r="A42" s="3"/>
      <c r="B42" s="5" t="s">
        <v>14</v>
      </c>
      <c r="C42" s="5"/>
    </row>
    <row r="43" spans="1:7" x14ac:dyDescent="0.25">
      <c r="A43" s="3"/>
      <c r="B43" s="5" t="s">
        <v>16</v>
      </c>
      <c r="C43" s="5"/>
    </row>
    <row r="44" spans="1:7" ht="18.75" x14ac:dyDescent="0.3">
      <c r="A44" s="3" t="s">
        <v>20</v>
      </c>
      <c r="B44" s="6">
        <v>0.3</v>
      </c>
      <c r="C44" s="6"/>
      <c r="E44" s="70" t="s">
        <v>28</v>
      </c>
      <c r="F44" s="70"/>
      <c r="G44" s="70"/>
    </row>
    <row r="45" spans="1:7" ht="18.75" x14ac:dyDescent="0.3">
      <c r="E45" s="70" t="s">
        <v>29</v>
      </c>
      <c r="F45" s="70"/>
      <c r="G45" s="70"/>
    </row>
  </sheetData>
  <mergeCells count="7">
    <mergeCell ref="E45:G45"/>
    <mergeCell ref="A35:C35"/>
    <mergeCell ref="B36:D36"/>
    <mergeCell ref="E44:G44"/>
    <mergeCell ref="E35:F35"/>
    <mergeCell ref="E36:F36"/>
    <mergeCell ref="E37:F37"/>
  </mergeCells>
  <phoneticPr fontId="8" type="noConversion"/>
  <dataValidations count="3">
    <dataValidation type="list" allowBlank="1" showInputMessage="1" showErrorMessage="1" sqref="A18:A34" xr:uid="{9128B503-7F7F-45CF-9392-A7535BB014BE}">
      <formula1>Référence</formula1>
    </dataValidation>
    <dataValidation type="list" allowBlank="1" showInputMessage="1" showErrorMessage="1" sqref="A11 C11:D11" xr:uid="{BC17A41E-7661-469D-8D73-5F0BD02177A9}">
      <formula1>Clients</formula1>
    </dataValidation>
    <dataValidation type="list" allowBlank="1" showInputMessage="1" showErrorMessage="1" sqref="B11" xr:uid="{6866C267-976C-4BE9-B3B8-FEDD96654ECA}">
      <formula1>nomclients</formula1>
    </dataValidation>
  </dataValidations>
  <printOptions horizontalCentered="1"/>
  <pageMargins left="0.19685039370078741" right="0.19685039370078741" top="0.74803149606299213" bottom="0.74803149606299213" header="0.11811023622047245" footer="0.11811023622047245"/>
  <pageSetup paperSize="9" orientation="portrait" r:id="rId1"/>
  <headerFooter>
    <oddHeader>&amp;C&amp;G</oddHeader>
    <oddFooter>&amp;C&amp;G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ARCHIVER_NUMEROTER">
                <anchor moveWithCells="1">
                  <from>
                    <xdr:col>6</xdr:col>
                    <xdr:colOff>19050</xdr:colOff>
                    <xdr:row>0</xdr:row>
                    <xdr:rowOff>171450</xdr:rowOff>
                  </from>
                  <to>
                    <xdr:col>7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F9DF7-0219-4FD4-964D-857254B6176F}">
  <sheetPr codeName="Feuil4">
    <tabColor theme="0" tint="-0.499984740745262"/>
  </sheetPr>
  <dimension ref="A10:G46"/>
  <sheetViews>
    <sheetView zoomScale="120" zoomScaleNormal="120" workbookViewId="0">
      <selection activeCell="B15" sqref="B15"/>
    </sheetView>
  </sheetViews>
  <sheetFormatPr defaultColWidth="11.42578125" defaultRowHeight="15" x14ac:dyDescent="0.25"/>
  <cols>
    <col min="1" max="1" width="7.140625" customWidth="1"/>
    <col min="2" max="2" width="33.28515625" customWidth="1"/>
    <col min="3" max="3" width="10.5703125" customWidth="1"/>
    <col min="4" max="4" width="9.85546875" bestFit="1" customWidth="1"/>
    <col min="5" max="5" width="6.28515625" customWidth="1"/>
    <col min="6" max="6" width="14" bestFit="1" customWidth="1"/>
    <col min="7" max="7" width="19.85546875" bestFit="1" customWidth="1"/>
  </cols>
  <sheetData>
    <row r="10" spans="1:7" ht="33.75" x14ac:dyDescent="0.25">
      <c r="A10" s="82" t="s">
        <v>88</v>
      </c>
      <c r="B10" s="83"/>
      <c r="C10" s="83"/>
      <c r="D10" s="83"/>
      <c r="E10" s="83"/>
      <c r="F10" s="83"/>
      <c r="G10" s="83"/>
    </row>
    <row r="12" spans="1:7" ht="18.75" x14ac:dyDescent="0.3">
      <c r="B12" s="4" t="s">
        <v>116</v>
      </c>
    </row>
    <row r="13" spans="1:7" ht="18.75" x14ac:dyDescent="0.3">
      <c r="B13" s="4" t="str">
        <f>VLOOKUP(B12,CLIENTS!B1:H14,2)</f>
        <v>Particulier</v>
      </c>
      <c r="F13" s="64" t="s">
        <v>21</v>
      </c>
      <c r="G13" s="50">
        <f ca="1">TODAY()</f>
        <v>45182</v>
      </c>
    </row>
    <row r="14" spans="1:7" ht="18.75" x14ac:dyDescent="0.3">
      <c r="B14" s="4" t="str">
        <f>VLOOKUP(B12,CLIENTS!B2:H15,6)</f>
        <v>Gvient@yahoo,fr</v>
      </c>
      <c r="F14" s="63" t="s">
        <v>89</v>
      </c>
      <c r="G14" s="49" t="s">
        <v>176</v>
      </c>
    </row>
    <row r="15" spans="1:7" ht="18.75" x14ac:dyDescent="0.3">
      <c r="B15" s="4" t="str">
        <f>VLOOKUP(B12,CLIENTS!B3:H16,7)</f>
        <v>Construction piscine</v>
      </c>
    </row>
    <row r="18" spans="1:7" ht="15.75" x14ac:dyDescent="0.25">
      <c r="A18" s="51" t="s">
        <v>10</v>
      </c>
      <c r="B18" s="51" t="s">
        <v>6</v>
      </c>
      <c r="C18" s="51" t="s">
        <v>27</v>
      </c>
      <c r="D18" s="51" t="s">
        <v>26</v>
      </c>
      <c r="E18" s="51" t="s">
        <v>8</v>
      </c>
      <c r="F18" s="51" t="s">
        <v>9</v>
      </c>
      <c r="G18" s="51" t="s">
        <v>35</v>
      </c>
    </row>
    <row r="19" spans="1:7" x14ac:dyDescent="0.25">
      <c r="A19" s="48"/>
      <c r="B19" s="48" t="e">
        <f>VLOOKUP(A19,' PRESTATIONS'!A3:F14,2,0)</f>
        <v>#N/A</v>
      </c>
      <c r="C19" s="48"/>
      <c r="D19" s="48" t="e">
        <f>VLOOKUP(C19,' PRESTATIONS'!C3:H14,2,0)</f>
        <v>#N/A</v>
      </c>
      <c r="E19" s="48"/>
      <c r="F19" s="67" t="e">
        <f>PRODUCT(D19,C19)</f>
        <v>#N/A</v>
      </c>
      <c r="G19" s="67" t="e">
        <f>PRODUCT(F19,E19)</f>
        <v>#N/A</v>
      </c>
    </row>
    <row r="20" spans="1:7" x14ac:dyDescent="0.25">
      <c r="A20" s="52"/>
      <c r="B20" s="52"/>
      <c r="C20" s="52"/>
      <c r="D20" s="52"/>
      <c r="E20" s="52"/>
      <c r="F20" s="68">
        <f t="shared" ref="F20:F34" si="0">PRODUCT(D20,C20)</f>
        <v>0</v>
      </c>
      <c r="G20" s="68">
        <f t="shared" ref="G20:G34" si="1">PRODUCT(F20,E20)</f>
        <v>0</v>
      </c>
    </row>
    <row r="21" spans="1:7" x14ac:dyDescent="0.25">
      <c r="A21" s="48"/>
      <c r="B21" s="48"/>
      <c r="C21" s="48"/>
      <c r="D21" s="48"/>
      <c r="E21" s="48"/>
      <c r="F21" s="67">
        <f t="shared" si="0"/>
        <v>0</v>
      </c>
      <c r="G21" s="67">
        <f t="shared" si="1"/>
        <v>0</v>
      </c>
    </row>
    <row r="22" spans="1:7" x14ac:dyDescent="0.25">
      <c r="A22" s="52"/>
      <c r="B22" s="52"/>
      <c r="C22" s="52"/>
      <c r="D22" s="52"/>
      <c r="E22" s="52"/>
      <c r="F22" s="68">
        <f t="shared" si="0"/>
        <v>0</v>
      </c>
      <c r="G22" s="68">
        <f t="shared" si="1"/>
        <v>0</v>
      </c>
    </row>
    <row r="23" spans="1:7" x14ac:dyDescent="0.25">
      <c r="A23" s="48"/>
      <c r="B23" s="48"/>
      <c r="C23" s="48"/>
      <c r="D23" s="48"/>
      <c r="E23" s="48"/>
      <c r="F23" s="67">
        <f t="shared" si="0"/>
        <v>0</v>
      </c>
      <c r="G23" s="67">
        <f t="shared" si="1"/>
        <v>0</v>
      </c>
    </row>
    <row r="24" spans="1:7" x14ac:dyDescent="0.25">
      <c r="A24" s="52"/>
      <c r="B24" s="52"/>
      <c r="C24" s="52"/>
      <c r="D24" s="52"/>
      <c r="E24" s="52"/>
      <c r="F24" s="68">
        <f t="shared" si="0"/>
        <v>0</v>
      </c>
      <c r="G24" s="68">
        <f t="shared" si="1"/>
        <v>0</v>
      </c>
    </row>
    <row r="25" spans="1:7" x14ac:dyDescent="0.25">
      <c r="A25" s="48"/>
      <c r="B25" s="48"/>
      <c r="C25" s="48"/>
      <c r="D25" s="48"/>
      <c r="E25" s="48"/>
      <c r="F25" s="67">
        <f t="shared" si="0"/>
        <v>0</v>
      </c>
      <c r="G25" s="67">
        <f t="shared" si="1"/>
        <v>0</v>
      </c>
    </row>
    <row r="26" spans="1:7" x14ac:dyDescent="0.25">
      <c r="A26" s="52"/>
      <c r="B26" s="52"/>
      <c r="C26" s="52"/>
      <c r="D26" s="52"/>
      <c r="E26" s="52"/>
      <c r="F26" s="68">
        <f t="shared" si="0"/>
        <v>0</v>
      </c>
      <c r="G26" s="68">
        <f t="shared" si="1"/>
        <v>0</v>
      </c>
    </row>
    <row r="27" spans="1:7" x14ac:dyDescent="0.25">
      <c r="A27" s="48"/>
      <c r="B27" s="48"/>
      <c r="C27" s="48"/>
      <c r="D27" s="48"/>
      <c r="E27" s="48"/>
      <c r="F27" s="67">
        <f t="shared" si="0"/>
        <v>0</v>
      </c>
      <c r="G27" s="67">
        <f t="shared" si="1"/>
        <v>0</v>
      </c>
    </row>
    <row r="28" spans="1:7" x14ac:dyDescent="0.25">
      <c r="A28" s="52"/>
      <c r="B28" s="52"/>
      <c r="C28" s="52"/>
      <c r="D28" s="52"/>
      <c r="E28" s="52"/>
      <c r="F28" s="68">
        <f t="shared" si="0"/>
        <v>0</v>
      </c>
      <c r="G28" s="68">
        <f t="shared" si="1"/>
        <v>0</v>
      </c>
    </row>
    <row r="29" spans="1:7" x14ac:dyDescent="0.25">
      <c r="A29" s="48"/>
      <c r="B29" s="48"/>
      <c r="C29" s="48"/>
      <c r="D29" s="48"/>
      <c r="E29" s="48"/>
      <c r="F29" s="67">
        <f t="shared" si="0"/>
        <v>0</v>
      </c>
      <c r="G29" s="67">
        <f t="shared" si="1"/>
        <v>0</v>
      </c>
    </row>
    <row r="30" spans="1:7" x14ac:dyDescent="0.25">
      <c r="A30" s="52"/>
      <c r="B30" s="52"/>
      <c r="C30" s="52"/>
      <c r="D30" s="52"/>
      <c r="E30" s="52"/>
      <c r="F30" s="68">
        <f t="shared" si="0"/>
        <v>0</v>
      </c>
      <c r="G30" s="68">
        <f t="shared" si="1"/>
        <v>0</v>
      </c>
    </row>
    <row r="31" spans="1:7" x14ac:dyDescent="0.25">
      <c r="A31" s="48"/>
      <c r="B31" s="48"/>
      <c r="C31" s="48"/>
      <c r="D31" s="48"/>
      <c r="E31" s="48"/>
      <c r="F31" s="67">
        <f t="shared" si="0"/>
        <v>0</v>
      </c>
      <c r="G31" s="67">
        <f t="shared" si="1"/>
        <v>0</v>
      </c>
    </row>
    <row r="32" spans="1:7" x14ac:dyDescent="0.25">
      <c r="A32" s="52"/>
      <c r="B32" s="52"/>
      <c r="C32" s="52"/>
      <c r="D32" s="52"/>
      <c r="E32" s="52"/>
      <c r="F32" s="68">
        <f t="shared" si="0"/>
        <v>0</v>
      </c>
      <c r="G32" s="68">
        <f t="shared" si="1"/>
        <v>0</v>
      </c>
    </row>
    <row r="33" spans="1:7" x14ac:dyDescent="0.25">
      <c r="A33" s="48"/>
      <c r="B33" s="48"/>
      <c r="C33" s="48"/>
      <c r="D33" s="48"/>
      <c r="E33" s="48"/>
      <c r="F33" s="67">
        <f t="shared" si="0"/>
        <v>0</v>
      </c>
      <c r="G33" s="67">
        <f t="shared" si="1"/>
        <v>0</v>
      </c>
    </row>
    <row r="34" spans="1:7" x14ac:dyDescent="0.25">
      <c r="A34" s="52"/>
      <c r="B34" s="52"/>
      <c r="C34" s="52"/>
      <c r="D34" s="52"/>
      <c r="E34" s="52"/>
      <c r="F34" s="68">
        <f t="shared" si="0"/>
        <v>0</v>
      </c>
      <c r="G34" s="68">
        <f t="shared" si="1"/>
        <v>0</v>
      </c>
    </row>
    <row r="35" spans="1:7" x14ac:dyDescent="0.25">
      <c r="A35" s="3"/>
      <c r="B35" s="3"/>
      <c r="C35" s="3"/>
      <c r="D35" s="3"/>
      <c r="E35" s="3"/>
      <c r="F35" s="3"/>
      <c r="G35" s="3"/>
    </row>
    <row r="36" spans="1:7" ht="18" customHeight="1" x14ac:dyDescent="0.25">
      <c r="A36" s="81" t="s">
        <v>91</v>
      </c>
      <c r="B36" s="81"/>
      <c r="C36" s="80" t="e">
        <f>$G$36</f>
        <v>#N/A</v>
      </c>
      <c r="D36" s="80"/>
      <c r="E36" s="80"/>
      <c r="F36" s="85" t="s">
        <v>90</v>
      </c>
      <c r="G36" s="86" t="e">
        <f>SUM(G19:G34)</f>
        <v>#N/A</v>
      </c>
    </row>
    <row r="37" spans="1:7" ht="18" customHeight="1" x14ac:dyDescent="0.25">
      <c r="A37" s="3" t="s">
        <v>86</v>
      </c>
      <c r="B37" s="84" t="str" cm="1">
        <f t="array" ref="B37">[1]!ConvNumberLetter(G37,1)</f>
        <v xml:space="preserve"> Euro </v>
      </c>
      <c r="C37" s="84"/>
      <c r="D37" s="84"/>
      <c r="E37" s="84"/>
      <c r="F37" s="85"/>
      <c r="G37" s="86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t="s">
        <v>92</v>
      </c>
      <c r="B39" s="7">
        <f>DATE(2023,9,5) +30</f>
        <v>45204</v>
      </c>
    </row>
    <row r="40" spans="1:7" ht="17.25" x14ac:dyDescent="0.25">
      <c r="A40" t="s">
        <v>93</v>
      </c>
      <c r="B40" s="3" t="s">
        <v>17</v>
      </c>
      <c r="D40" s="1"/>
      <c r="E40" s="1"/>
      <c r="G40" s="49"/>
    </row>
    <row r="41" spans="1:7" ht="17.25" x14ac:dyDescent="0.25">
      <c r="A41" t="s">
        <v>19</v>
      </c>
      <c r="B41" s="3" t="s">
        <v>15</v>
      </c>
      <c r="D41" s="1" t="s">
        <v>96</v>
      </c>
      <c r="E41" s="2"/>
      <c r="G41" s="49"/>
    </row>
    <row r="42" spans="1:7" ht="17.25" x14ac:dyDescent="0.25">
      <c r="B42" s="3" t="s">
        <v>14</v>
      </c>
      <c r="G42" s="49"/>
    </row>
    <row r="43" spans="1:7" ht="17.25" x14ac:dyDescent="0.25">
      <c r="B43" s="3" t="s">
        <v>16</v>
      </c>
      <c r="G43" s="49"/>
    </row>
    <row r="44" spans="1:7" ht="17.25" x14ac:dyDescent="0.25">
      <c r="A44" t="s">
        <v>20</v>
      </c>
      <c r="B44" s="47">
        <v>0.3</v>
      </c>
      <c r="G44" s="49"/>
    </row>
    <row r="45" spans="1:7" ht="17.25" x14ac:dyDescent="0.25">
      <c r="G45" s="49" t="s">
        <v>28</v>
      </c>
    </row>
    <row r="46" spans="1:7" x14ac:dyDescent="0.25">
      <c r="D46" s="1" t="s">
        <v>177</v>
      </c>
      <c r="G46" s="1" t="s">
        <v>29</v>
      </c>
    </row>
  </sheetData>
  <mergeCells count="6">
    <mergeCell ref="C36:E36"/>
    <mergeCell ref="A36:B36"/>
    <mergeCell ref="A10:G10"/>
    <mergeCell ref="B37:E37"/>
    <mergeCell ref="F36:F37"/>
    <mergeCell ref="G36:G37"/>
  </mergeCells>
  <dataValidations count="2">
    <dataValidation type="list" allowBlank="1" showInputMessage="1" showErrorMessage="1" sqref="B12" xr:uid="{E839435B-DAC4-40B7-976E-777D91939454}">
      <formula1>nomclients</formula1>
    </dataValidation>
    <dataValidation type="list" allowBlank="1" showInputMessage="1" showErrorMessage="1" sqref="A19:A34" xr:uid="{E2E0ADA8-D1A4-4CCC-A625-F436F996A3F7}">
      <formula1>Référence</formula1>
    </dataValidation>
  </dataValidations>
  <printOptions horizontalCentered="1"/>
  <pageMargins left="0.11811023622047245" right="0.11811023622047245" top="0.74803149606299213" bottom="0.74803149606299213" header="0.11811023622047245" footer="0.11811023622047245"/>
  <pageSetup paperSize="9" orientation="portrait" r:id="rId1"/>
  <headerFooter>
    <oddHeader>&amp;C&amp;G</oddHeader>
    <oddFooter>&amp;C&amp;G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ARCH_NUM">
                <anchor moveWithCells="1" sizeWithCells="1">
                  <from>
                    <xdr:col>3</xdr:col>
                    <xdr:colOff>361950</xdr:colOff>
                    <xdr:row>1</xdr:row>
                    <xdr:rowOff>9525</xdr:rowOff>
                  </from>
                  <to>
                    <xdr:col>6</xdr:col>
                    <xdr:colOff>1228725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EC5C2-BBEF-426B-8784-D1C834F6283F}">
  <sheetPr codeName="Feuil7"/>
  <dimension ref="A2:H16"/>
  <sheetViews>
    <sheetView workbookViewId="0">
      <selection activeCell="B19" sqref="B19"/>
    </sheetView>
  </sheetViews>
  <sheetFormatPr defaultColWidth="11.42578125" defaultRowHeight="15" x14ac:dyDescent="0.25"/>
  <cols>
    <col min="1" max="1" width="6" bestFit="1" customWidth="1"/>
    <col min="2" max="2" width="20.140625" bestFit="1" customWidth="1"/>
    <col min="3" max="3" width="9.28515625" bestFit="1" customWidth="1"/>
    <col min="4" max="4" width="16.5703125" bestFit="1" customWidth="1"/>
    <col min="5" max="5" width="15" bestFit="1" customWidth="1"/>
    <col min="6" max="6" width="13.28515625" bestFit="1" customWidth="1"/>
    <col min="7" max="7" width="22.28515625" bestFit="1" customWidth="1"/>
    <col min="8" max="8" width="24.7109375" bestFit="1" customWidth="1"/>
  </cols>
  <sheetData>
    <row r="2" spans="1:8" x14ac:dyDescent="0.25">
      <c r="A2" s="65" t="s">
        <v>1</v>
      </c>
      <c r="B2" s="65" t="s">
        <v>110</v>
      </c>
      <c r="C2" s="65" t="s">
        <v>23</v>
      </c>
      <c r="D2" s="65" t="s">
        <v>0</v>
      </c>
      <c r="E2" s="65" t="s">
        <v>2</v>
      </c>
      <c r="F2" s="65" t="s">
        <v>3</v>
      </c>
      <c r="G2" s="65" t="s">
        <v>4</v>
      </c>
      <c r="H2" s="65" t="s">
        <v>5</v>
      </c>
    </row>
    <row r="3" spans="1:8" x14ac:dyDescent="0.25">
      <c r="A3" t="s">
        <v>118</v>
      </c>
      <c r="B3" t="s">
        <v>116</v>
      </c>
      <c r="C3" t="s">
        <v>94</v>
      </c>
      <c r="D3" t="s">
        <v>51</v>
      </c>
      <c r="E3" t="s">
        <v>58</v>
      </c>
      <c r="F3" t="s">
        <v>63</v>
      </c>
      <c r="G3" t="s">
        <v>76</v>
      </c>
      <c r="H3" t="s">
        <v>68</v>
      </c>
    </row>
    <row r="4" spans="1:8" x14ac:dyDescent="0.25">
      <c r="A4" t="s">
        <v>119</v>
      </c>
      <c r="B4" t="s">
        <v>115</v>
      </c>
      <c r="C4" t="s">
        <v>50</v>
      </c>
      <c r="D4" t="s">
        <v>52</v>
      </c>
      <c r="E4" t="s">
        <v>59</v>
      </c>
      <c r="F4" t="s">
        <v>64</v>
      </c>
      <c r="G4" t="s">
        <v>77</v>
      </c>
      <c r="H4" t="s">
        <v>159</v>
      </c>
    </row>
    <row r="5" spans="1:8" x14ac:dyDescent="0.25">
      <c r="A5" t="s">
        <v>120</v>
      </c>
      <c r="B5" t="s">
        <v>125</v>
      </c>
      <c r="C5" t="s">
        <v>94</v>
      </c>
      <c r="D5" t="s">
        <v>53</v>
      </c>
      <c r="E5" t="s">
        <v>60</v>
      </c>
      <c r="F5" t="s">
        <v>65</v>
      </c>
      <c r="G5" t="s">
        <v>78</v>
      </c>
      <c r="H5" t="s">
        <v>69</v>
      </c>
    </row>
    <row r="6" spans="1:8" x14ac:dyDescent="0.25">
      <c r="A6" t="s">
        <v>121</v>
      </c>
      <c r="B6" t="s">
        <v>111</v>
      </c>
      <c r="C6" t="s">
        <v>95</v>
      </c>
      <c r="D6" t="s">
        <v>54</v>
      </c>
      <c r="E6" t="s">
        <v>61</v>
      </c>
      <c r="F6" t="s">
        <v>66</v>
      </c>
      <c r="G6" t="s">
        <v>79</v>
      </c>
      <c r="H6" t="s">
        <v>72</v>
      </c>
    </row>
    <row r="7" spans="1:8" x14ac:dyDescent="0.25">
      <c r="A7" t="s">
        <v>122</v>
      </c>
      <c r="B7" t="s">
        <v>112</v>
      </c>
      <c r="C7" t="s">
        <v>50</v>
      </c>
      <c r="D7" t="s">
        <v>55</v>
      </c>
      <c r="E7" t="s">
        <v>62</v>
      </c>
      <c r="F7" t="s">
        <v>67</v>
      </c>
      <c r="G7" t="s">
        <v>80</v>
      </c>
      <c r="H7" t="s">
        <v>73</v>
      </c>
    </row>
    <row r="8" spans="1:8" x14ac:dyDescent="0.25">
      <c r="A8" t="s">
        <v>123</v>
      </c>
      <c r="B8" t="s">
        <v>113</v>
      </c>
      <c r="C8" t="s">
        <v>94</v>
      </c>
      <c r="D8" t="s">
        <v>56</v>
      </c>
      <c r="E8" t="s">
        <v>70</v>
      </c>
      <c r="F8" t="s">
        <v>144</v>
      </c>
      <c r="G8" t="s">
        <v>81</v>
      </c>
      <c r="H8" t="s">
        <v>74</v>
      </c>
    </row>
    <row r="9" spans="1:8" x14ac:dyDescent="0.25">
      <c r="A9" t="s">
        <v>124</v>
      </c>
      <c r="B9" t="s">
        <v>114</v>
      </c>
      <c r="C9" t="s">
        <v>50</v>
      </c>
      <c r="D9" t="s">
        <v>57</v>
      </c>
      <c r="E9" t="s">
        <v>71</v>
      </c>
      <c r="F9" t="s">
        <v>142</v>
      </c>
      <c r="G9" t="s">
        <v>82</v>
      </c>
      <c r="H9" t="s">
        <v>75</v>
      </c>
    </row>
    <row r="10" spans="1:8" x14ac:dyDescent="0.25">
      <c r="A10" t="s">
        <v>127</v>
      </c>
      <c r="B10" t="s">
        <v>130</v>
      </c>
      <c r="C10" t="s">
        <v>94</v>
      </c>
      <c r="D10" t="s">
        <v>139</v>
      </c>
      <c r="E10" t="s">
        <v>131</v>
      </c>
      <c r="F10" t="s">
        <v>143</v>
      </c>
      <c r="G10" t="s">
        <v>132</v>
      </c>
      <c r="H10" t="s">
        <v>133</v>
      </c>
    </row>
    <row r="11" spans="1:8" x14ac:dyDescent="0.25">
      <c r="A11" t="s">
        <v>128</v>
      </c>
      <c r="B11" t="s">
        <v>134</v>
      </c>
      <c r="C11" t="s">
        <v>50</v>
      </c>
      <c r="D11" t="s">
        <v>135</v>
      </c>
      <c r="E11" t="s">
        <v>136</v>
      </c>
      <c r="F11" t="s">
        <v>146</v>
      </c>
      <c r="G11" t="s">
        <v>137</v>
      </c>
      <c r="H11" t="s">
        <v>138</v>
      </c>
    </row>
    <row r="12" spans="1:8" x14ac:dyDescent="0.25">
      <c r="A12" t="s">
        <v>129</v>
      </c>
      <c r="B12" t="s">
        <v>161</v>
      </c>
      <c r="C12" t="s">
        <v>50</v>
      </c>
      <c r="D12" t="s">
        <v>145</v>
      </c>
      <c r="E12" t="s">
        <v>140</v>
      </c>
      <c r="F12" t="s">
        <v>147</v>
      </c>
      <c r="G12" t="s">
        <v>80</v>
      </c>
      <c r="H12" t="s">
        <v>141</v>
      </c>
    </row>
    <row r="13" spans="1:8" x14ac:dyDescent="0.25">
      <c r="A13" t="s">
        <v>148</v>
      </c>
      <c r="B13" t="s">
        <v>162</v>
      </c>
      <c r="C13" t="s">
        <v>94</v>
      </c>
      <c r="D13" t="s">
        <v>150</v>
      </c>
      <c r="E13" t="s">
        <v>155</v>
      </c>
      <c r="F13" t="s">
        <v>151</v>
      </c>
      <c r="G13" s="66" t="s">
        <v>152</v>
      </c>
      <c r="H13" t="s">
        <v>160</v>
      </c>
    </row>
    <row r="14" spans="1:8" x14ac:dyDescent="0.25">
      <c r="A14" t="s">
        <v>149</v>
      </c>
      <c r="B14" t="s">
        <v>163</v>
      </c>
      <c r="C14" t="s">
        <v>94</v>
      </c>
      <c r="D14" t="s">
        <v>153</v>
      </c>
      <c r="E14" t="s">
        <v>154</v>
      </c>
      <c r="F14" t="s">
        <v>156</v>
      </c>
      <c r="G14" s="66" t="s">
        <v>157</v>
      </c>
      <c r="H14" t="s">
        <v>158</v>
      </c>
    </row>
    <row r="15" spans="1:8" x14ac:dyDescent="0.25">
      <c r="A15" t="s">
        <v>164</v>
      </c>
      <c r="B15" t="s">
        <v>165</v>
      </c>
      <c r="C15" t="s">
        <v>50</v>
      </c>
      <c r="D15" t="s">
        <v>171</v>
      </c>
      <c r="E15" t="s">
        <v>172</v>
      </c>
      <c r="F15" t="s">
        <v>166</v>
      </c>
      <c r="G15" s="66" t="s">
        <v>167</v>
      </c>
      <c r="H15" t="s">
        <v>168</v>
      </c>
    </row>
    <row r="16" spans="1:8" x14ac:dyDescent="0.25">
      <c r="A16" t="s">
        <v>175</v>
      </c>
      <c r="B16" t="s">
        <v>169</v>
      </c>
      <c r="C16" t="s">
        <v>94</v>
      </c>
      <c r="D16" t="s">
        <v>170</v>
      </c>
      <c r="E16" t="s">
        <v>172</v>
      </c>
      <c r="F16" t="s">
        <v>173</v>
      </c>
      <c r="G16" s="66" t="s">
        <v>174</v>
      </c>
      <c r="H16" t="s">
        <v>168</v>
      </c>
    </row>
  </sheetData>
  <phoneticPr fontId="8" type="noConversion"/>
  <hyperlinks>
    <hyperlink ref="G13" r:id="rId1" xr:uid="{22446218-7AAF-42C8-BEEF-0FC634F59EC1}"/>
    <hyperlink ref="G14" r:id="rId2" xr:uid="{9C5C9D45-2422-481B-8F18-0D0BBF9BB775}"/>
    <hyperlink ref="G15" r:id="rId3" xr:uid="{457307A7-A193-437F-AE83-63CE4BFE5CE7}"/>
    <hyperlink ref="G16" r:id="rId4" xr:uid="{954209AA-BF82-47C2-B498-D3B5CAC60204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16AEF-BCAF-402B-8229-AFC0C9C48830}">
  <sheetPr codeName="Feuil2">
    <tabColor theme="9"/>
  </sheetPr>
  <dimension ref="A1:G12"/>
  <sheetViews>
    <sheetView workbookViewId="0">
      <selection activeCell="A3" sqref="A3:A12"/>
    </sheetView>
  </sheetViews>
  <sheetFormatPr defaultColWidth="11.42578125" defaultRowHeight="15" x14ac:dyDescent="0.25"/>
  <cols>
    <col min="1" max="1" width="7.5703125" customWidth="1"/>
    <col min="2" max="2" width="25.85546875" customWidth="1"/>
    <col min="3" max="3" width="9" bestFit="1" customWidth="1"/>
    <col min="4" max="4" width="11.42578125" customWidth="1"/>
    <col min="5" max="5" width="6.28515625" customWidth="1"/>
    <col min="6" max="6" width="15.28515625" customWidth="1"/>
  </cols>
  <sheetData>
    <row r="1" spans="1:7" ht="15.75" thickBot="1" x14ac:dyDescent="0.3"/>
    <row r="2" spans="1:7" x14ac:dyDescent="0.25">
      <c r="A2" s="27" t="s">
        <v>10</v>
      </c>
      <c r="B2" s="28" t="s">
        <v>24</v>
      </c>
      <c r="C2" s="29" t="s">
        <v>7</v>
      </c>
      <c r="D2" s="29" t="s">
        <v>27</v>
      </c>
      <c r="E2" s="30" t="s">
        <v>8</v>
      </c>
      <c r="F2" s="18" t="s">
        <v>25</v>
      </c>
      <c r="G2" s="1"/>
    </row>
    <row r="3" spans="1:7" x14ac:dyDescent="0.25">
      <c r="A3" s="15" t="s">
        <v>100</v>
      </c>
      <c r="B3" s="15" t="s">
        <v>49</v>
      </c>
      <c r="C3" s="14" t="s">
        <v>37</v>
      </c>
      <c r="D3" s="14">
        <v>10</v>
      </c>
      <c r="E3" s="13">
        <v>0.2</v>
      </c>
      <c r="F3" s="19">
        <v>1500</v>
      </c>
      <c r="G3" s="2"/>
    </row>
    <row r="4" spans="1:7" x14ac:dyDescent="0.25">
      <c r="A4" s="15" t="s">
        <v>101</v>
      </c>
      <c r="B4" s="15" t="s">
        <v>36</v>
      </c>
      <c r="C4" s="14" t="s">
        <v>37</v>
      </c>
      <c r="D4" s="14">
        <v>2</v>
      </c>
      <c r="E4" s="13">
        <v>0.15</v>
      </c>
      <c r="F4" s="19">
        <v>500</v>
      </c>
    </row>
    <row r="5" spans="1:7" x14ac:dyDescent="0.25">
      <c r="A5" s="15" t="s">
        <v>102</v>
      </c>
      <c r="B5" s="8" t="s">
        <v>39</v>
      </c>
      <c r="C5" s="17" t="s">
        <v>38</v>
      </c>
      <c r="D5" s="8">
        <v>10</v>
      </c>
      <c r="E5" s="13">
        <v>0.05</v>
      </c>
      <c r="F5" s="20">
        <v>30000</v>
      </c>
    </row>
    <row r="6" spans="1:7" x14ac:dyDescent="0.25">
      <c r="A6" s="15" t="s">
        <v>103</v>
      </c>
      <c r="B6" s="8" t="s">
        <v>40</v>
      </c>
      <c r="C6" s="17" t="s">
        <v>38</v>
      </c>
      <c r="D6" s="8">
        <v>5</v>
      </c>
      <c r="E6" s="13">
        <v>0.2</v>
      </c>
      <c r="F6" s="20">
        <v>2500</v>
      </c>
    </row>
    <row r="7" spans="1:7" x14ac:dyDescent="0.25">
      <c r="A7" s="15" t="s">
        <v>104</v>
      </c>
      <c r="B7" s="8" t="s">
        <v>48</v>
      </c>
      <c r="C7" s="17" t="s">
        <v>38</v>
      </c>
      <c r="D7" s="8">
        <v>23</v>
      </c>
      <c r="E7" s="13">
        <v>0.1</v>
      </c>
      <c r="F7" s="20">
        <v>25000</v>
      </c>
    </row>
    <row r="8" spans="1:7" x14ac:dyDescent="0.25">
      <c r="A8" s="15" t="s">
        <v>105</v>
      </c>
      <c r="B8" s="8" t="s">
        <v>45</v>
      </c>
      <c r="C8" s="16" t="s">
        <v>42</v>
      </c>
      <c r="D8" s="8">
        <v>40</v>
      </c>
      <c r="E8" s="13">
        <v>0.1</v>
      </c>
      <c r="F8" s="20">
        <v>32000</v>
      </c>
    </row>
    <row r="9" spans="1:7" x14ac:dyDescent="0.25">
      <c r="A9" s="15" t="s">
        <v>106</v>
      </c>
      <c r="B9" s="8" t="s">
        <v>44</v>
      </c>
      <c r="C9" s="16" t="s">
        <v>42</v>
      </c>
      <c r="D9" s="8">
        <v>25</v>
      </c>
      <c r="E9" s="13">
        <v>0.1</v>
      </c>
      <c r="F9" s="20">
        <v>4500</v>
      </c>
    </row>
    <row r="10" spans="1:7" x14ac:dyDescent="0.25">
      <c r="A10" s="15" t="s">
        <v>107</v>
      </c>
      <c r="B10" s="8" t="s">
        <v>41</v>
      </c>
      <c r="C10" s="16" t="s">
        <v>43</v>
      </c>
      <c r="D10" s="8">
        <v>8</v>
      </c>
      <c r="E10" s="12">
        <v>0.05</v>
      </c>
      <c r="F10" s="20">
        <v>6750</v>
      </c>
    </row>
    <row r="11" spans="1:7" x14ac:dyDescent="0.25">
      <c r="A11" s="15" t="s">
        <v>108</v>
      </c>
      <c r="B11" s="8" t="s">
        <v>46</v>
      </c>
      <c r="C11" s="16" t="s">
        <v>47</v>
      </c>
      <c r="D11" s="8">
        <v>6</v>
      </c>
      <c r="E11" s="12">
        <v>0.1</v>
      </c>
      <c r="F11" s="20">
        <v>20350</v>
      </c>
    </row>
    <row r="12" spans="1:7" x14ac:dyDescent="0.25">
      <c r="A12" s="15" t="s">
        <v>109</v>
      </c>
      <c r="B12" s="8" t="s">
        <v>84</v>
      </c>
      <c r="C12" s="16" t="s">
        <v>85</v>
      </c>
      <c r="D12" s="8">
        <v>10</v>
      </c>
      <c r="E12" s="13">
        <v>0.2</v>
      </c>
      <c r="F12" s="20">
        <v>300</v>
      </c>
    </row>
  </sheetData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C2953-9084-4A26-9140-D3F159FAA9B3}">
  <sheetPr codeName="Feuil5">
    <tabColor rgb="FF7030A0"/>
  </sheetPr>
  <dimension ref="A1:I33"/>
  <sheetViews>
    <sheetView workbookViewId="0">
      <selection activeCell="B5" sqref="B5"/>
    </sheetView>
  </sheetViews>
  <sheetFormatPr defaultColWidth="11.42578125" defaultRowHeight="15" x14ac:dyDescent="0.25"/>
  <cols>
    <col min="1" max="1" width="16.28515625" bestFit="1" customWidth="1"/>
    <col min="2" max="2" width="11" bestFit="1" customWidth="1"/>
    <col min="3" max="3" width="27.85546875" customWidth="1"/>
    <col min="4" max="5" width="15" customWidth="1"/>
    <col min="6" max="6" width="20.28515625" customWidth="1"/>
    <col min="7" max="7" width="15.7109375" bestFit="1" customWidth="1"/>
    <col min="8" max="8" width="7.7109375" customWidth="1"/>
    <col min="9" max="9" width="16.7109375" bestFit="1" customWidth="1"/>
  </cols>
  <sheetData>
    <row r="1" spans="1:9" ht="23.25" x14ac:dyDescent="0.35">
      <c r="A1" s="87" t="s">
        <v>97</v>
      </c>
      <c r="B1" s="87"/>
      <c r="C1" s="87"/>
      <c r="D1" s="87"/>
      <c r="E1" s="87"/>
      <c r="F1" s="87"/>
      <c r="G1" s="87"/>
      <c r="H1" s="87"/>
      <c r="I1" s="87"/>
    </row>
    <row r="2" spans="1:9" s="32" customFormat="1" ht="18.75" x14ac:dyDescent="0.25">
      <c r="A2" s="31" t="s">
        <v>33</v>
      </c>
      <c r="B2" s="31" t="s">
        <v>83</v>
      </c>
      <c r="C2" s="31" t="s">
        <v>34</v>
      </c>
      <c r="D2" s="31" t="s">
        <v>0</v>
      </c>
      <c r="E2" s="31" t="s">
        <v>3</v>
      </c>
      <c r="F2" s="31" t="s">
        <v>4</v>
      </c>
      <c r="G2" s="31" t="s">
        <v>9</v>
      </c>
      <c r="H2" s="31" t="s">
        <v>8</v>
      </c>
      <c r="I2" s="31" t="s">
        <v>35</v>
      </c>
    </row>
    <row r="3" spans="1:9" x14ac:dyDescent="0.25">
      <c r="A3" s="8">
        <v>0</v>
      </c>
      <c r="B3" s="8"/>
      <c r="C3" s="8"/>
      <c r="D3" s="8"/>
      <c r="E3" s="8"/>
      <c r="F3" s="8"/>
      <c r="G3" s="8"/>
      <c r="H3" s="8"/>
      <c r="I3" s="8"/>
    </row>
    <row r="4" spans="1:9" x14ac:dyDescent="0.25">
      <c r="A4" s="8">
        <v>1</v>
      </c>
      <c r="B4" s="62"/>
      <c r="C4" s="8"/>
      <c r="D4" s="8"/>
      <c r="E4" s="8"/>
      <c r="F4" s="8"/>
      <c r="G4" s="8"/>
      <c r="H4" s="8"/>
      <c r="I4" s="8"/>
    </row>
    <row r="5" spans="1:9" x14ac:dyDescent="0.25">
      <c r="A5" s="8" t="s">
        <v>87</v>
      </c>
      <c r="B5" s="62"/>
      <c r="C5" s="8" t="s">
        <v>116</v>
      </c>
      <c r="D5" s="8"/>
      <c r="E5" s="8"/>
      <c r="F5" s="8"/>
      <c r="G5" s="8"/>
      <c r="H5" s="8"/>
      <c r="I5" s="8">
        <v>0</v>
      </c>
    </row>
    <row r="6" spans="1:9" x14ac:dyDescent="0.25">
      <c r="A6" s="8" t="s">
        <v>87</v>
      </c>
      <c r="B6" s="62">
        <v>45175</v>
      </c>
      <c r="C6" s="8" t="s">
        <v>116</v>
      </c>
      <c r="D6" s="8" t="e">
        <v>#N/A</v>
      </c>
      <c r="E6" s="8" t="e">
        <v>#N/A</v>
      </c>
      <c r="F6" s="8" t="e">
        <v>#N/A</v>
      </c>
      <c r="G6" s="8"/>
      <c r="H6" s="8" t="e">
        <v>#N/A</v>
      </c>
      <c r="I6" s="8">
        <v>0</v>
      </c>
    </row>
    <row r="7" spans="1:9" x14ac:dyDescent="0.25">
      <c r="A7" s="8"/>
      <c r="B7" s="8"/>
      <c r="C7" s="8"/>
      <c r="D7" s="8"/>
      <c r="E7" s="8"/>
      <c r="F7" s="8"/>
      <c r="G7" s="8"/>
      <c r="H7" s="8"/>
      <c r="I7" s="8"/>
    </row>
    <row r="8" spans="1:9" x14ac:dyDescent="0.25">
      <c r="A8" s="8"/>
      <c r="B8" s="8"/>
      <c r="C8" s="8"/>
      <c r="D8" s="8"/>
      <c r="E8" s="8"/>
      <c r="F8" s="8"/>
      <c r="G8" s="8"/>
      <c r="H8" s="8"/>
      <c r="I8" s="8"/>
    </row>
    <row r="9" spans="1:9" x14ac:dyDescent="0.25">
      <c r="A9" s="8"/>
      <c r="B9" s="8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8"/>
      <c r="C10" s="8"/>
      <c r="D10" s="8"/>
      <c r="E10" s="8"/>
      <c r="F10" s="8"/>
      <c r="G10" s="8"/>
      <c r="H10" s="8"/>
      <c r="I10" s="8"/>
    </row>
    <row r="11" spans="1:9" x14ac:dyDescent="0.25">
      <c r="A11" s="8"/>
      <c r="B11" s="8"/>
      <c r="C11" s="8"/>
      <c r="D11" s="8"/>
      <c r="E11" s="8"/>
      <c r="F11" s="8"/>
      <c r="G11" s="8"/>
      <c r="H11" s="8"/>
      <c r="I11" s="8"/>
    </row>
    <row r="12" spans="1:9" x14ac:dyDescent="0.25">
      <c r="A12" s="8"/>
      <c r="B12" s="8"/>
      <c r="C12" s="8"/>
      <c r="D12" s="8"/>
      <c r="E12" s="8"/>
      <c r="F12" s="8"/>
      <c r="G12" s="8"/>
      <c r="H12" s="8"/>
      <c r="I12" s="8"/>
    </row>
    <row r="13" spans="1:9" x14ac:dyDescent="0.25">
      <c r="A13" s="8"/>
      <c r="B13" s="8"/>
      <c r="C13" s="8"/>
      <c r="D13" s="8"/>
      <c r="E13" s="8"/>
      <c r="F13" s="8"/>
      <c r="G13" s="8"/>
      <c r="H13" s="8"/>
      <c r="I13" s="8"/>
    </row>
    <row r="14" spans="1:9" x14ac:dyDescent="0.25">
      <c r="A14" s="8"/>
      <c r="B14" s="8"/>
      <c r="C14" s="8"/>
      <c r="D14" s="8"/>
      <c r="E14" s="8"/>
      <c r="F14" s="8"/>
      <c r="G14" s="8"/>
      <c r="H14" s="8"/>
      <c r="I14" s="8"/>
    </row>
    <row r="15" spans="1:9" x14ac:dyDescent="0.25">
      <c r="A15" s="8"/>
      <c r="B15" s="8"/>
      <c r="C15" s="8"/>
      <c r="D15" s="8"/>
      <c r="E15" s="8"/>
      <c r="F15" s="8"/>
      <c r="G15" s="8"/>
      <c r="H15" s="8"/>
      <c r="I15" s="8"/>
    </row>
    <row r="16" spans="1:9" x14ac:dyDescent="0.25">
      <c r="A16" s="8"/>
      <c r="B16" s="8"/>
      <c r="C16" s="8"/>
      <c r="D16" s="8"/>
      <c r="E16" s="8"/>
      <c r="F16" s="8"/>
      <c r="G16" s="8"/>
      <c r="H16" s="8"/>
      <c r="I16" s="8"/>
    </row>
    <row r="17" spans="1:9" x14ac:dyDescent="0.25">
      <c r="A17" s="8"/>
      <c r="B17" s="8"/>
      <c r="C17" s="8"/>
      <c r="D17" s="8"/>
      <c r="E17" s="8"/>
      <c r="F17" s="8"/>
      <c r="G17" s="8"/>
      <c r="H17" s="8"/>
      <c r="I17" s="8"/>
    </row>
    <row r="18" spans="1:9" x14ac:dyDescent="0.25">
      <c r="A18" s="8"/>
      <c r="B18" s="8"/>
      <c r="C18" s="8"/>
      <c r="D18" s="8"/>
      <c r="E18" s="8"/>
      <c r="F18" s="8"/>
      <c r="G18" s="8"/>
      <c r="H18" s="8"/>
      <c r="I18" s="8"/>
    </row>
    <row r="19" spans="1:9" x14ac:dyDescent="0.25">
      <c r="A19" s="8"/>
      <c r="B19" s="8"/>
      <c r="C19" s="8"/>
      <c r="D19" s="8"/>
      <c r="E19" s="8"/>
      <c r="F19" s="8"/>
      <c r="G19" s="8"/>
      <c r="H19" s="8"/>
      <c r="I19" s="8"/>
    </row>
    <row r="20" spans="1:9" x14ac:dyDescent="0.25">
      <c r="A20" s="8"/>
      <c r="B20" s="8"/>
      <c r="C20" s="8"/>
      <c r="D20" s="8"/>
      <c r="E20" s="8"/>
      <c r="F20" s="8"/>
      <c r="G20" s="8"/>
      <c r="H20" s="8"/>
      <c r="I20" s="8"/>
    </row>
    <row r="21" spans="1:9" x14ac:dyDescent="0.25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8"/>
      <c r="B33" s="8"/>
      <c r="C33" s="8"/>
      <c r="D33" s="8"/>
      <c r="E33" s="8"/>
      <c r="F33" s="8"/>
      <c r="G33" s="8"/>
      <c r="H33" s="8"/>
      <c r="I33" s="8"/>
    </row>
  </sheetData>
  <mergeCells count="1">
    <mergeCell ref="A1:I1"/>
  </mergeCells>
  <printOptions horizontalCentered="1"/>
  <pageMargins left="0.11811023622047245" right="0.11811023622047245" top="0.74803149606299213" bottom="0.15748031496062992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3DDDA-F258-4E96-97BB-1A4E4D90D3DC}">
  <sheetPr codeName="Feuil6">
    <tabColor rgb="FFC09200"/>
  </sheetPr>
  <dimension ref="A1:I7"/>
  <sheetViews>
    <sheetView workbookViewId="0">
      <selection activeCell="K1" sqref="K1"/>
    </sheetView>
  </sheetViews>
  <sheetFormatPr defaultColWidth="11.42578125" defaultRowHeight="15" x14ac:dyDescent="0.25"/>
  <cols>
    <col min="1" max="1" width="16.42578125" bestFit="1" customWidth="1"/>
    <col min="2" max="2" width="12.28515625" customWidth="1"/>
    <col min="3" max="3" width="30.7109375" customWidth="1"/>
    <col min="4" max="4" width="15" customWidth="1"/>
    <col min="5" max="5" width="13.42578125" bestFit="1" customWidth="1"/>
    <col min="6" max="6" width="10.5703125" customWidth="1"/>
    <col min="7" max="7" width="15.7109375" bestFit="1" customWidth="1"/>
    <col min="8" max="8" width="7.7109375" customWidth="1"/>
    <col min="9" max="9" width="16.7109375" bestFit="1" customWidth="1"/>
  </cols>
  <sheetData>
    <row r="1" spans="1:9" ht="23.25" x14ac:dyDescent="0.35">
      <c r="A1" s="87" t="s">
        <v>99</v>
      </c>
      <c r="B1" s="87"/>
      <c r="C1" s="87"/>
      <c r="D1" s="87"/>
      <c r="E1" s="87"/>
      <c r="F1" s="87"/>
      <c r="G1" s="87"/>
      <c r="H1" s="87"/>
      <c r="I1" s="87"/>
    </row>
    <row r="2" spans="1:9" ht="23.25" x14ac:dyDescent="0.35">
      <c r="A2" s="54"/>
      <c r="B2" s="54"/>
      <c r="C2" s="54"/>
      <c r="D2" s="54"/>
      <c r="E2" s="54"/>
      <c r="F2" s="54"/>
      <c r="G2" s="54"/>
      <c r="H2" s="54"/>
      <c r="I2" s="54"/>
    </row>
    <row r="3" spans="1:9" s="32" customFormat="1" ht="18.75" x14ac:dyDescent="0.25">
      <c r="A3" s="53" t="s">
        <v>98</v>
      </c>
      <c r="B3" s="53" t="s">
        <v>83</v>
      </c>
      <c r="C3" s="53" t="s">
        <v>34</v>
      </c>
      <c r="D3" s="53" t="s">
        <v>0</v>
      </c>
      <c r="E3" s="53" t="s">
        <v>3</v>
      </c>
      <c r="F3" s="53" t="s">
        <v>4</v>
      </c>
      <c r="G3" s="53" t="s">
        <v>9</v>
      </c>
      <c r="H3" s="53" t="s">
        <v>8</v>
      </c>
      <c r="I3" s="53" t="s">
        <v>35</v>
      </c>
    </row>
    <row r="4" spans="1:9" x14ac:dyDescent="0.25">
      <c r="A4">
        <v>0</v>
      </c>
    </row>
    <row r="5" spans="1:9" x14ac:dyDescent="0.25">
      <c r="A5">
        <v>1</v>
      </c>
    </row>
    <row r="7" spans="1:9" x14ac:dyDescent="0.25">
      <c r="B7" s="41">
        <v>45175</v>
      </c>
      <c r="C7" t="s">
        <v>116</v>
      </c>
      <c r="D7" t="e">
        <v>#REF!</v>
      </c>
      <c r="E7" t="e">
        <v>#REF!</v>
      </c>
      <c r="F7" t="e">
        <v>#REF!</v>
      </c>
    </row>
  </sheetData>
  <mergeCells count="1">
    <mergeCell ref="A1:I1"/>
  </mergeCells>
  <printOptions horizontalCentered="1"/>
  <pageMargins left="0.11811023622047245" right="0.11811023622047245" top="0.7480314960629921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FACTURE</vt:lpstr>
      <vt:lpstr>DEVIS</vt:lpstr>
      <vt:lpstr>CLIENTS</vt:lpstr>
      <vt:lpstr> PRESTATIONS</vt:lpstr>
      <vt:lpstr>ARCFACT</vt:lpstr>
      <vt:lpstr>ARCHDEV</vt:lpstr>
      <vt:lpstr>Arcfact</vt:lpstr>
      <vt:lpstr>Prestations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PATMALONDA</dc:creator>
  <cp:lastModifiedBy>h2so4</cp:lastModifiedBy>
  <cp:lastPrinted>2023-09-06T17:12:53Z</cp:lastPrinted>
  <dcterms:created xsi:type="dcterms:W3CDTF">2023-08-21T23:21:53Z</dcterms:created>
  <dcterms:modified xsi:type="dcterms:W3CDTF">2023-09-13T14:40:57Z</dcterms:modified>
</cp:coreProperties>
</file>