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C128070-70D7-4AD9-B6D1-14F66B412484}" xr6:coauthVersionLast="47" xr6:coauthVersionMax="47" xr10:uidLastSave="{00000000-0000-0000-0000-000000000000}"/>
  <bookViews>
    <workbookView xWindow="-120" yWindow="-120" windowWidth="29040" windowHeight="15990" activeTab="3" xr2:uid="{00000000-000D-0000-FFFF-FFFF00000000}"/>
  </bookViews>
  <sheets>
    <sheet name="F1" sheetId="5" r:id="rId1"/>
    <sheet name="1G" sheetId="1" r:id="rId2"/>
    <sheet name="Terrains" sheetId="6" state="hidden" r:id="rId3"/>
    <sheet name="C1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0" i="4" l="1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29" i="4"/>
  <c r="K7" i="1"/>
  <c r="K29" i="1"/>
  <c r="K27" i="1"/>
  <c r="K25" i="1"/>
  <c r="K23" i="1"/>
  <c r="K21" i="1"/>
  <c r="K19" i="1"/>
  <c r="K17" i="1"/>
  <c r="K15" i="1"/>
  <c r="K13" i="1" l="1"/>
  <c r="K11" i="1"/>
  <c r="K9" i="1"/>
  <c r="H7" i="1"/>
  <c r="B29" i="1"/>
  <c r="B27" i="1"/>
  <c r="B25" i="1"/>
  <c r="B23" i="1"/>
  <c r="B21" i="1"/>
  <c r="B19" i="1"/>
  <c r="B17" i="1"/>
  <c r="B15" i="1"/>
  <c r="B13" i="1"/>
  <c r="B11" i="1"/>
  <c r="B9" i="1"/>
  <c r="B7" i="1"/>
  <c r="H29" i="1"/>
  <c r="H27" i="1"/>
  <c r="H25" i="1"/>
  <c r="H23" i="1"/>
  <c r="H21" i="1"/>
  <c r="H19" i="1"/>
  <c r="H17" i="1"/>
  <c r="H15" i="1"/>
  <c r="H13" i="1"/>
  <c r="H11" i="1"/>
  <c r="H9" i="1"/>
  <c r="E29" i="1"/>
  <c r="E27" i="1"/>
  <c r="E25" i="1"/>
  <c r="E23" i="1"/>
  <c r="E21" i="1"/>
  <c r="E19" i="1"/>
  <c r="E17" i="1"/>
  <c r="E15" i="1"/>
  <c r="E13" i="1"/>
  <c r="E11" i="1"/>
  <c r="E9" i="1"/>
  <c r="E7" i="1"/>
  <c r="B5" i="1"/>
  <c r="K5" i="5"/>
  <c r="I5" i="5"/>
  <c r="K4" i="1" l="1"/>
  <c r="B4" i="1"/>
  <c r="L30" i="1" l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O3" i="1" l="1"/>
  <c r="L18" i="4" l="1"/>
  <c r="C30" i="1"/>
  <c r="L14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3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L26" i="4"/>
  <c r="C14" i="1"/>
  <c r="L24" i="4"/>
  <c r="C16" i="1"/>
  <c r="L23" i="4"/>
  <c r="C27" i="1"/>
  <c r="B23" i="6" s="1"/>
  <c r="L22" i="4"/>
  <c r="C18" i="1"/>
  <c r="L21" i="4"/>
  <c r="C25" i="1"/>
  <c r="L20" i="4"/>
  <c r="C20" i="1"/>
  <c r="L19" i="4"/>
  <c r="C23" i="1"/>
  <c r="L13" i="4"/>
  <c r="C17" i="1"/>
  <c r="L11" i="4"/>
  <c r="C15" i="1"/>
  <c r="L10" i="4"/>
  <c r="L9" i="4"/>
  <c r="C13" i="1"/>
  <c r="L17" i="4"/>
  <c r="C21" i="1"/>
  <c r="C22" i="1"/>
  <c r="L15" i="4"/>
  <c r="C19" i="1"/>
  <c r="L7" i="4"/>
  <c r="C11" i="1"/>
  <c r="L4" i="4"/>
  <c r="C12" i="1"/>
  <c r="I7" i="1"/>
  <c r="I3" i="4" s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3" i="4"/>
  <c r="F10" i="1"/>
  <c r="F6" i="4" s="1"/>
  <c r="C24" i="1"/>
  <c r="I27" i="1"/>
  <c r="I23" i="4" s="1"/>
  <c r="C26" i="1"/>
  <c r="F12" i="1"/>
  <c r="F8" i="4" s="1"/>
  <c r="I25" i="1"/>
  <c r="I21" i="4" s="1"/>
  <c r="F14" i="1"/>
  <c r="F10" i="4" s="1"/>
  <c r="L12" i="4"/>
  <c r="I14" i="1"/>
  <c r="I10" i="4" s="1"/>
  <c r="F27" i="1"/>
  <c r="F23" i="4" s="1"/>
  <c r="L16" i="4"/>
  <c r="L5" i="4"/>
  <c r="F9" i="1"/>
  <c r="F5" i="4" s="1"/>
  <c r="L3" i="4"/>
  <c r="L6" i="4"/>
  <c r="I16" i="1"/>
  <c r="I12" i="4" s="1"/>
  <c r="F25" i="1"/>
  <c r="F21" i="4" s="1"/>
  <c r="I23" i="1"/>
  <c r="I19" i="4" s="1"/>
  <c r="F16" i="1"/>
  <c r="F12" i="4" s="1"/>
  <c r="I18" i="1"/>
  <c r="I14" i="4" s="1"/>
  <c r="F23" i="1"/>
  <c r="F19" i="4" s="1"/>
  <c r="I21" i="1"/>
  <c r="I17" i="4" s="1"/>
  <c r="F18" i="1"/>
  <c r="F14" i="4" s="1"/>
  <c r="I20" i="1"/>
  <c r="I16" i="4" s="1"/>
  <c r="F21" i="1"/>
  <c r="F17" i="4" s="1"/>
  <c r="I12" i="1"/>
  <c r="I8" i="4" s="1"/>
  <c r="F29" i="1"/>
  <c r="F25" i="4" s="1"/>
  <c r="I19" i="1"/>
  <c r="I15" i="4" s="1"/>
  <c r="F20" i="1"/>
  <c r="F16" i="4" s="1"/>
  <c r="C29" i="1"/>
  <c r="I22" i="1"/>
  <c r="I18" i="4" s="1"/>
  <c r="F8" i="1"/>
  <c r="F4" i="4" s="1"/>
  <c r="I8" i="1"/>
  <c r="I4" i="4" s="1"/>
  <c r="F22" i="1"/>
  <c r="F18" i="4" s="1"/>
  <c r="I24" i="1"/>
  <c r="I20" i="4" s="1"/>
  <c r="F17" i="1"/>
  <c r="F13" i="4" s="1"/>
  <c r="I15" i="1"/>
  <c r="I11" i="4" s="1"/>
  <c r="I26" i="1"/>
  <c r="I22" i="4" s="1"/>
  <c r="F15" i="1"/>
  <c r="F11" i="4" s="1"/>
  <c r="I28" i="1"/>
  <c r="I24" i="4" s="1"/>
  <c r="F13" i="1"/>
  <c r="F9" i="4" s="1"/>
  <c r="I13" i="1"/>
  <c r="I9" i="4" s="1"/>
  <c r="I30" i="1"/>
  <c r="I26" i="4" s="1"/>
  <c r="F11" i="1"/>
  <c r="F7" i="4" s="1"/>
  <c r="I9" i="1"/>
  <c r="I5" i="4" s="1"/>
  <c r="F30" i="1"/>
  <c r="F26" i="4" s="1"/>
  <c r="I10" i="1"/>
  <c r="I6" i="4" s="1"/>
  <c r="F7" i="1"/>
  <c r="F3" i="4" s="1"/>
  <c r="I11" i="1"/>
  <c r="I7" i="4" s="1"/>
  <c r="F28" i="1"/>
  <c r="F24" i="4" s="1"/>
  <c r="C7" i="1"/>
  <c r="F19" i="1"/>
  <c r="F15" i="4" s="1"/>
  <c r="E49" i="4" l="1"/>
  <c r="C23" i="4"/>
  <c r="C49" i="4" s="1"/>
  <c r="P23" i="4" s="1"/>
  <c r="C20" i="4"/>
  <c r="C46" i="4" s="1"/>
  <c r="P20" i="4" s="1"/>
  <c r="B20" i="6"/>
  <c r="C9" i="4"/>
  <c r="C35" i="4" s="1"/>
  <c r="P9" i="4" s="1"/>
  <c r="B9" i="6"/>
  <c r="C3" i="4"/>
  <c r="C29" i="4" s="1"/>
  <c r="P3" i="4" s="1"/>
  <c r="B3" i="6"/>
  <c r="C25" i="4"/>
  <c r="C51" i="4" s="1"/>
  <c r="P25" i="4" s="1"/>
  <c r="B25" i="6"/>
  <c r="C7" i="4"/>
  <c r="C33" i="4" s="1"/>
  <c r="P7" i="4" s="1"/>
  <c r="B7" i="6"/>
  <c r="C18" i="4"/>
  <c r="C44" i="4" s="1"/>
  <c r="P18" i="4" s="1"/>
  <c r="B18" i="6"/>
  <c r="C13" i="4"/>
  <c r="C39" i="4" s="1"/>
  <c r="P13" i="4" s="1"/>
  <c r="B13" i="6"/>
  <c r="C16" i="4"/>
  <c r="C42" i="4" s="1"/>
  <c r="P16" i="4" s="1"/>
  <c r="B16" i="6"/>
  <c r="C14" i="4"/>
  <c r="C40" i="4" s="1"/>
  <c r="P14" i="4" s="1"/>
  <c r="B14" i="6"/>
  <c r="C12" i="4"/>
  <c r="C38" i="4" s="1"/>
  <c r="X38" i="4" s="1"/>
  <c r="B12" i="6"/>
  <c r="C22" i="4"/>
  <c r="C48" i="4" s="1"/>
  <c r="P22" i="4" s="1"/>
  <c r="B22" i="6"/>
  <c r="C17" i="4"/>
  <c r="C43" i="4" s="1"/>
  <c r="P17" i="4" s="1"/>
  <c r="B17" i="6"/>
  <c r="C26" i="4"/>
  <c r="C52" i="4" s="1"/>
  <c r="P26" i="4" s="1"/>
  <c r="B26" i="6"/>
  <c r="C8" i="4"/>
  <c r="C34" i="4" s="1"/>
  <c r="P8" i="4" s="1"/>
  <c r="B8" i="6"/>
  <c r="C15" i="4"/>
  <c r="C41" i="4" s="1"/>
  <c r="X41" i="4" s="1"/>
  <c r="B15" i="6"/>
  <c r="C11" i="4"/>
  <c r="C37" i="4" s="1"/>
  <c r="P11" i="4" s="1"/>
  <c r="B11" i="6"/>
  <c r="C19" i="4"/>
  <c r="C45" i="4" s="1"/>
  <c r="X45" i="4" s="1"/>
  <c r="B19" i="6"/>
  <c r="C21" i="4"/>
  <c r="C47" i="4" s="1"/>
  <c r="X47" i="4" s="1"/>
  <c r="B21" i="6"/>
  <c r="C10" i="4"/>
  <c r="C36" i="4" s="1"/>
  <c r="X36" i="4" s="1"/>
  <c r="B10" i="6"/>
  <c r="F48" i="4"/>
  <c r="E37" i="4"/>
  <c r="D51" i="4"/>
  <c r="F24" i="1"/>
  <c r="F20" i="4" s="1"/>
  <c r="F26" i="1"/>
  <c r="F22" i="4" s="1"/>
  <c r="I29" i="1"/>
  <c r="I25" i="4" s="1"/>
  <c r="L8" i="4"/>
  <c r="C28" i="1"/>
  <c r="L25" i="4"/>
  <c r="C9" i="1"/>
  <c r="C10" i="1"/>
  <c r="C8" i="1"/>
  <c r="I17" i="1"/>
  <c r="I13" i="4" s="1"/>
  <c r="D40" i="4"/>
  <c r="F30" i="4"/>
  <c r="D44" i="4"/>
  <c r="F40" i="4"/>
  <c r="E29" i="4"/>
  <c r="M33" i="4"/>
  <c r="D52" i="4"/>
  <c r="D47" i="4"/>
  <c r="E44" i="4"/>
  <c r="E38" i="4"/>
  <c r="E51" i="4"/>
  <c r="D29" i="4"/>
  <c r="K49" i="4"/>
  <c r="D46" i="4"/>
  <c r="D41" i="4"/>
  <c r="M34" i="4"/>
  <c r="E45" i="4"/>
  <c r="F37" i="4"/>
  <c r="F49" i="4"/>
  <c r="F38" i="4"/>
  <c r="F44" i="4"/>
  <c r="F33" i="4"/>
  <c r="G29" i="4"/>
  <c r="F42" i="4"/>
  <c r="M47" i="4"/>
  <c r="K31" i="4"/>
  <c r="D42" i="4"/>
  <c r="F34" i="4"/>
  <c r="K40" i="4"/>
  <c r="K30" i="4"/>
  <c r="M42" i="4"/>
  <c r="K51" i="4"/>
  <c r="E33" i="4"/>
  <c r="F43" i="4"/>
  <c r="F41" i="4"/>
  <c r="F50" i="4"/>
  <c r="E41" i="4"/>
  <c r="E46" i="4"/>
  <c r="F36" i="4"/>
  <c r="F47" i="4"/>
  <c r="G34" i="4"/>
  <c r="K44" i="4"/>
  <c r="K45" i="4"/>
  <c r="F31" i="4"/>
  <c r="K48" i="4"/>
  <c r="M43" i="4"/>
  <c r="D35" i="4"/>
  <c r="E30" i="4"/>
  <c r="G36" i="4"/>
  <c r="G40" i="4"/>
  <c r="G51" i="4"/>
  <c r="G48" i="4"/>
  <c r="G45" i="4"/>
  <c r="G32" i="4"/>
  <c r="K29" i="4"/>
  <c r="F39" i="4"/>
  <c r="E31" i="4"/>
  <c r="F45" i="4"/>
  <c r="M49" i="4"/>
  <c r="D45" i="4"/>
  <c r="D38" i="4"/>
  <c r="M52" i="4"/>
  <c r="E47" i="4"/>
  <c r="E40" i="4"/>
  <c r="E48" i="4"/>
  <c r="G49" i="4"/>
  <c r="G46" i="4"/>
  <c r="G44" i="4"/>
  <c r="G50" i="4"/>
  <c r="G31" i="4"/>
  <c r="G52" i="4"/>
  <c r="M38" i="4"/>
  <c r="G38" i="4"/>
  <c r="G47" i="4"/>
  <c r="G42" i="4"/>
  <c r="K43" i="4"/>
  <c r="M51" i="4"/>
  <c r="G43" i="4"/>
  <c r="G41" i="4"/>
  <c r="M44" i="4"/>
  <c r="K41" i="4"/>
  <c r="G39" i="4"/>
  <c r="G37" i="4"/>
  <c r="K35" i="4"/>
  <c r="G35" i="4"/>
  <c r="G33" i="4"/>
  <c r="M31" i="4"/>
  <c r="G30" i="4"/>
  <c r="M30" i="4"/>
  <c r="F46" i="4"/>
  <c r="M46" i="4"/>
  <c r="F51" i="4"/>
  <c r="K42" i="4"/>
  <c r="F32" i="4"/>
  <c r="F35" i="4"/>
  <c r="F52" i="4"/>
  <c r="F29" i="4"/>
  <c r="E39" i="4"/>
  <c r="E35" i="4"/>
  <c r="K47" i="4"/>
  <c r="M36" i="4"/>
  <c r="E36" i="4"/>
  <c r="M41" i="4"/>
  <c r="E50" i="4"/>
  <c r="K34" i="4"/>
  <c r="M50" i="4"/>
  <c r="E43" i="4"/>
  <c r="E52" i="4"/>
  <c r="K52" i="4"/>
  <c r="M39" i="4"/>
  <c r="M32" i="4"/>
  <c r="E42" i="4"/>
  <c r="E32" i="4"/>
  <c r="E34" i="4"/>
  <c r="M48" i="4"/>
  <c r="K37" i="4"/>
  <c r="D37" i="4"/>
  <c r="M37" i="4"/>
  <c r="K38" i="4"/>
  <c r="D36" i="4"/>
  <c r="D50" i="4"/>
  <c r="D49" i="4"/>
  <c r="K50" i="4"/>
  <c r="D48" i="4"/>
  <c r="K46" i="4"/>
  <c r="M45" i="4"/>
  <c r="D43" i="4"/>
  <c r="D39" i="4"/>
  <c r="M40" i="4"/>
  <c r="K39" i="4"/>
  <c r="M35" i="4"/>
  <c r="K36" i="4"/>
  <c r="K33" i="4"/>
  <c r="D33" i="4"/>
  <c r="D34" i="4"/>
  <c r="D30" i="4"/>
  <c r="M29" i="4"/>
  <c r="D31" i="4"/>
  <c r="K32" i="4"/>
  <c r="D32" i="4"/>
  <c r="X49" i="4" l="1"/>
  <c r="X39" i="4"/>
  <c r="X46" i="4"/>
  <c r="X40" i="4"/>
  <c r="X29" i="4"/>
  <c r="X35" i="4"/>
  <c r="P19" i="4"/>
  <c r="X48" i="4"/>
  <c r="X33" i="4"/>
  <c r="X34" i="4"/>
  <c r="X51" i="4"/>
  <c r="X42" i="4"/>
  <c r="X44" i="4"/>
  <c r="P15" i="4"/>
  <c r="P10" i="4"/>
  <c r="P21" i="4"/>
  <c r="P12" i="4"/>
  <c r="X43" i="4"/>
  <c r="X37" i="4"/>
  <c r="X52" i="4"/>
  <c r="C6" i="4"/>
  <c r="C32" i="4" s="1"/>
  <c r="X32" i="4" s="1"/>
  <c r="B6" i="6"/>
  <c r="C5" i="4"/>
  <c r="C31" i="4" s="1"/>
  <c r="P5" i="4" s="1"/>
  <c r="B5" i="6"/>
  <c r="C4" i="4"/>
  <c r="C30" i="4" s="1"/>
  <c r="B4" i="6"/>
  <c r="C24" i="4"/>
  <c r="C50" i="4" s="1"/>
  <c r="X50" i="4" s="1"/>
  <c r="B24" i="6"/>
  <c r="L51" i="4"/>
  <c r="L31" i="4"/>
  <c r="H51" i="4"/>
  <c r="I51" i="4" s="1"/>
  <c r="S25" i="4" s="1"/>
  <c r="L44" i="4"/>
  <c r="L33" i="4"/>
  <c r="L43" i="4"/>
  <c r="L40" i="4"/>
  <c r="L49" i="4"/>
  <c r="L48" i="4"/>
  <c r="L34" i="4"/>
  <c r="L46" i="4"/>
  <c r="H37" i="4"/>
  <c r="I37" i="4" s="1"/>
  <c r="S11" i="4" s="1"/>
  <c r="L47" i="4"/>
  <c r="H29" i="4"/>
  <c r="I29" i="4" s="1"/>
  <c r="S3" i="4" s="1"/>
  <c r="H44" i="4"/>
  <c r="I44" i="4" s="1"/>
  <c r="S18" i="4" s="1"/>
  <c r="L41" i="4"/>
  <c r="H40" i="4"/>
  <c r="I40" i="4" s="1"/>
  <c r="S14" i="4" s="1"/>
  <c r="H41" i="4"/>
  <c r="I41" i="4" s="1"/>
  <c r="S15" i="4" s="1"/>
  <c r="H31" i="4"/>
  <c r="I31" i="4" s="1"/>
  <c r="S5" i="4" s="1"/>
  <c r="L35" i="4"/>
  <c r="H42" i="4"/>
  <c r="I42" i="4" s="1"/>
  <c r="S16" i="4" s="1"/>
  <c r="H46" i="4"/>
  <c r="I46" i="4" s="1"/>
  <c r="S20" i="4" s="1"/>
  <c r="H47" i="4"/>
  <c r="I47" i="4" s="1"/>
  <c r="S21" i="4" s="1"/>
  <c r="H45" i="4"/>
  <c r="I45" i="4" s="1"/>
  <c r="S19" i="4" s="1"/>
  <c r="L45" i="4"/>
  <c r="H49" i="4"/>
  <c r="I49" i="4" s="1"/>
  <c r="S23" i="4" s="1"/>
  <c r="L52" i="4"/>
  <c r="L42" i="4"/>
  <c r="L30" i="4"/>
  <c r="L36" i="4"/>
  <c r="L29" i="4"/>
  <c r="H33" i="4"/>
  <c r="I33" i="4" s="1"/>
  <c r="S7" i="4" s="1"/>
  <c r="H48" i="4"/>
  <c r="I48" i="4" s="1"/>
  <c r="S22" i="4" s="1"/>
  <c r="H36" i="4"/>
  <c r="I36" i="4" s="1"/>
  <c r="S10" i="4" s="1"/>
  <c r="H35" i="4"/>
  <c r="I35" i="4" s="1"/>
  <c r="S9" i="4" s="1"/>
  <c r="H38" i="4"/>
  <c r="I38" i="4" s="1"/>
  <c r="S12" i="4" s="1"/>
  <c r="L38" i="4"/>
  <c r="H39" i="4"/>
  <c r="I39" i="4" s="1"/>
  <c r="S13" i="4" s="1"/>
  <c r="H30" i="4"/>
  <c r="I30" i="4" s="1"/>
  <c r="S4" i="4" s="1"/>
  <c r="H52" i="4"/>
  <c r="I52" i="4" s="1"/>
  <c r="S26" i="4" s="1"/>
  <c r="H50" i="4"/>
  <c r="I50" i="4" s="1"/>
  <c r="S24" i="4" s="1"/>
  <c r="H43" i="4"/>
  <c r="I43" i="4" s="1"/>
  <c r="S17" i="4" s="1"/>
  <c r="L39" i="4"/>
  <c r="L32" i="4"/>
  <c r="H34" i="4"/>
  <c r="I34" i="4" s="1"/>
  <c r="S8" i="4" s="1"/>
  <c r="L50" i="4"/>
  <c r="H32" i="4"/>
  <c r="I32" i="4" s="1"/>
  <c r="S6" i="4" s="1"/>
  <c r="L37" i="4"/>
  <c r="P6" i="4" l="1"/>
  <c r="P24" i="4"/>
  <c r="P4" i="4"/>
  <c r="X30" i="4"/>
  <c r="X31" i="4"/>
  <c r="R43" i="4"/>
  <c r="R52" i="4"/>
  <c r="R45" i="4"/>
  <c r="R40" i="4"/>
  <c r="R46" i="4"/>
  <c r="R50" i="4"/>
  <c r="R49" i="4"/>
  <c r="R51" i="4"/>
  <c r="R39" i="4"/>
  <c r="R36" i="4"/>
  <c r="R35" i="4"/>
  <c r="R34" i="4"/>
  <c r="R33" i="4"/>
  <c r="R47" i="4"/>
  <c r="R44" i="4"/>
  <c r="R38" i="4"/>
  <c r="R42" i="4"/>
  <c r="R37" i="4"/>
  <c r="R48" i="4"/>
  <c r="R41" i="4"/>
  <c r="W33" i="4" l="1"/>
  <c r="W39" i="4"/>
  <c r="W50" i="4"/>
  <c r="W45" i="4"/>
  <c r="W48" i="4"/>
  <c r="W47" i="4"/>
  <c r="W34" i="4"/>
  <c r="W51" i="4"/>
  <c r="W46" i="4"/>
  <c r="W52" i="4"/>
  <c r="W38" i="4"/>
  <c r="W36" i="4"/>
  <c r="W37" i="4"/>
  <c r="W41" i="4"/>
  <c r="W42" i="4"/>
  <c r="W44" i="4"/>
  <c r="W35" i="4"/>
  <c r="W49" i="4"/>
  <c r="W40" i="4"/>
  <c r="W43" i="4"/>
  <c r="R30" i="4"/>
  <c r="R32" i="4"/>
  <c r="R29" i="4"/>
  <c r="R31" i="4"/>
  <c r="S39" i="4" l="1"/>
  <c r="R13" i="4" s="1"/>
  <c r="S35" i="4"/>
  <c r="R9" i="4" s="1"/>
  <c r="S40" i="4"/>
  <c r="R14" i="4" s="1"/>
  <c r="S48" i="4"/>
  <c r="R22" i="4" s="1"/>
  <c r="S42" i="4"/>
  <c r="R16" i="4" s="1"/>
  <c r="W30" i="4"/>
  <c r="S30" i="4"/>
  <c r="R4" i="4" s="1"/>
  <c r="S49" i="4"/>
  <c r="S36" i="4"/>
  <c r="S37" i="4"/>
  <c r="R11" i="4" s="1"/>
  <c r="S38" i="4"/>
  <c r="R12" i="4" s="1"/>
  <c r="S46" i="4"/>
  <c r="S34" i="4"/>
  <c r="R8" i="4" s="1"/>
  <c r="S50" i="4"/>
  <c r="R24" i="4" s="1"/>
  <c r="S33" i="4"/>
  <c r="W31" i="4"/>
  <c r="S31" i="4"/>
  <c r="R5" i="4" s="1"/>
  <c r="W29" i="4"/>
  <c r="S29" i="4"/>
  <c r="S43" i="4"/>
  <c r="R17" i="4" s="1"/>
  <c r="S44" i="4"/>
  <c r="R18" i="4" s="1"/>
  <c r="S41" i="4"/>
  <c r="S52" i="4"/>
  <c r="R26" i="4" s="1"/>
  <c r="S51" i="4"/>
  <c r="R25" i="4" s="1"/>
  <c r="S47" i="4"/>
  <c r="R21" i="4" s="1"/>
  <c r="S45" i="4"/>
  <c r="W32" i="4"/>
  <c r="S32" i="4"/>
  <c r="R3" i="4" l="1"/>
  <c r="R10" i="4"/>
  <c r="R6" i="4"/>
  <c r="R20" i="4"/>
  <c r="R7" i="4"/>
  <c r="R19" i="4"/>
  <c r="R23" i="4"/>
  <c r="R15" i="4"/>
  <c r="W26" i="4" l="1"/>
  <c r="W22" i="4"/>
  <c r="Y23" i="4" s="1"/>
  <c r="W18" i="4"/>
  <c r="Y19" i="4" s="1"/>
  <c r="W14" i="4"/>
  <c r="W9" i="4"/>
  <c r="W25" i="4"/>
  <c r="W21" i="4"/>
  <c r="W13" i="4"/>
  <c r="W24" i="4"/>
  <c r="W20" i="4"/>
  <c r="W16" i="4"/>
  <c r="W11" i="4"/>
  <c r="Y12" i="4" s="1"/>
  <c r="W5" i="4"/>
  <c r="Y6" i="4" s="1"/>
  <c r="W23" i="4"/>
  <c r="W19" i="4"/>
  <c r="Y20" i="4" s="1"/>
  <c r="W15" i="4"/>
  <c r="W10" i="4"/>
  <c r="Y11" i="4" s="1"/>
  <c r="W4" i="4"/>
  <c r="Y4" i="4" s="1"/>
  <c r="W17" i="4"/>
  <c r="W7" i="4"/>
  <c r="W6" i="4"/>
  <c r="W3" i="4"/>
  <c r="Y3" i="4" s="1"/>
  <c r="W12" i="4"/>
  <c r="Y13" i="4" s="1"/>
  <c r="W8" i="4"/>
  <c r="P27" i="1"/>
  <c r="S27" i="1" s="1"/>
  <c r="P30" i="1"/>
  <c r="S30" i="1" s="1"/>
  <c r="P29" i="1"/>
  <c r="P28" i="1"/>
  <c r="P14" i="1"/>
  <c r="P22" i="1"/>
  <c r="P15" i="1"/>
  <c r="S15" i="1" s="1"/>
  <c r="P23" i="1"/>
  <c r="S23" i="1" s="1"/>
  <c r="P13" i="1"/>
  <c r="P12" i="1"/>
  <c r="P24" i="1"/>
  <c r="S24" i="1" s="1"/>
  <c r="P11" i="1"/>
  <c r="P26" i="1"/>
  <c r="P18" i="1"/>
  <c r="P10" i="1"/>
  <c r="S10" i="1" s="1"/>
  <c r="P16" i="1"/>
  <c r="S16" i="1" s="1"/>
  <c r="P19" i="1"/>
  <c r="P9" i="1"/>
  <c r="P20" i="1"/>
  <c r="P17" i="1"/>
  <c r="S17" i="1" s="1"/>
  <c r="P21" i="1"/>
  <c r="P7" i="1"/>
  <c r="S7" i="1" s="1"/>
  <c r="P8" i="1"/>
  <c r="S8" i="1" s="1"/>
  <c r="P25" i="1"/>
  <c r="Y26" i="4"/>
  <c r="S11" i="1" l="1"/>
  <c r="Y7" i="4"/>
  <c r="S26" i="1"/>
  <c r="Y22" i="4"/>
  <c r="S20" i="1"/>
  <c r="Y16" i="4"/>
  <c r="S14" i="1"/>
  <c r="Y10" i="4"/>
  <c r="S22" i="1"/>
  <c r="Y18" i="4"/>
  <c r="S13" i="1"/>
  <c r="Y9" i="4"/>
  <c r="S28" i="1"/>
  <c r="Y24" i="4"/>
  <c r="S18" i="1"/>
  <c r="Y14" i="4"/>
  <c r="S29" i="1"/>
  <c r="Y25" i="4"/>
  <c r="S21" i="1"/>
  <c r="Y17" i="4"/>
  <c r="S9" i="1"/>
  <c r="Y5" i="4"/>
  <c r="S19" i="1"/>
  <c r="Y15" i="4"/>
  <c r="S25" i="1"/>
  <c r="Y21" i="4"/>
  <c r="S12" i="1"/>
  <c r="Y8" i="4"/>
</calcChain>
</file>

<file path=xl/sharedStrings.xml><?xml version="1.0" encoding="utf-8"?>
<sst xmlns="http://schemas.openxmlformats.org/spreadsheetml/2006/main" count="149" uniqueCount="59">
  <si>
    <t>DEUXIEME PARTIE</t>
  </si>
  <si>
    <t>PREMIERE PARTIE</t>
  </si>
  <si>
    <t>TROISIEME PARTIE</t>
  </si>
  <si>
    <t>QUATRIEME PARTIE</t>
  </si>
  <si>
    <t>terrain</t>
  </si>
  <si>
    <t>score</t>
  </si>
  <si>
    <t>Points P3</t>
  </si>
  <si>
    <t>TOTAL</t>
  </si>
  <si>
    <t>Faits</t>
  </si>
  <si>
    <t>Laissés</t>
  </si>
  <si>
    <t>RANG</t>
  </si>
  <si>
    <t>Noms</t>
  </si>
  <si>
    <t>AS</t>
  </si>
  <si>
    <t>Équipes</t>
  </si>
  <si>
    <t>PP1</t>
  </si>
  <si>
    <t>PP2</t>
  </si>
  <si>
    <t>PP4</t>
  </si>
  <si>
    <t>Classement</t>
  </si>
  <si>
    <t>Rang</t>
  </si>
  <si>
    <t>SAINT MARCEL BOULE LYONNAISE</t>
  </si>
  <si>
    <t>QUATRE PARTIES POUR 24 EQUIPES</t>
  </si>
  <si>
    <t>NB parties gagnées</t>
  </si>
  <si>
    <t>PG</t>
  </si>
  <si>
    <t>Occupation des terrains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</si>
  <si>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</si>
  <si>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</si>
  <si>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</si>
  <si>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</si>
  <si>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</si>
  <si>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</si>
  <si>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</si>
  <si>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</si>
  <si>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</si>
  <si>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</si>
  <si>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</si>
  <si>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</si>
  <si>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</si>
  <si>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</si>
  <si>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</si>
  <si>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</si>
  <si>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N</t>
  </si>
  <si>
    <t>R</t>
  </si>
  <si>
    <t>S</t>
  </si>
  <si>
    <t>T</t>
  </si>
  <si>
    <t>U</t>
  </si>
  <si>
    <t>V</t>
  </si>
  <si>
    <t>W</t>
  </si>
  <si>
    <t>X</t>
  </si>
  <si>
    <t>a</t>
  </si>
  <si>
    <t>b</t>
  </si>
  <si>
    <t>c</t>
  </si>
  <si>
    <t>d</t>
  </si>
  <si>
    <t>e</t>
  </si>
  <si>
    <t>f</t>
  </si>
  <si>
    <t>g</t>
  </si>
  <si>
    <t>PREMIÈRE PARTIE</t>
  </si>
  <si>
    <t>DEUXIÈME PARTIE</t>
  </si>
  <si>
    <t>TROISIÈME PARTIE</t>
  </si>
  <si>
    <t>QUATRIÈME PARTIE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</si>
</sst>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1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b/>
      <sz val="12"/>
      <color rgb="FFFF6600"/>
      <name val="Arial"/>
      <family val="2"/>
    </font>
    <font>
      <b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0" fillId="0" borderId="5" xfId="0" applyBorder="1"/>
    <xf numFmtId="0" fontId="2" fillId="0" borderId="5" xfId="0" applyFont="1" applyBorder="1" applyAlignment="1">
      <alignment horizontal="center"/>
    </xf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8" xfId="0" applyBorder="1"/>
    <xf numFmtId="0" fontId="2" fillId="0" borderId="9" xfId="0" applyFont="1" applyBorder="1"/>
    <xf numFmtId="0" fontId="6" fillId="0" borderId="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/>
    <xf numFmtId="0" fontId="3" fillId="0" borderId="0" xfId="0" applyFont="1"/>
    <xf numFmtId="0" fontId="2" fillId="6" borderId="4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9" fontId="2" fillId="0" borderId="0" xfId="0" applyNumberFormat="1" applyFont="1"/>
    <xf numFmtId="0" fontId="1" fillId="0" borderId="0" xfId="0" applyFont="1" applyAlignment="1">
      <alignment vertical="center"/>
    </xf>
    <xf numFmtId="0" fontId="1" fillId="8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1" fillId="6" borderId="7" xfId="0" applyFont="1" applyFill="1" applyBorder="1" applyAlignment="1" applyProtection="1">
      <alignment horizontal="center" vertical="center"/>
      <protection locked="0"/>
    </xf>
    <xf numFmtId="0" fontId="1" fillId="6" borderId="12" xfId="0" applyFont="1" applyFill="1" applyBorder="1" applyAlignment="1" applyProtection="1">
      <alignment horizontal="center" vertical="center"/>
      <protection locked="0"/>
    </xf>
    <xf numFmtId="0" fontId="1" fillId="6" borderId="16" xfId="0" applyFont="1" applyFill="1" applyBorder="1" applyAlignment="1" applyProtection="1">
      <alignment horizontal="center" vertical="center"/>
      <protection locked="0"/>
    </xf>
    <xf numFmtId="0" fontId="1" fillId="6" borderId="24" xfId="0" applyFont="1" applyFill="1" applyBorder="1" applyAlignment="1" applyProtection="1">
      <alignment horizontal="center" vertical="center"/>
      <protection locked="0"/>
    </xf>
    <xf numFmtId="0" fontId="1" fillId="9" borderId="7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6" borderId="6" xfId="0" applyFont="1" applyFill="1" applyBorder="1" applyAlignment="1" applyProtection="1">
      <alignment horizontal="center" vertical="center"/>
      <protection locked="0"/>
    </xf>
    <xf numFmtId="0" fontId="0" fillId="0" borderId="9" xfId="0" applyBorder="1"/>
    <xf numFmtId="0" fontId="1" fillId="9" borderId="4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11" fontId="1" fillId="8" borderId="4" xfId="0" applyNumberFormat="1" applyFont="1" applyFill="1" applyBorder="1" applyAlignment="1" applyProtection="1">
      <alignment horizontal="center" vertical="center"/>
      <protection locked="0"/>
    </xf>
    <xf numFmtId="11" fontId="1" fillId="8" borderId="10" xfId="0" applyNumberFormat="1" applyFont="1" applyFill="1" applyBorder="1" applyAlignment="1" applyProtection="1">
      <alignment horizontal="center" vertical="center"/>
      <protection locked="0"/>
    </xf>
    <xf numFmtId="0" fontId="1" fillId="8" borderId="4" xfId="0" applyFont="1" applyFill="1" applyBorder="1" applyAlignment="1" applyProtection="1">
      <alignment horizontal="center" vertical="center"/>
      <protection locked="0"/>
    </xf>
    <xf numFmtId="0" fontId="1" fillId="8" borderId="10" xfId="0" applyFont="1" applyFill="1" applyBorder="1" applyAlignment="1" applyProtection="1">
      <alignment horizontal="center" vertical="center"/>
      <protection locked="0"/>
    </xf>
    <xf numFmtId="0" fontId="1" fillId="4" borderId="4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8" borderId="4" xfId="0" applyFont="1" applyFill="1" applyBorder="1" applyAlignment="1" applyProtection="1">
      <alignment horizontal="center"/>
      <protection locked="0"/>
    </xf>
    <xf numFmtId="0" fontId="1" fillId="8" borderId="10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164" fontId="5" fillId="6" borderId="0" xfId="0" applyNumberFormat="1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164" fontId="4" fillId="6" borderId="0" xfId="0" applyNumberFormat="1" applyFont="1" applyFill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164" fontId="4" fillId="9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6" borderId="4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Normal" xfId="0" builtinId="0"/>
  </cellStyles>
  <dxfs count="164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1654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9</xdr:row>
          <xdr:rowOff>0</xdr:rowOff>
        </xdr:from>
        <xdr:to>
          <xdr:col>7</xdr:col>
          <xdr:colOff>762000</xdr:colOff>
          <xdr:row>11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Tirage au sort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714375</xdr:colOff>
          <xdr:row>9</xdr:row>
          <xdr:rowOff>19050</xdr:rowOff>
        </xdr:from>
        <xdr:to>
          <xdr:col>13</xdr:col>
          <xdr:colOff>47625</xdr:colOff>
          <xdr:row>10</xdr:row>
          <xdr:rowOff>190500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142875</xdr:colOff>
          <xdr:row>8</xdr:row>
          <xdr:rowOff>133350</xdr:rowOff>
        </xdr:from>
        <xdr:to>
          <xdr:col>22</xdr:col>
          <xdr:colOff>104775</xdr:colOff>
          <xdr:row>10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0"/>
  <sheetViews>
    <sheetView showGridLines="0" workbookViewId="0">
      <selection activeCell="M17" sqref="M17"/>
    </sheetView>
  </sheetViews>
  <sheetFormatPr defaultColWidth="11.42578125" defaultRowHeight="12.75" x14ac:dyDescent="0.2"/>
  <sheetData>
    <row r="1" spans="1:15" s="1" customFormat="1" ht="18" customHeight="1" x14ac:dyDescent="0.3">
      <c r="A1" s="123" t="s">
        <v>19</v>
      </c>
      <c r="B1" s="123"/>
      <c r="C1" s="123"/>
      <c r="D1" s="123"/>
      <c r="E1" s="123"/>
      <c r="F1" s="123"/>
      <c r="G1" s="123"/>
      <c r="H1" s="68"/>
      <c r="I1" s="121">
        <v>44921</v>
      </c>
      <c r="J1" s="121"/>
      <c r="K1" s="121"/>
      <c r="L1"/>
      <c r="M1"/>
    </row>
    <row r="2" spans="1:15" s="1" customFormat="1" ht="8.1" customHeight="1" x14ac:dyDescent="0.2"/>
    <row r="3" spans="1:15" s="1" customFormat="1" ht="18" customHeight="1" x14ac:dyDescent="0.25">
      <c r="A3" s="122" t="s">
        <v>20</v>
      </c>
      <c r="B3" s="122"/>
      <c r="C3" s="122"/>
      <c r="D3" s="122"/>
      <c r="E3" s="122"/>
      <c r="F3" s="122"/>
      <c r="G3" s="122"/>
      <c r="H3" s="67"/>
      <c r="I3" s="116" t="s">
        <v>55</v>
      </c>
      <c r="J3" s="117"/>
      <c r="K3" s="118"/>
      <c r="L3"/>
      <c r="M3"/>
    </row>
    <row r="4" spans="1:15" ht="8.1" customHeight="1" x14ac:dyDescent="0.2">
      <c r="M4" s="73"/>
      <c r="N4" s="73"/>
      <c r="O4" s="73"/>
    </row>
    <row r="5" spans="1:15" ht="18" customHeight="1" x14ac:dyDescent="0.2">
      <c r="B5" s="97" t="s">
        <v>13</v>
      </c>
      <c r="C5" s="124" t="s">
        <v>11</v>
      </c>
      <c r="D5" s="125"/>
      <c r="E5" s="124" t="s">
        <v>12</v>
      </c>
      <c r="F5" s="125"/>
      <c r="H5" s="1"/>
      <c r="I5" s="119" t="str">
        <f>C5</f>
        <v>Noms</v>
      </c>
      <c r="J5" s="120"/>
      <c r="K5" s="83" t="str">
        <f>E5</f>
        <v>AS</v>
      </c>
      <c r="M5" s="72"/>
      <c r="N5" s="1"/>
    </row>
    <row r="6" spans="1:15" ht="18" customHeight="1" x14ac:dyDescent="0.2">
      <c r="B6" s="90">
        <v>1</v>
      </c>
      <c r="C6" s="100" t="s">
        <v>24</v>
      </c>
      <c r="D6" s="101"/>
      <c r="E6" s="100" t="s">
        <v>48</v>
      </c>
      <c r="F6" s="101"/>
      <c r="H6" s="29"/>
      <c r="I6" s="112" t="s">
        <v>36</v>
      </c>
      <c r="J6" s="113"/>
      <c r="K6" s="83" t="s">
        <v>48</v>
      </c>
      <c r="M6" s="1"/>
      <c r="N6" s="1"/>
    </row>
    <row r="7" spans="1:15" ht="18" customHeight="1" thickBot="1" x14ac:dyDescent="0.25">
      <c r="B7" s="90">
        <v>2</v>
      </c>
      <c r="C7" s="100" t="s">
        <v>25</v>
      </c>
      <c r="D7" s="101"/>
      <c r="E7" s="100" t="s">
        <v>49</v>
      </c>
      <c r="F7" s="101"/>
      <c r="G7" s="12"/>
      <c r="H7" s="89"/>
      <c r="I7" s="106" t="s">
        <v>27</v>
      </c>
      <c r="J7" s="107"/>
      <c r="K7" s="84" t="s">
        <v>51</v>
      </c>
      <c r="M7" s="1"/>
      <c r="N7" s="1"/>
    </row>
    <row r="8" spans="1:15" ht="18" customHeight="1" thickTop="1" x14ac:dyDescent="0.2">
      <c r="B8" s="90">
        <v>3</v>
      </c>
      <c r="C8" s="100" t="s">
        <v>26</v>
      </c>
      <c r="D8" s="101"/>
      <c r="E8" s="100" t="s">
        <v>50</v>
      </c>
      <c r="F8" s="101"/>
      <c r="G8" s="12"/>
      <c r="H8" s="89"/>
      <c r="I8" s="114" t="s">
        <v>42</v>
      </c>
      <c r="J8" s="115"/>
      <c r="K8" s="85" t="s">
        <v>48</v>
      </c>
      <c r="M8" s="1"/>
      <c r="N8" s="1"/>
    </row>
    <row r="9" spans="1:15" ht="18" customHeight="1" thickBot="1" x14ac:dyDescent="0.25">
      <c r="B9" s="90">
        <v>4</v>
      </c>
      <c r="C9" s="100" t="s">
        <v>27</v>
      </c>
      <c r="D9" s="101"/>
      <c r="E9" s="100" t="s">
        <v>51</v>
      </c>
      <c r="F9" s="101"/>
      <c r="G9" s="12"/>
      <c r="H9" s="89"/>
      <c r="I9" s="108" t="s">
        <v>30</v>
      </c>
      <c r="J9" s="109"/>
      <c r="K9" s="86" t="s">
        <v>54</v>
      </c>
      <c r="M9" s="1"/>
      <c r="N9" s="1"/>
    </row>
    <row r="10" spans="1:15" ht="18" customHeight="1" thickTop="1" x14ac:dyDescent="0.2">
      <c r="B10" s="90">
        <v>5</v>
      </c>
      <c r="C10" s="100" t="s">
        <v>28</v>
      </c>
      <c r="D10" s="101"/>
      <c r="E10" s="100" t="s">
        <v>52</v>
      </c>
      <c r="F10" s="101"/>
      <c r="G10" s="12"/>
      <c r="H10" s="89"/>
      <c r="I10" s="110" t="s">
        <v>33</v>
      </c>
      <c r="J10" s="111"/>
      <c r="K10" s="87" t="s">
        <v>50</v>
      </c>
      <c r="M10" s="1"/>
      <c r="N10" s="1"/>
    </row>
    <row r="11" spans="1:15" ht="18" customHeight="1" thickBot="1" x14ac:dyDescent="0.25">
      <c r="B11" s="90">
        <v>6</v>
      </c>
      <c r="C11" s="100" t="s">
        <v>29</v>
      </c>
      <c r="D11" s="101"/>
      <c r="E11" s="100" t="s">
        <v>53</v>
      </c>
      <c r="F11" s="101"/>
      <c r="H11" s="29"/>
      <c r="I11" s="106" t="s">
        <v>43</v>
      </c>
      <c r="J11" s="107"/>
      <c r="K11" s="84" t="s">
        <v>49</v>
      </c>
      <c r="M11" s="1"/>
      <c r="N11" s="1"/>
    </row>
    <row r="12" spans="1:15" ht="18" customHeight="1" thickTop="1" x14ac:dyDescent="0.2">
      <c r="B12" s="90">
        <v>7</v>
      </c>
      <c r="C12" s="100" t="s">
        <v>30</v>
      </c>
      <c r="D12" s="101"/>
      <c r="E12" s="100" t="s">
        <v>54</v>
      </c>
      <c r="F12" s="101"/>
      <c r="H12" s="29"/>
      <c r="I12" s="114" t="s">
        <v>40</v>
      </c>
      <c r="J12" s="115"/>
      <c r="K12" s="85" t="s">
        <v>49</v>
      </c>
      <c r="M12" s="1"/>
      <c r="N12" s="1"/>
    </row>
    <row r="13" spans="1:15" ht="18" customHeight="1" thickBot="1" x14ac:dyDescent="0.25">
      <c r="B13" s="90">
        <v>8</v>
      </c>
      <c r="C13" s="100" t="s">
        <v>31</v>
      </c>
      <c r="D13" s="101"/>
      <c r="E13" s="100" t="s">
        <v>48</v>
      </c>
      <c r="F13" s="101"/>
      <c r="H13" s="29"/>
      <c r="I13" s="108" t="s">
        <v>28</v>
      </c>
      <c r="J13" s="109"/>
      <c r="K13" s="84" t="s">
        <v>52</v>
      </c>
      <c r="M13" s="1"/>
      <c r="N13" s="1"/>
    </row>
    <row r="14" spans="1:15" ht="18" customHeight="1" thickTop="1" x14ac:dyDescent="0.2">
      <c r="B14" s="90">
        <v>9</v>
      </c>
      <c r="C14" s="100" t="s">
        <v>32</v>
      </c>
      <c r="D14" s="101"/>
      <c r="E14" s="100" t="s">
        <v>49</v>
      </c>
      <c r="F14" s="101"/>
      <c r="H14" s="29"/>
      <c r="I14" s="110" t="s">
        <v>34</v>
      </c>
      <c r="J14" s="111"/>
      <c r="K14" s="85" t="s">
        <v>51</v>
      </c>
      <c r="M14" s="1"/>
      <c r="N14" s="1"/>
    </row>
    <row r="15" spans="1:15" ht="18" customHeight="1" thickBot="1" x14ac:dyDescent="0.25">
      <c r="B15" s="90">
        <v>10</v>
      </c>
      <c r="C15" s="100" t="s">
        <v>33</v>
      </c>
      <c r="D15" s="101"/>
      <c r="E15" s="100" t="s">
        <v>50</v>
      </c>
      <c r="F15" s="101"/>
      <c r="H15" s="29"/>
      <c r="I15" s="106" t="s">
        <v>35</v>
      </c>
      <c r="J15" s="107"/>
      <c r="K15" s="84" t="s">
        <v>52</v>
      </c>
      <c r="M15" s="1"/>
      <c r="N15" s="1"/>
    </row>
    <row r="16" spans="1:15" ht="18" customHeight="1" thickTop="1" x14ac:dyDescent="0.2">
      <c r="B16" s="90">
        <v>11</v>
      </c>
      <c r="C16" s="100" t="s">
        <v>34</v>
      </c>
      <c r="D16" s="101"/>
      <c r="E16" s="100" t="s">
        <v>51</v>
      </c>
      <c r="F16" s="101"/>
      <c r="H16" s="29"/>
      <c r="I16" s="114" t="s">
        <v>25</v>
      </c>
      <c r="J16" s="115"/>
      <c r="K16" s="85" t="s">
        <v>49</v>
      </c>
      <c r="M16" s="1"/>
      <c r="N16" s="1"/>
    </row>
    <row r="17" spans="2:14" ht="18" customHeight="1" thickBot="1" x14ac:dyDescent="0.25">
      <c r="B17" s="90">
        <v>12</v>
      </c>
      <c r="C17" s="100" t="s">
        <v>35</v>
      </c>
      <c r="D17" s="101"/>
      <c r="E17" s="100" t="s">
        <v>52</v>
      </c>
      <c r="F17" s="101"/>
      <c r="H17" s="29"/>
      <c r="I17" s="108" t="s">
        <v>37</v>
      </c>
      <c r="J17" s="109"/>
      <c r="K17" s="86" t="s">
        <v>50</v>
      </c>
      <c r="M17" s="1"/>
      <c r="N17" s="1"/>
    </row>
    <row r="18" spans="2:14" ht="18" customHeight="1" thickTop="1" x14ac:dyDescent="0.2">
      <c r="B18" s="90">
        <v>13</v>
      </c>
      <c r="C18" s="100" t="s">
        <v>36</v>
      </c>
      <c r="D18" s="101"/>
      <c r="E18" s="100" t="s">
        <v>48</v>
      </c>
      <c r="F18" s="101"/>
      <c r="H18" s="29"/>
      <c r="I18" s="110" t="s">
        <v>31</v>
      </c>
      <c r="J18" s="111"/>
      <c r="K18" s="87" t="s">
        <v>48</v>
      </c>
      <c r="M18" s="1"/>
      <c r="N18" s="1"/>
    </row>
    <row r="19" spans="2:14" ht="18" customHeight="1" thickBot="1" x14ac:dyDescent="0.25">
      <c r="B19" s="90">
        <v>14</v>
      </c>
      <c r="C19" s="100" t="s">
        <v>40</v>
      </c>
      <c r="D19" s="101"/>
      <c r="E19" s="100" t="s">
        <v>49</v>
      </c>
      <c r="F19" s="101"/>
      <c r="H19" s="29"/>
      <c r="I19" s="106" t="s">
        <v>45</v>
      </c>
      <c r="J19" s="107"/>
      <c r="K19" s="84" t="s">
        <v>52</v>
      </c>
      <c r="M19" s="1"/>
      <c r="N19" s="1"/>
    </row>
    <row r="20" spans="2:14" ht="18" customHeight="1" thickTop="1" x14ac:dyDescent="0.2">
      <c r="B20" s="90">
        <v>15</v>
      </c>
      <c r="C20" s="100" t="s">
        <v>37</v>
      </c>
      <c r="D20" s="101"/>
      <c r="E20" s="100" t="s">
        <v>50</v>
      </c>
      <c r="F20" s="101"/>
      <c r="H20" s="29"/>
      <c r="I20" s="114" t="s">
        <v>32</v>
      </c>
      <c r="J20" s="115"/>
      <c r="K20" s="85" t="s">
        <v>49</v>
      </c>
      <c r="M20" s="1"/>
      <c r="N20" s="1"/>
    </row>
    <row r="21" spans="2:14" ht="18" customHeight="1" thickBot="1" x14ac:dyDescent="0.25">
      <c r="B21" s="90">
        <v>16</v>
      </c>
      <c r="C21" s="100" t="s">
        <v>38</v>
      </c>
      <c r="D21" s="101"/>
      <c r="E21" s="100" t="s">
        <v>51</v>
      </c>
      <c r="F21" s="101"/>
      <c r="H21" s="29"/>
      <c r="I21" s="108" t="s">
        <v>39</v>
      </c>
      <c r="J21" s="109"/>
      <c r="K21" s="84" t="s">
        <v>52</v>
      </c>
      <c r="M21" s="1"/>
      <c r="N21" s="1"/>
    </row>
    <row r="22" spans="2:14" ht="18" customHeight="1" thickTop="1" x14ac:dyDescent="0.2">
      <c r="B22" s="90">
        <v>17</v>
      </c>
      <c r="C22" s="100" t="s">
        <v>39</v>
      </c>
      <c r="D22" s="101"/>
      <c r="E22" s="100" t="s">
        <v>52</v>
      </c>
      <c r="F22" s="101"/>
      <c r="H22" s="29"/>
      <c r="I22" s="110" t="s">
        <v>41</v>
      </c>
      <c r="J22" s="111"/>
      <c r="K22" s="85" t="s">
        <v>53</v>
      </c>
      <c r="M22" s="1"/>
      <c r="N22" s="1"/>
    </row>
    <row r="23" spans="2:14" ht="18" customHeight="1" thickBot="1" x14ac:dyDescent="0.25">
      <c r="B23" s="90">
        <v>18</v>
      </c>
      <c r="C23" s="100" t="s">
        <v>41</v>
      </c>
      <c r="D23" s="101"/>
      <c r="E23" s="98" t="s">
        <v>53</v>
      </c>
      <c r="F23" s="99"/>
      <c r="H23" s="1"/>
      <c r="I23" s="106" t="s">
        <v>46</v>
      </c>
      <c r="J23" s="107"/>
      <c r="K23" s="86" t="s">
        <v>51</v>
      </c>
      <c r="M23" s="1"/>
      <c r="N23" s="1"/>
    </row>
    <row r="24" spans="2:14" ht="18" customHeight="1" thickTop="1" x14ac:dyDescent="0.2">
      <c r="B24" s="90">
        <v>19</v>
      </c>
      <c r="C24" s="100" t="s">
        <v>42</v>
      </c>
      <c r="D24" s="101"/>
      <c r="E24" s="98" t="s">
        <v>48</v>
      </c>
      <c r="F24" s="99"/>
      <c r="H24" s="1"/>
      <c r="I24" s="114" t="s">
        <v>38</v>
      </c>
      <c r="J24" s="115"/>
      <c r="K24" s="87" t="s">
        <v>51</v>
      </c>
      <c r="M24" s="1"/>
      <c r="N24" s="1"/>
    </row>
    <row r="25" spans="2:14" ht="18" customHeight="1" thickBot="1" x14ac:dyDescent="0.25">
      <c r="B25" s="90">
        <v>20</v>
      </c>
      <c r="C25" s="100" t="s">
        <v>43</v>
      </c>
      <c r="D25" s="101"/>
      <c r="E25" s="98" t="s">
        <v>49</v>
      </c>
      <c r="F25" s="99"/>
      <c r="H25" s="1"/>
      <c r="I25" s="108" t="s">
        <v>26</v>
      </c>
      <c r="J25" s="109"/>
      <c r="K25" s="84" t="s">
        <v>50</v>
      </c>
      <c r="M25" s="1"/>
      <c r="N25" s="1"/>
    </row>
    <row r="26" spans="2:14" ht="18" customHeight="1" thickTop="1" x14ac:dyDescent="0.2">
      <c r="B26" s="90">
        <v>21</v>
      </c>
      <c r="C26" s="100" t="s">
        <v>44</v>
      </c>
      <c r="D26" s="101"/>
      <c r="E26" s="100" t="s">
        <v>50</v>
      </c>
      <c r="F26" s="101"/>
      <c r="H26" s="1"/>
      <c r="I26" s="110" t="s">
        <v>44</v>
      </c>
      <c r="J26" s="111"/>
      <c r="K26" s="85" t="s">
        <v>50</v>
      </c>
      <c r="M26" s="1"/>
      <c r="N26" s="1"/>
    </row>
    <row r="27" spans="2:14" ht="18" customHeight="1" thickBot="1" x14ac:dyDescent="0.25">
      <c r="B27" s="90">
        <v>22</v>
      </c>
      <c r="C27" s="100" t="s">
        <v>45</v>
      </c>
      <c r="D27" s="101"/>
      <c r="E27" s="100" t="s">
        <v>52</v>
      </c>
      <c r="F27" s="101"/>
      <c r="H27" s="1"/>
      <c r="I27" s="106" t="s">
        <v>29</v>
      </c>
      <c r="J27" s="107"/>
      <c r="K27" s="86" t="s">
        <v>53</v>
      </c>
      <c r="M27" s="1"/>
      <c r="N27" s="1"/>
    </row>
    <row r="28" spans="2:14" ht="18" customHeight="1" thickTop="1" x14ac:dyDescent="0.2">
      <c r="B28" s="90">
        <v>23</v>
      </c>
      <c r="C28" s="100" t="s">
        <v>46</v>
      </c>
      <c r="D28" s="101"/>
      <c r="E28" s="100" t="s">
        <v>51</v>
      </c>
      <c r="F28" s="101"/>
      <c r="H28" s="1"/>
      <c r="I28" s="114" t="s">
        <v>47</v>
      </c>
      <c r="J28" s="115"/>
      <c r="K28" s="87" t="s">
        <v>53</v>
      </c>
      <c r="M28" s="1"/>
      <c r="N28" s="1"/>
    </row>
    <row r="29" spans="2:14" ht="18" customHeight="1" x14ac:dyDescent="0.2">
      <c r="B29" s="90">
        <v>24</v>
      </c>
      <c r="C29" s="100" t="s">
        <v>47</v>
      </c>
      <c r="D29" s="101"/>
      <c r="E29" s="104" t="s">
        <v>53</v>
      </c>
      <c r="F29" s="105"/>
      <c r="I29" s="102" t="s">
        <v>24</v>
      </c>
      <c r="J29" s="103"/>
      <c r="K29" s="83" t="s">
        <v>48</v>
      </c>
      <c r="M29" s="1"/>
      <c r="N29" s="1"/>
    </row>
    <row r="30" spans="2:14" ht="12.75" customHeight="1" x14ac:dyDescent="0.2"/>
  </sheetData>
  <mergeCells count="79">
    <mergeCell ref="I3:K3"/>
    <mergeCell ref="I5:J5"/>
    <mergeCell ref="I1:K1"/>
    <mergeCell ref="A3:G3"/>
    <mergeCell ref="A1:G1"/>
    <mergeCell ref="E5:F5"/>
    <mergeCell ref="C5:D5"/>
    <mergeCell ref="I24:J24"/>
    <mergeCell ref="I25:J25"/>
    <mergeCell ref="I26:J26"/>
    <mergeCell ref="I27:J27"/>
    <mergeCell ref="I14:J14"/>
    <mergeCell ref="I15:J15"/>
    <mergeCell ref="I20:J20"/>
    <mergeCell ref="I21:J21"/>
    <mergeCell ref="I22:J22"/>
    <mergeCell ref="I23:J23"/>
    <mergeCell ref="I6:J6"/>
    <mergeCell ref="I7:J7"/>
    <mergeCell ref="I8:J8"/>
    <mergeCell ref="I9:J9"/>
    <mergeCell ref="I10:J10"/>
    <mergeCell ref="I11:J11"/>
    <mergeCell ref="I13:J13"/>
    <mergeCell ref="I17:J17"/>
    <mergeCell ref="I18:J18"/>
    <mergeCell ref="I19:J19"/>
    <mergeCell ref="I16:J16"/>
    <mergeCell ref="I12:J12"/>
    <mergeCell ref="E6:F6"/>
    <mergeCell ref="E7:F7"/>
    <mergeCell ref="E8:F8"/>
    <mergeCell ref="E9:F9"/>
    <mergeCell ref="E10:F10"/>
    <mergeCell ref="E17:F17"/>
    <mergeCell ref="E18:F18"/>
    <mergeCell ref="E19:F19"/>
    <mergeCell ref="E20:F20"/>
    <mergeCell ref="E11:F11"/>
    <mergeCell ref="E12:F12"/>
    <mergeCell ref="E13:F13"/>
    <mergeCell ref="E14:F14"/>
    <mergeCell ref="E15:F15"/>
    <mergeCell ref="E21:F21"/>
    <mergeCell ref="E23:F23"/>
    <mergeCell ref="E22:F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E16:F16"/>
    <mergeCell ref="C6:D6"/>
    <mergeCell ref="C7:D7"/>
    <mergeCell ref="C8:D8"/>
    <mergeCell ref="C9:D9"/>
    <mergeCell ref="C10:D10"/>
    <mergeCell ref="I29:J29"/>
    <mergeCell ref="C29:D29"/>
    <mergeCell ref="E29:F29"/>
    <mergeCell ref="C26:D26"/>
    <mergeCell ref="C27:D27"/>
    <mergeCell ref="C28:D28"/>
    <mergeCell ref="E27:F27"/>
    <mergeCell ref="E28:F28"/>
    <mergeCell ref="E26:F26"/>
    <mergeCell ref="I28:J28"/>
    <mergeCell ref="E24:F24"/>
    <mergeCell ref="E25:F25"/>
    <mergeCell ref="C23:D23"/>
    <mergeCell ref="C24:D24"/>
    <mergeCell ref="C25:D25"/>
  </mergeCell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tirage">
                <anchor moveWithCells="1" sizeWithCells="1">
                  <from>
                    <xdr:col>6</xdr:col>
                    <xdr:colOff>9525</xdr:colOff>
                    <xdr:row>9</xdr:row>
                    <xdr:rowOff>0</xdr:rowOff>
                  </from>
                  <to>
                    <xdr:col>7</xdr:col>
                    <xdr:colOff>762000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Module3.effacer">
                <anchor moveWithCells="1" sizeWithCells="1">
                  <from>
                    <xdr:col>11</xdr:col>
                    <xdr:colOff>714375</xdr:colOff>
                    <xdr:row>9</xdr:row>
                    <xdr:rowOff>19050</xdr:rowOff>
                  </from>
                  <to>
                    <xdr:col>13</xdr:col>
                    <xdr:colOff>47625</xdr:colOff>
                    <xdr:row>10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V31"/>
  <sheetViews>
    <sheetView showGridLines="0" zoomScaleNormal="100" workbookViewId="0">
      <selection activeCell="C32" sqref="C32"/>
    </sheetView>
  </sheetViews>
  <sheetFormatPr defaultColWidth="11.42578125" defaultRowHeight="12.75" x14ac:dyDescent="0.2"/>
  <cols>
    <col min="1" max="1" width="5.7109375" customWidth="1"/>
    <col min="2" max="2" width="6.7109375" customWidth="1"/>
    <col min="3" max="3" width="15.7109375" customWidth="1"/>
    <col min="4" max="4" width="4.7109375" customWidth="1"/>
    <col min="5" max="5" width="6.7109375" customWidth="1"/>
    <col min="6" max="6" width="15.7109375" customWidth="1"/>
    <col min="7" max="7" width="4.7109375" customWidth="1"/>
    <col min="8" max="8" width="6.7109375" customWidth="1"/>
    <col min="9" max="9" width="15.7109375" customWidth="1"/>
    <col min="10" max="10" width="4.7109375" customWidth="1"/>
    <col min="11" max="11" width="6.7109375" customWidth="1"/>
    <col min="12" max="12" width="15.7109375" customWidth="1"/>
    <col min="13" max="13" width="4.7109375" customWidth="1"/>
    <col min="14" max="22" width="6.7109375" customWidth="1"/>
  </cols>
  <sheetData>
    <row r="1" spans="1:22" s="1" customFormat="1" ht="24.95" customHeight="1" x14ac:dyDescent="0.2">
      <c r="A1" s="123" t="s">
        <v>19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</row>
    <row r="2" spans="1:22" s="1" customFormat="1" ht="12.95" customHeight="1" x14ac:dyDescent="0.2"/>
    <row r="3" spans="1:22" s="1" customFormat="1" ht="24.95" customHeight="1" x14ac:dyDescent="0.2">
      <c r="A3" s="122" t="s">
        <v>20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35">
        <f>'F1'!I1</f>
        <v>44921</v>
      </c>
      <c r="P3" s="135"/>
      <c r="Q3" s="135"/>
      <c r="R3" s="135"/>
      <c r="S3" s="135"/>
    </row>
    <row r="4" spans="1:22" s="1" customFormat="1" ht="20.100000000000001" customHeight="1" x14ac:dyDescent="0.2">
      <c r="B4" s="138" t="str">
        <f>'F1'!A1</f>
        <v>SAINT MARCEL BOULE LYONNAISE</v>
      </c>
      <c r="C4" s="138"/>
      <c r="D4" s="138"/>
      <c r="E4" s="138"/>
      <c r="F4" s="138"/>
      <c r="G4" s="138"/>
      <c r="H4" s="138"/>
      <c r="I4" s="138"/>
      <c r="J4" s="138"/>
      <c r="K4" s="139">
        <f>'F1'!I1</f>
        <v>44921</v>
      </c>
      <c r="L4" s="139"/>
      <c r="M4" s="139"/>
      <c r="S4" s="14"/>
    </row>
    <row r="5" spans="1:22" s="1" customFormat="1" ht="17.100000000000001" customHeight="1" x14ac:dyDescent="0.25">
      <c r="A5" s="37"/>
      <c r="B5" s="132" t="str">
        <f>'F1'!I3</f>
        <v>PREMIÈRE PARTIE</v>
      </c>
      <c r="C5" s="133"/>
      <c r="D5" s="133"/>
      <c r="E5" s="132" t="s">
        <v>56</v>
      </c>
      <c r="F5" s="133"/>
      <c r="G5" s="133"/>
      <c r="H5" s="132" t="s">
        <v>57</v>
      </c>
      <c r="I5" s="133"/>
      <c r="J5" s="134"/>
      <c r="K5" s="133" t="s">
        <v>58</v>
      </c>
      <c r="L5" s="133"/>
      <c r="M5" s="134"/>
      <c r="N5" s="12"/>
      <c r="P5" s="124" t="s">
        <v>17</v>
      </c>
      <c r="Q5" s="141"/>
      <c r="R5" s="141"/>
      <c r="S5" s="125"/>
    </row>
    <row r="6" spans="1:22" s="1" customFormat="1" ht="18" customHeight="1" x14ac:dyDescent="0.25">
      <c r="A6" s="38"/>
      <c r="B6" s="70" t="s">
        <v>4</v>
      </c>
      <c r="C6" s="91"/>
      <c r="D6" s="92" t="s">
        <v>5</v>
      </c>
      <c r="E6" s="70" t="s">
        <v>4</v>
      </c>
      <c r="F6" s="93"/>
      <c r="G6" s="94" t="s">
        <v>5</v>
      </c>
      <c r="H6" s="69" t="s">
        <v>4</v>
      </c>
      <c r="I6" s="95"/>
      <c r="J6" s="69" t="s">
        <v>5</v>
      </c>
      <c r="K6" s="70" t="s">
        <v>4</v>
      </c>
      <c r="L6" s="96"/>
      <c r="M6" s="70" t="s">
        <v>5</v>
      </c>
      <c r="N6" s="13"/>
      <c r="P6" s="136" t="s">
        <v>13</v>
      </c>
      <c r="Q6" s="137"/>
      <c r="R6" s="69" t="s">
        <v>18</v>
      </c>
      <c r="S6" s="70" t="s">
        <v>22</v>
      </c>
      <c r="T6" s="142"/>
      <c r="U6" s="142"/>
      <c r="V6"/>
    </row>
    <row r="7" spans="1:22" s="1" customFormat="1" ht="17.100000000000001" customHeight="1" x14ac:dyDescent="0.2">
      <c r="A7" s="10"/>
      <c r="B7" s="131">
        <f>IF(COUNTIF('F1'!I6:I29,"=")&gt;0,"",1)</f>
        <v>1</v>
      </c>
      <c r="C7" s="44" t="str">
        <f>IF(ISBLANK('F1'!I6),"",'F1'!I6)</f>
        <v>M</v>
      </c>
      <c r="D7" s="79"/>
      <c r="E7" s="131" t="str">
        <f>IF(COUNTIF(D7:D30,"=")&gt;0,"",1)</f>
        <v/>
      </c>
      <c r="F7" s="51" t="str">
        <f>IF(ISBLANK('F1'!I10),"",'F1'!I10)</f>
        <v>J</v>
      </c>
      <c r="G7" s="79"/>
      <c r="H7" s="131" t="str">
        <f>IF(COUNTIF(G7:G30,"=")&gt;0,"",3)</f>
        <v/>
      </c>
      <c r="I7" s="64" t="str">
        <f>IF(ISBLANK('F1'!I6),"",'F1'!I6)</f>
        <v>M</v>
      </c>
      <c r="J7" s="79"/>
      <c r="K7" s="131" t="str">
        <f>IF(COUNTIF(J7:J30,"=")&gt;0,"",4)</f>
        <v/>
      </c>
      <c r="L7" s="57" t="str">
        <f>IF((J30=""),"",'F1'!I7)</f>
        <v/>
      </c>
      <c r="M7" s="79"/>
      <c r="N7" s="6"/>
      <c r="O7" s="66"/>
      <c r="P7" s="126" t="str">
        <f>IF(('C1'!L7=""),"",INDEX('C1'!$P$3:$P$26,MATCH(R7,'C1'!$R$3:$R$26,0)))</f>
        <v/>
      </c>
      <c r="Q7" s="127"/>
      <c r="R7" s="74">
        <v>1</v>
      </c>
      <c r="S7" s="74" t="str">
        <f>IF((P7=""),"",INDEX('C1'!$S$3:$S$26,MATCH(R7,'C1'!$R$3:$R$26,0)))</f>
        <v/>
      </c>
      <c r="T7" s="140"/>
      <c r="U7" s="140"/>
      <c r="V7" s="43"/>
    </row>
    <row r="8" spans="1:22" s="1" customFormat="1" ht="17.100000000000001" customHeight="1" thickBot="1" x14ac:dyDescent="0.25">
      <c r="A8" s="10"/>
      <c r="B8" s="129"/>
      <c r="C8" s="44" t="str">
        <f>IF(ISBLANK('F1'!I7),"",'F1'!I7)</f>
        <v>D</v>
      </c>
      <c r="D8" s="80"/>
      <c r="E8" s="129"/>
      <c r="F8" s="49" t="str">
        <f>IF(ISBLANK('F1'!I26),"",'F1'!I26)</f>
        <v>U</v>
      </c>
      <c r="G8" s="80"/>
      <c r="H8" s="129"/>
      <c r="I8" s="46" t="str">
        <f>IF(ISBLANK('F1'!I24),"",'F1'!I24)</f>
        <v>P</v>
      </c>
      <c r="J8" s="80"/>
      <c r="K8" s="129"/>
      <c r="L8" s="58" t="str">
        <f>IF((J30=""),"",'F1'!I11)</f>
        <v/>
      </c>
      <c r="M8" s="80"/>
      <c r="N8" s="6"/>
      <c r="O8" s="66"/>
      <c r="P8" s="126" t="str">
        <f>IF(('C1'!L8=""),"",INDEX('C1'!$P$3:$P$26,MATCH(R8,'C1'!$R$3:$R$26,0)))</f>
        <v/>
      </c>
      <c r="Q8" s="127"/>
      <c r="R8" s="74">
        <v>2</v>
      </c>
      <c r="S8" s="74" t="str">
        <f>IF((P8=""),"",INDEX('C1'!$S$3:$S$26,MATCH(R8,'C1'!$R$3:$R$26,0)))</f>
        <v/>
      </c>
      <c r="T8" s="140"/>
      <c r="U8" s="140"/>
      <c r="V8" s="43"/>
    </row>
    <row r="9" spans="1:22" s="1" customFormat="1" ht="17.100000000000001" customHeight="1" thickTop="1" x14ac:dyDescent="0.2">
      <c r="A9" s="10"/>
      <c r="B9" s="128">
        <f>IF(COUNTIF('F1'!I6:I29,"=")&gt;0,"",2)</f>
        <v>2</v>
      </c>
      <c r="C9" s="48" t="str">
        <f>IF(ISBLANK('F1'!I8),"",'F1'!I8)</f>
        <v>S</v>
      </c>
      <c r="D9" s="81"/>
      <c r="E9" s="128" t="str">
        <f>IF(COUNTIF(D7:D30,"=")&gt;0,"",3)</f>
        <v/>
      </c>
      <c r="F9" s="59" t="str">
        <f>IF(ISBLANK('F1'!I8),"",'F1'!I8)</f>
        <v>S</v>
      </c>
      <c r="G9" s="81"/>
      <c r="H9" s="128" t="str">
        <f>IF(COUNTIF(G7:G30,"=")&gt;0,"",7)</f>
        <v/>
      </c>
      <c r="I9" s="48" t="str">
        <f>IF(ISBLANK('F1'!I16),"",'F1'!I16)</f>
        <v>B</v>
      </c>
      <c r="J9" s="79"/>
      <c r="K9" s="128" t="str">
        <f>IF(COUNTIF(J7:J30,"=")&gt;0,"",12)</f>
        <v/>
      </c>
      <c r="L9" s="59" t="str">
        <f>IF((J30=""),"",'F1'!I9)</f>
        <v/>
      </c>
      <c r="M9" s="79"/>
      <c r="N9" s="6"/>
      <c r="O9" s="66"/>
      <c r="P9" s="126" t="str">
        <f>IF(('C1'!L9=""),"",INDEX('C1'!$P$3:$P$26,MATCH(R9,'C1'!$R$3:$R$26,0)))</f>
        <v/>
      </c>
      <c r="Q9" s="127"/>
      <c r="R9" s="74">
        <v>3</v>
      </c>
      <c r="S9" s="74" t="str">
        <f>IF((P9=""),"",INDEX('C1'!$S$3:$S$26,MATCH(R9,'C1'!$R$3:$R$26,0)))</f>
        <v/>
      </c>
      <c r="T9" s="140"/>
      <c r="U9" s="140"/>
      <c r="V9" s="43"/>
    </row>
    <row r="10" spans="1:22" s="1" customFormat="1" ht="17.100000000000001" customHeight="1" thickBot="1" x14ac:dyDescent="0.25">
      <c r="A10" s="10"/>
      <c r="B10" s="129"/>
      <c r="C10" s="49" t="str">
        <f>IF(ISBLANK('F1'!I9),"",'F1'!I9)</f>
        <v>G</v>
      </c>
      <c r="D10" s="80"/>
      <c r="E10" s="129"/>
      <c r="F10" s="46" t="str">
        <f>IF(ISBLANK('F1'!I23),"",'F1'!I23)</f>
        <v>W</v>
      </c>
      <c r="G10" s="80"/>
      <c r="H10" s="129"/>
      <c r="I10" s="54" t="str">
        <f>IF(ISBLANK('F1'!I10),"",'F1'!I10)</f>
        <v>J</v>
      </c>
      <c r="J10" s="80"/>
      <c r="K10" s="129"/>
      <c r="L10" s="65" t="str">
        <f>IF((J30=""),"",'F1'!I6)</f>
        <v/>
      </c>
      <c r="M10" s="80"/>
      <c r="N10" s="6"/>
      <c r="O10" s="66"/>
      <c r="P10" s="126" t="str">
        <f>IF(('C1'!L10=""),"",INDEX('C1'!$P$3:$P$26,MATCH(R10,'C1'!$R$3:$R$26,0)))</f>
        <v/>
      </c>
      <c r="Q10" s="127"/>
      <c r="R10" s="74">
        <v>4</v>
      </c>
      <c r="S10" s="74" t="str">
        <f>IF((P10=""),"",INDEX('C1'!$S$3:$S$26,MATCH(R10,'C1'!$R$3:$R$26,0)))</f>
        <v/>
      </c>
      <c r="T10" s="140"/>
      <c r="U10" s="140"/>
      <c r="V10" s="43"/>
    </row>
    <row r="11" spans="1:22" s="1" customFormat="1" ht="17.100000000000001" customHeight="1" thickTop="1" x14ac:dyDescent="0.2">
      <c r="A11" s="10"/>
      <c r="B11" s="128">
        <f>IF(COUNTIF('F1'!I6:I29,"=")&gt;0,"",3)</f>
        <v>3</v>
      </c>
      <c r="C11" s="45" t="str">
        <f>IF(ISBLANK('F1'!I10),"",'F1'!I10)</f>
        <v>J</v>
      </c>
      <c r="D11" s="81"/>
      <c r="E11" s="128" t="str">
        <f>IF(COUNTIF(D7:D30,"=")&gt;0,"",2)</f>
        <v/>
      </c>
      <c r="F11" s="53" t="str">
        <f>IF(ISBLANK('F1'!I14),"",'F1'!I14)</f>
        <v>K</v>
      </c>
      <c r="G11" s="81"/>
      <c r="H11" s="128" t="str">
        <f>IF(COUNTIF(G7:G30,"=")&gt;0,"",9)</f>
        <v/>
      </c>
      <c r="I11" s="64" t="str">
        <f>IF(ISBLANK('F1'!I12),"",'F1'!I12)</f>
        <v>N</v>
      </c>
      <c r="J11" s="79"/>
      <c r="K11" s="128" t="str">
        <f>IF(COUNTIF(J7:J30,"=")&gt;0,"",10)</f>
        <v/>
      </c>
      <c r="L11" s="57" t="str">
        <f>IF((J30=""),"",'F1'!I10)</f>
        <v/>
      </c>
      <c r="M11" s="79"/>
      <c r="N11" s="6"/>
      <c r="O11" s="66"/>
      <c r="P11" s="126" t="str">
        <f>IF(('C1'!L11=""),"",INDEX('C1'!$P$3:$P$26,MATCH(R11,'C1'!$R$3:$R$26,0)))</f>
        <v/>
      </c>
      <c r="Q11" s="127"/>
      <c r="R11" s="74">
        <v>5</v>
      </c>
      <c r="S11" s="74" t="str">
        <f>IF((P11=""),"",INDEX('C1'!$S$3:$S$26,MATCH(R11,'C1'!$R$3:$R$26,0)))</f>
        <v/>
      </c>
      <c r="T11" s="140"/>
      <c r="U11" s="140"/>
      <c r="V11" s="43"/>
    </row>
    <row r="12" spans="1:22" s="1" customFormat="1" ht="17.100000000000001" customHeight="1" thickBot="1" x14ac:dyDescent="0.25">
      <c r="A12" s="10"/>
      <c r="B12" s="129"/>
      <c r="C12" s="44" t="str">
        <f>IF(ISBLANK('F1'!I11),"",'F1'!I11)</f>
        <v>T</v>
      </c>
      <c r="D12" s="80"/>
      <c r="E12" s="129"/>
      <c r="F12" s="54" t="str">
        <f>IF(ISBLANK('F1'!I25),"",'F1'!I25)</f>
        <v>C</v>
      </c>
      <c r="G12" s="80"/>
      <c r="H12" s="129"/>
      <c r="I12" s="46" t="str">
        <f>IF(ISBLANK('F1'!I29),"",'F1'!I29)</f>
        <v>A</v>
      </c>
      <c r="J12" s="80"/>
      <c r="K12" s="129"/>
      <c r="L12" s="58" t="str">
        <f>IF((J30=""),"",'F1'!I8)</f>
        <v/>
      </c>
      <c r="M12" s="80"/>
      <c r="N12" s="6"/>
      <c r="O12" s="66"/>
      <c r="P12" s="126" t="str">
        <f>IF(('C1'!L12=""),"",INDEX('C1'!$P$3:$P$26,MATCH(R12,'C1'!$R$3:$R$26,0)))</f>
        <v/>
      </c>
      <c r="Q12" s="127"/>
      <c r="R12" s="74">
        <v>6</v>
      </c>
      <c r="S12" s="74" t="str">
        <f>IF((P12=""),"",INDEX('C1'!$S$3:$S$26,MATCH(R12,'C1'!$R$3:$R$26,0)))</f>
        <v/>
      </c>
      <c r="T12" s="140"/>
      <c r="U12" s="140"/>
      <c r="V12" s="43"/>
    </row>
    <row r="13" spans="1:22" s="1" customFormat="1" ht="17.100000000000001" customHeight="1" thickTop="1" x14ac:dyDescent="0.2">
      <c r="A13" s="10"/>
      <c r="B13" s="128">
        <f>IF(COUNTIF('F1'!I6:I29,"=")&gt;0,"",4)</f>
        <v>4</v>
      </c>
      <c r="C13" s="48" t="str">
        <f>IF(ISBLANK('F1'!I12),"",'F1'!I12)</f>
        <v>N</v>
      </c>
      <c r="D13" s="81"/>
      <c r="E13" s="128" t="str">
        <f>IF(COUNTIF(D7:D30,"=")&gt;0,"",4)</f>
        <v/>
      </c>
      <c r="F13" s="60" t="str">
        <f>IF(ISBLANK('F1'!I20),"",'F1'!I20)</f>
        <v>I</v>
      </c>
      <c r="G13" s="81"/>
      <c r="H13" s="128" t="str">
        <f>IF(COUNTIF(G7:G30,"=")&gt;0,"",1)</f>
        <v/>
      </c>
      <c r="I13" s="48" t="str">
        <f>IF(ISBLANK('F1'!I9),"",'F1'!I9)</f>
        <v>G</v>
      </c>
      <c r="J13" s="79"/>
      <c r="K13" s="128" t="str">
        <f>IF(COUNTIF(J7:J30,"=")&gt;0,"",11)</f>
        <v/>
      </c>
      <c r="L13" s="59" t="str">
        <f>IF((J30=""),"",'F1'!I12)</f>
        <v/>
      </c>
      <c r="M13" s="79"/>
      <c r="N13" s="6"/>
      <c r="O13" s="66"/>
      <c r="P13" s="126" t="str">
        <f>IF(('C1'!L13=""),"",INDEX('C1'!$P$3:$P$26,MATCH(R13,'C1'!$R$3:$R$26,0)))</f>
        <v/>
      </c>
      <c r="Q13" s="127"/>
      <c r="R13" s="74">
        <v>7</v>
      </c>
      <c r="S13" s="74" t="str">
        <f>IF((P13=""),"",INDEX('C1'!$S$3:$S$26,MATCH(R13,'C1'!$R$3:$R$26,0)))</f>
        <v/>
      </c>
      <c r="T13" s="140"/>
      <c r="U13" s="140"/>
      <c r="V13" s="43"/>
    </row>
    <row r="14" spans="1:22" s="1" customFormat="1" ht="17.100000000000001" customHeight="1" thickBot="1" x14ac:dyDescent="0.25">
      <c r="A14" s="10"/>
      <c r="B14" s="129"/>
      <c r="C14" s="49" t="str">
        <f>IF(ISBLANK('F1'!I13),"",'F1'!I13)</f>
        <v>E</v>
      </c>
      <c r="D14" s="80"/>
      <c r="E14" s="129"/>
      <c r="F14" s="61" t="str">
        <f>IF(ISBLANK('F1'!I27),"",'F1'!I27)</f>
        <v>F</v>
      </c>
      <c r="G14" s="80"/>
      <c r="H14" s="129"/>
      <c r="I14" s="54" t="str">
        <f>IF(ISBLANK('F1'!I21),"",'F1'!I21)</f>
        <v>Q</v>
      </c>
      <c r="J14" s="80"/>
      <c r="K14" s="129"/>
      <c r="L14" s="64" t="str">
        <f>IF((J30=""),"",'F1'!I22)</f>
        <v/>
      </c>
      <c r="M14" s="80"/>
      <c r="N14" s="6"/>
      <c r="O14" s="66"/>
      <c r="P14" s="126" t="str">
        <f>IF(('C1'!L14=""),"",INDEX('C1'!$P$3:$P$26,MATCH(R14,'C1'!$R$3:$R$26,0)))</f>
        <v/>
      </c>
      <c r="Q14" s="127"/>
      <c r="R14" s="74">
        <v>8</v>
      </c>
      <c r="S14" s="74" t="str">
        <f>IF((P14=""),"",INDEX('C1'!$S$3:$S$26,MATCH(R14,'C1'!$R$3:$R$26,0)))</f>
        <v/>
      </c>
      <c r="T14" s="140"/>
      <c r="U14" s="140"/>
      <c r="V14" s="43"/>
    </row>
    <row r="15" spans="1:22" s="1" customFormat="1" ht="17.100000000000001" customHeight="1" thickTop="1" x14ac:dyDescent="0.2">
      <c r="A15" s="10"/>
      <c r="B15" s="128">
        <f>IF(COUNTIF('F1'!I6:I29,"=")&gt;0,"",5)</f>
        <v>5</v>
      </c>
      <c r="C15" s="45" t="str">
        <f>IF(ISBLANK('F1'!I14),"",'F1'!I14)</f>
        <v>K</v>
      </c>
      <c r="D15" s="81"/>
      <c r="E15" s="128" t="str">
        <f>IF(COUNTIF(D7:D30,"=")&gt;0,"",5)</f>
        <v/>
      </c>
      <c r="F15" s="53" t="str">
        <f>IF(ISBLANK('F1'!I11),"",'F1'!I11)</f>
        <v>T</v>
      </c>
      <c r="G15" s="81"/>
      <c r="H15" s="128" t="str">
        <f>IF(COUNTIF(G7:G30,"=")&gt;0,"",2)</f>
        <v/>
      </c>
      <c r="I15" s="64" t="str">
        <f>IF(ISBLANK('F1'!I7),"",'F1'!I7)</f>
        <v>D</v>
      </c>
      <c r="J15" s="79"/>
      <c r="K15" s="128" t="str">
        <f>IF(COUNTIF(J7:J30,"=")&gt;0,"",1)</f>
        <v/>
      </c>
      <c r="L15" s="48" t="str">
        <f>IF((J30=""),"",'F1'!I14)</f>
        <v/>
      </c>
      <c r="M15" s="79"/>
      <c r="N15" s="6"/>
      <c r="O15" s="66"/>
      <c r="P15" s="126" t="str">
        <f>IF(('C1'!L15=""),"",INDEX('C1'!$P$3:$P$26,MATCH(R15,'C1'!$R$3:$R$26,0)))</f>
        <v/>
      </c>
      <c r="Q15" s="127"/>
      <c r="R15" s="74">
        <v>9</v>
      </c>
      <c r="S15" s="74" t="str">
        <f>IF((P15=""),"",INDEX('C1'!$S$3:$S$26,MATCH(R15,'C1'!$R$3:$R$26,0)))</f>
        <v/>
      </c>
      <c r="T15" s="140"/>
      <c r="U15" s="140"/>
      <c r="V15" s="43"/>
    </row>
    <row r="16" spans="1:22" s="1" customFormat="1" ht="17.100000000000001" customHeight="1" thickBot="1" x14ac:dyDescent="0.25">
      <c r="A16" s="10"/>
      <c r="B16" s="129"/>
      <c r="C16" s="46" t="str">
        <f>IF(ISBLANK('F1'!I15),"",'F1'!I15)</f>
        <v>L</v>
      </c>
      <c r="D16" s="80"/>
      <c r="E16" s="129"/>
      <c r="F16" s="54" t="str">
        <f>IF(ISBLANK('F1'!I17),"",'F1'!I17)</f>
        <v>O</v>
      </c>
      <c r="G16" s="80"/>
      <c r="H16" s="129"/>
      <c r="I16" s="46" t="str">
        <f>IF(ISBLANK('F1'!I19),"",'F1'!I19)</f>
        <v>V</v>
      </c>
      <c r="J16" s="80"/>
      <c r="K16" s="129"/>
      <c r="L16" s="58" t="str">
        <f>IF((J30=""),"",'F1'!I27)</f>
        <v/>
      </c>
      <c r="M16" s="80"/>
      <c r="N16" s="6"/>
      <c r="O16" s="66"/>
      <c r="P16" s="126" t="str">
        <f>IF(('C1'!L16=""),"",INDEX('C1'!$P$3:$P$26,MATCH(R16,'C1'!$R$3:$R$26,0)))</f>
        <v/>
      </c>
      <c r="Q16" s="127"/>
      <c r="R16" s="74">
        <v>10</v>
      </c>
      <c r="S16" s="74" t="str">
        <f>IF((P16=""),"",INDEX('C1'!$S$3:$S$26,MATCH(R16,'C1'!$R$3:$R$26,0)))</f>
        <v/>
      </c>
      <c r="T16" s="140"/>
      <c r="U16" s="140"/>
      <c r="V16" s="43"/>
    </row>
    <row r="17" spans="1:22" s="1" customFormat="1" ht="17.100000000000001" customHeight="1" thickTop="1" x14ac:dyDescent="0.2">
      <c r="A17" s="10"/>
      <c r="B17" s="128">
        <f>IF(COUNTIF('F1'!I6:I29,"=")&gt;0,"",6)</f>
        <v>6</v>
      </c>
      <c r="C17" s="50" t="str">
        <f>IF(ISBLANK('F1'!I16),"",'F1'!I16)</f>
        <v>B</v>
      </c>
      <c r="D17" s="82"/>
      <c r="E17" s="128" t="str">
        <f>IF(COUNTIF(D7:D30,"=")&gt;0,"",6)</f>
        <v/>
      </c>
      <c r="F17" s="60" t="str">
        <f>IF(ISBLANK('F1'!I18),"",'F1'!I18)</f>
        <v>H</v>
      </c>
      <c r="G17" s="81"/>
      <c r="H17" s="128" t="str">
        <f>IF(COUNTIF(G7:G30,"=")&gt;0,"",12)</f>
        <v/>
      </c>
      <c r="I17" s="56" t="str">
        <f>IF(ISBLANK('F1'!I8),"",'F1'!I8)</f>
        <v>S</v>
      </c>
      <c r="J17" s="79"/>
      <c r="K17" s="128" t="str">
        <f>IF(COUNTIF(J7:J30,"=")&gt;0,"",3)</f>
        <v/>
      </c>
      <c r="L17" s="59" t="str">
        <f>IF((J30=""),"",'F1'!I16)</f>
        <v/>
      </c>
      <c r="M17" s="79"/>
      <c r="N17" s="6"/>
      <c r="O17" s="66"/>
      <c r="P17" s="126" t="str">
        <f>IF(('C1'!L17=""),"",INDEX('C1'!$P$3:$P$26,MATCH(R17,'C1'!$R$3:$R$26,0)))</f>
        <v/>
      </c>
      <c r="Q17" s="127"/>
      <c r="R17" s="74">
        <v>11</v>
      </c>
      <c r="S17" s="74" t="str">
        <f>IF((P17=""),"",INDEX('C1'!$S$3:$S$26,MATCH(R17,'C1'!$R$3:$R$26,0)))</f>
        <v/>
      </c>
      <c r="T17" s="140"/>
      <c r="U17" s="140"/>
      <c r="V17" s="43"/>
    </row>
    <row r="18" spans="1:22" s="1" customFormat="1" ht="17.100000000000001" customHeight="1" thickBot="1" x14ac:dyDescent="0.25">
      <c r="A18" s="10"/>
      <c r="B18" s="129"/>
      <c r="C18" s="51" t="str">
        <f>IF(ISBLANK('F1'!I17),"",'F1'!I17)</f>
        <v>O</v>
      </c>
      <c r="D18" s="80"/>
      <c r="E18" s="129"/>
      <c r="F18" s="61" t="str">
        <f>IF(ISBLANK('F1'!I22),"",'F1'!I22)</f>
        <v>R</v>
      </c>
      <c r="G18" s="80"/>
      <c r="H18" s="129"/>
      <c r="I18" s="49" t="str">
        <f>IF(ISBLANK('F1'!I15),"",'F1'!I15)</f>
        <v>L</v>
      </c>
      <c r="J18" s="80"/>
      <c r="K18" s="129"/>
      <c r="L18" s="65" t="str">
        <f>IF((J30=""),"",'F1'!I25)</f>
        <v/>
      </c>
      <c r="M18" s="80"/>
      <c r="N18" s="6"/>
      <c r="O18" s="66"/>
      <c r="P18" s="126" t="str">
        <f>IF(('C1'!L18=""),"",INDEX('C1'!$P$3:$P$26,MATCH(R18,'C1'!$R$3:$R$26,0)))</f>
        <v/>
      </c>
      <c r="Q18" s="127"/>
      <c r="R18" s="74">
        <v>12</v>
      </c>
      <c r="S18" s="74" t="str">
        <f>IF((P18=""),"",INDEX('C1'!$S$3:$S$26,MATCH(R18,'C1'!$R$3:$R$26,0)))</f>
        <v/>
      </c>
      <c r="T18" s="140"/>
      <c r="U18" s="140"/>
      <c r="V18" s="43"/>
    </row>
    <row r="19" spans="1:22" s="1" customFormat="1" ht="17.100000000000001" customHeight="1" thickTop="1" x14ac:dyDescent="0.2">
      <c r="A19" s="10"/>
      <c r="B19" s="128">
        <f>IF(COUNTIF('F1'!I6:I29,"=")&gt;0,"",7)</f>
        <v>7</v>
      </c>
      <c r="C19" s="47" t="str">
        <f>IF(ISBLANK('F1'!I18),"",'F1'!I18)</f>
        <v>H</v>
      </c>
      <c r="D19" s="82"/>
      <c r="E19" s="128" t="str">
        <f>IF(COUNTIF(D7:D30,"=")&gt;0,"",7)</f>
        <v/>
      </c>
      <c r="F19" s="53" t="str">
        <f>IF(ISBLANK('F1'!I6),"",'F1'!I6)</f>
        <v>M</v>
      </c>
      <c r="G19" s="81"/>
      <c r="H19" s="128" t="str">
        <f>IF(COUNTIF(G7:G30,"=")&gt;0,"",10)</f>
        <v/>
      </c>
      <c r="I19" s="60" t="str">
        <f>IF(ISBLANK('F1'!I28),"",'F1'!I28)</f>
        <v>X</v>
      </c>
      <c r="J19" s="79"/>
      <c r="K19" s="128" t="str">
        <f>IF(COUNTIF(J7:J30,"=")&gt;0,"",5)</f>
        <v/>
      </c>
      <c r="L19" s="57" t="str">
        <f>IF((J30=""),"",'F1'!I18)</f>
        <v/>
      </c>
      <c r="M19" s="79"/>
      <c r="N19" s="6"/>
      <c r="O19" s="66"/>
      <c r="P19" s="126" t="str">
        <f>IF(('C1'!L19=""),"",INDEX('C1'!$P$3:$P$26,MATCH(R19,'C1'!$R$3:$R$26,0)))</f>
        <v/>
      </c>
      <c r="Q19" s="127"/>
      <c r="R19" s="74">
        <v>13</v>
      </c>
      <c r="S19" s="74" t="str">
        <f>IF((P19=""),"",INDEX('C1'!$S$3:$S$26,MATCH(R19,'C1'!$R$3:$R$26,0)))</f>
        <v/>
      </c>
      <c r="T19" s="140"/>
      <c r="U19" s="140"/>
      <c r="V19" s="43"/>
    </row>
    <row r="20" spans="1:22" s="1" customFormat="1" ht="17.100000000000001" customHeight="1" thickBot="1" x14ac:dyDescent="0.25">
      <c r="A20" s="10"/>
      <c r="B20" s="129"/>
      <c r="C20" s="46" t="str">
        <f>IF(ISBLANK('F1'!I19),"",'F1'!I19)</f>
        <v>V</v>
      </c>
      <c r="D20" s="80"/>
      <c r="E20" s="129"/>
      <c r="F20" s="49" t="str">
        <f>IF(ISBLANK('F1'!I28),"",'F1'!I28)</f>
        <v>X</v>
      </c>
      <c r="G20" s="80"/>
      <c r="H20" s="129"/>
      <c r="I20" s="46" t="str">
        <f>IF(ISBLANK('F1'!I13),"",'F1'!I13)</f>
        <v>E</v>
      </c>
      <c r="J20" s="80"/>
      <c r="K20" s="129"/>
      <c r="L20" s="58" t="str">
        <f>IF((J30=""),"",'F1'!I21)</f>
        <v/>
      </c>
      <c r="M20" s="80"/>
      <c r="N20" s="6"/>
      <c r="O20" s="66"/>
      <c r="P20" s="126" t="str">
        <f>IF(('C1'!L20=""),"",INDEX('C1'!$P$3:$P$26,MATCH(R20,'C1'!$R$3:$R$26,0)))</f>
        <v/>
      </c>
      <c r="Q20" s="127"/>
      <c r="R20" s="74">
        <v>14</v>
      </c>
      <c r="S20" s="74" t="str">
        <f>IF((P20=""),"",INDEX('C1'!$S$3:$S$26,MATCH(R20,'C1'!$R$3:$R$26,0)))</f>
        <v/>
      </c>
      <c r="T20" s="140"/>
      <c r="U20" s="140"/>
      <c r="V20" s="43"/>
    </row>
    <row r="21" spans="1:22" s="1" customFormat="1" ht="17.100000000000001" customHeight="1" thickTop="1" x14ac:dyDescent="0.2">
      <c r="A21" s="10"/>
      <c r="B21" s="128">
        <f>IF(COUNTIF('F1'!I6:I29,"=")&gt;0,"",8)</f>
        <v>8</v>
      </c>
      <c r="C21" s="50" t="str">
        <f>IF(ISBLANK('F1'!I20),"",'F1'!I20)</f>
        <v>I</v>
      </c>
      <c r="D21" s="82"/>
      <c r="E21" s="128" t="str">
        <f>IF(COUNTIF(D7:D30,"=")&gt;0,"",8)</f>
        <v/>
      </c>
      <c r="F21" s="60" t="str">
        <f>IF(ISBLANK('F1'!I13),"",'F1'!I13)</f>
        <v>E</v>
      </c>
      <c r="G21" s="81"/>
      <c r="H21" s="128" t="str">
        <f>IF(COUNTIF(G7:G30,"=")&gt;0,"",4)</f>
        <v/>
      </c>
      <c r="I21" s="53" t="str">
        <f>IF(ISBLANK('F1'!I22),"",'F1'!I22)</f>
        <v>R</v>
      </c>
      <c r="J21" s="79"/>
      <c r="K21" s="128" t="str">
        <f>IF(COUNTIF(J7:J30,"=")&gt;0,"",9)</f>
        <v/>
      </c>
      <c r="L21" s="47" t="str">
        <f>IF((J30=""),"",'F1'!I20)</f>
        <v/>
      </c>
      <c r="M21" s="79"/>
      <c r="N21" s="6"/>
      <c r="O21" s="66"/>
      <c r="P21" s="126" t="str">
        <f>IF(('C1'!L21=""),"",INDEX('C1'!$P$3:$P$26,MATCH(R21,'C1'!$R$3:$R$26,0)))</f>
        <v/>
      </c>
      <c r="Q21" s="127"/>
      <c r="R21" s="74">
        <v>15</v>
      </c>
      <c r="S21" s="74" t="str">
        <f>IF((P21=""),"",INDEX('C1'!$S$3:$S$26,MATCH(R21,'C1'!$R$3:$R$26,0)))</f>
        <v/>
      </c>
      <c r="T21" s="140"/>
      <c r="U21" s="140"/>
      <c r="V21" s="43"/>
    </row>
    <row r="22" spans="1:22" s="1" customFormat="1" ht="17.100000000000001" customHeight="1" thickBot="1" x14ac:dyDescent="0.25">
      <c r="A22" s="10"/>
      <c r="B22" s="129"/>
      <c r="C22" s="51" t="str">
        <f>IF(ISBLANK('F1'!I21),"",'F1'!I21)</f>
        <v>Q</v>
      </c>
      <c r="D22" s="80"/>
      <c r="E22" s="129"/>
      <c r="F22" s="46" t="str">
        <f>IF(ISBLANK('F1'!I24),"",'F1'!I24)</f>
        <v>P</v>
      </c>
      <c r="G22" s="80"/>
      <c r="H22" s="129"/>
      <c r="I22" s="49" t="str">
        <f>IF(ISBLANK('F1'!I26),"",'F1'!I26)</f>
        <v>U</v>
      </c>
      <c r="J22" s="80"/>
      <c r="K22" s="129"/>
      <c r="L22" s="65" t="str">
        <f>IF((J30=""),"",'F1'!I28)</f>
        <v/>
      </c>
      <c r="M22" s="80"/>
      <c r="N22" s="6"/>
      <c r="O22" s="66"/>
      <c r="P22" s="126" t="str">
        <f>IF(('C1'!L22=""),"",INDEX('C1'!$P$3:$P$26,MATCH(R22,'C1'!$R$3:$R$26,0)))</f>
        <v/>
      </c>
      <c r="Q22" s="127"/>
      <c r="R22" s="74">
        <v>16</v>
      </c>
      <c r="S22" s="74" t="str">
        <f>IF((P22=""),"",INDEX('C1'!$S$3:$S$26,MATCH(R22,'C1'!$R$3:$R$26,0)))</f>
        <v/>
      </c>
      <c r="T22" s="140"/>
      <c r="U22" s="140"/>
      <c r="V22" s="43"/>
    </row>
    <row r="23" spans="1:22" ht="17.100000000000001" customHeight="1" thickTop="1" x14ac:dyDescent="0.2">
      <c r="A23" s="10"/>
      <c r="B23" s="128">
        <f>IF(COUNTIF('F1'!I6:I29,"=")&gt;0,"",9)</f>
        <v>9</v>
      </c>
      <c r="C23" s="47" t="str">
        <f>IF(ISBLANK('F1'!I22),"",'F1'!I22)</f>
        <v>R</v>
      </c>
      <c r="D23" s="82"/>
      <c r="E23" s="128" t="str">
        <f>IF(COUNTIF(D7:D30,"=")&gt;0,"",9)</f>
        <v/>
      </c>
      <c r="F23" s="55" t="str">
        <f>IF(ISBLANK('F1'!I15),"",'F1'!I15)</f>
        <v>L</v>
      </c>
      <c r="G23" s="81"/>
      <c r="H23" s="128" t="str">
        <f>IF(COUNTIF(G7:G30,"=")&gt;0,"",11)</f>
        <v/>
      </c>
      <c r="I23" s="62" t="str">
        <f>IF(ISBLANK('F1'!I17),"",'F1'!I17)</f>
        <v>O</v>
      </c>
      <c r="J23" s="79"/>
      <c r="K23" s="128" t="str">
        <f>IF(COUNTIF(J7:J30,"=")&gt;0,"",8)</f>
        <v/>
      </c>
      <c r="L23" s="55" t="str">
        <f>IF((J30=""),"",'F1'!I23)</f>
        <v/>
      </c>
      <c r="M23" s="79"/>
      <c r="O23" s="66"/>
      <c r="P23" s="126" t="str">
        <f>IF(('C1'!L23=""),"",INDEX('C1'!$P$3:$P$26,MATCH(R23,'C1'!$R$3:$R$26,0)))</f>
        <v/>
      </c>
      <c r="Q23" s="127"/>
      <c r="R23" s="74">
        <v>17</v>
      </c>
      <c r="S23" s="74" t="str">
        <f>IF((P23=""),"",INDEX('C1'!$S$3:$S$26,MATCH(R23,'C1'!$R$3:$R$26,0)))</f>
        <v/>
      </c>
      <c r="T23" s="140"/>
      <c r="U23" s="140"/>
      <c r="V23" s="43"/>
    </row>
    <row r="24" spans="1:22" ht="17.100000000000001" customHeight="1" thickBot="1" x14ac:dyDescent="0.25">
      <c r="A24" s="10"/>
      <c r="B24" s="129"/>
      <c r="C24" s="46" t="str">
        <f>IF(ISBLANK('F1'!I23),"",'F1'!I23)</f>
        <v>W</v>
      </c>
      <c r="D24" s="80"/>
      <c r="E24" s="129"/>
      <c r="F24" s="49" t="str">
        <f>IF(ISBLANK('F1'!I7),"",'F1'!I7)</f>
        <v>D</v>
      </c>
      <c r="G24" s="80"/>
      <c r="H24" s="129"/>
      <c r="I24" s="46" t="str">
        <f>IF(ISBLANK('F1'!I18),"",'F1'!I18)</f>
        <v>H</v>
      </c>
      <c r="J24" s="80"/>
      <c r="K24" s="129"/>
      <c r="L24" s="49" t="str">
        <f>IF((J30=""),"",'F1'!I19)</f>
        <v/>
      </c>
      <c r="M24" s="80"/>
      <c r="O24" s="66"/>
      <c r="P24" s="126" t="str">
        <f>IF(('C1'!L24=""),"",INDEX('C1'!$P$3:$P$26,MATCH(R24,'C1'!$R$3:$R$26,0)))</f>
        <v/>
      </c>
      <c r="Q24" s="127"/>
      <c r="R24" s="74">
        <v>18</v>
      </c>
      <c r="S24" s="74" t="str">
        <f>IF((P24=""),"",INDEX('C1'!$S$3:$S$26,MATCH(R24,'C1'!$R$3:$R$26,0)))</f>
        <v/>
      </c>
      <c r="T24" s="140"/>
      <c r="U24" s="140"/>
      <c r="V24" s="43"/>
    </row>
    <row r="25" spans="1:22" ht="17.100000000000001" customHeight="1" thickTop="1" x14ac:dyDescent="0.2">
      <c r="A25" s="10"/>
      <c r="B25" s="128">
        <f>IF(COUNTIF('F1'!I6:I29,"=")&gt;0,"",10)</f>
        <v>10</v>
      </c>
      <c r="C25" s="50" t="str">
        <f>IF(ISBLANK('F1'!I24),"",'F1'!I24)</f>
        <v>P</v>
      </c>
      <c r="D25" s="82"/>
      <c r="E25" s="128" t="str">
        <f>IF(COUNTIF(D7:D30,"=")&gt;0,"",10)</f>
        <v/>
      </c>
      <c r="F25" s="62" t="str">
        <f>IF(ISBLANK('F1'!I19),"",'F1'!I19)</f>
        <v>V</v>
      </c>
      <c r="G25" s="81"/>
      <c r="H25" s="128" t="str">
        <f>IF(COUNTIF(G7:G30,"=")&gt;0,"",8)</f>
        <v/>
      </c>
      <c r="I25" s="55" t="str">
        <f>IF(ISBLANK('F1'!I27),"",'F1'!I27)</f>
        <v>F</v>
      </c>
      <c r="J25" s="79"/>
      <c r="K25" s="128" t="str">
        <f>IF(COUNTIF(J7:J30,"=")&gt;0,"",2)</f>
        <v/>
      </c>
      <c r="L25" s="62" t="str">
        <f>IF((J30=""),"",'F1'!I24)</f>
        <v/>
      </c>
      <c r="M25" s="79"/>
      <c r="O25" s="66"/>
      <c r="P25" s="126" t="str">
        <f>IF(('C1'!L25=""),"",INDEX('C1'!$P$3:$P$26,MATCH(R25,'C1'!$R$3:$R$26,0)))</f>
        <v/>
      </c>
      <c r="Q25" s="127"/>
      <c r="R25" s="74">
        <v>19</v>
      </c>
      <c r="S25" s="74" t="str">
        <f>IF((P25=""),"",INDEX('C1'!$S$3:$S$26,MATCH(R25,'C1'!$R$3:$R$26,0)))</f>
        <v/>
      </c>
      <c r="T25" s="140"/>
      <c r="U25" s="140"/>
      <c r="V25" s="43"/>
    </row>
    <row r="26" spans="1:22" ht="17.100000000000001" customHeight="1" thickBot="1" x14ac:dyDescent="0.25">
      <c r="A26" s="10"/>
      <c r="B26" s="129"/>
      <c r="C26" s="51" t="str">
        <f>IF(ISBLANK('F1'!I25),"",'F1'!I25)</f>
        <v>C</v>
      </c>
      <c r="D26" s="80"/>
      <c r="E26" s="129"/>
      <c r="F26" s="46" t="str">
        <f>IF(ISBLANK('F1'!I9),"",'F1'!I9)</f>
        <v>G</v>
      </c>
      <c r="G26" s="80"/>
      <c r="H26" s="129"/>
      <c r="I26" s="49" t="str">
        <f>IF(ISBLANK('F1'!I11),"",'F1'!I11)</f>
        <v>T</v>
      </c>
      <c r="J26" s="80"/>
      <c r="K26" s="129"/>
      <c r="L26" s="46" t="str">
        <f>IF((J30=""),"",'F1'!I17)</f>
        <v/>
      </c>
      <c r="M26" s="80"/>
      <c r="N26" s="12"/>
      <c r="O26" s="66"/>
      <c r="P26" s="126" t="str">
        <f>IF(('C1'!L26=""),"",INDEX('C1'!$P$3:$P$26,MATCH(R26,'C1'!$R$3:$R$26,0)))</f>
        <v/>
      </c>
      <c r="Q26" s="127"/>
      <c r="R26" s="74">
        <v>20</v>
      </c>
      <c r="S26" s="74" t="str">
        <f>IF((P26=""),"",INDEX('C1'!$S$3:$S$26,MATCH(R26,'C1'!$R$3:$R$26,0)))</f>
        <v/>
      </c>
      <c r="T26" s="140"/>
      <c r="U26" s="140"/>
      <c r="V26" s="43"/>
    </row>
    <row r="27" spans="1:22" ht="17.100000000000001" customHeight="1" thickTop="1" x14ac:dyDescent="0.2">
      <c r="A27" s="10"/>
      <c r="B27" s="128">
        <f>IF(COUNTIF('F1'!I6:I29,"=")&gt;0,"",11)</f>
        <v>11</v>
      </c>
      <c r="C27" s="47" t="str">
        <f>IF(ISBLANK('F1'!I26),"",'F1'!I26)</f>
        <v>U</v>
      </c>
      <c r="D27" s="82"/>
      <c r="E27" s="128" t="str">
        <f>IF(COUNTIF(D7:D30,"=")&gt;0,"",12)</f>
        <v/>
      </c>
      <c r="F27" s="55" t="str">
        <f>IF(ISBLANK('F1'!I21),"",'F1'!I21)</f>
        <v>Q</v>
      </c>
      <c r="G27" s="81"/>
      <c r="H27" s="128" t="str">
        <f>IF(COUNTIF(G7:G30,"=")&gt;0,"",5)</f>
        <v/>
      </c>
      <c r="I27" s="62" t="str">
        <f>IF(ISBLANK('F1'!I25),"",'F1'!I25)</f>
        <v>C</v>
      </c>
      <c r="J27" s="79"/>
      <c r="K27" s="128" t="str">
        <f>IF(COUNTIF(J7:J30,"=")&gt;0,"",6)</f>
        <v/>
      </c>
      <c r="L27" s="55" t="str">
        <f>IF((J30=""),"",'F1'!I26)</f>
        <v/>
      </c>
      <c r="M27" s="79"/>
      <c r="O27" s="66"/>
      <c r="P27" s="126" t="str">
        <f>IF(('C1'!L26=""),"",INDEX('C1'!$P$3:$P$26,MATCH(R27,'C1'!$R$3:$R$26,0)))</f>
        <v/>
      </c>
      <c r="Q27" s="127"/>
      <c r="R27" s="74">
        <v>21</v>
      </c>
      <c r="S27" s="74" t="str">
        <f>IF((P27=""),"",INDEX('C1'!$S$3:$S$26,MATCH(R27,'C1'!$R$3:$R$26,0)))</f>
        <v/>
      </c>
      <c r="T27" s="140"/>
      <c r="U27" s="140"/>
      <c r="V27" s="43"/>
    </row>
    <row r="28" spans="1:22" ht="17.100000000000001" customHeight="1" thickBot="1" x14ac:dyDescent="0.25">
      <c r="A28" s="10"/>
      <c r="B28" s="129"/>
      <c r="C28" s="44" t="str">
        <f>IF(ISBLANK('F1'!I27),"",'F1'!I27)</f>
        <v>F</v>
      </c>
      <c r="D28" s="80"/>
      <c r="E28" s="129"/>
      <c r="F28" s="49" t="str">
        <f>IF(ISBLANK('F1'!I12),"",'F1'!I12)</f>
        <v>N</v>
      </c>
      <c r="G28" s="80"/>
      <c r="H28" s="129"/>
      <c r="I28" s="46" t="str">
        <f>IF(ISBLANK('F1'!I20),"",'F1'!I20)</f>
        <v>I</v>
      </c>
      <c r="J28" s="80"/>
      <c r="K28" s="129"/>
      <c r="L28" s="49" t="str">
        <f>IF((J30=""),"",'F1'!I15)</f>
        <v/>
      </c>
      <c r="M28" s="80"/>
      <c r="O28" s="66"/>
      <c r="P28" s="126" t="str">
        <f>IF(('C1'!L26=""),"",INDEX('C1'!$P$3:$P$26,MATCH(R28,'C1'!$R$3:$R$26,0)))</f>
        <v/>
      </c>
      <c r="Q28" s="127"/>
      <c r="R28" s="74">
        <v>22</v>
      </c>
      <c r="S28" s="74" t="str">
        <f>IF((P28=""),"",INDEX('C1'!$S$3:$S$26,MATCH(R28,'C1'!$R$3:$R$26,0)))</f>
        <v/>
      </c>
      <c r="T28" s="140"/>
      <c r="U28" s="140"/>
      <c r="V28" s="43"/>
    </row>
    <row r="29" spans="1:22" ht="17.100000000000001" customHeight="1" thickTop="1" x14ac:dyDescent="0.2">
      <c r="A29" s="10"/>
      <c r="B29" s="128">
        <f>IF(COUNTIF('F1'!I6:I29,"=")&gt;0,"",12)</f>
        <v>12</v>
      </c>
      <c r="C29" s="48" t="str">
        <f>IF(ISBLANK('F1'!I28),"",'F1'!I28)</f>
        <v>X</v>
      </c>
      <c r="D29" s="82"/>
      <c r="E29" s="128" t="str">
        <f>IF(COUNTIF(D7:D30,"=")&gt;0,"",11)</f>
        <v/>
      </c>
      <c r="F29" s="62" t="str">
        <f>IF(ISBLANK('F1'!I29),"",'F1'!I29)</f>
        <v>A</v>
      </c>
      <c r="G29" s="81"/>
      <c r="H29" s="128" t="str">
        <f>IF(COUNTIF(G7:G30,"=")&gt;0,"",6)</f>
        <v/>
      </c>
      <c r="I29" s="55" t="str">
        <f>IF(ISBLANK('F1'!I23),"",'F1'!I23)</f>
        <v>W</v>
      </c>
      <c r="J29" s="79"/>
      <c r="K29" s="128" t="str">
        <f>IF(COUNTIF(J7:J30,"=")&gt;0,"",7)</f>
        <v/>
      </c>
      <c r="L29" s="62" t="str">
        <f>IF((J30=""),"",'F1'!I29)</f>
        <v/>
      </c>
      <c r="M29" s="79"/>
      <c r="O29" s="66"/>
      <c r="P29" s="126" t="str">
        <f>IF(('C1'!L26=""),"",INDEX('C1'!$P$3:$P$26,MATCH(R29,'C1'!$R$3:$R$26,0)))</f>
        <v/>
      </c>
      <c r="Q29" s="127"/>
      <c r="R29" s="74">
        <v>23</v>
      </c>
      <c r="S29" s="74" t="str">
        <f>IF((P29=""),"",INDEX('C1'!$S$3:$S$26,MATCH(R29,'C1'!$R$3:$R$26,0)))</f>
        <v/>
      </c>
      <c r="T29" s="140"/>
      <c r="U29" s="140"/>
      <c r="V29" s="43"/>
    </row>
    <row r="30" spans="1:22" ht="17.100000000000001" customHeight="1" x14ac:dyDescent="0.2">
      <c r="A30" s="10"/>
      <c r="B30" s="130"/>
      <c r="C30" s="52" t="str">
        <f>IF(ISBLANK('F1'!I29),"",'F1'!I29)</f>
        <v>A</v>
      </c>
      <c r="D30" s="79"/>
      <c r="E30" s="130"/>
      <c r="F30" s="63" t="str">
        <f>IF(ISBLANK('F1'!I16),"",'F1'!I16)</f>
        <v>B</v>
      </c>
      <c r="G30" s="79"/>
      <c r="H30" s="130"/>
      <c r="I30" s="52" t="str">
        <f>IF(ISBLANK('F1'!I14),"",'F1'!I14)</f>
        <v>K</v>
      </c>
      <c r="J30" s="79"/>
      <c r="K30" s="130"/>
      <c r="L30" s="63" t="str">
        <f>IF((J30=""),"",'F1'!I13)</f>
        <v/>
      </c>
      <c r="M30" s="88"/>
      <c r="O30" s="66"/>
      <c r="P30" s="126" t="str">
        <f>IF(('C1'!L26=""),"",INDEX('C1'!$P$3:$P$26,MATCH(R30,'C1'!$R$3:$R$26,0)))</f>
        <v/>
      </c>
      <c r="Q30" s="127"/>
      <c r="R30" s="74">
        <v>24</v>
      </c>
      <c r="S30" s="74" t="str">
        <f>IF((P30=""),"",INDEX('C1'!$S$3:$S$26,MATCH(R30,'C1'!$R$3:$R$26,0)))</f>
        <v/>
      </c>
      <c r="T30" s="140"/>
      <c r="U30" s="140"/>
      <c r="V30" s="43"/>
    </row>
    <row r="31" spans="1:22" x14ac:dyDescent="0.2">
      <c r="M31" s="28"/>
    </row>
  </sheetData>
  <mergeCells count="108">
    <mergeCell ref="T24:U24"/>
    <mergeCell ref="T25:U25"/>
    <mergeCell ref="T26:U26"/>
    <mergeCell ref="T27:U27"/>
    <mergeCell ref="T28:U28"/>
    <mergeCell ref="T29:U29"/>
    <mergeCell ref="T30:U30"/>
    <mergeCell ref="P5:S5"/>
    <mergeCell ref="T15:U15"/>
    <mergeCell ref="T16:U16"/>
    <mergeCell ref="T17:U17"/>
    <mergeCell ref="T18:U18"/>
    <mergeCell ref="T19:U19"/>
    <mergeCell ref="T20:U20"/>
    <mergeCell ref="T21:U21"/>
    <mergeCell ref="T22:U22"/>
    <mergeCell ref="T23:U23"/>
    <mergeCell ref="T6:U6"/>
    <mergeCell ref="T7:U7"/>
    <mergeCell ref="T8:U8"/>
    <mergeCell ref="T9:U9"/>
    <mergeCell ref="T10:U10"/>
    <mergeCell ref="T11:U11"/>
    <mergeCell ref="T12:U12"/>
    <mergeCell ref="T13:U13"/>
    <mergeCell ref="T14:U14"/>
    <mergeCell ref="B7:B8"/>
    <mergeCell ref="B9:B10"/>
    <mergeCell ref="B11:B12"/>
    <mergeCell ref="B13:B14"/>
    <mergeCell ref="E7:E8"/>
    <mergeCell ref="E9:E10"/>
    <mergeCell ref="E11:E12"/>
    <mergeCell ref="E13:E14"/>
    <mergeCell ref="B5:D5"/>
    <mergeCell ref="E5:G5"/>
    <mergeCell ref="H5:J5"/>
    <mergeCell ref="K5:M5"/>
    <mergeCell ref="A1:N1"/>
    <mergeCell ref="A3:N3"/>
    <mergeCell ref="O3:S3"/>
    <mergeCell ref="B15:B16"/>
    <mergeCell ref="B17:B18"/>
    <mergeCell ref="E15:E16"/>
    <mergeCell ref="E17:E18"/>
    <mergeCell ref="P6:Q6"/>
    <mergeCell ref="P7:Q7"/>
    <mergeCell ref="P8:Q8"/>
    <mergeCell ref="P9:Q9"/>
    <mergeCell ref="P10:Q10"/>
    <mergeCell ref="P11:Q11"/>
    <mergeCell ref="P12:Q12"/>
    <mergeCell ref="P13:Q13"/>
    <mergeCell ref="B4:J4"/>
    <mergeCell ref="K4:M4"/>
    <mergeCell ref="B19:B20"/>
    <mergeCell ref="B21:B22"/>
    <mergeCell ref="B23:B24"/>
    <mergeCell ref="B25:B26"/>
    <mergeCell ref="B27:B28"/>
    <mergeCell ref="B29:B30"/>
    <mergeCell ref="E23:E24"/>
    <mergeCell ref="E25:E26"/>
    <mergeCell ref="E27:E28"/>
    <mergeCell ref="E29:E30"/>
    <mergeCell ref="E19:E20"/>
    <mergeCell ref="E21:E22"/>
    <mergeCell ref="H23:H24"/>
    <mergeCell ref="H25:H26"/>
    <mergeCell ref="H27:H28"/>
    <mergeCell ref="H29:H30"/>
    <mergeCell ref="H7:H8"/>
    <mergeCell ref="H9:H10"/>
    <mergeCell ref="H11:H12"/>
    <mergeCell ref="H13:H14"/>
    <mergeCell ref="H15:H16"/>
    <mergeCell ref="H17:H18"/>
    <mergeCell ref="H19:H20"/>
    <mergeCell ref="H21:H22"/>
    <mergeCell ref="K23:K24"/>
    <mergeCell ref="K25:K26"/>
    <mergeCell ref="K27:K28"/>
    <mergeCell ref="K29:K30"/>
    <mergeCell ref="K7:K8"/>
    <mergeCell ref="K9:K10"/>
    <mergeCell ref="K11:K12"/>
    <mergeCell ref="K13:K14"/>
    <mergeCell ref="K15:K16"/>
    <mergeCell ref="K17:K18"/>
    <mergeCell ref="K19:K20"/>
    <mergeCell ref="K21:K22"/>
    <mergeCell ref="P29:Q29"/>
    <mergeCell ref="P30:Q30"/>
    <mergeCell ref="P23:Q23"/>
    <mergeCell ref="P24:Q24"/>
    <mergeCell ref="P25:Q25"/>
    <mergeCell ref="P26:Q26"/>
    <mergeCell ref="P27:Q27"/>
    <mergeCell ref="P28:Q28"/>
    <mergeCell ref="P14:Q14"/>
    <mergeCell ref="P15:Q15"/>
    <mergeCell ref="P16:Q16"/>
    <mergeCell ref="P17:Q17"/>
    <mergeCell ref="P18:Q18"/>
    <mergeCell ref="P19:Q19"/>
    <mergeCell ref="P20:Q20"/>
    <mergeCell ref="P21:Q21"/>
    <mergeCell ref="P22:Q22"/>
  </mergeCells>
  <phoneticPr fontId="0" type="noConversion"/>
  <conditionalFormatting sqref="C7">
    <cfRule type="colorScale" priority="225">
      <colorScale>
        <cfvo type="min"/>
        <cfvo type="max"/>
        <color rgb="FFF16549"/>
        <color theme="8"/>
      </colorScale>
    </cfRule>
  </conditionalFormatting>
  <conditionalFormatting sqref="D15">
    <cfRule type="cellIs" dxfId="163" priority="197" operator="lessThan">
      <formula>D16</formula>
    </cfRule>
    <cfRule type="cellIs" dxfId="162" priority="198" operator="greaterThan">
      <formula>D16</formula>
    </cfRule>
  </conditionalFormatting>
  <conditionalFormatting sqref="D17">
    <cfRule type="cellIs" dxfId="161" priority="193" operator="lessThan">
      <formula>D18</formula>
    </cfRule>
    <cfRule type="cellIs" dxfId="160" priority="194" operator="greaterThan">
      <formula>D18</formula>
    </cfRule>
  </conditionalFormatting>
  <conditionalFormatting sqref="D18">
    <cfRule type="cellIs" dxfId="159" priority="191" operator="lessThan">
      <formula>D17</formula>
    </cfRule>
    <cfRule type="cellIs" dxfId="158" priority="192" operator="greaterThan">
      <formula>D17</formula>
    </cfRule>
  </conditionalFormatting>
  <conditionalFormatting sqref="D19">
    <cfRule type="cellIs" dxfId="157" priority="189" operator="lessThan">
      <formula>D20</formula>
    </cfRule>
    <cfRule type="cellIs" dxfId="156" priority="190" operator="greaterThan">
      <formula>D20</formula>
    </cfRule>
  </conditionalFormatting>
  <conditionalFormatting sqref="D20">
    <cfRule type="cellIs" dxfId="155" priority="185" operator="lessThan">
      <formula>D19</formula>
    </cfRule>
    <cfRule type="cellIs" dxfId="154" priority="186" operator="greaterThan">
      <formula>D19</formula>
    </cfRule>
  </conditionalFormatting>
  <conditionalFormatting sqref="D21">
    <cfRule type="cellIs" dxfId="153" priority="183" operator="lessThan">
      <formula>D22</formula>
    </cfRule>
    <cfRule type="cellIs" dxfId="152" priority="184" operator="greaterThan">
      <formula>D22</formula>
    </cfRule>
  </conditionalFormatting>
  <conditionalFormatting sqref="D22">
    <cfRule type="cellIs" dxfId="151" priority="181" operator="lessThan">
      <formula>D21</formula>
    </cfRule>
    <cfRule type="cellIs" dxfId="150" priority="182" operator="greaterThan">
      <formula>D21</formula>
    </cfRule>
  </conditionalFormatting>
  <conditionalFormatting sqref="D23">
    <cfRule type="cellIs" dxfId="149" priority="179" operator="lessThan">
      <formula>D24</formula>
    </cfRule>
    <cfRule type="cellIs" dxfId="148" priority="180" operator="greaterThan">
      <formula>D24</formula>
    </cfRule>
  </conditionalFormatting>
  <conditionalFormatting sqref="D24">
    <cfRule type="cellIs" dxfId="147" priority="177" operator="lessThan">
      <formula>D23</formula>
    </cfRule>
    <cfRule type="cellIs" dxfId="146" priority="178" operator="greaterThan">
      <formula>D23</formula>
    </cfRule>
  </conditionalFormatting>
  <conditionalFormatting sqref="D25">
    <cfRule type="cellIs" dxfId="145" priority="175" operator="lessThan">
      <formula>D26</formula>
    </cfRule>
    <cfRule type="cellIs" dxfId="144" priority="176" operator="greaterThan">
      <formula>D26</formula>
    </cfRule>
  </conditionalFormatting>
  <conditionalFormatting sqref="D26">
    <cfRule type="cellIs" dxfId="143" priority="173" operator="lessThan">
      <formula>D25</formula>
    </cfRule>
    <cfRule type="cellIs" dxfId="142" priority="174" operator="greaterThan">
      <formula>D25</formula>
    </cfRule>
  </conditionalFormatting>
  <conditionalFormatting sqref="D27">
    <cfRule type="cellIs" dxfId="141" priority="171" operator="lessThan">
      <formula>D28</formula>
    </cfRule>
    <cfRule type="cellIs" dxfId="140" priority="172" operator="greaterThan">
      <formula>D28</formula>
    </cfRule>
  </conditionalFormatting>
  <conditionalFormatting sqref="D28">
    <cfRule type="cellIs" dxfId="139" priority="169" operator="lessThan">
      <formula>D27</formula>
    </cfRule>
    <cfRule type="cellIs" dxfId="138" priority="170" operator="greaterThan">
      <formula>D27</formula>
    </cfRule>
  </conditionalFormatting>
  <conditionalFormatting sqref="D29">
    <cfRule type="cellIs" dxfId="137" priority="167" operator="lessThan">
      <formula>D30</formula>
    </cfRule>
    <cfRule type="cellIs" dxfId="136" priority="168" operator="greaterThan">
      <formula>D30</formula>
    </cfRule>
  </conditionalFormatting>
  <conditionalFormatting sqref="D30">
    <cfRule type="cellIs" dxfId="135" priority="165" operator="lessThan">
      <formula>D29</formula>
    </cfRule>
    <cfRule type="cellIs" dxfId="134" priority="166" operator="greaterThan">
      <formula>D29</formula>
    </cfRule>
  </conditionalFormatting>
  <conditionalFormatting sqref="D13">
    <cfRule type="cellIs" dxfId="133" priority="163" operator="lessThan">
      <formula>D14</formula>
    </cfRule>
    <cfRule type="cellIs" dxfId="132" priority="164" operator="greaterThan">
      <formula>D14</formula>
    </cfRule>
  </conditionalFormatting>
  <conditionalFormatting sqref="D16">
    <cfRule type="cellIs" dxfId="131" priority="159" operator="lessThan">
      <formula>D15</formula>
    </cfRule>
    <cfRule type="cellIs" dxfId="130" priority="160" operator="greaterThan">
      <formula>D15</formula>
    </cfRule>
  </conditionalFormatting>
  <conditionalFormatting sqref="D14">
    <cfRule type="cellIs" dxfId="129" priority="157" operator="lessThan">
      <formula>D13</formula>
    </cfRule>
    <cfRule type="cellIs" dxfId="128" priority="158" operator="greaterThan">
      <formula>D13</formula>
    </cfRule>
  </conditionalFormatting>
  <conditionalFormatting sqref="D12">
    <cfRule type="cellIs" dxfId="127" priority="155" operator="lessThan">
      <formula>D11</formula>
    </cfRule>
    <cfRule type="cellIs" dxfId="126" priority="156" operator="greaterThan">
      <formula>D11</formula>
    </cfRule>
  </conditionalFormatting>
  <conditionalFormatting sqref="D11">
    <cfRule type="cellIs" dxfId="125" priority="153" operator="lessThan">
      <formula>D12</formula>
    </cfRule>
    <cfRule type="cellIs" dxfId="124" priority="154" operator="greaterThan">
      <formula>D12</formula>
    </cfRule>
  </conditionalFormatting>
  <conditionalFormatting sqref="D10">
    <cfRule type="cellIs" dxfId="123" priority="151" operator="lessThan">
      <formula>D9</formula>
    </cfRule>
    <cfRule type="cellIs" dxfId="122" priority="152" operator="greaterThan">
      <formula>D9</formula>
    </cfRule>
  </conditionalFormatting>
  <conditionalFormatting sqref="D9">
    <cfRule type="cellIs" dxfId="121" priority="149" operator="lessThan">
      <formula>D10</formula>
    </cfRule>
    <cfRule type="cellIs" dxfId="120" priority="150" operator="greaterThan">
      <formula>D10</formula>
    </cfRule>
  </conditionalFormatting>
  <conditionalFormatting sqref="D8">
    <cfRule type="cellIs" dxfId="119" priority="147" operator="lessThan">
      <formula>D7</formula>
    </cfRule>
    <cfRule type="cellIs" dxfId="118" priority="148" operator="greaterThan">
      <formula>D7</formula>
    </cfRule>
  </conditionalFormatting>
  <conditionalFormatting sqref="D7">
    <cfRule type="cellIs" dxfId="117" priority="145" operator="lessThan">
      <formula>D8</formula>
    </cfRule>
    <cfRule type="cellIs" dxfId="116" priority="146" operator="greaterThan">
      <formula>D8</formula>
    </cfRule>
  </conditionalFormatting>
  <conditionalFormatting sqref="G7">
    <cfRule type="cellIs" dxfId="115" priority="143" operator="lessThan">
      <formula>G8</formula>
    </cfRule>
    <cfRule type="cellIs" dxfId="114" priority="144" operator="greaterThan">
      <formula>G8</formula>
    </cfRule>
  </conditionalFormatting>
  <conditionalFormatting sqref="G8">
    <cfRule type="cellIs" dxfId="113" priority="141" operator="lessThan">
      <formula>G7</formula>
    </cfRule>
    <cfRule type="cellIs" dxfId="112" priority="142" operator="greaterThan">
      <formula>G7</formula>
    </cfRule>
  </conditionalFormatting>
  <conditionalFormatting sqref="G9">
    <cfRule type="cellIs" dxfId="111" priority="139" operator="lessThan">
      <formula>G10</formula>
    </cfRule>
    <cfRule type="cellIs" dxfId="110" priority="140" operator="greaterThan">
      <formula>G10</formula>
    </cfRule>
  </conditionalFormatting>
  <conditionalFormatting sqref="G10">
    <cfRule type="cellIs" dxfId="109" priority="137" operator="lessThan">
      <formula>G9</formula>
    </cfRule>
    <cfRule type="cellIs" dxfId="108" priority="138" operator="greaterThan">
      <formula>G9</formula>
    </cfRule>
  </conditionalFormatting>
  <conditionalFormatting sqref="G11">
    <cfRule type="cellIs" dxfId="107" priority="135" operator="lessThan">
      <formula>G12</formula>
    </cfRule>
    <cfRule type="cellIs" dxfId="106" priority="136" operator="greaterThan">
      <formula>G12</formula>
    </cfRule>
  </conditionalFormatting>
  <conditionalFormatting sqref="G12">
    <cfRule type="cellIs" dxfId="105" priority="133" operator="lessThan">
      <formula>G11</formula>
    </cfRule>
    <cfRule type="cellIs" dxfId="104" priority="134" operator="greaterThan">
      <formula>G11</formula>
    </cfRule>
  </conditionalFormatting>
  <conditionalFormatting sqref="G13">
    <cfRule type="cellIs" dxfId="103" priority="131" operator="lessThan">
      <formula>G14</formula>
    </cfRule>
    <cfRule type="cellIs" dxfId="102" priority="132" operator="greaterThan">
      <formula>G14</formula>
    </cfRule>
  </conditionalFormatting>
  <conditionalFormatting sqref="G14">
    <cfRule type="cellIs" dxfId="101" priority="129" operator="lessThan">
      <formula>G13</formula>
    </cfRule>
    <cfRule type="cellIs" dxfId="100" priority="130" operator="greaterThan">
      <formula>G13</formula>
    </cfRule>
  </conditionalFormatting>
  <conditionalFormatting sqref="M30">
    <cfRule type="cellIs" dxfId="99" priority="1" operator="lessThan">
      <formula>M29</formula>
    </cfRule>
    <cfRule type="cellIs" dxfId="98" priority="2" operator="greaterThan">
      <formula>M29</formula>
    </cfRule>
  </conditionalFormatting>
  <conditionalFormatting sqref="G29 G27 G25 G23 G21 G19 G17 G15">
    <cfRule type="cellIs" dxfId="97" priority="113" operator="lessThan">
      <formula>G16</formula>
    </cfRule>
    <cfRule type="cellIs" dxfId="96" priority="114" operator="greaterThan">
      <formula>G16</formula>
    </cfRule>
  </conditionalFormatting>
  <conditionalFormatting sqref="M28">
    <cfRule type="cellIs" dxfId="95" priority="3" operator="lessThan">
      <formula>M27</formula>
    </cfRule>
    <cfRule type="cellIs" dxfId="94" priority="4" operator="greaterThan">
      <formula>M27</formula>
    </cfRule>
  </conditionalFormatting>
  <conditionalFormatting sqref="G30 G28 G26 G24 G22 G20 G18 G16">
    <cfRule type="cellIs" dxfId="93" priority="97" operator="lessThan">
      <formula>G15</formula>
    </cfRule>
    <cfRule type="cellIs" dxfId="92" priority="98" operator="greaterThan">
      <formula>G15</formula>
    </cfRule>
  </conditionalFormatting>
  <conditionalFormatting sqref="J7">
    <cfRule type="cellIs" dxfId="91" priority="95" operator="lessThan">
      <formula>J8</formula>
    </cfRule>
    <cfRule type="cellIs" dxfId="90" priority="96" operator="greaterThan">
      <formula>J8</formula>
    </cfRule>
  </conditionalFormatting>
  <conditionalFormatting sqref="J8">
    <cfRule type="cellIs" dxfId="89" priority="93" operator="lessThan">
      <formula>J7</formula>
    </cfRule>
    <cfRule type="cellIs" dxfId="88" priority="94" operator="greaterThan">
      <formula>J7</formula>
    </cfRule>
  </conditionalFormatting>
  <conditionalFormatting sqref="J9">
    <cfRule type="cellIs" dxfId="87" priority="91" operator="lessThan">
      <formula>J10</formula>
    </cfRule>
    <cfRule type="cellIs" dxfId="86" priority="92" operator="greaterThan">
      <formula>J10</formula>
    </cfRule>
  </conditionalFormatting>
  <conditionalFormatting sqref="J11">
    <cfRule type="cellIs" dxfId="85" priority="89" operator="lessThan">
      <formula>J12</formula>
    </cfRule>
    <cfRule type="cellIs" dxfId="84" priority="90" operator="greaterThan">
      <formula>J12</formula>
    </cfRule>
  </conditionalFormatting>
  <conditionalFormatting sqref="J13">
    <cfRule type="cellIs" dxfId="83" priority="87" operator="lessThan">
      <formula>J14</formula>
    </cfRule>
    <cfRule type="cellIs" dxfId="82" priority="88" operator="greaterThan">
      <formula>J14</formula>
    </cfRule>
  </conditionalFormatting>
  <conditionalFormatting sqref="J15">
    <cfRule type="cellIs" dxfId="81" priority="85" operator="lessThan">
      <formula>J16</formula>
    </cfRule>
    <cfRule type="cellIs" dxfId="80" priority="86" operator="greaterThan">
      <formula>J16</formula>
    </cfRule>
  </conditionalFormatting>
  <conditionalFormatting sqref="J17">
    <cfRule type="cellIs" dxfId="79" priority="83" operator="lessThan">
      <formula>J18</formula>
    </cfRule>
    <cfRule type="cellIs" dxfId="78" priority="84" operator="greaterThan">
      <formula>J18</formula>
    </cfRule>
  </conditionalFormatting>
  <conditionalFormatting sqref="J19">
    <cfRule type="cellIs" dxfId="77" priority="81" operator="lessThan">
      <formula>J20</formula>
    </cfRule>
    <cfRule type="cellIs" dxfId="76" priority="82" operator="greaterThan">
      <formula>J20</formula>
    </cfRule>
  </conditionalFormatting>
  <conditionalFormatting sqref="J21">
    <cfRule type="cellIs" dxfId="75" priority="79" operator="lessThan">
      <formula>J22</formula>
    </cfRule>
    <cfRule type="cellIs" dxfId="74" priority="80" operator="greaterThan">
      <formula>J22</formula>
    </cfRule>
  </conditionalFormatting>
  <conditionalFormatting sqref="J23">
    <cfRule type="cellIs" dxfId="73" priority="77" operator="lessThan">
      <formula>J24</formula>
    </cfRule>
    <cfRule type="cellIs" dxfId="72" priority="78" operator="greaterThan">
      <formula>J24</formula>
    </cfRule>
  </conditionalFormatting>
  <conditionalFormatting sqref="J25">
    <cfRule type="cellIs" dxfId="71" priority="75" operator="lessThan">
      <formula>J26</formula>
    </cfRule>
    <cfRule type="cellIs" dxfId="70" priority="76" operator="greaterThan">
      <formula>J26</formula>
    </cfRule>
  </conditionalFormatting>
  <conditionalFormatting sqref="J27">
    <cfRule type="cellIs" dxfId="69" priority="73" operator="lessThan">
      <formula>J28</formula>
    </cfRule>
    <cfRule type="cellIs" dxfId="68" priority="74" operator="greaterThan">
      <formula>J28</formula>
    </cfRule>
  </conditionalFormatting>
  <conditionalFormatting sqref="J29">
    <cfRule type="cellIs" dxfId="67" priority="71" operator="lessThan">
      <formula>J30</formula>
    </cfRule>
    <cfRule type="cellIs" dxfId="66" priority="72" operator="greaterThan">
      <formula>J30</formula>
    </cfRule>
  </conditionalFormatting>
  <conditionalFormatting sqref="J10">
    <cfRule type="cellIs" dxfId="65" priority="69" operator="lessThan">
      <formula>J9</formula>
    </cfRule>
    <cfRule type="cellIs" dxfId="64" priority="70" operator="greaterThan">
      <formula>J9</formula>
    </cfRule>
  </conditionalFormatting>
  <conditionalFormatting sqref="J12">
    <cfRule type="cellIs" dxfId="63" priority="67" operator="lessThan">
      <formula>J11</formula>
    </cfRule>
    <cfRule type="cellIs" dxfId="62" priority="68" operator="greaterThan">
      <formula>J11</formula>
    </cfRule>
  </conditionalFormatting>
  <conditionalFormatting sqref="J14">
    <cfRule type="cellIs" dxfId="61" priority="65" operator="lessThan">
      <formula>J13</formula>
    </cfRule>
    <cfRule type="cellIs" dxfId="60" priority="66" operator="greaterThan">
      <formula>J13</formula>
    </cfRule>
  </conditionalFormatting>
  <conditionalFormatting sqref="J16">
    <cfRule type="cellIs" dxfId="59" priority="63" operator="lessThan">
      <formula>J15</formula>
    </cfRule>
    <cfRule type="cellIs" dxfId="58" priority="64" operator="greaterThan">
      <formula>J15</formula>
    </cfRule>
  </conditionalFormatting>
  <conditionalFormatting sqref="J18">
    <cfRule type="cellIs" dxfId="57" priority="61" operator="lessThan">
      <formula>J17</formula>
    </cfRule>
    <cfRule type="cellIs" dxfId="56" priority="62" operator="greaterThan">
      <formula>J17</formula>
    </cfRule>
  </conditionalFormatting>
  <conditionalFormatting sqref="J20">
    <cfRule type="cellIs" dxfId="55" priority="59" operator="lessThan">
      <formula>J19</formula>
    </cfRule>
    <cfRule type="cellIs" dxfId="54" priority="60" operator="greaterThan">
      <formula>J19</formula>
    </cfRule>
  </conditionalFormatting>
  <conditionalFormatting sqref="J22">
    <cfRule type="cellIs" dxfId="53" priority="57" operator="lessThan">
      <formula>J21</formula>
    </cfRule>
    <cfRule type="cellIs" dxfId="52" priority="58" operator="greaterThan">
      <formula>J21</formula>
    </cfRule>
  </conditionalFormatting>
  <conditionalFormatting sqref="J24">
    <cfRule type="cellIs" dxfId="51" priority="55" operator="lessThan">
      <formula>J23</formula>
    </cfRule>
    <cfRule type="cellIs" dxfId="50" priority="56" operator="greaterThan">
      <formula>J23</formula>
    </cfRule>
  </conditionalFormatting>
  <conditionalFormatting sqref="J26">
    <cfRule type="cellIs" dxfId="49" priority="53" operator="lessThan">
      <formula>J25</formula>
    </cfRule>
    <cfRule type="cellIs" dxfId="48" priority="54" operator="greaterThan">
      <formula>J25</formula>
    </cfRule>
  </conditionalFormatting>
  <conditionalFormatting sqref="J28">
    <cfRule type="cellIs" dxfId="47" priority="51" operator="lessThan">
      <formula>J27</formula>
    </cfRule>
    <cfRule type="cellIs" dxfId="46" priority="52" operator="greaterThan">
      <formula>J27</formula>
    </cfRule>
  </conditionalFormatting>
  <conditionalFormatting sqref="J30">
    <cfRule type="cellIs" dxfId="45" priority="49" operator="lessThan">
      <formula>J29</formula>
    </cfRule>
    <cfRule type="cellIs" dxfId="44" priority="50" operator="greaterThan">
      <formula>J29</formula>
    </cfRule>
  </conditionalFormatting>
  <conditionalFormatting sqref="M7">
    <cfRule type="cellIs" dxfId="43" priority="47" operator="lessThan">
      <formula>M8</formula>
    </cfRule>
    <cfRule type="cellIs" dxfId="42" priority="48" operator="greaterThan">
      <formula>M8</formula>
    </cfRule>
  </conditionalFormatting>
  <conditionalFormatting sqref="M8">
    <cfRule type="cellIs" dxfId="41" priority="45" operator="lessThan">
      <formula>M7</formula>
    </cfRule>
    <cfRule type="cellIs" dxfId="40" priority="46" operator="greaterThan">
      <formula>M7</formula>
    </cfRule>
  </conditionalFormatting>
  <conditionalFormatting sqref="M9">
    <cfRule type="cellIs" dxfId="39" priority="43" operator="lessThan">
      <formula>M10</formula>
    </cfRule>
    <cfRule type="cellIs" dxfId="38" priority="44" operator="greaterThan">
      <formula>M10</formula>
    </cfRule>
  </conditionalFormatting>
  <conditionalFormatting sqref="M11">
    <cfRule type="cellIs" dxfId="37" priority="41" operator="lessThan">
      <formula>M12</formula>
    </cfRule>
    <cfRule type="cellIs" dxfId="36" priority="42" operator="greaterThan">
      <formula>M12</formula>
    </cfRule>
  </conditionalFormatting>
  <conditionalFormatting sqref="M13">
    <cfRule type="cellIs" dxfId="35" priority="39" operator="lessThan">
      <formula>M14</formula>
    </cfRule>
    <cfRule type="cellIs" dxfId="34" priority="40" operator="greaterThan">
      <formula>M14</formula>
    </cfRule>
  </conditionalFormatting>
  <conditionalFormatting sqref="M15">
    <cfRule type="cellIs" dxfId="33" priority="37" operator="lessThan">
      <formula>M16</formula>
    </cfRule>
    <cfRule type="cellIs" dxfId="32" priority="38" operator="greaterThan">
      <formula>M16</formula>
    </cfRule>
  </conditionalFormatting>
  <conditionalFormatting sqref="M17">
    <cfRule type="cellIs" dxfId="31" priority="35" operator="lessThan">
      <formula>M18</formula>
    </cfRule>
    <cfRule type="cellIs" dxfId="30" priority="36" operator="greaterThan">
      <formula>M18</formula>
    </cfRule>
  </conditionalFormatting>
  <conditionalFormatting sqref="M19">
    <cfRule type="cellIs" dxfId="29" priority="33" operator="lessThan">
      <formula>M20</formula>
    </cfRule>
    <cfRule type="cellIs" dxfId="28" priority="34" operator="greaterThan">
      <formula>M20</formula>
    </cfRule>
  </conditionalFormatting>
  <conditionalFormatting sqref="M21">
    <cfRule type="cellIs" dxfId="27" priority="31" operator="lessThan">
      <formula>M22</formula>
    </cfRule>
    <cfRule type="cellIs" dxfId="26" priority="32" operator="greaterThan">
      <formula>M22</formula>
    </cfRule>
  </conditionalFormatting>
  <conditionalFormatting sqref="M23">
    <cfRule type="cellIs" dxfId="25" priority="29" operator="lessThan">
      <formula>M24</formula>
    </cfRule>
    <cfRule type="cellIs" dxfId="24" priority="30" operator="greaterThan">
      <formula>M24</formula>
    </cfRule>
  </conditionalFormatting>
  <conditionalFormatting sqref="M25">
    <cfRule type="cellIs" dxfId="23" priority="27" operator="lessThan">
      <formula>M26</formula>
    </cfRule>
    <cfRule type="cellIs" dxfId="22" priority="28" operator="greaterThan">
      <formula>M26</formula>
    </cfRule>
  </conditionalFormatting>
  <conditionalFormatting sqref="M27">
    <cfRule type="cellIs" dxfId="21" priority="25" operator="lessThan">
      <formula>M28</formula>
    </cfRule>
    <cfRule type="cellIs" dxfId="20" priority="26" operator="greaterThan">
      <formula>M28</formula>
    </cfRule>
  </conditionalFormatting>
  <conditionalFormatting sqref="M29">
    <cfRule type="cellIs" dxfId="19" priority="23" operator="lessThan">
      <formula>M30</formula>
    </cfRule>
    <cfRule type="cellIs" dxfId="18" priority="24" operator="greaterThan">
      <formula>M30</formula>
    </cfRule>
  </conditionalFormatting>
  <conditionalFormatting sqref="M10">
    <cfRule type="cellIs" dxfId="17" priority="21" operator="lessThan">
      <formula>M9</formula>
    </cfRule>
    <cfRule type="cellIs" dxfId="16" priority="22" operator="greaterThan">
      <formula>M9</formula>
    </cfRule>
  </conditionalFormatting>
  <conditionalFormatting sqref="M12">
    <cfRule type="cellIs" dxfId="15" priority="19" operator="lessThan">
      <formula>M11</formula>
    </cfRule>
    <cfRule type="cellIs" dxfId="14" priority="20" operator="greaterThan">
      <formula>M11</formula>
    </cfRule>
  </conditionalFormatting>
  <conditionalFormatting sqref="M14">
    <cfRule type="cellIs" dxfId="13" priority="17" operator="lessThan">
      <formula>M13</formula>
    </cfRule>
    <cfRule type="cellIs" dxfId="12" priority="18" operator="greaterThan">
      <formula>M13</formula>
    </cfRule>
  </conditionalFormatting>
  <conditionalFormatting sqref="M16">
    <cfRule type="cellIs" dxfId="11" priority="15" operator="lessThan">
      <formula>M15</formula>
    </cfRule>
    <cfRule type="cellIs" dxfId="10" priority="16" operator="greaterThan">
      <formula>M15</formula>
    </cfRule>
  </conditionalFormatting>
  <conditionalFormatting sqref="M18">
    <cfRule type="cellIs" dxfId="9" priority="13" operator="lessThan">
      <formula>M17</formula>
    </cfRule>
    <cfRule type="cellIs" dxfId="8" priority="14" operator="greaterThan">
      <formula>M17</formula>
    </cfRule>
  </conditionalFormatting>
  <conditionalFormatting sqref="M20">
    <cfRule type="cellIs" dxfId="7" priority="11" operator="lessThan">
      <formula>M19</formula>
    </cfRule>
    <cfRule type="cellIs" dxfId="6" priority="12" operator="greaterThan">
      <formula>M19</formula>
    </cfRule>
  </conditionalFormatting>
  <conditionalFormatting sqref="M22">
    <cfRule type="cellIs" dxfId="5" priority="9" operator="lessThan">
      <formula>M21</formula>
    </cfRule>
    <cfRule type="cellIs" dxfId="4" priority="10" operator="greaterThan">
      <formula>M21</formula>
    </cfRule>
  </conditionalFormatting>
  <conditionalFormatting sqref="M24">
    <cfRule type="cellIs" dxfId="3" priority="7" operator="lessThan">
      <formula>M23</formula>
    </cfRule>
    <cfRule type="cellIs" dxfId="2" priority="8" operator="greaterThan">
      <formula>M23</formula>
    </cfRule>
  </conditionalFormatting>
  <conditionalFormatting sqref="M26">
    <cfRule type="cellIs" dxfId="1" priority="5" operator="lessThan">
      <formula>M25</formula>
    </cfRule>
    <cfRule type="cellIs" dxfId="0" priority="6" operator="greaterThan">
      <formula>M25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8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odule1.effacer">
                <anchor moveWithCells="1" sizeWithCells="1">
                  <from>
                    <xdr:col>20</xdr:col>
                    <xdr:colOff>142875</xdr:colOff>
                    <xdr:row>8</xdr:row>
                    <xdr:rowOff>133350</xdr:rowOff>
                  </from>
                  <to>
                    <xdr:col>22</xdr:col>
                    <xdr:colOff>104775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2:G26"/>
  <sheetViews>
    <sheetView workbookViewId="0">
      <selection activeCell="B4" sqref="B4"/>
    </sheetView>
  </sheetViews>
  <sheetFormatPr defaultColWidth="11.42578125" defaultRowHeight="12.75" x14ac:dyDescent="0.2"/>
  <cols>
    <col min="3" max="6" width="7.7109375" customWidth="1"/>
  </cols>
  <sheetData>
    <row r="2" spans="2:7" ht="15.75" x14ac:dyDescent="0.2">
      <c r="B2" s="143" t="s">
        <v>23</v>
      </c>
      <c r="C2" s="144"/>
      <c r="D2" s="144"/>
      <c r="E2" s="144"/>
      <c r="F2" s="144"/>
      <c r="G2" s="12"/>
    </row>
    <row r="3" spans="2:7" ht="15.75" x14ac:dyDescent="0.2">
      <c r="B3" s="75" t="str">
        <f>'1G'!C7</f>
        <v>M</v>
      </c>
      <c r="C3" s="76">
        <v>1</v>
      </c>
      <c r="D3" s="77">
        <v>7</v>
      </c>
      <c r="E3" s="78">
        <v>3</v>
      </c>
      <c r="F3" s="77">
        <v>12</v>
      </c>
    </row>
    <row r="4" spans="2:7" ht="15.75" x14ac:dyDescent="0.2">
      <c r="B4" s="75" t="str">
        <f>'1G'!C8</f>
        <v>D</v>
      </c>
      <c r="C4" s="76">
        <v>1</v>
      </c>
      <c r="D4" s="77">
        <v>9</v>
      </c>
      <c r="E4" s="78">
        <v>2</v>
      </c>
      <c r="F4" s="77">
        <v>4</v>
      </c>
    </row>
    <row r="5" spans="2:7" ht="15.75" x14ac:dyDescent="0.2">
      <c r="B5" s="75" t="str">
        <f>'1G'!C9</f>
        <v>S</v>
      </c>
      <c r="C5" s="76">
        <v>2</v>
      </c>
      <c r="D5" s="77">
        <v>3</v>
      </c>
      <c r="E5" s="78">
        <v>12</v>
      </c>
      <c r="F5" s="77">
        <v>10</v>
      </c>
    </row>
    <row r="6" spans="2:7" ht="15.75" x14ac:dyDescent="0.2">
      <c r="B6" s="75" t="str">
        <f>'1G'!C10</f>
        <v>G</v>
      </c>
      <c r="C6" s="76">
        <v>2</v>
      </c>
      <c r="D6" s="77">
        <v>10</v>
      </c>
      <c r="E6" s="78">
        <v>1</v>
      </c>
      <c r="F6" s="77">
        <v>12</v>
      </c>
    </row>
    <row r="7" spans="2:7" ht="15.75" x14ac:dyDescent="0.2">
      <c r="B7" s="75" t="str">
        <f>'1G'!C11</f>
        <v>J</v>
      </c>
      <c r="C7" s="76">
        <v>3</v>
      </c>
      <c r="D7" s="77">
        <v>1</v>
      </c>
      <c r="E7" s="78">
        <v>7</v>
      </c>
      <c r="F7" s="77">
        <v>10</v>
      </c>
    </row>
    <row r="8" spans="2:7" ht="15.75" x14ac:dyDescent="0.2">
      <c r="B8" s="75" t="str">
        <f>'1G'!C12</f>
        <v>T</v>
      </c>
      <c r="C8" s="76">
        <v>3</v>
      </c>
      <c r="D8" s="77">
        <v>5</v>
      </c>
      <c r="E8" s="78">
        <v>8</v>
      </c>
      <c r="F8" s="77">
        <v>4</v>
      </c>
    </row>
    <row r="9" spans="2:7" ht="15.75" x14ac:dyDescent="0.2">
      <c r="B9" s="75" t="str">
        <f>'1G'!C13</f>
        <v>N</v>
      </c>
      <c r="C9" s="76">
        <v>4</v>
      </c>
      <c r="D9" s="77">
        <v>12</v>
      </c>
      <c r="E9" s="78">
        <v>9</v>
      </c>
      <c r="F9" s="77">
        <v>11</v>
      </c>
    </row>
    <row r="10" spans="2:7" ht="15.75" x14ac:dyDescent="0.2">
      <c r="B10" s="75" t="str">
        <f>'1G'!C14</f>
        <v>E</v>
      </c>
      <c r="C10" s="76">
        <v>4</v>
      </c>
      <c r="D10" s="77">
        <v>8</v>
      </c>
      <c r="E10" s="78">
        <v>10</v>
      </c>
      <c r="F10" s="77">
        <v>7</v>
      </c>
    </row>
    <row r="11" spans="2:7" ht="15.75" x14ac:dyDescent="0.2">
      <c r="B11" s="75" t="str">
        <f>'1G'!C15</f>
        <v>K</v>
      </c>
      <c r="C11" s="76">
        <v>5</v>
      </c>
      <c r="D11" s="77">
        <v>2</v>
      </c>
      <c r="E11" s="78">
        <v>6</v>
      </c>
      <c r="F11" s="77">
        <v>1</v>
      </c>
    </row>
    <row r="12" spans="2:7" ht="15.75" x14ac:dyDescent="0.2">
      <c r="B12" s="75" t="str">
        <f>'1G'!C16</f>
        <v>L</v>
      </c>
      <c r="C12" s="76">
        <v>5</v>
      </c>
      <c r="D12" s="77">
        <v>9</v>
      </c>
      <c r="E12" s="78">
        <v>12</v>
      </c>
      <c r="F12" s="77">
        <v>6</v>
      </c>
    </row>
    <row r="13" spans="2:7" ht="15.75" x14ac:dyDescent="0.2">
      <c r="B13" s="75" t="str">
        <f>'1G'!C17</f>
        <v>B</v>
      </c>
      <c r="C13" s="76">
        <v>6</v>
      </c>
      <c r="D13" s="77">
        <v>11</v>
      </c>
      <c r="E13" s="78">
        <v>7</v>
      </c>
      <c r="F13" s="77">
        <v>3</v>
      </c>
    </row>
    <row r="14" spans="2:7" ht="15.75" x14ac:dyDescent="0.2">
      <c r="B14" s="75" t="str">
        <f>'1G'!C18</f>
        <v>O</v>
      </c>
      <c r="C14" s="76">
        <v>6</v>
      </c>
      <c r="D14" s="77">
        <v>5</v>
      </c>
      <c r="E14" s="78">
        <v>11</v>
      </c>
      <c r="F14" s="77">
        <v>2</v>
      </c>
    </row>
    <row r="15" spans="2:7" ht="15.75" x14ac:dyDescent="0.2">
      <c r="B15" s="75" t="str">
        <f>'1G'!C19</f>
        <v>H</v>
      </c>
      <c r="C15" s="76">
        <v>7</v>
      </c>
      <c r="D15" s="77">
        <v>6</v>
      </c>
      <c r="E15" s="78">
        <v>11</v>
      </c>
      <c r="F15" s="77">
        <v>5</v>
      </c>
    </row>
    <row r="16" spans="2:7" ht="15.75" x14ac:dyDescent="0.2">
      <c r="B16" s="75" t="str">
        <f>'1G'!C20</f>
        <v>V</v>
      </c>
      <c r="C16" s="76">
        <v>7</v>
      </c>
      <c r="D16" s="77">
        <v>10</v>
      </c>
      <c r="E16" s="78">
        <v>2</v>
      </c>
      <c r="F16" s="77">
        <v>8</v>
      </c>
    </row>
    <row r="17" spans="2:6" ht="15.75" x14ac:dyDescent="0.2">
      <c r="B17" s="75" t="str">
        <f>'1G'!C21</f>
        <v>I</v>
      </c>
      <c r="C17" s="76">
        <v>8</v>
      </c>
      <c r="D17" s="77">
        <v>4</v>
      </c>
      <c r="E17" s="78">
        <v>5</v>
      </c>
      <c r="F17" s="77">
        <v>9</v>
      </c>
    </row>
    <row r="18" spans="2:6" ht="15.75" x14ac:dyDescent="0.2">
      <c r="B18" s="75" t="str">
        <f>'1G'!C22</f>
        <v>Q</v>
      </c>
      <c r="C18" s="76">
        <v>8</v>
      </c>
      <c r="D18" s="77">
        <v>12</v>
      </c>
      <c r="E18" s="78">
        <v>1</v>
      </c>
      <c r="F18" s="77">
        <v>5</v>
      </c>
    </row>
    <row r="19" spans="2:6" ht="15.75" x14ac:dyDescent="0.2">
      <c r="B19" s="75" t="str">
        <f>'1G'!C23</f>
        <v>R</v>
      </c>
      <c r="C19" s="76">
        <v>9</v>
      </c>
      <c r="D19" s="77">
        <v>6</v>
      </c>
      <c r="E19" s="78">
        <v>4</v>
      </c>
      <c r="F19" s="77">
        <v>11</v>
      </c>
    </row>
    <row r="20" spans="2:6" ht="15.75" x14ac:dyDescent="0.2">
      <c r="B20" s="75" t="str">
        <f>'1G'!C24</f>
        <v>W</v>
      </c>
      <c r="C20" s="76">
        <v>9</v>
      </c>
      <c r="D20" s="77">
        <v>3</v>
      </c>
      <c r="E20" s="78">
        <v>6</v>
      </c>
      <c r="F20" s="77">
        <v>8</v>
      </c>
    </row>
    <row r="21" spans="2:6" ht="15.75" x14ac:dyDescent="0.2">
      <c r="B21" s="75" t="str">
        <f>'1G'!C25</f>
        <v>P</v>
      </c>
      <c r="C21" s="76">
        <v>10</v>
      </c>
      <c r="D21" s="77">
        <v>8</v>
      </c>
      <c r="E21" s="78">
        <v>3</v>
      </c>
      <c r="F21" s="77">
        <v>2</v>
      </c>
    </row>
    <row r="22" spans="2:6" ht="15.75" x14ac:dyDescent="0.2">
      <c r="B22" s="75" t="str">
        <f>'1G'!C26</f>
        <v>C</v>
      </c>
      <c r="C22" s="76">
        <v>10</v>
      </c>
      <c r="D22" s="77">
        <v>2</v>
      </c>
      <c r="E22" s="78">
        <v>5</v>
      </c>
      <c r="F22" s="77">
        <v>3</v>
      </c>
    </row>
    <row r="23" spans="2:6" ht="15.75" x14ac:dyDescent="0.2">
      <c r="B23" s="75" t="str">
        <f>'1G'!C27</f>
        <v>U</v>
      </c>
      <c r="C23" s="76">
        <v>11</v>
      </c>
      <c r="D23" s="77">
        <v>1</v>
      </c>
      <c r="E23" s="78">
        <v>4</v>
      </c>
      <c r="F23" s="77">
        <v>6</v>
      </c>
    </row>
    <row r="24" spans="2:6" ht="15.75" x14ac:dyDescent="0.2">
      <c r="B24" s="75" t="str">
        <f>'1G'!C28</f>
        <v>F</v>
      </c>
      <c r="C24" s="76">
        <v>11</v>
      </c>
      <c r="D24" s="77">
        <v>4</v>
      </c>
      <c r="E24" s="78">
        <v>8</v>
      </c>
      <c r="F24" s="77">
        <v>1</v>
      </c>
    </row>
    <row r="25" spans="2:6" ht="15.75" x14ac:dyDescent="0.2">
      <c r="B25" s="75" t="str">
        <f>'1G'!C29</f>
        <v>X</v>
      </c>
      <c r="C25" s="76">
        <v>12</v>
      </c>
      <c r="D25" s="77">
        <v>7</v>
      </c>
      <c r="E25" s="78">
        <v>10</v>
      </c>
      <c r="F25" s="77">
        <v>9</v>
      </c>
    </row>
    <row r="26" spans="2:6" ht="15.75" x14ac:dyDescent="0.2">
      <c r="B26" s="75" t="str">
        <f>'1G'!C30</f>
        <v>A</v>
      </c>
      <c r="C26" s="76">
        <v>12</v>
      </c>
      <c r="D26" s="77">
        <v>11</v>
      </c>
      <c r="E26" s="78">
        <v>9</v>
      </c>
      <c r="F26" s="77">
        <v>7</v>
      </c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Y52"/>
  <sheetViews>
    <sheetView tabSelected="1" zoomScaleNormal="100" workbookViewId="0">
      <selection activeCell="N29" sqref="N29:N52"/>
    </sheetView>
  </sheetViews>
  <sheetFormatPr defaultColWidth="11.42578125" defaultRowHeight="12.75" x14ac:dyDescent="0.2"/>
  <cols>
    <col min="1" max="1" width="5.7109375" customWidth="1"/>
    <col min="2" max="2" width="6.7109375" customWidth="1"/>
    <col min="3" max="3" width="15.7109375" customWidth="1"/>
    <col min="4" max="4" width="4.7109375" customWidth="1"/>
    <col min="5" max="5" width="6.7109375" customWidth="1"/>
    <col min="6" max="6" width="15.7109375" customWidth="1"/>
    <col min="7" max="7" width="4.7109375" customWidth="1"/>
    <col min="8" max="8" width="6.7109375" customWidth="1"/>
    <col min="9" max="9" width="15.7109375" customWidth="1"/>
    <col min="10" max="10" width="4.7109375" customWidth="1"/>
    <col min="11" max="11" width="6.7109375" customWidth="1"/>
    <col min="12" max="12" width="15.7109375" customWidth="1"/>
    <col min="13" max="13" width="4.7109375" customWidth="1"/>
    <col min="14" max="22" width="6.7109375" customWidth="1"/>
  </cols>
  <sheetData>
    <row r="1" spans="1:25" s="27" customFormat="1" ht="12" customHeight="1" x14ac:dyDescent="0.2">
      <c r="A1" s="36"/>
      <c r="B1" s="156" t="s">
        <v>1</v>
      </c>
      <c r="C1" s="157"/>
      <c r="D1" s="157"/>
      <c r="E1" s="156" t="s">
        <v>0</v>
      </c>
      <c r="F1" s="157"/>
      <c r="G1" s="157"/>
      <c r="H1" s="156" t="s">
        <v>2</v>
      </c>
      <c r="I1" s="157"/>
      <c r="J1" s="158"/>
      <c r="K1" s="157" t="s">
        <v>3</v>
      </c>
      <c r="L1" s="157"/>
      <c r="M1" s="158"/>
      <c r="N1" s="26"/>
      <c r="P1" s="145" t="s">
        <v>17</v>
      </c>
      <c r="Q1" s="147"/>
      <c r="R1" s="146"/>
      <c r="W1" s="124" t="s">
        <v>17</v>
      </c>
      <c r="X1" s="141"/>
      <c r="Y1" s="125"/>
    </row>
    <row r="2" spans="1:25" s="1" customFormat="1" ht="12" customHeight="1" x14ac:dyDescent="0.25">
      <c r="A2" s="38"/>
      <c r="B2" s="39" t="s">
        <v>4</v>
      </c>
      <c r="C2" s="3"/>
      <c r="D2" s="5" t="s">
        <v>5</v>
      </c>
      <c r="E2" s="15" t="s">
        <v>4</v>
      </c>
      <c r="F2" s="2"/>
      <c r="G2" s="4" t="s">
        <v>5</v>
      </c>
      <c r="H2" s="5" t="s">
        <v>4</v>
      </c>
      <c r="I2" s="17"/>
      <c r="J2" s="5" t="s">
        <v>5</v>
      </c>
      <c r="K2" s="15" t="s">
        <v>4</v>
      </c>
      <c r="L2" s="11"/>
      <c r="M2" s="15" t="s">
        <v>5</v>
      </c>
      <c r="N2" s="13"/>
      <c r="P2" s="148" t="s">
        <v>13</v>
      </c>
      <c r="Q2" s="149"/>
      <c r="R2" s="41" t="s">
        <v>18</v>
      </c>
      <c r="S2" s="27" t="s">
        <v>22</v>
      </c>
      <c r="W2" s="69" t="s">
        <v>13</v>
      </c>
      <c r="X2" s="69" t="s">
        <v>18</v>
      </c>
      <c r="Y2" s="70" t="s">
        <v>22</v>
      </c>
    </row>
    <row r="3" spans="1:25" s="1" customFormat="1" ht="12" customHeight="1" x14ac:dyDescent="0.2">
      <c r="A3" s="10"/>
      <c r="B3" s="159"/>
      <c r="C3" s="16" t="str">
        <f>IF(ISBLANK('1G'!C7),"",'1G'!C7)</f>
        <v>M</v>
      </c>
      <c r="D3" s="30">
        <f>'1G'!D7</f>
        <v>0</v>
      </c>
      <c r="E3" s="160"/>
      <c r="F3" s="7" t="str">
        <f>IF(ISBLANK('1G'!F7),"",'1G'!F7)</f>
        <v>J</v>
      </c>
      <c r="G3" s="30">
        <f>'1G'!G7</f>
        <v>0</v>
      </c>
      <c r="H3" s="160"/>
      <c r="I3" s="16" t="str">
        <f>IF(ISBLANK('1G'!I7),"",'1G'!I7)</f>
        <v>M</v>
      </c>
      <c r="J3" s="30">
        <f>'1G'!J7</f>
        <v>0</v>
      </c>
      <c r="K3" s="160"/>
      <c r="L3" s="21" t="str">
        <f>IF(ISBLANK('1G'!L7),"",'1G'!L7)</f>
        <v/>
      </c>
      <c r="M3" s="33">
        <f>'1G'!M7</f>
        <v>0</v>
      </c>
      <c r="N3" s="6"/>
      <c r="O3" s="21"/>
      <c r="P3" s="145" t="str">
        <f>C29</f>
        <v>M</v>
      </c>
      <c r="Q3" s="146"/>
      <c r="R3" s="40">
        <f>S29</f>
        <v>17</v>
      </c>
      <c r="S3" s="21">
        <f t="shared" ref="S3:S26" si="0">I29</f>
        <v>1</v>
      </c>
      <c r="U3" s="21"/>
      <c r="W3" s="71" t="str">
        <f>IF(COUNTIF(M3:M26,"=")&gt;0,"",INDEX($P$3:$P$26,MATCH(X3,$R$3:$R$26,0)))</f>
        <v>T</v>
      </c>
      <c r="X3" s="42">
        <v>1</v>
      </c>
      <c r="Y3" s="42">
        <f>IF((W3=""),"",INDEX($S$3:$S$26,MATCH(X3,$R$3:$R$26,0)))</f>
        <v>3</v>
      </c>
    </row>
    <row r="4" spans="1:25" s="1" customFormat="1" ht="12" customHeight="1" thickBot="1" x14ac:dyDescent="0.25">
      <c r="A4" s="10"/>
      <c r="B4" s="154"/>
      <c r="C4" s="16" t="str">
        <f>IF(ISBLANK('1G'!C8),"",'1G'!C8)</f>
        <v>D</v>
      </c>
      <c r="D4" s="34">
        <f>'1G'!D8</f>
        <v>0</v>
      </c>
      <c r="E4" s="155"/>
      <c r="F4" s="18" t="str">
        <f>IF(ISBLANK('1G'!F8),"",'1G'!F8)</f>
        <v>U</v>
      </c>
      <c r="G4" s="34">
        <f>'1G'!G8</f>
        <v>0</v>
      </c>
      <c r="H4" s="155"/>
      <c r="I4" s="18" t="str">
        <f>IF(ISBLANK('1G'!I8),"",'1G'!I8)</f>
        <v>P</v>
      </c>
      <c r="J4" s="34">
        <f>'1G'!J8</f>
        <v>0</v>
      </c>
      <c r="K4" s="155"/>
      <c r="L4" s="18" t="str">
        <f>IF(ISBLANK('1G'!L8),"",'1G'!L8)</f>
        <v/>
      </c>
      <c r="M4" s="33">
        <f>'1G'!M8</f>
        <v>0</v>
      </c>
      <c r="N4" s="6"/>
      <c r="O4" s="21"/>
      <c r="P4" s="145" t="str">
        <f t="shared" ref="P4:P26" si="1">C30</f>
        <v>D</v>
      </c>
      <c r="Q4" s="146"/>
      <c r="R4" s="40">
        <f t="shared" ref="R4:R26" si="2">S30</f>
        <v>9</v>
      </c>
      <c r="S4" s="21">
        <f t="shared" si="0"/>
        <v>2</v>
      </c>
      <c r="U4" s="21"/>
      <c r="W4" s="71" t="str">
        <f>IF(COUNTIF(M3:M26,"=")&gt;0,"",INDEX($P$3:$P$26,MATCH(X4,$R$3:$R$26,0)))</f>
        <v>E</v>
      </c>
      <c r="X4" s="42">
        <v>2</v>
      </c>
      <c r="Y4" s="42">
        <f>IF((W4=""),"",INDEX($S$3:$S$26,MATCH(X4,$R$3:$R$26,0)))</f>
        <v>3</v>
      </c>
    </row>
    <row r="5" spans="1:25" s="1" customFormat="1" ht="12" customHeight="1" thickTop="1" x14ac:dyDescent="0.2">
      <c r="A5" s="10"/>
      <c r="B5" s="150"/>
      <c r="C5" s="20" t="str">
        <f>IF(ISBLANK('1G'!C9),"",'1G'!C9)</f>
        <v>S</v>
      </c>
      <c r="D5" s="35">
        <f>'1G'!D9</f>
        <v>0</v>
      </c>
      <c r="E5" s="152"/>
      <c r="F5" s="9" t="str">
        <f>IF(ISBLANK('1G'!F9),"",'1G'!F9)</f>
        <v>S</v>
      </c>
      <c r="G5" s="35">
        <f>'1G'!G9</f>
        <v>0</v>
      </c>
      <c r="H5" s="152"/>
      <c r="I5" s="10" t="str">
        <f>IF(ISBLANK('1G'!I9),"",'1G'!I9)</f>
        <v>B</v>
      </c>
      <c r="J5" s="35">
        <f>'1G'!J9</f>
        <v>0</v>
      </c>
      <c r="K5" s="152"/>
      <c r="L5" s="21" t="str">
        <f>IF(ISBLANK('1G'!L9),"",'1G'!L9)</f>
        <v/>
      </c>
      <c r="M5" s="33">
        <f>'1G'!M9</f>
        <v>0</v>
      </c>
      <c r="N5" s="6"/>
      <c r="O5" s="21"/>
      <c r="P5" s="145" t="str">
        <f t="shared" si="1"/>
        <v>S</v>
      </c>
      <c r="Q5" s="146"/>
      <c r="R5" s="40">
        <f t="shared" si="2"/>
        <v>18</v>
      </c>
      <c r="S5" s="21">
        <f t="shared" si="0"/>
        <v>1</v>
      </c>
      <c r="U5" s="21"/>
      <c r="W5" s="71" t="str">
        <f>IF(COUNTIF(M3:M26,"=")&gt;0,"",INDEX($P$3:$P$26,MATCH(X5,$R$3:$R$26,0)))</f>
        <v>L</v>
      </c>
      <c r="X5" s="42">
        <v>3</v>
      </c>
      <c r="Y5" s="42">
        <f t="shared" ref="Y5:Y26" si="3">IF((W4=""),"",INDEX($S$3:$S$26,MATCH(X5,$R$3:$R$26,0)))</f>
        <v>3</v>
      </c>
    </row>
    <row r="6" spans="1:25" s="1" customFormat="1" ht="12" customHeight="1" thickBot="1" x14ac:dyDescent="0.25">
      <c r="A6" s="10"/>
      <c r="B6" s="154"/>
      <c r="C6" s="18" t="str">
        <f>IF(ISBLANK('1G'!C10),"",'1G'!C10)</f>
        <v>G</v>
      </c>
      <c r="D6" s="30">
        <f>'1G'!D10</f>
        <v>0</v>
      </c>
      <c r="E6" s="155"/>
      <c r="F6" s="18" t="str">
        <f>IF(ISBLANK('1G'!F10),"",'1G'!F10)</f>
        <v>W</v>
      </c>
      <c r="G6" s="32">
        <f>'1G'!G10</f>
        <v>0</v>
      </c>
      <c r="H6" s="155"/>
      <c r="I6" s="16" t="str">
        <f>IF(ISBLANK('1G'!I10),"",'1G'!I10)</f>
        <v>J</v>
      </c>
      <c r="J6" s="32">
        <f>'1G'!J10</f>
        <v>0</v>
      </c>
      <c r="K6" s="155"/>
      <c r="L6" s="18" t="str">
        <f>IF(ISBLANK('1G'!L10),"",'1G'!L10)</f>
        <v/>
      </c>
      <c r="M6" s="33">
        <f>'1G'!M10</f>
        <v>0</v>
      </c>
      <c r="N6" s="6"/>
      <c r="O6" s="21"/>
      <c r="P6" s="145" t="str">
        <f t="shared" si="1"/>
        <v>G</v>
      </c>
      <c r="Q6" s="146"/>
      <c r="R6" s="40">
        <f t="shared" si="2"/>
        <v>10</v>
      </c>
      <c r="S6" s="21">
        <f t="shared" si="0"/>
        <v>2</v>
      </c>
      <c r="U6" s="21"/>
      <c r="W6" s="71" t="str">
        <f>IF(COUNTIF(M3:M26,"=")&gt;0,"",INDEX($P$3:$P$26,MATCH(X6,$R$3:$R$26,0)))</f>
        <v>O</v>
      </c>
      <c r="X6" s="42">
        <v>4</v>
      </c>
      <c r="Y6" s="42">
        <f t="shared" si="3"/>
        <v>3</v>
      </c>
    </row>
    <row r="7" spans="1:25" s="1" customFormat="1" ht="12" customHeight="1" thickTop="1" x14ac:dyDescent="0.2">
      <c r="A7" s="10"/>
      <c r="B7" s="150"/>
      <c r="C7" s="10" t="str">
        <f>IF(ISBLANK('1G'!C11),"",'1G'!C11)</f>
        <v>J</v>
      </c>
      <c r="D7" s="35">
        <f>'1G'!D11</f>
        <v>0</v>
      </c>
      <c r="E7" s="152"/>
      <c r="F7" s="9" t="str">
        <f>IF(ISBLANK('1G'!F11),"",'1G'!F11)</f>
        <v>K</v>
      </c>
      <c r="G7" s="31">
        <f>'1G'!G11</f>
        <v>0</v>
      </c>
      <c r="H7" s="152"/>
      <c r="I7" s="20" t="str">
        <f>IF(ISBLANK('1G'!I11),"",'1G'!I11)</f>
        <v>N</v>
      </c>
      <c r="J7" s="30">
        <f>'1G'!J11</f>
        <v>0</v>
      </c>
      <c r="K7" s="152"/>
      <c r="L7" s="21" t="str">
        <f>IF(ISBLANK('1G'!L11),"",'1G'!L11)</f>
        <v/>
      </c>
      <c r="M7" s="33">
        <f>'1G'!M11</f>
        <v>0</v>
      </c>
      <c r="N7" s="6"/>
      <c r="O7" s="21"/>
      <c r="P7" s="145" t="str">
        <f>C33</f>
        <v>J</v>
      </c>
      <c r="Q7" s="146"/>
      <c r="R7" s="40">
        <f t="shared" si="2"/>
        <v>19</v>
      </c>
      <c r="S7" s="21">
        <f t="shared" si="0"/>
        <v>1</v>
      </c>
      <c r="U7" s="21"/>
      <c r="W7" s="71" t="str">
        <f>IF(COUNTIF(M3:M26,"=")&gt;0,"",INDEX($P$3:$P$26,MATCH(X7,$R$3:$R$26,0)))</f>
        <v>V</v>
      </c>
      <c r="X7" s="42">
        <v>5</v>
      </c>
      <c r="Y7" s="42">
        <f t="shared" si="3"/>
        <v>3</v>
      </c>
    </row>
    <row r="8" spans="1:25" s="1" customFormat="1" ht="12" customHeight="1" thickBot="1" x14ac:dyDescent="0.25">
      <c r="A8" s="10"/>
      <c r="B8" s="154"/>
      <c r="C8" s="18" t="str">
        <f>IF(ISBLANK('1G'!C12),"",'1G'!C12)</f>
        <v>T</v>
      </c>
      <c r="D8" s="32">
        <f>'1G'!D12</f>
        <v>0</v>
      </c>
      <c r="E8" s="155"/>
      <c r="F8" s="18" t="str">
        <f>IF(ISBLANK('1G'!F12),"",'1G'!F12)</f>
        <v>C</v>
      </c>
      <c r="G8" s="32">
        <f>'1G'!G12</f>
        <v>0</v>
      </c>
      <c r="H8" s="155"/>
      <c r="I8" s="18" t="str">
        <f>IF(ISBLANK('1G'!I12),"",'1G'!I12)</f>
        <v>A</v>
      </c>
      <c r="J8" s="34">
        <f>'1G'!J12</f>
        <v>0</v>
      </c>
      <c r="K8" s="155"/>
      <c r="L8" s="7" t="str">
        <f>IF(ISBLANK('1G'!L12),"",'1G'!L12)</f>
        <v/>
      </c>
      <c r="M8" s="33">
        <f>'1G'!M12</f>
        <v>0</v>
      </c>
      <c r="N8" s="6"/>
      <c r="O8" s="21"/>
      <c r="P8" s="145" t="str">
        <f t="shared" si="1"/>
        <v>T</v>
      </c>
      <c r="Q8" s="146"/>
      <c r="R8" s="40">
        <f t="shared" si="2"/>
        <v>1</v>
      </c>
      <c r="S8" s="21">
        <f t="shared" si="0"/>
        <v>3</v>
      </c>
      <c r="U8" s="21"/>
      <c r="W8" s="71" t="str">
        <f>IF(COUNTIF(M3:M26,"=")&gt;0,"",INDEX($P$3:$P$26,MATCH(X8,$R$3:$R$26,0)))</f>
        <v>Q</v>
      </c>
      <c r="X8" s="42">
        <v>6</v>
      </c>
      <c r="Y8" s="42">
        <f t="shared" si="3"/>
        <v>3</v>
      </c>
    </row>
    <row r="9" spans="1:25" s="1" customFormat="1" ht="12" customHeight="1" thickTop="1" x14ac:dyDescent="0.2">
      <c r="A9" s="10"/>
      <c r="B9" s="150"/>
      <c r="C9" s="10" t="str">
        <f>IF(ISBLANK('1G'!C13),"",'1G'!C13)</f>
        <v>N</v>
      </c>
      <c r="D9" s="31">
        <f>'1G'!D13</f>
        <v>0</v>
      </c>
      <c r="E9" s="152"/>
      <c r="F9" s="9" t="str">
        <f>IF(ISBLANK('1G'!F13),"",'1G'!F13)</f>
        <v>I</v>
      </c>
      <c r="G9" s="31">
        <f>'1G'!G13</f>
        <v>0</v>
      </c>
      <c r="H9" s="152"/>
      <c r="I9" s="10" t="str">
        <f>IF(ISBLANK('1G'!I13),"",'1G'!I13)</f>
        <v>G</v>
      </c>
      <c r="J9" s="35">
        <f>'1G'!J13</f>
        <v>0</v>
      </c>
      <c r="K9" s="152"/>
      <c r="L9" s="20" t="str">
        <f>IF(ISBLANK('1G'!L13),"",'1G'!L13)</f>
        <v/>
      </c>
      <c r="M9" s="33">
        <f>'1G'!M13</f>
        <v>0</v>
      </c>
      <c r="N9" s="6"/>
      <c r="O9" s="21"/>
      <c r="P9" s="145" t="str">
        <f t="shared" si="1"/>
        <v>N</v>
      </c>
      <c r="Q9" s="146"/>
      <c r="R9" s="40">
        <f t="shared" si="2"/>
        <v>20</v>
      </c>
      <c r="S9" s="21">
        <f t="shared" si="0"/>
        <v>1</v>
      </c>
      <c r="U9" s="21"/>
      <c r="W9" s="71" t="str">
        <f>IF(COUNTIF(M3:M26,"=")&gt;0,"",INDEX($P$3:$P$26,MATCH(X9,$R$3:$R$26,0)))</f>
        <v>C</v>
      </c>
      <c r="X9" s="42">
        <v>7</v>
      </c>
      <c r="Y9" s="42">
        <f t="shared" si="3"/>
        <v>3</v>
      </c>
    </row>
    <row r="10" spans="1:25" s="1" customFormat="1" ht="12" customHeight="1" thickBot="1" x14ac:dyDescent="0.25">
      <c r="A10" s="10"/>
      <c r="B10" s="154"/>
      <c r="C10" s="18" t="str">
        <f>IF(ISBLANK('1G'!C14),"",'1G'!C14)</f>
        <v>E</v>
      </c>
      <c r="D10" s="32">
        <f>'1G'!D14</f>
        <v>0</v>
      </c>
      <c r="E10" s="155"/>
      <c r="F10" s="7" t="str">
        <f>IF(ISBLANK('1G'!F14),"",'1G'!F14)</f>
        <v>F</v>
      </c>
      <c r="G10" s="32">
        <f>'1G'!G14</f>
        <v>0</v>
      </c>
      <c r="H10" s="155"/>
      <c r="I10" s="16" t="str">
        <f>IF(ISBLANK('1G'!I14),"",'1G'!I14)</f>
        <v>Q</v>
      </c>
      <c r="J10" s="30">
        <f>'1G'!J14</f>
        <v>0</v>
      </c>
      <c r="K10" s="155"/>
      <c r="L10" s="7" t="str">
        <f>IF(ISBLANK('1G'!L14),"",'1G'!L14)</f>
        <v/>
      </c>
      <c r="M10" s="33">
        <f>'1G'!M14</f>
        <v>0</v>
      </c>
      <c r="N10" s="6"/>
      <c r="O10" s="21"/>
      <c r="P10" s="145" t="str">
        <f t="shared" si="1"/>
        <v>E</v>
      </c>
      <c r="Q10" s="146"/>
      <c r="R10" s="40">
        <f t="shared" si="2"/>
        <v>2</v>
      </c>
      <c r="S10" s="21">
        <f t="shared" si="0"/>
        <v>3</v>
      </c>
      <c r="U10" s="21"/>
      <c r="W10" s="71" t="str">
        <f>IF(COUNTIF(M3:M26,"=")&gt;0,"",INDEX($P$3:$P$26,MATCH(X10,$R$3:$R$26,0)))</f>
        <v>F</v>
      </c>
      <c r="X10" s="42">
        <v>8</v>
      </c>
      <c r="Y10" s="42">
        <f t="shared" si="3"/>
        <v>3</v>
      </c>
    </row>
    <row r="11" spans="1:25" s="1" customFormat="1" ht="12" customHeight="1" thickTop="1" x14ac:dyDescent="0.2">
      <c r="A11" s="10"/>
      <c r="B11" s="150"/>
      <c r="C11" s="10" t="str">
        <f>IF(ISBLANK('1G'!C15),"",'1G'!C15)</f>
        <v>K</v>
      </c>
      <c r="D11" s="31">
        <f>'1G'!D15</f>
        <v>0</v>
      </c>
      <c r="E11" s="152"/>
      <c r="F11" s="20" t="str">
        <f>IF(ISBLANK('1G'!F15),"",'1G'!F15)</f>
        <v>T</v>
      </c>
      <c r="G11" s="30">
        <f>'1G'!G15</f>
        <v>0</v>
      </c>
      <c r="H11" s="152"/>
      <c r="I11" s="20" t="str">
        <f>IF(ISBLANK('1G'!I15),"",'1G'!I15)</f>
        <v>D</v>
      </c>
      <c r="J11" s="35">
        <f>'1G'!J15</f>
        <v>0</v>
      </c>
      <c r="K11" s="152"/>
      <c r="L11" s="20" t="str">
        <f>IF(ISBLANK('1G'!L15),"",'1G'!L15)</f>
        <v/>
      </c>
      <c r="M11" s="33">
        <f>'1G'!M15</f>
        <v>0</v>
      </c>
      <c r="N11" s="6"/>
      <c r="O11" s="21"/>
      <c r="P11" s="145" t="str">
        <f t="shared" si="1"/>
        <v>K</v>
      </c>
      <c r="Q11" s="146"/>
      <c r="R11" s="40">
        <f t="shared" si="2"/>
        <v>21</v>
      </c>
      <c r="S11" s="21">
        <f t="shared" si="0"/>
        <v>1</v>
      </c>
      <c r="U11" s="21"/>
      <c r="W11" s="71" t="str">
        <f>IF(COUNTIF(M3:M26,"=")&gt;0,"",INDEX($P$3:$P$26,MATCH(X11,$R$3:$R$26,0)))</f>
        <v>D</v>
      </c>
      <c r="X11" s="42">
        <v>9</v>
      </c>
      <c r="Y11" s="42">
        <f t="shared" si="3"/>
        <v>2</v>
      </c>
    </row>
    <row r="12" spans="1:25" s="1" customFormat="1" ht="12" customHeight="1" thickBot="1" x14ac:dyDescent="0.25">
      <c r="A12" s="10"/>
      <c r="B12" s="154"/>
      <c r="C12" s="16" t="str">
        <f>IF(ISBLANK('1G'!C16),"",'1G'!C16)</f>
        <v>L</v>
      </c>
      <c r="D12" s="32">
        <f>'1G'!D16</f>
        <v>0</v>
      </c>
      <c r="E12" s="155"/>
      <c r="F12" s="7" t="str">
        <f>IF(ISBLANK('1G'!F16),"",'1G'!F16)</f>
        <v>O</v>
      </c>
      <c r="G12" s="34">
        <f>'1G'!G16</f>
        <v>0</v>
      </c>
      <c r="H12" s="155"/>
      <c r="I12" s="18" t="str">
        <f>IF(ISBLANK('1G'!I16),"",'1G'!I16)</f>
        <v>V</v>
      </c>
      <c r="J12" s="34">
        <f>'1G'!J16</f>
        <v>0</v>
      </c>
      <c r="K12" s="155"/>
      <c r="L12" s="7" t="str">
        <f>IF(ISBLANK('1G'!L16),"",'1G'!L16)</f>
        <v/>
      </c>
      <c r="M12" s="33">
        <f>'1G'!M16</f>
        <v>0</v>
      </c>
      <c r="N12" s="6"/>
      <c r="O12" s="21"/>
      <c r="P12" s="145" t="str">
        <f t="shared" si="1"/>
        <v>L</v>
      </c>
      <c r="Q12" s="146"/>
      <c r="R12" s="40">
        <f t="shared" si="2"/>
        <v>3</v>
      </c>
      <c r="S12" s="21">
        <f t="shared" si="0"/>
        <v>3</v>
      </c>
      <c r="U12" s="21"/>
      <c r="W12" s="71" t="str">
        <f>IF(COUNTIF(M3:M26,"=")&gt;0,"",INDEX($P$3:$P$26,MATCH(X12,$R$3:$R$26,0)))</f>
        <v>G</v>
      </c>
      <c r="X12" s="42">
        <v>10</v>
      </c>
      <c r="Y12" s="42">
        <f t="shared" si="3"/>
        <v>2</v>
      </c>
    </row>
    <row r="13" spans="1:25" s="1" customFormat="1" ht="12" customHeight="1" thickTop="1" x14ac:dyDescent="0.2">
      <c r="A13" s="10"/>
      <c r="B13" s="150"/>
      <c r="C13" s="20" t="str">
        <f>IF(ISBLANK('1G'!C17),"",'1G'!C17)</f>
        <v>B</v>
      </c>
      <c r="D13" s="31">
        <f>'1G'!D17</f>
        <v>0</v>
      </c>
      <c r="E13" s="152"/>
      <c r="F13" s="20" t="str">
        <f>IF(ISBLANK('1G'!F17),"",'1G'!F17)</f>
        <v>H</v>
      </c>
      <c r="G13" s="35">
        <f>'1G'!G17</f>
        <v>0</v>
      </c>
      <c r="H13" s="152"/>
      <c r="I13" s="10" t="str">
        <f>IF(ISBLANK('1G'!I17),"",'1G'!I17)</f>
        <v>S</v>
      </c>
      <c r="J13" s="35">
        <f>'1G'!J17</f>
        <v>0</v>
      </c>
      <c r="K13" s="152"/>
      <c r="L13" s="20" t="str">
        <f>IF(ISBLANK('1G'!L17),"",'1G'!L17)</f>
        <v/>
      </c>
      <c r="M13" s="33">
        <f>'1G'!M17</f>
        <v>0</v>
      </c>
      <c r="N13" s="6"/>
      <c r="O13" s="21"/>
      <c r="P13" s="145" t="str">
        <f t="shared" si="1"/>
        <v>B</v>
      </c>
      <c r="Q13" s="146"/>
      <c r="R13" s="40">
        <f t="shared" si="2"/>
        <v>22</v>
      </c>
      <c r="S13" s="21">
        <f t="shared" si="0"/>
        <v>1</v>
      </c>
      <c r="U13" s="21"/>
      <c r="W13" s="71" t="str">
        <f>IF(COUNTIF(M3:M26,"=")&gt;0,"",INDEX($P$3:$P$26,MATCH(X13,$R$3:$R$26,0)))</f>
        <v>R</v>
      </c>
      <c r="X13" s="42">
        <v>11</v>
      </c>
      <c r="Y13" s="42">
        <f t="shared" si="3"/>
        <v>2</v>
      </c>
    </row>
    <row r="14" spans="1:25" s="1" customFormat="1" ht="12" customHeight="1" thickBot="1" x14ac:dyDescent="0.25">
      <c r="A14" s="10"/>
      <c r="B14" s="154"/>
      <c r="C14" s="18" t="str">
        <f>IF(ISBLANK('1G'!C18),"",'1G'!C18)</f>
        <v>O</v>
      </c>
      <c r="D14" s="30">
        <f>'1G'!D18</f>
        <v>0</v>
      </c>
      <c r="E14" s="155"/>
      <c r="F14" s="7" t="str">
        <f>IF(ISBLANK('1G'!F18),"",'1G'!F18)</f>
        <v>R</v>
      </c>
      <c r="G14" s="34">
        <f>'1G'!G18</f>
        <v>0</v>
      </c>
      <c r="H14" s="155"/>
      <c r="I14" s="16" t="str">
        <f>IF(ISBLANK('1G'!I18),"",'1G'!I18)</f>
        <v>L</v>
      </c>
      <c r="J14" s="34">
        <f>'1G'!J18</f>
        <v>0</v>
      </c>
      <c r="K14" s="155"/>
      <c r="L14" s="7" t="str">
        <f>IF(ISBLANK('1G'!L18),"",'1G'!L18)</f>
        <v/>
      </c>
      <c r="M14" s="33">
        <f>'1G'!M18</f>
        <v>0</v>
      </c>
      <c r="N14" s="6"/>
      <c r="O14" s="21"/>
      <c r="P14" s="145" t="str">
        <f t="shared" si="1"/>
        <v>O</v>
      </c>
      <c r="Q14" s="146"/>
      <c r="R14" s="40">
        <f t="shared" si="2"/>
        <v>4</v>
      </c>
      <c r="S14" s="21">
        <f t="shared" si="0"/>
        <v>3</v>
      </c>
      <c r="U14" s="21"/>
      <c r="W14" s="71" t="str">
        <f>IF(COUNTIF(M3:M26,"=")&gt;0,"",INDEX($P$3:$P$26,MATCH(X14,$R$3:$R$26,0)))</f>
        <v>W</v>
      </c>
      <c r="X14" s="42">
        <v>12</v>
      </c>
      <c r="Y14" s="42">
        <f t="shared" si="3"/>
        <v>2</v>
      </c>
    </row>
    <row r="15" spans="1:25" s="1" customFormat="1" ht="12" customHeight="1" thickTop="1" x14ac:dyDescent="0.2">
      <c r="A15" s="10"/>
      <c r="B15" s="150"/>
      <c r="C15" s="19" t="str">
        <f>IF(ISBLANK('1G'!C19),"",'1G'!C19)</f>
        <v>H</v>
      </c>
      <c r="D15" s="35">
        <f>'1G'!D19</f>
        <v>0</v>
      </c>
      <c r="E15" s="152"/>
      <c r="F15" s="20" t="str">
        <f>IF(ISBLANK('1G'!F19),"",'1G'!F19)</f>
        <v>M</v>
      </c>
      <c r="G15" s="35">
        <f>'1G'!G19</f>
        <v>0</v>
      </c>
      <c r="H15" s="152"/>
      <c r="I15" s="20" t="str">
        <f>IF(ISBLANK('1G'!I19),"",'1G'!I19)</f>
        <v>X</v>
      </c>
      <c r="J15" s="35">
        <f>'1G'!J19</f>
        <v>0</v>
      </c>
      <c r="K15" s="152"/>
      <c r="L15" s="20" t="str">
        <f>IF(ISBLANK('1G'!L19),"",'1G'!L19)</f>
        <v/>
      </c>
      <c r="M15" s="33">
        <f>'1G'!M19</f>
        <v>0</v>
      </c>
      <c r="N15" s="6"/>
      <c r="O15" s="21"/>
      <c r="P15" s="145" t="str">
        <f t="shared" si="1"/>
        <v>H</v>
      </c>
      <c r="Q15" s="146"/>
      <c r="R15" s="40">
        <f t="shared" si="2"/>
        <v>23</v>
      </c>
      <c r="S15" s="21">
        <f t="shared" si="0"/>
        <v>1</v>
      </c>
      <c r="U15" s="21"/>
      <c r="W15" s="71" t="str">
        <f>IF(COUNTIF(M3:M26,"=")&gt;0,"",INDEX($P$3:$P$26,MATCH(X15,$R$3:$R$26,0)))</f>
        <v>P</v>
      </c>
      <c r="X15" s="42">
        <v>13</v>
      </c>
      <c r="Y15" s="42">
        <f t="shared" si="3"/>
        <v>2</v>
      </c>
    </row>
    <row r="16" spans="1:25" s="1" customFormat="1" ht="12" customHeight="1" thickBot="1" x14ac:dyDescent="0.25">
      <c r="A16" s="10"/>
      <c r="B16" s="154"/>
      <c r="C16" s="16" t="str">
        <f>IF(ISBLANK('1G'!C20),"",'1G'!C20)</f>
        <v>V</v>
      </c>
      <c r="D16" s="30">
        <f>'1G'!D20</f>
        <v>0</v>
      </c>
      <c r="E16" s="155"/>
      <c r="F16" s="18" t="str">
        <f>IF(ISBLANK('1G'!F20),"",'1G'!F20)</f>
        <v>X</v>
      </c>
      <c r="G16" s="30">
        <f>'1G'!G20</f>
        <v>0</v>
      </c>
      <c r="H16" s="155"/>
      <c r="I16" s="18" t="str">
        <f>IF(ISBLANK('1G'!I20),"",'1G'!I20)</f>
        <v>E</v>
      </c>
      <c r="J16" s="30">
        <f>'1G'!J20</f>
        <v>0</v>
      </c>
      <c r="K16" s="155"/>
      <c r="L16" s="21" t="str">
        <f>IF(ISBLANK('1G'!L20),"",'1G'!L20)</f>
        <v/>
      </c>
      <c r="M16" s="33">
        <f>'1G'!M20</f>
        <v>0</v>
      </c>
      <c r="N16" s="6"/>
      <c r="O16" s="21"/>
      <c r="P16" s="145" t="str">
        <f t="shared" si="1"/>
        <v>V</v>
      </c>
      <c r="Q16" s="146"/>
      <c r="R16" s="40">
        <f t="shared" si="2"/>
        <v>5</v>
      </c>
      <c r="S16" s="21">
        <f t="shared" si="0"/>
        <v>3</v>
      </c>
      <c r="U16" s="21"/>
      <c r="W16" s="71" t="str">
        <f>IF(COUNTIF(M3:M26,"=")&gt;0,"",INDEX($P$3:$P$26,MATCH(X16,$R$3:$R$26,0)))</f>
        <v>U</v>
      </c>
      <c r="X16" s="42">
        <v>14</v>
      </c>
      <c r="Y16" s="42">
        <f t="shared" si="3"/>
        <v>2</v>
      </c>
    </row>
    <row r="17" spans="1:25" s="1" customFormat="1" ht="12" customHeight="1" thickTop="1" x14ac:dyDescent="0.2">
      <c r="A17" s="10"/>
      <c r="B17" s="150"/>
      <c r="C17" s="20" t="str">
        <f>IF(ISBLANK('1G'!C21),"",'1G'!C21)</f>
        <v>I</v>
      </c>
      <c r="D17" s="35">
        <f>'1G'!D21</f>
        <v>0</v>
      </c>
      <c r="E17" s="152"/>
      <c r="F17" s="9" t="str">
        <f>IF(ISBLANK('1G'!F21),"",'1G'!F21)</f>
        <v>E</v>
      </c>
      <c r="G17" s="35">
        <f>'1G'!G21</f>
        <v>0</v>
      </c>
      <c r="H17" s="152"/>
      <c r="I17" s="10" t="str">
        <f>IF(ISBLANK('1G'!I21),"",'1G'!I21)</f>
        <v>R</v>
      </c>
      <c r="J17" s="35">
        <f>'1G'!J21</f>
        <v>0</v>
      </c>
      <c r="K17" s="152"/>
      <c r="L17" s="20" t="str">
        <f>IF(ISBLANK('1G'!L21),"",'1G'!L21)</f>
        <v/>
      </c>
      <c r="M17" s="33">
        <f>'1G'!M21</f>
        <v>0</v>
      </c>
      <c r="N17" s="6"/>
      <c r="O17" s="21"/>
      <c r="P17" s="145" t="str">
        <f t="shared" si="1"/>
        <v>I</v>
      </c>
      <c r="Q17" s="146"/>
      <c r="R17" s="40">
        <f t="shared" si="2"/>
        <v>24</v>
      </c>
      <c r="S17" s="21">
        <f t="shared" si="0"/>
        <v>1</v>
      </c>
      <c r="U17" s="21"/>
      <c r="W17" s="71" t="str">
        <f>IF(COUNTIF(M3:M26,"=")&gt;0,"",INDEX($P$3:$P$26,MATCH(X17,$R$3:$R$26,0)))</f>
        <v>X</v>
      </c>
      <c r="X17" s="42">
        <v>15</v>
      </c>
      <c r="Y17" s="42">
        <f t="shared" si="3"/>
        <v>2</v>
      </c>
    </row>
    <row r="18" spans="1:25" s="1" customFormat="1" ht="12" customHeight="1" thickBot="1" x14ac:dyDescent="0.25">
      <c r="A18" s="10"/>
      <c r="B18" s="154"/>
      <c r="C18" s="18" t="str">
        <f>IF(ISBLANK('1G'!C22),"",'1G'!C22)</f>
        <v>Q</v>
      </c>
      <c r="D18" s="30">
        <f>'1G'!D22</f>
        <v>0</v>
      </c>
      <c r="E18" s="155"/>
      <c r="F18" s="7" t="str">
        <f>IF(ISBLANK('1G'!F22),"",'1G'!F22)</f>
        <v>P</v>
      </c>
      <c r="G18" s="34">
        <f>'1G'!G22</f>
        <v>0</v>
      </c>
      <c r="H18" s="155"/>
      <c r="I18" s="18" t="str">
        <f>IF(ISBLANK('1G'!I22),"",'1G'!I22)</f>
        <v>U</v>
      </c>
      <c r="J18" s="32">
        <f>'1G'!J22</f>
        <v>0</v>
      </c>
      <c r="K18" s="155"/>
      <c r="L18" s="18" t="str">
        <f>IF(ISBLANK('1G'!L22),"",'1G'!L22)</f>
        <v/>
      </c>
      <c r="M18" s="33">
        <f>'1G'!M22</f>
        <v>0</v>
      </c>
      <c r="N18" s="6"/>
      <c r="O18" s="21"/>
      <c r="P18" s="145" t="str">
        <f t="shared" si="1"/>
        <v>Q</v>
      </c>
      <c r="Q18" s="146"/>
      <c r="R18" s="40">
        <f t="shared" si="2"/>
        <v>6</v>
      </c>
      <c r="S18" s="21">
        <f t="shared" si="0"/>
        <v>3</v>
      </c>
      <c r="U18" s="21"/>
      <c r="W18" s="71" t="str">
        <f>IF(COUNTIF(M3:M26,"=")&gt;0,"",INDEX($P$3:$P$26,MATCH(X18,$R$3:$R$26,0)))</f>
        <v>A</v>
      </c>
      <c r="X18" s="42">
        <v>16</v>
      </c>
      <c r="Y18" s="42">
        <f t="shared" si="3"/>
        <v>2</v>
      </c>
    </row>
    <row r="19" spans="1:25" ht="12" customHeight="1" thickTop="1" x14ac:dyDescent="0.2">
      <c r="A19" s="10"/>
      <c r="B19" s="150"/>
      <c r="C19" s="10" t="str">
        <f>IF(ISBLANK('1G'!C23),"",'1G'!C23)</f>
        <v>R</v>
      </c>
      <c r="D19" s="35">
        <f>'1G'!D23</f>
        <v>0</v>
      </c>
      <c r="E19" s="152"/>
      <c r="F19" s="20" t="str">
        <f>IF(ISBLANK('1G'!F23),"",'1G'!F23)</f>
        <v>L</v>
      </c>
      <c r="G19" s="35">
        <f>'1G'!G23</f>
        <v>0</v>
      </c>
      <c r="H19" s="152"/>
      <c r="I19" s="10" t="str">
        <f>IF(ISBLANK('1G'!I23),"",'1G'!I23)</f>
        <v>O</v>
      </c>
      <c r="J19" s="31">
        <f>'1G'!J23</f>
        <v>0</v>
      </c>
      <c r="K19" s="152"/>
      <c r="L19" s="19" t="str">
        <f>IF(ISBLANK('1G'!L23),"",'1G'!L23)</f>
        <v/>
      </c>
      <c r="M19" s="33">
        <f>'1G'!M23</f>
        <v>0</v>
      </c>
      <c r="O19" s="21"/>
      <c r="P19" s="145" t="str">
        <f t="shared" si="1"/>
        <v>R</v>
      </c>
      <c r="Q19" s="146"/>
      <c r="R19" s="40">
        <f t="shared" si="2"/>
        <v>11</v>
      </c>
      <c r="S19" s="21">
        <f t="shared" si="0"/>
        <v>2</v>
      </c>
      <c r="W19" s="71" t="str">
        <f>IF(COUNTIF(M3:M26,"=")&gt;0,"",INDEX($P$3:$P$26,MATCH(X19,$R$3:$R$26,0)))</f>
        <v>M</v>
      </c>
      <c r="X19" s="42">
        <v>17</v>
      </c>
      <c r="Y19" s="42">
        <f t="shared" si="3"/>
        <v>1</v>
      </c>
    </row>
    <row r="20" spans="1:25" ht="12" customHeight="1" thickBot="1" x14ac:dyDescent="0.25">
      <c r="A20" s="10"/>
      <c r="B20" s="154"/>
      <c r="C20" s="18" t="str">
        <f>IF(ISBLANK('1G'!C24),"",'1G'!C24)</f>
        <v>W</v>
      </c>
      <c r="D20" s="30">
        <f>'1G'!D24</f>
        <v>0</v>
      </c>
      <c r="E20" s="155"/>
      <c r="F20" s="18" t="str">
        <f>IF(ISBLANK('1G'!F24),"",'1G'!F24)</f>
        <v>D</v>
      </c>
      <c r="G20" s="34">
        <f>'1G'!G24</f>
        <v>0</v>
      </c>
      <c r="H20" s="155"/>
      <c r="I20" s="16" t="str">
        <f>IF(ISBLANK('1G'!I24),"",'1G'!I24)</f>
        <v>H</v>
      </c>
      <c r="J20" s="32">
        <f>'1G'!J24</f>
        <v>0</v>
      </c>
      <c r="K20" s="155"/>
      <c r="L20" s="21" t="str">
        <f>IF(ISBLANK('1G'!L24),"",'1G'!L24)</f>
        <v/>
      </c>
      <c r="M20" s="33">
        <f>'1G'!M24</f>
        <v>0</v>
      </c>
      <c r="O20" s="21"/>
      <c r="P20" s="145" t="str">
        <f t="shared" si="1"/>
        <v>W</v>
      </c>
      <c r="Q20" s="146"/>
      <c r="R20" s="40">
        <f t="shared" si="2"/>
        <v>12</v>
      </c>
      <c r="S20" s="21">
        <f t="shared" si="0"/>
        <v>2</v>
      </c>
      <c r="W20" s="71" t="str">
        <f>IF(COUNTIF(M3:M26,"=")&gt;0,"",INDEX($P$3:$P$26,MATCH(X20,$R$3:$R$26,0)))</f>
        <v>S</v>
      </c>
      <c r="X20" s="42">
        <v>18</v>
      </c>
      <c r="Y20" s="42">
        <f t="shared" si="3"/>
        <v>1</v>
      </c>
    </row>
    <row r="21" spans="1:25" ht="12" customHeight="1" thickTop="1" x14ac:dyDescent="0.2">
      <c r="A21" s="10"/>
      <c r="B21" s="150"/>
      <c r="C21" s="10" t="str">
        <f>IF(ISBLANK('1G'!C25),"",'1G'!C25)</f>
        <v>P</v>
      </c>
      <c r="D21" s="35">
        <f>'1G'!D25</f>
        <v>0</v>
      </c>
      <c r="E21" s="152"/>
      <c r="F21" s="9" t="str">
        <f>IF(ISBLANK('1G'!F25),"",'1G'!F25)</f>
        <v>V</v>
      </c>
      <c r="G21" s="35">
        <f>'1G'!G25</f>
        <v>0</v>
      </c>
      <c r="H21" s="152"/>
      <c r="I21" s="20" t="str">
        <f>IF(ISBLANK('1G'!I25),"",'1G'!I25)</f>
        <v>F</v>
      </c>
      <c r="J21" s="30">
        <f>'1G'!J25</f>
        <v>0</v>
      </c>
      <c r="K21" s="152"/>
      <c r="L21" s="20" t="str">
        <f>IF(ISBLANK('1G'!L25),"",'1G'!L25)</f>
        <v/>
      </c>
      <c r="M21" s="33">
        <f>'1G'!M25</f>
        <v>0</v>
      </c>
      <c r="O21" s="21"/>
      <c r="P21" s="145" t="str">
        <f t="shared" si="1"/>
        <v>P</v>
      </c>
      <c r="Q21" s="146"/>
      <c r="R21" s="40">
        <f t="shared" si="2"/>
        <v>13</v>
      </c>
      <c r="S21" s="21">
        <f t="shared" si="0"/>
        <v>2</v>
      </c>
      <c r="W21" s="71" t="str">
        <f>IF(COUNTIF(M3:M26,"=")&gt;0,"",INDEX($P$3:$P$26,MATCH(X21,$R$3:$R$26,0)))</f>
        <v>J</v>
      </c>
      <c r="X21" s="42">
        <v>19</v>
      </c>
      <c r="Y21" s="42">
        <f t="shared" si="3"/>
        <v>1</v>
      </c>
    </row>
    <row r="22" spans="1:25" ht="12" customHeight="1" thickBot="1" x14ac:dyDescent="0.25">
      <c r="A22" s="10"/>
      <c r="B22" s="154"/>
      <c r="C22" s="16" t="str">
        <f>IF(ISBLANK('1G'!C26),"",'1G'!C26)</f>
        <v>C</v>
      </c>
      <c r="D22" s="30">
        <f>'1G'!D26</f>
        <v>0</v>
      </c>
      <c r="E22" s="155"/>
      <c r="F22" s="18" t="str">
        <f>IF(ISBLANK('1G'!F26),"",'1G'!F26)</f>
        <v>G</v>
      </c>
      <c r="G22" s="30">
        <f>'1G'!G26</f>
        <v>0</v>
      </c>
      <c r="H22" s="155"/>
      <c r="I22" s="18" t="str">
        <f>IF(ISBLANK('1G'!I26),"",'1G'!I26)</f>
        <v>T</v>
      </c>
      <c r="J22" s="34">
        <f>'1G'!J26</f>
        <v>0</v>
      </c>
      <c r="K22" s="155"/>
      <c r="L22" s="18" t="str">
        <f>IF(ISBLANK('1G'!L26),"",'1G'!L26)</f>
        <v/>
      </c>
      <c r="M22" s="33">
        <f>'1G'!M26</f>
        <v>0</v>
      </c>
      <c r="N22" s="12"/>
      <c r="O22" s="21"/>
      <c r="P22" s="145" t="str">
        <f t="shared" si="1"/>
        <v>C</v>
      </c>
      <c r="Q22" s="146"/>
      <c r="R22" s="40">
        <f t="shared" si="2"/>
        <v>7</v>
      </c>
      <c r="S22" s="21">
        <f t="shared" si="0"/>
        <v>3</v>
      </c>
      <c r="W22" s="71" t="str">
        <f>IF(COUNTIF(M3:M26,"=")&gt;0,"",INDEX($P$3:$P$26,MATCH(X22,$R$3:$R$26,0)))</f>
        <v>N</v>
      </c>
      <c r="X22" s="42">
        <v>20</v>
      </c>
      <c r="Y22" s="42">
        <f t="shared" si="3"/>
        <v>1</v>
      </c>
    </row>
    <row r="23" spans="1:25" ht="12" customHeight="1" thickTop="1" x14ac:dyDescent="0.2">
      <c r="A23" s="10"/>
      <c r="B23" s="150"/>
      <c r="C23" s="20" t="str">
        <f>IF(ISBLANK('1G'!C27),"",'1G'!C27)</f>
        <v>U</v>
      </c>
      <c r="D23" s="35">
        <f>'1G'!D27</f>
        <v>0</v>
      </c>
      <c r="E23" s="152"/>
      <c r="F23" s="9" t="str">
        <f>IF(ISBLANK('1G'!F27),"",'1G'!F27)</f>
        <v>Q</v>
      </c>
      <c r="G23" s="35">
        <f>'1G'!G27</f>
        <v>0</v>
      </c>
      <c r="H23" s="152"/>
      <c r="I23" s="10" t="str">
        <f>IF(ISBLANK('1G'!I27),"",'1G'!I27)</f>
        <v>C</v>
      </c>
      <c r="J23" s="35">
        <f>'1G'!J27</f>
        <v>0</v>
      </c>
      <c r="K23" s="152"/>
      <c r="L23" s="21" t="str">
        <f>IF(ISBLANK('1G'!L27),"",'1G'!L27)</f>
        <v/>
      </c>
      <c r="M23" s="33">
        <f>'1G'!M27</f>
        <v>0</v>
      </c>
      <c r="O23" s="21"/>
      <c r="P23" s="145" t="str">
        <f t="shared" si="1"/>
        <v>U</v>
      </c>
      <c r="Q23" s="146"/>
      <c r="R23" s="40">
        <f t="shared" si="2"/>
        <v>14</v>
      </c>
      <c r="S23" s="21">
        <f t="shared" si="0"/>
        <v>2</v>
      </c>
      <c r="W23" s="71" t="str">
        <f>IF(COUNTIF(M3:M26,"=")&gt;0,"",INDEX($P$3:$P$26,MATCH(X23,$R$3:$R$26,0)))</f>
        <v>K</v>
      </c>
      <c r="X23" s="42">
        <v>21</v>
      </c>
      <c r="Y23" s="42">
        <f t="shared" si="3"/>
        <v>1</v>
      </c>
    </row>
    <row r="24" spans="1:25" ht="12" customHeight="1" thickBot="1" x14ac:dyDescent="0.25">
      <c r="A24" s="10"/>
      <c r="B24" s="154"/>
      <c r="C24" s="18" t="str">
        <f>IF(ISBLANK('1G'!C28),"",'1G'!C28)</f>
        <v>F</v>
      </c>
      <c r="D24" s="32">
        <f>'1G'!D28</f>
        <v>0</v>
      </c>
      <c r="E24" s="155"/>
      <c r="F24" s="7" t="str">
        <f>IF(ISBLANK('1G'!F28),"",'1G'!F28)</f>
        <v>N</v>
      </c>
      <c r="G24" s="30">
        <f>'1G'!G28</f>
        <v>0</v>
      </c>
      <c r="H24" s="155"/>
      <c r="I24" s="16" t="str">
        <f>IF(ISBLANK('1G'!I28),"",'1G'!I28)</f>
        <v>I</v>
      </c>
      <c r="J24" s="34">
        <f>'1G'!J28</f>
        <v>0</v>
      </c>
      <c r="K24" s="155"/>
      <c r="L24" s="18" t="str">
        <f>IF(ISBLANK('1G'!L28),"",'1G'!L28)</f>
        <v/>
      </c>
      <c r="M24" s="33">
        <f>'1G'!M28</f>
        <v>0</v>
      </c>
      <c r="O24" s="21"/>
      <c r="P24" s="145" t="str">
        <f t="shared" si="1"/>
        <v>F</v>
      </c>
      <c r="Q24" s="146"/>
      <c r="R24" s="40">
        <f t="shared" si="2"/>
        <v>8</v>
      </c>
      <c r="S24" s="21">
        <f t="shared" si="0"/>
        <v>3</v>
      </c>
      <c r="W24" s="71" t="str">
        <f>IF(COUNTIF(M3:M26,"=")&gt;0,"",INDEX($P$3:$P$26,MATCH(X24,$R$3:$R$26,0)))</f>
        <v>B</v>
      </c>
      <c r="X24" s="42">
        <v>22</v>
      </c>
      <c r="Y24" s="42">
        <f t="shared" si="3"/>
        <v>1</v>
      </c>
    </row>
    <row r="25" spans="1:25" ht="12" customHeight="1" thickTop="1" x14ac:dyDescent="0.2">
      <c r="A25" s="10"/>
      <c r="B25" s="150"/>
      <c r="C25" s="10" t="str">
        <f>IF(ISBLANK('1G'!C29),"",'1G'!C29)</f>
        <v>X</v>
      </c>
      <c r="D25" s="31">
        <f>'1G'!D29</f>
        <v>0</v>
      </c>
      <c r="E25" s="152"/>
      <c r="F25" s="20" t="str">
        <f>IF(ISBLANK('1G'!F29),"",'1G'!F29)</f>
        <v>A</v>
      </c>
      <c r="G25" s="35">
        <f>'1G'!G29</f>
        <v>0</v>
      </c>
      <c r="H25" s="152"/>
      <c r="I25" s="20" t="str">
        <f>IF(ISBLANK('1G'!I29),"",'1G'!I29)</f>
        <v>W</v>
      </c>
      <c r="J25" s="35">
        <f>'1G'!J29</f>
        <v>0</v>
      </c>
      <c r="K25" s="152"/>
      <c r="L25" s="21" t="str">
        <f>IF(ISBLANK('1G'!L29),"",'1G'!L29)</f>
        <v/>
      </c>
      <c r="M25" s="33">
        <f>'1G'!M29</f>
        <v>0</v>
      </c>
      <c r="O25" s="21"/>
      <c r="P25" s="145" t="str">
        <f t="shared" si="1"/>
        <v>X</v>
      </c>
      <c r="Q25" s="146"/>
      <c r="R25" s="40">
        <f t="shared" si="2"/>
        <v>15</v>
      </c>
      <c r="S25" s="21">
        <f t="shared" si="0"/>
        <v>2</v>
      </c>
      <c r="W25" s="71" t="str">
        <f>IF(COUNTIF(M3:M26,"=")&gt;0,"",INDEX($P$3:$P$26,MATCH(X25,$R$3:$R$26,0)))</f>
        <v>H</v>
      </c>
      <c r="X25" s="42">
        <v>23</v>
      </c>
      <c r="Y25" s="42">
        <f t="shared" si="3"/>
        <v>1</v>
      </c>
    </row>
    <row r="26" spans="1:25" ht="12" customHeight="1" x14ac:dyDescent="0.2">
      <c r="A26" s="10"/>
      <c r="B26" s="151"/>
      <c r="C26" s="8" t="str">
        <f>IF(ISBLANK('1G'!C30),"",'1G'!C30)</f>
        <v>A</v>
      </c>
      <c r="D26" s="33">
        <f>'1G'!D30</f>
        <v>0</v>
      </c>
      <c r="E26" s="153"/>
      <c r="F26" s="7" t="str">
        <f>IF(ISBLANK('1G'!F30),"",'1G'!F30)</f>
        <v>B</v>
      </c>
      <c r="G26" s="30">
        <f>'1G'!G30</f>
        <v>0</v>
      </c>
      <c r="H26" s="153"/>
      <c r="I26" s="16" t="str">
        <f>IF(ISBLANK('1G'!I30),"",'1G'!I30)</f>
        <v>K</v>
      </c>
      <c r="J26" s="33">
        <f>'1G'!J30</f>
        <v>0</v>
      </c>
      <c r="K26" s="153"/>
      <c r="L26" s="7" t="str">
        <f>IF(ISBLANK('1G'!L30),"",'1G'!L30)</f>
        <v/>
      </c>
      <c r="M26" s="33">
        <f>'1G'!M30</f>
        <v>0</v>
      </c>
      <c r="O26" s="21"/>
      <c r="P26" s="145" t="str">
        <f t="shared" si="1"/>
        <v>A</v>
      </c>
      <c r="Q26" s="146"/>
      <c r="R26" s="40">
        <f t="shared" si="2"/>
        <v>16</v>
      </c>
      <c r="S26" s="21">
        <f t="shared" si="0"/>
        <v>2</v>
      </c>
      <c r="W26" s="71" t="str">
        <f>IF(COUNTIF(M3:M26,"=")&gt;0,"",INDEX($P$3:$P$26,MATCH(X26,$R$3:$R$26,0)))</f>
        <v>I</v>
      </c>
      <c r="X26" s="42">
        <v>24</v>
      </c>
      <c r="Y26" s="42">
        <f t="shared" si="3"/>
        <v>1</v>
      </c>
    </row>
    <row r="27" spans="1:25" x14ac:dyDescent="0.2">
      <c r="F27" s="28"/>
      <c r="G27" s="28"/>
      <c r="I27" s="28"/>
      <c r="L27" s="28"/>
    </row>
    <row r="28" spans="1:25" ht="39.75" customHeight="1" x14ac:dyDescent="0.2">
      <c r="A28" s="22"/>
      <c r="B28" s="22"/>
      <c r="C28" s="22"/>
      <c r="D28" s="22" t="s">
        <v>14</v>
      </c>
      <c r="E28" s="22" t="s">
        <v>15</v>
      </c>
      <c r="F28" s="22" t="s">
        <v>6</v>
      </c>
      <c r="G28" s="22" t="s">
        <v>16</v>
      </c>
      <c r="H28" s="22" t="s">
        <v>7</v>
      </c>
      <c r="I28" s="22" t="s">
        <v>21</v>
      </c>
      <c r="J28" s="22"/>
      <c r="K28" s="22" t="s">
        <v>8</v>
      </c>
      <c r="L28" s="22"/>
      <c r="M28" s="22" t="s">
        <v>9</v>
      </c>
      <c r="N28" s="22"/>
      <c r="O28" s="23"/>
      <c r="P28" s="23"/>
      <c r="Q28" s="23"/>
      <c r="R28" s="23"/>
      <c r="S28" s="23" t="s">
        <v>10</v>
      </c>
      <c r="T28" s="23"/>
      <c r="U28" s="23"/>
      <c r="V28" s="23"/>
      <c r="W28" s="22"/>
      <c r="X28" s="22"/>
    </row>
    <row r="29" spans="1:25" ht="12.95" customHeight="1" x14ac:dyDescent="0.2">
      <c r="A29" s="22"/>
      <c r="B29" s="22"/>
      <c r="C29" s="25" t="str">
        <f>C3</f>
        <v>M</v>
      </c>
      <c r="D29" s="22">
        <f>IF((D4=""),"",IF((D3&gt;D4),2,0))</f>
        <v>0</v>
      </c>
      <c r="E29" s="22">
        <f>IF((G15=""),"",IF((G15&gt;G16),2,0))</f>
        <v>0</v>
      </c>
      <c r="F29" s="22">
        <f>IF((J3=""),"",IF((J3&gt;J4),2,0))</f>
        <v>0</v>
      </c>
      <c r="G29" s="22">
        <f>IF((M6=""),"",IF((M5&gt;M6),0,2))</f>
        <v>2</v>
      </c>
      <c r="H29" s="22">
        <f>SUM(D29,E29,F29,G29)</f>
        <v>2</v>
      </c>
      <c r="I29" s="43">
        <f>IF(H29=8,4,IF(H29=6,3,IF(H29=4,2,IF(H29=2,1,IF(H29=0,0)))))</f>
        <v>1</v>
      </c>
      <c r="J29" s="22"/>
      <c r="K29" s="22">
        <f>SUM(D3,G15,J3,M6)</f>
        <v>0</v>
      </c>
      <c r="L29" s="22">
        <f t="shared" ref="L29:L36" si="4">K29-M29</f>
        <v>0</v>
      </c>
      <c r="M29" s="22">
        <f>SUM(D4,G16,J4,M5)</f>
        <v>0</v>
      </c>
      <c r="N29" s="22">
        <f>RANK(H29,$H$29:$H$52)+RANK(L29,$L$29:$L$52)/10+RANK(K29,$K$29:$K$52)/100+RANK(M29,$M$29:$M$52,1)/1000+ROW()/100000</f>
        <v>17.111290000000004</v>
      </c>
      <c r="O29" s="22"/>
      <c r="P29" s="22"/>
      <c r="Q29" s="22"/>
      <c r="R29" s="22">
        <f>IF(AND(O29="OUI",Q29="NON"),SUM(H29,P29),(H29-N29))</f>
        <v>-15.111290000000004</v>
      </c>
      <c r="S29" s="24">
        <f>IF((M26=""),"",RANK(R29,$R$29:$R$52))</f>
        <v>17</v>
      </c>
      <c r="T29" s="22"/>
      <c r="U29" s="22"/>
      <c r="V29" s="22"/>
      <c r="W29" s="22">
        <f t="shared" ref="W29:W36" si="5">IF((V29=""),R29,(R29+(V29/1000)))</f>
        <v>-15.111290000000004</v>
      </c>
      <c r="X29" s="22" t="str">
        <f t="shared" ref="X29:X36" si="6">C29</f>
        <v>M</v>
      </c>
    </row>
    <row r="30" spans="1:25" ht="12.95" customHeight="1" x14ac:dyDescent="0.2">
      <c r="A30" s="22"/>
      <c r="B30" s="22"/>
      <c r="C30" s="25" t="str">
        <f t="shared" ref="C30:C52" si="7">C4</f>
        <v>D</v>
      </c>
      <c r="D30" s="22">
        <f>IF((D4=""),"",IF((D3&gt;D4),0,2))</f>
        <v>2</v>
      </c>
      <c r="E30" s="22">
        <f>IF((G20=""),"",IF((G19&gt;G20),0,2))</f>
        <v>2</v>
      </c>
      <c r="F30" s="22">
        <f>IF((J11=""),"",IF((J11&gt;J12),2,0))</f>
        <v>0</v>
      </c>
      <c r="G30" s="22">
        <f>IF((M3=""),"",IF((M3&gt;M4),2,0))</f>
        <v>0</v>
      </c>
      <c r="H30" s="22">
        <f t="shared" ref="H30:H52" si="8">SUM(D30,E30,F30,G30)</f>
        <v>4</v>
      </c>
      <c r="I30" s="43">
        <f t="shared" ref="I30:I52" si="9">IF(H30=8,4,IF(H30=6,3,IF(H30=4,2,IF(H30=2,1,IF(H30=0,0)))))</f>
        <v>2</v>
      </c>
      <c r="J30" s="22"/>
      <c r="K30" s="22">
        <f>SUM(D4,G20,J11,M3)</f>
        <v>0</v>
      </c>
      <c r="L30" s="22">
        <f t="shared" si="4"/>
        <v>0</v>
      </c>
      <c r="M30" s="22">
        <f>SUM(D3,G19,J12,M4)</f>
        <v>0</v>
      </c>
      <c r="N30" s="22">
        <f t="shared" ref="N30:N52" si="10">RANK(H30,$H$29:$H$52)+RANK(L30,$L$29:$L$52)/10+RANK(K30,$K$29:$K$52)/100+RANK(M30,$M$29:$M$52,1)/1000+ROW()/100000</f>
        <v>9.1112999999999982</v>
      </c>
      <c r="O30" s="22"/>
      <c r="P30" s="22"/>
      <c r="Q30" s="22"/>
      <c r="R30" s="22">
        <f>IF(AND(O29="OUI",Q29="NON"),SUM(H30,P30),(H30-N30))</f>
        <v>-5.1112999999999982</v>
      </c>
      <c r="S30" s="24">
        <f>IF((M26=""),"",RANK(R30,$R$29:$R$52))</f>
        <v>9</v>
      </c>
      <c r="T30" s="22"/>
      <c r="U30" s="22"/>
      <c r="V30" s="22"/>
      <c r="W30" s="22">
        <f t="shared" si="5"/>
        <v>-5.1112999999999982</v>
      </c>
      <c r="X30" s="22" t="str">
        <f t="shared" si="6"/>
        <v>D</v>
      </c>
    </row>
    <row r="31" spans="1:25" ht="12.95" customHeight="1" x14ac:dyDescent="0.2">
      <c r="A31" s="22"/>
      <c r="B31" s="22"/>
      <c r="C31" s="25" t="str">
        <f t="shared" si="7"/>
        <v>S</v>
      </c>
      <c r="D31" s="22">
        <f>IF((D6=""),"",IF((D5&gt;D6),2,0))</f>
        <v>0</v>
      </c>
      <c r="E31" s="22">
        <f>IF((G5=""),"",IF((G5&gt;G6),2,0))</f>
        <v>0</v>
      </c>
      <c r="F31" s="22">
        <f>IF((J13=""),"",IF((J13&gt;J14),2,0))</f>
        <v>0</v>
      </c>
      <c r="G31" s="22">
        <f>IF((M8=""),"",IF((M7&gt;M8),0,2))</f>
        <v>2</v>
      </c>
      <c r="H31" s="22">
        <f t="shared" si="8"/>
        <v>2</v>
      </c>
      <c r="I31" s="43">
        <f t="shared" si="9"/>
        <v>1</v>
      </c>
      <c r="J31" s="22"/>
      <c r="K31" s="22">
        <f>SUM(D5,G5,J13,M8)</f>
        <v>0</v>
      </c>
      <c r="L31" s="22">
        <f t="shared" si="4"/>
        <v>0</v>
      </c>
      <c r="M31" s="22">
        <f>SUM(D6,G6,J14,M7)</f>
        <v>0</v>
      </c>
      <c r="N31" s="22">
        <f t="shared" si="10"/>
        <v>17.111310000000003</v>
      </c>
      <c r="O31" s="22"/>
      <c r="P31" s="22"/>
      <c r="Q31" s="22"/>
      <c r="R31" s="22">
        <f>IF(AND(O29="OUI",Q29="NON"),SUM(H31,P31),(H31-N31))</f>
        <v>-15.111310000000003</v>
      </c>
      <c r="S31" s="24">
        <f>IF((M26=""),"",RANK(R31,$R$29:$R$52))</f>
        <v>18</v>
      </c>
      <c r="T31" s="22"/>
      <c r="U31" s="22"/>
      <c r="V31" s="22"/>
      <c r="W31" s="22">
        <f t="shared" si="5"/>
        <v>-15.111310000000003</v>
      </c>
      <c r="X31" s="22" t="str">
        <f t="shared" si="6"/>
        <v>S</v>
      </c>
    </row>
    <row r="32" spans="1:25" ht="12.95" customHeight="1" x14ac:dyDescent="0.2">
      <c r="A32" s="22"/>
      <c r="B32" s="22"/>
      <c r="C32" s="25" t="str">
        <f t="shared" si="7"/>
        <v>G</v>
      </c>
      <c r="D32" s="22">
        <f>IF((D6=""),"",IF((D5&gt;D6),0,2))</f>
        <v>2</v>
      </c>
      <c r="E32" s="22">
        <f>IF((G22=""),"",IF((G21&gt;G22),0,2))</f>
        <v>2</v>
      </c>
      <c r="F32" s="22">
        <f>IF((J9=""),"",IF((J9&gt;J10),2,0))</f>
        <v>0</v>
      </c>
      <c r="G32" s="22">
        <f>IF((M5=""),"",IF((M5&gt;M6),2,0))</f>
        <v>0</v>
      </c>
      <c r="H32" s="22">
        <f t="shared" si="8"/>
        <v>4</v>
      </c>
      <c r="I32" s="43">
        <f t="shared" si="9"/>
        <v>2</v>
      </c>
      <c r="J32" s="22"/>
      <c r="K32" s="22">
        <f>SUM(D6,G22,J9,M5)</f>
        <v>0</v>
      </c>
      <c r="L32" s="22">
        <f t="shared" si="4"/>
        <v>0</v>
      </c>
      <c r="M32" s="22">
        <f>SUM(D5,G21,J10,M6)</f>
        <v>0</v>
      </c>
      <c r="N32" s="22">
        <f t="shared" si="10"/>
        <v>9.1113199999999992</v>
      </c>
      <c r="O32" s="22"/>
      <c r="P32" s="22"/>
      <c r="Q32" s="22"/>
      <c r="R32" s="22">
        <f>IF(AND(O29="OUI",Q29="NON"),SUM(H32,P32),(H32-N32))</f>
        <v>-5.1113199999999992</v>
      </c>
      <c r="S32" s="24">
        <f>IF((M26=""),"",RANK(R32,$R$29:$R$52))</f>
        <v>10</v>
      </c>
      <c r="T32" s="22"/>
      <c r="U32" s="22"/>
      <c r="V32" s="22"/>
      <c r="W32" s="22">
        <f t="shared" si="5"/>
        <v>-5.1113199999999992</v>
      </c>
      <c r="X32" s="22" t="str">
        <f t="shared" si="6"/>
        <v>G</v>
      </c>
    </row>
    <row r="33" spans="1:24" ht="12.95" customHeight="1" x14ac:dyDescent="0.2">
      <c r="A33" s="22"/>
      <c r="B33" s="22"/>
      <c r="C33" s="25" t="str">
        <f t="shared" si="7"/>
        <v>J</v>
      </c>
      <c r="D33" s="22">
        <f>IF((D8=""),"",IF((D7&gt;D8),2,0))</f>
        <v>0</v>
      </c>
      <c r="E33" s="22">
        <f>IF((G3=""),"",IF((G3&gt;G4),2,0))</f>
        <v>0</v>
      </c>
      <c r="F33" s="22">
        <f>IF((J6=""),"",IF((J5&gt;J6),0,2))</f>
        <v>2</v>
      </c>
      <c r="G33" s="22">
        <f>IF((M7=""),"",IF((M7&gt;M8),2,0))</f>
        <v>0</v>
      </c>
      <c r="H33" s="22">
        <f t="shared" si="8"/>
        <v>2</v>
      </c>
      <c r="I33" s="43">
        <f t="shared" si="9"/>
        <v>1</v>
      </c>
      <c r="J33" s="22"/>
      <c r="K33" s="22">
        <f>SUM(D7,G3,J6,M7)</f>
        <v>0</v>
      </c>
      <c r="L33" s="22">
        <f t="shared" si="4"/>
        <v>0</v>
      </c>
      <c r="M33" s="22">
        <f>SUM(D8,G4,J5,M8)</f>
        <v>0</v>
      </c>
      <c r="N33" s="22">
        <f t="shared" si="10"/>
        <v>17.111330000000006</v>
      </c>
      <c r="O33" s="22"/>
      <c r="P33" s="22"/>
      <c r="Q33" s="22"/>
      <c r="R33" s="22">
        <f>IF(AND(O33="OUI",Q33="NON"),SUM(H33,P33),(H33-N33))</f>
        <v>-15.111330000000006</v>
      </c>
      <c r="S33" s="24">
        <f>IF((M26=""),"",RANK(R33,$R$29:$R$52))</f>
        <v>19</v>
      </c>
      <c r="T33" s="22"/>
      <c r="U33" s="22"/>
      <c r="V33" s="22"/>
      <c r="W33" s="22">
        <f t="shared" si="5"/>
        <v>-15.111330000000006</v>
      </c>
      <c r="X33" s="22" t="str">
        <f t="shared" si="6"/>
        <v>J</v>
      </c>
    </row>
    <row r="34" spans="1:24" ht="12.95" customHeight="1" x14ac:dyDescent="0.2">
      <c r="A34" s="22"/>
      <c r="B34" s="22"/>
      <c r="C34" s="25" t="str">
        <f t="shared" si="7"/>
        <v>T</v>
      </c>
      <c r="D34" s="22">
        <f>IF((D8=""),"",IF((D7&gt;D8),0,2))</f>
        <v>2</v>
      </c>
      <c r="E34" s="22">
        <f>IF((G11=""),"",IF((G11&gt;G12),2,0))</f>
        <v>0</v>
      </c>
      <c r="F34" s="22">
        <f>IF((J22=""),"",IF((J21&gt;J22),0,2))</f>
        <v>2</v>
      </c>
      <c r="G34" s="22">
        <f>IF((M4=""),"",IF((M3&gt;M4),0,2))</f>
        <v>2</v>
      </c>
      <c r="H34" s="22">
        <f t="shared" si="8"/>
        <v>6</v>
      </c>
      <c r="I34" s="43">
        <f t="shared" si="9"/>
        <v>3</v>
      </c>
      <c r="J34" s="22"/>
      <c r="K34" s="22">
        <f>SUM(D8,G11,J22,M4)</f>
        <v>0</v>
      </c>
      <c r="L34" s="22">
        <f t="shared" si="4"/>
        <v>0</v>
      </c>
      <c r="M34" s="22">
        <f>SUM(D7,G12,J21,M3)</f>
        <v>0</v>
      </c>
      <c r="N34" s="22">
        <f t="shared" si="10"/>
        <v>1.11134</v>
      </c>
      <c r="O34" s="22"/>
      <c r="P34" s="22"/>
      <c r="Q34" s="22"/>
      <c r="R34" s="22">
        <f>IF(AND(O33="OUI",Q33="NON"),SUM(H34,P34),(H34-N34))</f>
        <v>4.8886599999999998</v>
      </c>
      <c r="S34" s="24">
        <f>IF((M26=""),"",RANK(R34,$R$29:$R$52))</f>
        <v>1</v>
      </c>
      <c r="T34" s="22"/>
      <c r="U34" s="22"/>
      <c r="V34" s="22"/>
      <c r="W34" s="22">
        <f t="shared" si="5"/>
        <v>4.8886599999999998</v>
      </c>
      <c r="X34" s="22" t="str">
        <f t="shared" si="6"/>
        <v>T</v>
      </c>
    </row>
    <row r="35" spans="1:24" ht="12.95" customHeight="1" x14ac:dyDescent="0.2">
      <c r="A35" s="22"/>
      <c r="B35" s="22"/>
      <c r="C35" s="25" t="str">
        <f t="shared" si="7"/>
        <v>N</v>
      </c>
      <c r="D35" s="22">
        <f>IF((D10=""),"",IF((D9&gt;D10),2,0))</f>
        <v>0</v>
      </c>
      <c r="E35" s="22">
        <f>IF((G24=""),"",IF((G23&gt;G24),0,2))</f>
        <v>2</v>
      </c>
      <c r="F35" s="22">
        <f>IF((J7=""),"",IF((J7&gt;J8),2,0))</f>
        <v>0</v>
      </c>
      <c r="G35" s="22">
        <f>IF((M9=""),"",IF((M9&gt;M10),2,0))</f>
        <v>0</v>
      </c>
      <c r="H35" s="22">
        <f t="shared" si="8"/>
        <v>2</v>
      </c>
      <c r="I35" s="43">
        <f t="shared" si="9"/>
        <v>1</v>
      </c>
      <c r="J35" s="22"/>
      <c r="K35" s="22">
        <f>SUM(D9,G24,J7,M9)</f>
        <v>0</v>
      </c>
      <c r="L35" s="22">
        <f t="shared" si="4"/>
        <v>0</v>
      </c>
      <c r="M35" s="22">
        <f>SUM(D10,G23,J8)</f>
        <v>0</v>
      </c>
      <c r="N35" s="22">
        <f t="shared" si="10"/>
        <v>17.111350000000005</v>
      </c>
      <c r="O35" s="22"/>
      <c r="P35" s="22"/>
      <c r="Q35" s="22"/>
      <c r="R35" s="22">
        <f>IF(AND(O33="OUI",Q33="NON"),SUM(H35,P35),(H35-N35))</f>
        <v>-15.111350000000005</v>
      </c>
      <c r="S35" s="24">
        <f>IF((M26=""),"",RANK(R35,$R$29:$R$52))</f>
        <v>20</v>
      </c>
      <c r="T35" s="22"/>
      <c r="U35" s="22"/>
      <c r="V35" s="22"/>
      <c r="W35" s="22">
        <f t="shared" si="5"/>
        <v>-15.111350000000005</v>
      </c>
      <c r="X35" s="22" t="str">
        <f t="shared" si="6"/>
        <v>N</v>
      </c>
    </row>
    <row r="36" spans="1:24" ht="12.95" customHeight="1" x14ac:dyDescent="0.2">
      <c r="A36" s="22"/>
      <c r="B36" s="22"/>
      <c r="C36" s="25" t="str">
        <f t="shared" si="7"/>
        <v>E</v>
      </c>
      <c r="D36" s="22">
        <f>IF((D10=""),"",IF((D9&gt;D10),0,2))</f>
        <v>2</v>
      </c>
      <c r="E36" s="22">
        <f>IF((G17=""),"",IF((G17&gt;G18),2,0))</f>
        <v>0</v>
      </c>
      <c r="F36" s="22">
        <f>IF((J16=""),"",IF((J15&gt;J16),0,2))</f>
        <v>2</v>
      </c>
      <c r="G36" s="22">
        <f>IF((M26=""),"",IF((M25&gt;M26),0,2))</f>
        <v>2</v>
      </c>
      <c r="H36" s="22">
        <f t="shared" si="8"/>
        <v>6</v>
      </c>
      <c r="I36" s="43">
        <f t="shared" si="9"/>
        <v>3</v>
      </c>
      <c r="J36" s="22"/>
      <c r="K36" s="22">
        <f>SUM(D10,G17,J16,M26)</f>
        <v>0</v>
      </c>
      <c r="L36" s="22">
        <f t="shared" si="4"/>
        <v>0</v>
      </c>
      <c r="M36" s="22">
        <f>SUM(D9,G18,J15,M25)</f>
        <v>0</v>
      </c>
      <c r="N36" s="22">
        <f t="shared" si="10"/>
        <v>1.1113599999999999</v>
      </c>
      <c r="O36" s="22"/>
      <c r="P36" s="22"/>
      <c r="Q36" s="22"/>
      <c r="R36" s="22">
        <f>IF(AND(O33="OUI",Q33="NON"),SUM(H36,P36),(H36-N36))</f>
        <v>4.8886400000000005</v>
      </c>
      <c r="S36" s="24">
        <f>IF((M26=""),"",RANK(R36,$R$29:$R$52))</f>
        <v>2</v>
      </c>
      <c r="T36" s="22"/>
      <c r="U36" s="22"/>
      <c r="V36" s="22"/>
      <c r="W36" s="22">
        <f t="shared" si="5"/>
        <v>4.8886400000000005</v>
      </c>
      <c r="X36" s="22" t="str">
        <f t="shared" si="6"/>
        <v>E</v>
      </c>
    </row>
    <row r="37" spans="1:24" ht="12.95" customHeight="1" x14ac:dyDescent="0.2">
      <c r="A37" s="22"/>
      <c r="B37" s="22"/>
      <c r="C37" s="25" t="str">
        <f t="shared" si="7"/>
        <v>K</v>
      </c>
      <c r="D37" s="22">
        <f>IF((D12=""),"",IF((D11&gt;D12),2,0))</f>
        <v>0</v>
      </c>
      <c r="E37" s="22">
        <f>IF((G7=""),"",IF((G7&gt;G8),2,0))</f>
        <v>0</v>
      </c>
      <c r="F37" s="22">
        <f>IF((J26=""),"",IF((J25&gt;J26),0,2))</f>
        <v>2</v>
      </c>
      <c r="G37" s="22">
        <f>IF((M11=""),"",IF((M11&gt;M12),2,0))</f>
        <v>0</v>
      </c>
      <c r="H37" s="22">
        <f t="shared" si="8"/>
        <v>2</v>
      </c>
      <c r="I37" s="43">
        <f t="shared" si="9"/>
        <v>1</v>
      </c>
      <c r="J37" s="22"/>
      <c r="K37" s="22">
        <f>SUM(D11,G7,J26,M11)</f>
        <v>0</v>
      </c>
      <c r="L37" s="22">
        <f t="shared" ref="L37:L44" si="11">K37-M37</f>
        <v>0</v>
      </c>
      <c r="M37" s="22">
        <f>SUM(D12,G8,J25,M12)</f>
        <v>0</v>
      </c>
      <c r="N37" s="22">
        <f t="shared" si="10"/>
        <v>17.111370000000004</v>
      </c>
      <c r="O37" s="22"/>
      <c r="P37" s="22"/>
      <c r="Q37" s="22"/>
      <c r="R37" s="22">
        <f>IF(AND(O37="OUI",Q37="NON"),SUM(H37,P37),(H37-N37))</f>
        <v>-15.111370000000004</v>
      </c>
      <c r="S37" s="24">
        <f>IF((M26=""),"",RANK(R37,$R$29:$R$52))</f>
        <v>21</v>
      </c>
      <c r="T37" s="22"/>
      <c r="U37" s="22"/>
      <c r="V37" s="22"/>
      <c r="W37" s="22">
        <f t="shared" ref="W37:W44" si="12">IF((V37=""),R37,(R37+(V37/1000)))</f>
        <v>-15.111370000000004</v>
      </c>
      <c r="X37" s="22" t="str">
        <f t="shared" ref="X37:X44" si="13">C37</f>
        <v>K</v>
      </c>
    </row>
    <row r="38" spans="1:24" ht="12.95" customHeight="1" x14ac:dyDescent="0.2">
      <c r="A38" s="22"/>
      <c r="B38" s="22"/>
      <c r="C38" s="25" t="str">
        <f t="shared" si="7"/>
        <v>L</v>
      </c>
      <c r="D38" s="22">
        <f>IF((D12=""),"",IF((D11&gt;D12),0,2))</f>
        <v>2</v>
      </c>
      <c r="E38" s="22">
        <f>IF((G19=""),"",IF((G19&gt;G20),2,0))</f>
        <v>0</v>
      </c>
      <c r="F38" s="22">
        <f>IF((J14=""),"",IF((J13&gt;J14),0,2))</f>
        <v>2</v>
      </c>
      <c r="G38" s="22">
        <f>IF((M24=""),"",IF((M23&gt;M24),0,2))</f>
        <v>2</v>
      </c>
      <c r="H38" s="22">
        <f t="shared" si="8"/>
        <v>6</v>
      </c>
      <c r="I38" s="43">
        <f t="shared" si="9"/>
        <v>3</v>
      </c>
      <c r="J38" s="22"/>
      <c r="K38" s="22">
        <f>SUM(D12,G19,J14,M24)</f>
        <v>0</v>
      </c>
      <c r="L38" s="22">
        <f t="shared" si="11"/>
        <v>0</v>
      </c>
      <c r="M38" s="22">
        <f>SUM(D11,G20,J13,M23)</f>
        <v>0</v>
      </c>
      <c r="N38" s="22">
        <f t="shared" si="10"/>
        <v>1.11138</v>
      </c>
      <c r="O38" s="22"/>
      <c r="P38" s="22"/>
      <c r="Q38" s="22"/>
      <c r="R38" s="22">
        <f>IF(AND(O37="OUI",Q37="NON"),SUM(H38,P38),(H38-N38))</f>
        <v>4.8886199999999995</v>
      </c>
      <c r="S38" s="24">
        <f>IF((M26=""),"",RANK(R38,$R$29:$R$52))</f>
        <v>3</v>
      </c>
      <c r="T38" s="22"/>
      <c r="U38" s="22"/>
      <c r="V38" s="22"/>
      <c r="W38" s="22">
        <f t="shared" si="12"/>
        <v>4.8886199999999995</v>
      </c>
      <c r="X38" s="22" t="str">
        <f t="shared" si="13"/>
        <v>L</v>
      </c>
    </row>
    <row r="39" spans="1:24" ht="12.95" customHeight="1" x14ac:dyDescent="0.2">
      <c r="A39" s="22"/>
      <c r="B39" s="22"/>
      <c r="C39" s="25" t="str">
        <f t="shared" si="7"/>
        <v>B</v>
      </c>
      <c r="D39" s="22">
        <f>IF((D14=""),"",IF((D13&gt;D14),2,0))</f>
        <v>0</v>
      </c>
      <c r="E39" s="22">
        <f>IF((G26=""),"",IF((G25&gt;G26),0,2))</f>
        <v>2</v>
      </c>
      <c r="F39" s="22">
        <f>IF((J5=""),"",IF((J5&gt;J6),2,0))</f>
        <v>0</v>
      </c>
      <c r="G39" s="22">
        <f>IF((M13=""),"",IF((M13&gt;M14),2,0))</f>
        <v>0</v>
      </c>
      <c r="H39" s="22">
        <f t="shared" si="8"/>
        <v>2</v>
      </c>
      <c r="I39" s="43">
        <f t="shared" si="9"/>
        <v>1</v>
      </c>
      <c r="J39" s="22"/>
      <c r="K39" s="22">
        <f>SUM(D13,G26,J5,M13)</f>
        <v>0</v>
      </c>
      <c r="L39" s="22">
        <f t="shared" si="11"/>
        <v>0</v>
      </c>
      <c r="M39" s="22">
        <f>SUM(D14,G25,J6,M14)</f>
        <v>0</v>
      </c>
      <c r="N39" s="22">
        <f t="shared" si="10"/>
        <v>17.111390000000004</v>
      </c>
      <c r="O39" s="22"/>
      <c r="P39" s="22"/>
      <c r="Q39" s="22"/>
      <c r="R39" s="22">
        <f>IF(AND(O37="OUI",Q37="NON"),SUM(H39,P39),(H39-N39))</f>
        <v>-15.111390000000004</v>
      </c>
      <c r="S39" s="24">
        <f>IF((M26=""),"",RANK(R39,$R$29:$R$52))</f>
        <v>22</v>
      </c>
      <c r="T39" s="22"/>
      <c r="U39" s="22"/>
      <c r="V39" s="22"/>
      <c r="W39" s="22">
        <f t="shared" si="12"/>
        <v>-15.111390000000004</v>
      </c>
      <c r="X39" s="22" t="str">
        <f t="shared" si="13"/>
        <v>B</v>
      </c>
    </row>
    <row r="40" spans="1:24" ht="12.95" customHeight="1" x14ac:dyDescent="0.2">
      <c r="A40" s="22"/>
      <c r="B40" s="22"/>
      <c r="C40" s="25" t="str">
        <f t="shared" si="7"/>
        <v>O</v>
      </c>
      <c r="D40" s="22">
        <f>IF((D14=""),"",IF((D13&gt;D14),0,2))</f>
        <v>2</v>
      </c>
      <c r="E40" s="22">
        <f>IF((G12=""),"",IF((G11&gt;G12),0,2))</f>
        <v>2</v>
      </c>
      <c r="F40" s="22">
        <f>IF((J19=""),"",IF((J19&gt;J20),2,0))</f>
        <v>0</v>
      </c>
      <c r="G40" s="22">
        <f>IF((M22=""),"",IF((M21&gt;M22),0,2))</f>
        <v>2</v>
      </c>
      <c r="H40" s="22">
        <f t="shared" si="8"/>
        <v>6</v>
      </c>
      <c r="I40" s="43">
        <f t="shared" si="9"/>
        <v>3</v>
      </c>
      <c r="J40" s="22"/>
      <c r="K40" s="22">
        <f>SUM(D14,G12,J19,M22)</f>
        <v>0</v>
      </c>
      <c r="L40" s="22">
        <f t="shared" si="11"/>
        <v>0</v>
      </c>
      <c r="M40" s="22">
        <f>SUM(D13,G11,J20,M21)</f>
        <v>0</v>
      </c>
      <c r="N40" s="22">
        <f t="shared" si="10"/>
        <v>1.1113999999999999</v>
      </c>
      <c r="O40" s="22"/>
      <c r="P40" s="22"/>
      <c r="Q40" s="22"/>
      <c r="R40" s="22">
        <f>IF(AND(O37="OUI",Q37="NON"),SUM(H40,P40),(H40-N40))</f>
        <v>4.8886000000000003</v>
      </c>
      <c r="S40" s="24">
        <f>IF((M26=""),"",RANK(R40,$R$29:$R$52))</f>
        <v>4</v>
      </c>
      <c r="T40" s="22"/>
      <c r="U40" s="22"/>
      <c r="V40" s="22"/>
      <c r="W40" s="22">
        <f t="shared" si="12"/>
        <v>4.8886000000000003</v>
      </c>
      <c r="X40" s="22" t="str">
        <f t="shared" si="13"/>
        <v>O</v>
      </c>
    </row>
    <row r="41" spans="1:24" ht="12.95" customHeight="1" x14ac:dyDescent="0.2">
      <c r="A41" s="22"/>
      <c r="B41" s="22"/>
      <c r="C41" s="25" t="str">
        <f t="shared" si="7"/>
        <v>H</v>
      </c>
      <c r="D41" s="22">
        <f>IF((D16=""),"",IF((D15&gt;D16),2,0))</f>
        <v>0</v>
      </c>
      <c r="E41" s="22">
        <f>IF((G13=""),"",IF((G13&gt;G14),2,0))</f>
        <v>0</v>
      </c>
      <c r="F41" s="22">
        <f>IF((J20=""),"",IF((J19&gt;J20),0,2))</f>
        <v>2</v>
      </c>
      <c r="G41" s="22">
        <f>IF((M15=""),"",IF((M15&gt;M16),2,0))</f>
        <v>0</v>
      </c>
      <c r="H41" s="22">
        <f t="shared" si="8"/>
        <v>2</v>
      </c>
      <c r="I41" s="43">
        <f t="shared" si="9"/>
        <v>1</v>
      </c>
      <c r="J41" s="22"/>
      <c r="K41" s="22">
        <f>SUM(D15,G13,J20,M15)</f>
        <v>0</v>
      </c>
      <c r="L41" s="22">
        <f t="shared" si="11"/>
        <v>0</v>
      </c>
      <c r="M41" s="22">
        <f>SUM(D16,G14,J19,M16)</f>
        <v>0</v>
      </c>
      <c r="N41" s="22">
        <f t="shared" si="10"/>
        <v>17.111410000000003</v>
      </c>
      <c r="O41" s="22"/>
      <c r="P41" s="22"/>
      <c r="Q41" s="22"/>
      <c r="R41" s="22">
        <f>IF(AND(O41="OUI",Q41="NON"),SUM(H41,P41),(H41-N41))</f>
        <v>-15.111410000000003</v>
      </c>
      <c r="S41" s="24">
        <f>IF((M26=""),"",RANK(R41,$R$29:$R$52))</f>
        <v>23</v>
      </c>
      <c r="T41" s="22"/>
      <c r="U41" s="22"/>
      <c r="V41" s="22"/>
      <c r="W41" s="22">
        <f t="shared" si="12"/>
        <v>-15.111410000000003</v>
      </c>
      <c r="X41" s="22" t="str">
        <f t="shared" si="13"/>
        <v>H</v>
      </c>
    </row>
    <row r="42" spans="1:24" ht="12.95" customHeight="1" x14ac:dyDescent="0.2">
      <c r="A42" s="22"/>
      <c r="B42" s="22"/>
      <c r="C42" s="25" t="str">
        <f t="shared" si="7"/>
        <v>V</v>
      </c>
      <c r="D42" s="22">
        <f>IF((D16=""),"",IF((D15&gt;D16),0,2))</f>
        <v>2</v>
      </c>
      <c r="E42" s="22">
        <f>IF((G21=""),"",IF((G21&gt;G22),2,0))</f>
        <v>0</v>
      </c>
      <c r="F42" s="22">
        <f>IF((J12=""),"",IF((J11&gt;J12),0,2))</f>
        <v>2</v>
      </c>
      <c r="G42" s="22">
        <f>IF((M20=""),"",IF((M19&gt;M20),0,2))</f>
        <v>2</v>
      </c>
      <c r="H42" s="22">
        <f t="shared" si="8"/>
        <v>6</v>
      </c>
      <c r="I42" s="43">
        <f t="shared" si="9"/>
        <v>3</v>
      </c>
      <c r="J42" s="22"/>
      <c r="K42" s="22">
        <f>SUM(D16,G21,J12,M20)</f>
        <v>0</v>
      </c>
      <c r="L42" s="22">
        <f t="shared" si="11"/>
        <v>0</v>
      </c>
      <c r="M42" s="22">
        <f>SUM(D15,G22,J11,M19)</f>
        <v>0</v>
      </c>
      <c r="N42" s="22">
        <f t="shared" si="10"/>
        <v>1.1114200000000001</v>
      </c>
      <c r="O42" s="22"/>
      <c r="P42" s="22"/>
      <c r="Q42" s="22"/>
      <c r="R42" s="22">
        <f>IF(AND(O41="OUI",Q41="NON"),SUM(H42,P42),(H42-N42))</f>
        <v>4.8885800000000001</v>
      </c>
      <c r="S42" s="24">
        <f>IF((M26=""),"",RANK(R42,$R$29:$R$52))</f>
        <v>5</v>
      </c>
      <c r="T42" s="22"/>
      <c r="U42" s="22"/>
      <c r="V42" s="22"/>
      <c r="W42" s="22">
        <f t="shared" si="12"/>
        <v>4.8885800000000001</v>
      </c>
      <c r="X42" s="22" t="str">
        <f t="shared" si="13"/>
        <v>V</v>
      </c>
    </row>
    <row r="43" spans="1:24" ht="12.95" customHeight="1" x14ac:dyDescent="0.2">
      <c r="A43" s="22"/>
      <c r="B43" s="22"/>
      <c r="C43" s="25" t="str">
        <f t="shared" si="7"/>
        <v>I</v>
      </c>
      <c r="D43" s="22">
        <f>IF((D18=""),"",IF((D17&gt;D18),2,0))</f>
        <v>0</v>
      </c>
      <c r="E43" s="22">
        <f>IF((G9=""),"",IF((G9&gt;G10),2,0))</f>
        <v>0</v>
      </c>
      <c r="F43" s="22">
        <f>IF((J24=""),"",IF((J23&gt;J24),0,2))</f>
        <v>2</v>
      </c>
      <c r="G43" s="22">
        <f>IF((M17=""),"",IF((M17&gt;M18),2,0))</f>
        <v>0</v>
      </c>
      <c r="H43" s="22">
        <f t="shared" si="8"/>
        <v>2</v>
      </c>
      <c r="I43" s="43">
        <f t="shared" si="9"/>
        <v>1</v>
      </c>
      <c r="J43" s="22"/>
      <c r="K43" s="22">
        <f>SUM(D17,G9,J24,M17)</f>
        <v>0</v>
      </c>
      <c r="L43" s="22">
        <f t="shared" si="11"/>
        <v>0</v>
      </c>
      <c r="M43" s="22">
        <f>SUM(D18,G10,J23,M18)</f>
        <v>0</v>
      </c>
      <c r="N43" s="22">
        <f t="shared" si="10"/>
        <v>17.111430000000006</v>
      </c>
      <c r="O43" s="22"/>
      <c r="P43" s="22"/>
      <c r="Q43" s="22"/>
      <c r="R43" s="22">
        <f>IF(AND(O41="OUI",Q41="NON"),SUM(H43,P43),(H43-N43))</f>
        <v>-15.111430000000006</v>
      </c>
      <c r="S43" s="24">
        <f>IF((M26=""),"",RANK(R43,$R$29:$R$52))</f>
        <v>24</v>
      </c>
      <c r="T43" s="22"/>
      <c r="U43" s="22"/>
      <c r="V43" s="22"/>
      <c r="W43" s="22">
        <f t="shared" si="12"/>
        <v>-15.111430000000006</v>
      </c>
      <c r="X43" s="22" t="str">
        <f t="shared" si="13"/>
        <v>I</v>
      </c>
    </row>
    <row r="44" spans="1:24" ht="12.95" customHeight="1" x14ac:dyDescent="0.2">
      <c r="A44" s="22"/>
      <c r="B44" s="22"/>
      <c r="C44" s="25" t="str">
        <f t="shared" si="7"/>
        <v>Q</v>
      </c>
      <c r="D44" s="22">
        <f>IF((D18=""),"",IF((D17&gt;D18),0,2))</f>
        <v>2</v>
      </c>
      <c r="E44" s="22">
        <f>IF((G23=""),"",IF((G23&gt;G24),2,0))</f>
        <v>0</v>
      </c>
      <c r="F44" s="22">
        <f>IF((J10=""),"",IF((J9&gt;J10),0,2))</f>
        <v>2</v>
      </c>
      <c r="G44" s="22">
        <f>IF((M16=""),"",IF((M15&gt;M16),0,2))</f>
        <v>2</v>
      </c>
      <c r="H44" s="22">
        <f t="shared" si="8"/>
        <v>6</v>
      </c>
      <c r="I44" s="43">
        <f t="shared" si="9"/>
        <v>3</v>
      </c>
      <c r="J44" s="22"/>
      <c r="K44" s="22">
        <f>SUM(D18,G23,J10,M16)</f>
        <v>0</v>
      </c>
      <c r="L44" s="22">
        <f t="shared" si="11"/>
        <v>0</v>
      </c>
      <c r="M44" s="22">
        <f>SUM(D17,G24,J9,M15)</f>
        <v>0</v>
      </c>
      <c r="N44" s="22">
        <f t="shared" si="10"/>
        <v>1.11144</v>
      </c>
      <c r="O44" s="22"/>
      <c r="P44" s="22"/>
      <c r="Q44" s="22"/>
      <c r="R44" s="22">
        <f>IF(AND(O41="OUI",Q41="NON"),SUM(H44,P44),(H44-N44))</f>
        <v>4.88856</v>
      </c>
      <c r="S44" s="24">
        <f>IF((M26=""),"",RANK(R44,$R$29:$R$52))</f>
        <v>6</v>
      </c>
      <c r="T44" s="22"/>
      <c r="U44" s="22"/>
      <c r="V44" s="22"/>
      <c r="W44" s="22">
        <f t="shared" si="12"/>
        <v>4.88856</v>
      </c>
      <c r="X44" s="22" t="str">
        <f t="shared" si="13"/>
        <v>Q</v>
      </c>
    </row>
    <row r="45" spans="1:24" ht="12.95" customHeight="1" x14ac:dyDescent="0.2">
      <c r="A45" s="22"/>
      <c r="B45" s="22"/>
      <c r="C45" s="25" t="str">
        <f t="shared" si="7"/>
        <v>R</v>
      </c>
      <c r="D45" s="22">
        <f>IF((D20=""),"",IF((D19&gt;D20),2,0))</f>
        <v>0</v>
      </c>
      <c r="E45" s="22">
        <f>IF((G14=""),"",IF((G13&gt;G14),0,2))</f>
        <v>2</v>
      </c>
      <c r="F45" s="22">
        <f>IF((J17=""),"",IF((J17&gt;J18),2,0))</f>
        <v>0</v>
      </c>
      <c r="G45" s="22">
        <f>IF((M10=""),"",IF((M9&gt;M10),0,2))</f>
        <v>2</v>
      </c>
      <c r="H45" s="22">
        <f t="shared" si="8"/>
        <v>4</v>
      </c>
      <c r="I45" s="43">
        <f t="shared" si="9"/>
        <v>2</v>
      </c>
      <c r="J45" s="22"/>
      <c r="K45" s="22">
        <f>SUM(D19,G14,J17,M10)</f>
        <v>0</v>
      </c>
      <c r="L45" s="22">
        <f t="shared" ref="L45:L52" si="14">K45-M45</f>
        <v>0</v>
      </c>
      <c r="M45" s="22">
        <f>SUM(D20,G13,J18,M9)</f>
        <v>0</v>
      </c>
      <c r="N45" s="22">
        <f t="shared" si="10"/>
        <v>9.1114499999999996</v>
      </c>
      <c r="O45" s="22"/>
      <c r="P45" s="22"/>
      <c r="Q45" s="22"/>
      <c r="R45" s="22">
        <f>IF(AND(O45="OUI",Q45="NON"),SUM(H45,P45),(H45-N45))</f>
        <v>-5.1114499999999996</v>
      </c>
      <c r="S45" s="24">
        <f>IF((M26=""),"",RANK(R45,$R$29:$R$52))</f>
        <v>11</v>
      </c>
      <c r="T45" s="22"/>
      <c r="U45" s="22"/>
      <c r="V45" s="22"/>
      <c r="W45" s="22">
        <f t="shared" ref="W45:W52" si="15">IF((V45=""),R45,(R45+(V45/1000)))</f>
        <v>-5.1114499999999996</v>
      </c>
      <c r="X45" s="22" t="str">
        <f t="shared" ref="X45:X52" si="16">C45</f>
        <v>R</v>
      </c>
    </row>
    <row r="46" spans="1:24" ht="12.95" customHeight="1" x14ac:dyDescent="0.2">
      <c r="A46" s="22"/>
      <c r="B46" s="22"/>
      <c r="C46" s="25" t="str">
        <f t="shared" si="7"/>
        <v>W</v>
      </c>
      <c r="D46" s="22">
        <f>IF((D20=""),"",IF((D19&gt;D20),0,2))</f>
        <v>2</v>
      </c>
      <c r="E46" s="22">
        <f>IF((G6=""),"",IF((G5&gt;G6),0,2))</f>
        <v>2</v>
      </c>
      <c r="F46" s="22">
        <f>IF((J25=""),"",IF((J25&gt;J26),2,0))</f>
        <v>0</v>
      </c>
      <c r="G46" s="22">
        <f>IF((M19=""),"",IF((M19&gt;M20),2,0))</f>
        <v>0</v>
      </c>
      <c r="H46" s="22">
        <f t="shared" si="8"/>
        <v>4</v>
      </c>
      <c r="I46" s="43">
        <f t="shared" si="9"/>
        <v>2</v>
      </c>
      <c r="J46" s="22"/>
      <c r="K46" s="22">
        <f>SUM(D20,G6,J25,M19)</f>
        <v>0</v>
      </c>
      <c r="L46" s="22">
        <f t="shared" si="14"/>
        <v>0</v>
      </c>
      <c r="M46" s="22">
        <f>SUM(D19,G5,J26,M20)</f>
        <v>0</v>
      </c>
      <c r="N46" s="22">
        <f t="shared" si="10"/>
        <v>9.1114599999999992</v>
      </c>
      <c r="O46" s="22"/>
      <c r="P46" s="22"/>
      <c r="Q46" s="22"/>
      <c r="R46" s="22">
        <f>IF(AND(O45="OUI",Q45="NON"),SUM(H46,P46),(H46-N46))</f>
        <v>-5.1114599999999992</v>
      </c>
      <c r="S46" s="24">
        <f>IF((M26=""),"",RANK(R46,$R$29:$R$52))</f>
        <v>12</v>
      </c>
      <c r="T46" s="22"/>
      <c r="U46" s="22"/>
      <c r="V46" s="22"/>
      <c r="W46" s="22">
        <f t="shared" si="15"/>
        <v>-5.1114599999999992</v>
      </c>
      <c r="X46" s="22" t="str">
        <f t="shared" si="16"/>
        <v>W</v>
      </c>
    </row>
    <row r="47" spans="1:24" ht="12.95" customHeight="1" x14ac:dyDescent="0.2">
      <c r="A47" s="22"/>
      <c r="B47" s="22"/>
      <c r="C47" s="25" t="str">
        <f t="shared" si="7"/>
        <v>P</v>
      </c>
      <c r="D47" s="22">
        <f>IF((D22=""),"",IF((D21&gt;D22),2,0))</f>
        <v>0</v>
      </c>
      <c r="E47" s="22">
        <f>IF((G18=""),"",IF((G17&gt;G18),0,2))</f>
        <v>2</v>
      </c>
      <c r="F47" s="22">
        <f>IF((J4=""),"",IF((J3&gt;J4),0,2))</f>
        <v>2</v>
      </c>
      <c r="G47" s="22">
        <f>IF((M21=""),"",IF((M21&gt;M22),2,0))</f>
        <v>0</v>
      </c>
      <c r="H47" s="22">
        <f t="shared" si="8"/>
        <v>4</v>
      </c>
      <c r="I47" s="43">
        <f t="shared" si="9"/>
        <v>2</v>
      </c>
      <c r="J47" s="22"/>
      <c r="K47" s="22">
        <f>SUM(D21,G18,J4,M21)</f>
        <v>0</v>
      </c>
      <c r="L47" s="22">
        <f t="shared" si="14"/>
        <v>0</v>
      </c>
      <c r="M47" s="22">
        <f>SUM(D22,G17,J3,M22)</f>
        <v>0</v>
      </c>
      <c r="N47" s="22">
        <f t="shared" si="10"/>
        <v>9.1114699999999988</v>
      </c>
      <c r="O47" s="22"/>
      <c r="P47" s="22"/>
      <c r="Q47" s="22"/>
      <c r="R47" s="22">
        <f>IF(AND(O45="OUI",Q45="NON"),SUM(H47,P47),(H47-N47))</f>
        <v>-5.1114699999999988</v>
      </c>
      <c r="S47" s="24">
        <f>IF((M26=""),"",RANK(R47,$R$29:$R$52))</f>
        <v>13</v>
      </c>
      <c r="T47" s="22"/>
      <c r="U47" s="22"/>
      <c r="V47" s="22"/>
      <c r="W47" s="22">
        <f t="shared" si="15"/>
        <v>-5.1114699999999988</v>
      </c>
      <c r="X47" s="22" t="str">
        <f t="shared" si="16"/>
        <v>P</v>
      </c>
    </row>
    <row r="48" spans="1:24" ht="12.95" customHeight="1" x14ac:dyDescent="0.2">
      <c r="A48" s="22"/>
      <c r="B48" s="22"/>
      <c r="C48" s="25" t="str">
        <f t="shared" si="7"/>
        <v>C</v>
      </c>
      <c r="D48" s="22">
        <f>IF((D22=""),"",IF((D21&gt;D22),0,2))</f>
        <v>2</v>
      </c>
      <c r="E48" s="22">
        <f>IF((G8=""),"",IF((G7&gt;G8),0,2))</f>
        <v>2</v>
      </c>
      <c r="F48" s="22">
        <f>IF((J23=""),"",IF((J23&gt;J24),2,0))</f>
        <v>0</v>
      </c>
      <c r="G48" s="22">
        <f>IF((M14=""),"",IF((M13&gt;M14),0,2))</f>
        <v>2</v>
      </c>
      <c r="H48" s="22">
        <f t="shared" si="8"/>
        <v>6</v>
      </c>
      <c r="I48" s="43">
        <f t="shared" si="9"/>
        <v>3</v>
      </c>
      <c r="J48" s="22"/>
      <c r="K48" s="22">
        <f>SUM(D22,G8,J23,M14)</f>
        <v>0</v>
      </c>
      <c r="L48" s="22">
        <f t="shared" si="14"/>
        <v>0</v>
      </c>
      <c r="M48" s="22">
        <f>SUM(D21,G7,J24,M13)</f>
        <v>0</v>
      </c>
      <c r="N48" s="22">
        <f t="shared" si="10"/>
        <v>1.11148</v>
      </c>
      <c r="O48" s="22"/>
      <c r="P48" s="22"/>
      <c r="Q48" s="22"/>
      <c r="R48" s="22">
        <f>IF(AND(O45="OUI",Q45="NON"),SUM(H48,P48),(H48-N48))</f>
        <v>4.8885199999999998</v>
      </c>
      <c r="S48" s="24">
        <f>IF((M26=""),"",RANK(R48,$R$29:$R$52))</f>
        <v>7</v>
      </c>
      <c r="T48" s="22"/>
      <c r="U48" s="22"/>
      <c r="V48" s="22"/>
      <c r="W48" s="22">
        <f t="shared" si="15"/>
        <v>4.8885199999999998</v>
      </c>
      <c r="X48" s="22" t="str">
        <f t="shared" si="16"/>
        <v>C</v>
      </c>
    </row>
    <row r="49" spans="1:24" ht="12.95" customHeight="1" x14ac:dyDescent="0.2">
      <c r="A49" s="22"/>
      <c r="B49" s="22"/>
      <c r="C49" s="25" t="str">
        <f t="shared" si="7"/>
        <v>U</v>
      </c>
      <c r="D49" s="22">
        <f>IF((D24=""),"",IF((D23&gt;D24),2,0))</f>
        <v>0</v>
      </c>
      <c r="E49" s="22">
        <f>IF((G4=""),"",IF((G3&gt;G4),0,2))</f>
        <v>2</v>
      </c>
      <c r="F49" s="22">
        <f>IF((J18=""),"",IF((J17&gt;J18),0,2))</f>
        <v>2</v>
      </c>
      <c r="G49" s="22">
        <f>IF((M23=""),"",IF((M23&gt;M24),2,0))</f>
        <v>0</v>
      </c>
      <c r="H49" s="22">
        <f t="shared" si="8"/>
        <v>4</v>
      </c>
      <c r="I49" s="43">
        <f t="shared" si="9"/>
        <v>2</v>
      </c>
      <c r="J49" s="22"/>
      <c r="K49" s="22">
        <f>SUM(D23,G4,J18,M23)</f>
        <v>0</v>
      </c>
      <c r="L49" s="22">
        <f t="shared" si="14"/>
        <v>0</v>
      </c>
      <c r="M49" s="22">
        <f>SUM(D24,G3,J17,M24)</f>
        <v>0</v>
      </c>
      <c r="N49" s="22">
        <f t="shared" si="10"/>
        <v>9.1114899999999981</v>
      </c>
      <c r="O49" s="22"/>
      <c r="P49" s="22"/>
      <c r="Q49" s="22"/>
      <c r="R49" s="22">
        <f>IF(AND(O49="OUI",Q49="NON"),SUM(H49,P49),(H49-N49))</f>
        <v>-5.1114899999999981</v>
      </c>
      <c r="S49" s="24">
        <f>IF((M26=""),"",RANK(R49,$R$29:$R$52))</f>
        <v>14</v>
      </c>
      <c r="T49" s="22"/>
      <c r="U49" s="22"/>
      <c r="V49" s="22"/>
      <c r="W49" s="22">
        <f t="shared" si="15"/>
        <v>-5.1114899999999981</v>
      </c>
      <c r="X49" s="22" t="str">
        <f t="shared" si="16"/>
        <v>U</v>
      </c>
    </row>
    <row r="50" spans="1:24" ht="12.95" customHeight="1" x14ac:dyDescent="0.2">
      <c r="A50" s="22"/>
      <c r="B50" s="22"/>
      <c r="C50" s="25" t="str">
        <f t="shared" si="7"/>
        <v>F</v>
      </c>
      <c r="D50" s="22">
        <f>IF((D24=""),"",IF((D23&gt;D24),0,2))</f>
        <v>2</v>
      </c>
      <c r="E50" s="22">
        <f>IF((G10=""),"",IF((G9&gt;G10),0,2))</f>
        <v>2</v>
      </c>
      <c r="F50" s="22">
        <f>IF((J21=""),"",IF((J21&gt;J22),2,0))</f>
        <v>0</v>
      </c>
      <c r="G50" s="22">
        <f>IF((M12=""),"",IF((M11&gt;M12),0,2))</f>
        <v>2</v>
      </c>
      <c r="H50" s="22">
        <f t="shared" si="8"/>
        <v>6</v>
      </c>
      <c r="I50" s="43">
        <f t="shared" si="9"/>
        <v>3</v>
      </c>
      <c r="J50" s="22"/>
      <c r="K50" s="22">
        <f>SUM(D24,G10,J21,M12)</f>
        <v>0</v>
      </c>
      <c r="L50" s="22">
        <f t="shared" si="14"/>
        <v>0</v>
      </c>
      <c r="M50" s="22">
        <f>SUM(D23,G9,J22,M11)</f>
        <v>0</v>
      </c>
      <c r="N50" s="22">
        <f t="shared" si="10"/>
        <v>1.1114999999999999</v>
      </c>
      <c r="O50" s="22"/>
      <c r="P50" s="22"/>
      <c r="Q50" s="22"/>
      <c r="R50" s="22">
        <f>IF(AND(O49="OUI",Q49="NON"),SUM(H50,P50),(H50-N50))</f>
        <v>4.8885000000000005</v>
      </c>
      <c r="S50" s="24">
        <f>IF((M26=""),"",RANK(R50,$R$29:$R$52))</f>
        <v>8</v>
      </c>
      <c r="T50" s="22"/>
      <c r="U50" s="22"/>
      <c r="V50" s="22"/>
      <c r="W50" s="22">
        <f t="shared" si="15"/>
        <v>4.8885000000000005</v>
      </c>
      <c r="X50" s="22" t="str">
        <f t="shared" si="16"/>
        <v>F</v>
      </c>
    </row>
    <row r="51" spans="1:24" ht="12.95" customHeight="1" x14ac:dyDescent="0.2">
      <c r="A51" s="22"/>
      <c r="B51" s="22"/>
      <c r="C51" s="25" t="str">
        <f t="shared" si="7"/>
        <v>X</v>
      </c>
      <c r="D51" s="22">
        <f>IF((D26=""),"",IF((D25&gt;D26),2,0))</f>
        <v>0</v>
      </c>
      <c r="E51" s="22">
        <f>IF((G16=""),"",IF((G15&gt;G16),0,2))</f>
        <v>2</v>
      </c>
      <c r="F51" s="22">
        <f>IF((J15=""),"",IF((J15&gt;J16),2,0))</f>
        <v>0</v>
      </c>
      <c r="G51" s="22">
        <f>IF((M18=""),"",IF((M17&gt;M18),0,2))</f>
        <v>2</v>
      </c>
      <c r="H51" s="22">
        <f t="shared" si="8"/>
        <v>4</v>
      </c>
      <c r="I51" s="43">
        <f t="shared" si="9"/>
        <v>2</v>
      </c>
      <c r="J51" s="22"/>
      <c r="K51" s="22">
        <f>SUM(D25,G16,J15,M18)</f>
        <v>0</v>
      </c>
      <c r="L51" s="22">
        <f t="shared" si="14"/>
        <v>0</v>
      </c>
      <c r="M51" s="22">
        <f>SUM(D26,G15,J16,M17)</f>
        <v>0</v>
      </c>
      <c r="N51" s="22">
        <f t="shared" si="10"/>
        <v>9.1115099999999991</v>
      </c>
      <c r="O51" s="22"/>
      <c r="P51" s="22"/>
      <c r="Q51" s="22"/>
      <c r="R51" s="22">
        <f>IF(AND(O49="OUI",Q49="NON"),SUM(H51,P51),(H51-N51))</f>
        <v>-5.1115099999999991</v>
      </c>
      <c r="S51" s="24">
        <f>IF((M26=""),"",RANK(R51,$R$29:$R$52))</f>
        <v>15</v>
      </c>
      <c r="T51" s="22"/>
      <c r="U51" s="22"/>
      <c r="V51" s="22"/>
      <c r="W51" s="22">
        <f t="shared" si="15"/>
        <v>-5.1115099999999991</v>
      </c>
      <c r="X51" s="22" t="str">
        <f t="shared" si="16"/>
        <v>X</v>
      </c>
    </row>
    <row r="52" spans="1:24" ht="12.95" customHeight="1" x14ac:dyDescent="0.2">
      <c r="A52" s="22"/>
      <c r="B52" s="22"/>
      <c r="C52" s="25" t="str">
        <f t="shared" si="7"/>
        <v>A</v>
      </c>
      <c r="D52" s="22">
        <f>IF((D26=""),"",IF((D25&gt;D26),0,2))</f>
        <v>2</v>
      </c>
      <c r="E52" s="22">
        <f>IF((G25=""),"",IF((G25&gt;G26),2,0))</f>
        <v>0</v>
      </c>
      <c r="F52" s="22">
        <f>IF((J8=""),"",IF((J7&gt;J8),0,2))</f>
        <v>2</v>
      </c>
      <c r="G52" s="22">
        <f>IF((M25=""),"",IF((M25&gt;M26),2,0))</f>
        <v>0</v>
      </c>
      <c r="H52" s="22">
        <f t="shared" si="8"/>
        <v>4</v>
      </c>
      <c r="I52" s="43">
        <f t="shared" si="9"/>
        <v>2</v>
      </c>
      <c r="J52" s="22"/>
      <c r="K52" s="22">
        <f>SUM(D26,G25,J8,M25)</f>
        <v>0</v>
      </c>
      <c r="L52" s="22">
        <f t="shared" si="14"/>
        <v>0</v>
      </c>
      <c r="M52" s="22">
        <f>SUM(D25,G26,J7,M26)</f>
        <v>0</v>
      </c>
      <c r="N52" s="22">
        <f t="shared" si="10"/>
        <v>9.1115199999999987</v>
      </c>
      <c r="O52" s="22"/>
      <c r="P52" s="22"/>
      <c r="Q52" s="22"/>
      <c r="R52" s="22">
        <f>IF(AND(O49="OUI",Q49="NON"),SUM(H52,P52),(H52-N52))</f>
        <v>-5.1115199999999987</v>
      </c>
      <c r="S52" s="24">
        <f>IF((M26=""),"",RANK(R52,$R$29:$R$52))</f>
        <v>16</v>
      </c>
      <c r="T52" s="22"/>
      <c r="U52" s="22"/>
      <c r="V52" s="22"/>
      <c r="W52" s="22">
        <f t="shared" si="15"/>
        <v>-5.1115199999999987</v>
      </c>
      <c r="X52" s="22" t="str">
        <f t="shared" si="16"/>
        <v>A</v>
      </c>
    </row>
  </sheetData>
  <mergeCells count="79">
    <mergeCell ref="B1:D1"/>
    <mergeCell ref="E1:G1"/>
    <mergeCell ref="H1:J1"/>
    <mergeCell ref="K1:M1"/>
    <mergeCell ref="B3:B4"/>
    <mergeCell ref="E3:E4"/>
    <mergeCell ref="H3:H4"/>
    <mergeCell ref="K3:K4"/>
    <mergeCell ref="B5:B6"/>
    <mergeCell ref="E5:E6"/>
    <mergeCell ref="H5:H6"/>
    <mergeCell ref="K5:K6"/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3:B14"/>
    <mergeCell ref="E13:E14"/>
    <mergeCell ref="H13:H14"/>
    <mergeCell ref="K13:K14"/>
    <mergeCell ref="B15:B16"/>
    <mergeCell ref="E15:E16"/>
    <mergeCell ref="H15:H16"/>
    <mergeCell ref="K15:K16"/>
    <mergeCell ref="B17:B18"/>
    <mergeCell ref="E17:E18"/>
    <mergeCell ref="H17:H18"/>
    <mergeCell ref="K17:K18"/>
    <mergeCell ref="B19:B20"/>
    <mergeCell ref="E19:E20"/>
    <mergeCell ref="H19:H20"/>
    <mergeCell ref="K19:K20"/>
    <mergeCell ref="B25:B26"/>
    <mergeCell ref="E25:E26"/>
    <mergeCell ref="H25:H26"/>
    <mergeCell ref="K25:K26"/>
    <mergeCell ref="B21:B22"/>
    <mergeCell ref="E21:E22"/>
    <mergeCell ref="H21:H22"/>
    <mergeCell ref="K21:K22"/>
    <mergeCell ref="B23:B24"/>
    <mergeCell ref="E23:E24"/>
    <mergeCell ref="H23:H24"/>
    <mergeCell ref="K23:K24"/>
    <mergeCell ref="P12:Q12"/>
    <mergeCell ref="P2:Q2"/>
    <mergeCell ref="P3:Q3"/>
    <mergeCell ref="P4:Q4"/>
    <mergeCell ref="P5:Q5"/>
    <mergeCell ref="P6:Q6"/>
    <mergeCell ref="P7:Q7"/>
    <mergeCell ref="P8:Q8"/>
    <mergeCell ref="P9:Q9"/>
    <mergeCell ref="P10:Q10"/>
    <mergeCell ref="P11:Q11"/>
    <mergeCell ref="W1:Y1"/>
    <mergeCell ref="P25:Q25"/>
    <mergeCell ref="P26:Q26"/>
    <mergeCell ref="P1:R1"/>
    <mergeCell ref="P19:Q19"/>
    <mergeCell ref="P20:Q20"/>
    <mergeCell ref="P21:Q21"/>
    <mergeCell ref="P22:Q22"/>
    <mergeCell ref="P23:Q23"/>
    <mergeCell ref="P24:Q24"/>
    <mergeCell ref="P13:Q13"/>
    <mergeCell ref="P14:Q14"/>
    <mergeCell ref="P15:Q15"/>
    <mergeCell ref="P16:Q16"/>
    <mergeCell ref="P17:Q17"/>
    <mergeCell ref="P18:Q18"/>
  </mergeCells>
  <printOptions horizontalCentered="1"/>
  <pageMargins left="0.23622047244094491" right="0.23622047244094491" top="0.55118110236220474" bottom="0.55118110236220474" header="0.31496062992125984" footer="0.31496062992125984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F1</vt:lpstr>
      <vt:lpstr>1G</vt:lpstr>
      <vt:lpstr>Terrains</vt:lpstr>
      <vt:lpstr>C1</vt:lpstr>
    </vt:vector>
  </TitlesOfParts>
  <Company>Bouchon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Bouchon</dc:creator>
  <cp:lastModifiedBy>h2so4</cp:lastModifiedBy>
  <cp:lastPrinted>2022-12-06T16:20:54Z</cp:lastPrinted>
  <dcterms:created xsi:type="dcterms:W3CDTF">2004-02-12T15:13:15Z</dcterms:created>
  <dcterms:modified xsi:type="dcterms:W3CDTF">2022-12-09T09:59:18Z</dcterms:modified>
</cp:coreProperties>
</file>