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1F0CFB99-DF06-4DB9-A4F2-A8823A7745CF}" xr6:coauthVersionLast="47" xr6:coauthVersionMax="47" xr10:uidLastSave="{00000000-0000-0000-0000-000000000000}"/>
  <bookViews>
    <workbookView xWindow="-120" yWindow="-120" windowWidth="29040" windowHeight="15990" activeTab="3" xr2:uid="{750D84C5-9EFE-443E-B2A4-7752CBFDE919}"/>
  </bookViews>
  <sheets>
    <sheet name="données originales" sheetId="7" r:id="rId1"/>
    <sheet name="TRS" sheetId="2" r:id="rId2"/>
    <sheet name="DONNEES PROD" sheetId="3" r:id="rId3"/>
    <sheet name="SAISIE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20" i="2" l="1"/>
  <c r="M32" i="2"/>
  <c r="N26" i="7"/>
  <c r="L26" i="7"/>
  <c r="F26" i="7"/>
  <c r="E26" i="7"/>
  <c r="J25" i="7"/>
  <c r="K25" i="7" s="1"/>
  <c r="I25" i="7"/>
  <c r="M25" i="7" s="1"/>
  <c r="H25" i="7"/>
  <c r="K24" i="7"/>
  <c r="J24" i="7"/>
  <c r="H24" i="7"/>
  <c r="I24" i="7" s="1"/>
  <c r="M24" i="7" s="1"/>
  <c r="J23" i="7"/>
  <c r="K23" i="7" s="1"/>
  <c r="H23" i="7"/>
  <c r="J22" i="7"/>
  <c r="K22" i="7" s="1"/>
  <c r="H22" i="7"/>
  <c r="I22" i="7" s="1"/>
  <c r="M22" i="7" s="1"/>
  <c r="O21" i="7"/>
  <c r="J21" i="7"/>
  <c r="K21" i="7" s="1"/>
  <c r="H21" i="7"/>
  <c r="I21" i="7" s="1"/>
  <c r="M21" i="7" s="1"/>
  <c r="N17" i="7"/>
  <c r="F17" i="7"/>
  <c r="E17" i="7"/>
  <c r="L15" i="7"/>
  <c r="J15" i="7"/>
  <c r="K15" i="7" s="1"/>
  <c r="H15" i="7"/>
  <c r="I15" i="7" s="1"/>
  <c r="L14" i="7"/>
  <c r="J14" i="7"/>
  <c r="K14" i="7" s="1"/>
  <c r="H14" i="7"/>
  <c r="I14" i="7" s="1"/>
  <c r="M14" i="7" s="1"/>
  <c r="L13" i="7"/>
  <c r="J13" i="7"/>
  <c r="K13" i="7" s="1"/>
  <c r="H13" i="7"/>
  <c r="I13" i="7" s="1"/>
  <c r="L12" i="7"/>
  <c r="K12" i="7"/>
  <c r="J12" i="7"/>
  <c r="H12" i="7"/>
  <c r="H17" i="7" s="1"/>
  <c r="I17" i="7" s="1"/>
  <c r="N8" i="7"/>
  <c r="L8" i="7"/>
  <c r="O3" i="7" s="1"/>
  <c r="F8" i="7"/>
  <c r="E8" i="7"/>
  <c r="J7" i="7"/>
  <c r="K7" i="7" s="1"/>
  <c r="H7" i="7"/>
  <c r="I7" i="7" s="1"/>
  <c r="M7" i="7" s="1"/>
  <c r="J6" i="7"/>
  <c r="K6" i="7" s="1"/>
  <c r="H6" i="7"/>
  <c r="I6" i="7" s="1"/>
  <c r="M6" i="7" s="1"/>
  <c r="J5" i="7"/>
  <c r="K5" i="7" s="1"/>
  <c r="H5" i="7"/>
  <c r="I5" i="7" s="1"/>
  <c r="M5" i="7" s="1"/>
  <c r="J4" i="7"/>
  <c r="K4" i="7" s="1"/>
  <c r="H4" i="7"/>
  <c r="I4" i="7" s="1"/>
  <c r="M4" i="7" s="1"/>
  <c r="J3" i="7"/>
  <c r="I3" i="7"/>
  <c r="M3" i="7" s="1"/>
  <c r="H3" i="7"/>
  <c r="N8" i="5"/>
  <c r="L8" i="5"/>
  <c r="F8" i="5"/>
  <c r="N14" i="2" s="1"/>
  <c r="E8" i="5"/>
  <c r="J7" i="5"/>
  <c r="K7" i="5" s="1"/>
  <c r="H7" i="5"/>
  <c r="I7" i="5" s="1"/>
  <c r="M7" i="5" s="1"/>
  <c r="K6" i="5"/>
  <c r="J6" i="5"/>
  <c r="H6" i="5"/>
  <c r="I6" i="5" s="1"/>
  <c r="M6" i="5" s="1"/>
  <c r="J5" i="5"/>
  <c r="J8" i="5" s="1"/>
  <c r="H5" i="5"/>
  <c r="I5" i="5" s="1"/>
  <c r="M5" i="5" s="1"/>
  <c r="J4" i="5"/>
  <c r="K4" i="5" s="1"/>
  <c r="H4" i="5"/>
  <c r="I4" i="5" s="1"/>
  <c r="M4" i="5" s="1"/>
  <c r="O3" i="5"/>
  <c r="K3" i="5"/>
  <c r="J3" i="5"/>
  <c r="H3" i="5"/>
  <c r="I3" i="5" s="1"/>
  <c r="M3" i="5" s="1"/>
  <c r="M29" i="2"/>
  <c r="M31" i="2" s="1"/>
  <c r="N15" i="2"/>
  <c r="M13" i="7" l="1"/>
  <c r="K17" i="7"/>
  <c r="I12" i="7"/>
  <c r="M12" i="7" s="1"/>
  <c r="L17" i="7"/>
  <c r="O12" i="7" s="1"/>
  <c r="H26" i="7"/>
  <c r="I26" i="7" s="1"/>
  <c r="M26" i="7" s="1"/>
  <c r="J17" i="7"/>
  <c r="J8" i="7"/>
  <c r="J26" i="7"/>
  <c r="M15" i="7"/>
  <c r="K26" i="7"/>
  <c r="K3" i="7"/>
  <c r="K8" i="7" s="1"/>
  <c r="I23" i="7"/>
  <c r="M23" i="7" s="1"/>
  <c r="H8" i="7"/>
  <c r="I8" i="7" s="1"/>
  <c r="M8" i="7" s="1"/>
  <c r="K8" i="5"/>
  <c r="N9" i="2" s="1"/>
  <c r="H8" i="5"/>
  <c r="I8" i="5" s="1"/>
  <c r="M8" i="5" s="1"/>
  <c r="K5" i="5"/>
  <c r="M17" i="7" l="1"/>
  <c r="C14" i="2"/>
  <c r="C13" i="2" s="1"/>
  <c r="C15" i="2" s="1"/>
  <c r="F14" i="2" l="1"/>
  <c r="F13" i="2"/>
  <c r="F15" i="2" s="1"/>
  <c r="I14" i="2" l="1"/>
  <c r="I13" i="2"/>
  <c r="I15" i="2" s="1"/>
  <c r="D30" i="2" s="1"/>
  <c r="P3" i="5" s="1"/>
</calcChain>
</file>

<file path=xl/sharedStrings.xml><?xml version="1.0" encoding="utf-8"?>
<sst xmlns="http://schemas.openxmlformats.org/spreadsheetml/2006/main" count="139" uniqueCount="66">
  <si>
    <t>OF 759.22A</t>
  </si>
  <si>
    <t xml:space="preserve">Calcul TRS </t>
  </si>
  <si>
    <t xml:space="preserve">Données d'entrée : </t>
  </si>
  <si>
    <t>Taux de disponibilité</t>
  </si>
  <si>
    <t>Taux de performance</t>
  </si>
  <si>
    <t>Taux de qualité</t>
  </si>
  <si>
    <t xml:space="preserve">Temps d'ouverture ligne </t>
  </si>
  <si>
    <t>min</t>
  </si>
  <si>
    <t>Td = Temps fontionnement/Temps requis</t>
  </si>
  <si>
    <t>Tp = Temps net/Temps de fonctionnement</t>
  </si>
  <si>
    <t>Tq = Temps utile/Temps net</t>
  </si>
  <si>
    <t xml:space="preserve">Pauses </t>
  </si>
  <si>
    <t>Essais</t>
  </si>
  <si>
    <t>Réunion</t>
  </si>
  <si>
    <t xml:space="preserve">Tf = </t>
  </si>
  <si>
    <t xml:space="preserve">Tn = </t>
  </si>
  <si>
    <t xml:space="preserve">Tu = </t>
  </si>
  <si>
    <t>maintenance préventive</t>
  </si>
  <si>
    <t xml:space="preserve">Tr = </t>
  </si>
  <si>
    <t>Tf =</t>
  </si>
  <si>
    <t>Pannes</t>
  </si>
  <si>
    <t xml:space="preserve">Td = </t>
  </si>
  <si>
    <t>Tp =</t>
  </si>
  <si>
    <t xml:space="preserve">Tq = </t>
  </si>
  <si>
    <t>réglages</t>
  </si>
  <si>
    <t>changement de prod</t>
  </si>
  <si>
    <t>micro-arrêts</t>
  </si>
  <si>
    <t xml:space="preserve">Détails : </t>
  </si>
  <si>
    <t xml:space="preserve">marche à vide </t>
  </si>
  <si>
    <t>Sous-cadence</t>
  </si>
  <si>
    <r>
      <rPr>
        <b/>
        <sz val="11"/>
        <color theme="1"/>
        <rFont val="Calibri"/>
        <family val="2"/>
        <scheme val="minor"/>
      </rPr>
      <t>Temps requis</t>
    </r>
    <r>
      <rPr>
        <sz val="11"/>
        <color theme="1"/>
        <rFont val="Calibri"/>
        <family val="2"/>
        <scheme val="minor"/>
      </rPr>
      <t xml:space="preserve"> = temps d'ouverture de la ligne - arrêts planifiés (pauses, essais, réunion, maintenance préventive…)</t>
    </r>
  </si>
  <si>
    <t>Non qualité</t>
  </si>
  <si>
    <r>
      <rPr>
        <b/>
        <sz val="11"/>
        <color theme="1"/>
        <rFont val="Calibri"/>
        <family val="2"/>
        <scheme val="minor"/>
      </rPr>
      <t>Temps de fonctionnement</t>
    </r>
    <r>
      <rPr>
        <sz val="11"/>
        <color theme="1"/>
        <rFont val="Calibri"/>
        <family val="2"/>
        <scheme val="minor"/>
      </rPr>
      <t xml:space="preserve"> = Temps requis - pannes, réglages, changement de prod ou de matière</t>
    </r>
  </si>
  <si>
    <r>
      <rPr>
        <b/>
        <sz val="11"/>
        <color theme="1"/>
        <rFont val="Calibri"/>
        <family val="2"/>
        <scheme val="minor"/>
      </rPr>
      <t>Temps net</t>
    </r>
    <r>
      <rPr>
        <sz val="11"/>
        <color theme="1"/>
        <rFont val="Calibri"/>
        <family val="2"/>
        <scheme val="minor"/>
      </rPr>
      <t xml:space="preserve"> = Temps de fonctionnement - micros arrêts, marche à vide, sous-cadence </t>
    </r>
  </si>
  <si>
    <r>
      <rPr>
        <b/>
        <sz val="11"/>
        <color theme="1"/>
        <rFont val="Calibri"/>
        <family val="2"/>
        <scheme val="minor"/>
      </rPr>
      <t>Temps utile</t>
    </r>
    <r>
      <rPr>
        <sz val="11"/>
        <color theme="1"/>
        <rFont val="Calibri"/>
        <family val="2"/>
        <scheme val="minor"/>
      </rPr>
      <t xml:space="preserve"> = Temps net - non qualité (Rebuts * cadence) OU temps requis * cadence</t>
    </r>
  </si>
  <si>
    <t>Non qualité = Rebuts * cadence</t>
  </si>
  <si>
    <t xml:space="preserve">Cadence </t>
  </si>
  <si>
    <t xml:space="preserve">150 ml </t>
  </si>
  <si>
    <t>Pièces/min</t>
  </si>
  <si>
    <t>Rebuts</t>
  </si>
  <si>
    <t>pièces</t>
  </si>
  <si>
    <t xml:space="preserve">250 ml </t>
  </si>
  <si>
    <t xml:space="preserve">TRS = </t>
  </si>
  <si>
    <t>Cadence</t>
  </si>
  <si>
    <t>pièces/min</t>
  </si>
  <si>
    <t>500 ml</t>
  </si>
  <si>
    <t xml:space="preserve">Nq = </t>
  </si>
  <si>
    <t xml:space="preserve">1000 ml </t>
  </si>
  <si>
    <t xml:space="preserve">2000 ml </t>
  </si>
  <si>
    <t>TRS</t>
  </si>
  <si>
    <t xml:space="preserve">500ML </t>
  </si>
  <si>
    <t xml:space="preserve">Date production </t>
  </si>
  <si>
    <t>Heure ouverture</t>
  </si>
  <si>
    <t>Heure début prod</t>
  </si>
  <si>
    <t xml:space="preserve">Réglage </t>
  </si>
  <si>
    <t>Arrêt</t>
  </si>
  <si>
    <t>Heure fin prod</t>
  </si>
  <si>
    <t>Temps prod</t>
  </si>
  <si>
    <t>Temps d'ouverture</t>
  </si>
  <si>
    <t>Nb pièces produites</t>
  </si>
  <si>
    <t>Tps de cycle (s)</t>
  </si>
  <si>
    <t>% Rebuts</t>
  </si>
  <si>
    <t>TOTAL</t>
  </si>
  <si>
    <t>OF 1052.22A</t>
  </si>
  <si>
    <t>Temps prod (min)</t>
  </si>
  <si>
    <t>Temps d'ouverture (min)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</si>
</sst>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mm]"/>
    <numFmt numFmtId="165" formatCode="[$-F400]h:mm:ss\ AM/PM"/>
    <numFmt numFmtId="166" formatCode="[ss]"/>
    <numFmt numFmtId="167" formatCode="[h]:mm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3F3F7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99"/>
      </patternFill>
    </fill>
  </fills>
  <borders count="4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7" fillId="6" borderId="41" applyNumberFormat="0" applyAlignment="0" applyProtection="0"/>
  </cellStyleXfs>
  <cellXfs count="126">
    <xf numFmtId="0" fontId="0" fillId="0" borderId="0" xfId="0"/>
    <xf numFmtId="164" fontId="0" fillId="0" borderId="10" xfId="0" applyNumberFormat="1" applyBorder="1" applyAlignment="1">
      <alignment horizontal="right"/>
    </xf>
    <xf numFmtId="0" fontId="0" fillId="0" borderId="11" xfId="0" applyBorder="1" applyAlignment="1">
      <alignment horizontal="right"/>
    </xf>
    <xf numFmtId="164" fontId="0" fillId="0" borderId="15" xfId="0" applyNumberFormat="1" applyBorder="1" applyAlignment="1">
      <alignment horizontal="right"/>
    </xf>
    <xf numFmtId="0" fontId="0" fillId="0" borderId="16" xfId="0" applyBorder="1" applyAlignment="1">
      <alignment horizontal="right"/>
    </xf>
    <xf numFmtId="0" fontId="0" fillId="0" borderId="14" xfId="0" applyBorder="1" applyAlignment="1">
      <alignment horizontal="center" vertical="center"/>
    </xf>
    <xf numFmtId="164" fontId="0" fillId="0" borderId="15" xfId="0" applyNumberFormat="1" applyBorder="1"/>
    <xf numFmtId="0" fontId="0" fillId="0" borderId="17" xfId="0" applyBorder="1" applyAlignment="1">
      <alignment horizontal="center" vertical="center"/>
    </xf>
    <xf numFmtId="0" fontId="0" fillId="0" borderId="0" xfId="0" applyAlignment="1">
      <alignment vertical="center"/>
    </xf>
    <xf numFmtId="2" fontId="0" fillId="0" borderId="0" xfId="0" applyNumberFormat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164" fontId="0" fillId="0" borderId="15" xfId="0" applyNumberFormat="1" applyBorder="1" applyAlignment="1">
      <alignment horizontal="right" vertical="center"/>
    </xf>
    <xf numFmtId="164" fontId="0" fillId="0" borderId="20" xfId="0" applyNumberFormat="1" applyBorder="1" applyAlignment="1">
      <alignment vertical="center"/>
    </xf>
    <xf numFmtId="0" fontId="0" fillId="0" borderId="21" xfId="0" applyBorder="1" applyAlignment="1">
      <alignment horizontal="right"/>
    </xf>
    <xf numFmtId="0" fontId="0" fillId="0" borderId="0" xfId="0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2" fillId="0" borderId="9" xfId="0" applyFont="1" applyBorder="1"/>
    <xf numFmtId="0" fontId="6" fillId="0" borderId="29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2" fillId="0" borderId="14" xfId="0" applyFont="1" applyBorder="1"/>
    <xf numFmtId="0" fontId="2" fillId="0" borderId="32" xfId="0" applyFont="1" applyBorder="1"/>
    <xf numFmtId="0" fontId="0" fillId="0" borderId="34" xfId="0" applyBorder="1" applyAlignment="1">
      <alignment horizontal="right"/>
    </xf>
    <xf numFmtId="0" fontId="2" fillId="5" borderId="35" xfId="0" applyFont="1" applyFill="1" applyBorder="1"/>
    <xf numFmtId="0" fontId="0" fillId="5" borderId="37" xfId="0" applyFill="1" applyBorder="1" applyAlignment="1">
      <alignment horizontal="right" vertical="center"/>
    </xf>
    <xf numFmtId="0" fontId="6" fillId="0" borderId="38" xfId="0" applyFon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15" xfId="0" applyBorder="1"/>
    <xf numFmtId="14" fontId="0" fillId="0" borderId="15" xfId="0" applyNumberFormat="1" applyBorder="1"/>
    <xf numFmtId="165" fontId="0" fillId="0" borderId="15" xfId="0" applyNumberFormat="1" applyBorder="1"/>
    <xf numFmtId="1" fontId="0" fillId="0" borderId="15" xfId="0" applyNumberFormat="1" applyBorder="1"/>
    <xf numFmtId="166" fontId="0" fillId="0" borderId="15" xfId="0" applyNumberFormat="1" applyBorder="1"/>
    <xf numFmtId="0" fontId="0" fillId="0" borderId="15" xfId="0" applyBorder="1" applyAlignment="1">
      <alignment vertical="center"/>
    </xf>
    <xf numFmtId="0" fontId="2" fillId="5" borderId="15" xfId="0" applyFont="1" applyFill="1" applyBorder="1"/>
    <xf numFmtId="164" fontId="2" fillId="5" borderId="15" xfId="0" applyNumberFormat="1" applyFont="1" applyFill="1" applyBorder="1"/>
    <xf numFmtId="165" fontId="2" fillId="5" borderId="15" xfId="0" applyNumberFormat="1" applyFont="1" applyFill="1" applyBorder="1"/>
    <xf numFmtId="164" fontId="2" fillId="5" borderId="15" xfId="0" applyNumberFormat="1" applyFont="1" applyFill="1" applyBorder="1" applyAlignment="1">
      <alignment horizontal="center"/>
    </xf>
    <xf numFmtId="167" fontId="2" fillId="5" borderId="15" xfId="0" applyNumberFormat="1" applyFont="1" applyFill="1" applyBorder="1"/>
    <xf numFmtId="1" fontId="2" fillId="5" borderId="15" xfId="0" applyNumberFormat="1" applyFont="1" applyFill="1" applyBorder="1"/>
    <xf numFmtId="166" fontId="2" fillId="5" borderId="15" xfId="0" applyNumberFormat="1" applyFont="1" applyFill="1" applyBorder="1"/>
    <xf numFmtId="165" fontId="0" fillId="0" borderId="0" xfId="0" applyNumberFormat="1"/>
    <xf numFmtId="1" fontId="0" fillId="0" borderId="0" xfId="0" applyNumberFormat="1"/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1" fontId="0" fillId="0" borderId="0" xfId="0" applyNumberFormat="1" applyAlignment="1">
      <alignment vertical="center"/>
    </xf>
    <xf numFmtId="9" fontId="0" fillId="0" borderId="0" xfId="1" applyFont="1" applyFill="1" applyBorder="1" applyAlignment="1">
      <alignment vertical="center"/>
    </xf>
    <xf numFmtId="0" fontId="7" fillId="6" borderId="41" xfId="2"/>
    <xf numFmtId="14" fontId="7" fillId="6" borderId="41" xfId="2" applyNumberFormat="1"/>
    <xf numFmtId="165" fontId="7" fillId="6" borderId="41" xfId="2" applyNumberFormat="1"/>
    <xf numFmtId="1" fontId="7" fillId="6" borderId="41" xfId="2" applyNumberFormat="1"/>
    <xf numFmtId="0" fontId="7" fillId="6" borderId="41" xfId="2" applyAlignment="1">
      <alignment vertical="center"/>
    </xf>
    <xf numFmtId="10" fontId="0" fillId="0" borderId="15" xfId="1" applyNumberFormat="1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0" fillId="3" borderId="14" xfId="0" applyFill="1" applyBorder="1" applyAlignment="1">
      <alignment horizontal="center" vertical="center" wrapText="1"/>
    </xf>
    <xf numFmtId="0" fontId="0" fillId="3" borderId="15" xfId="0" applyFill="1" applyBorder="1" applyAlignment="1">
      <alignment horizontal="center" vertical="center" wrapText="1"/>
    </xf>
    <xf numFmtId="0" fontId="0" fillId="3" borderId="16" xfId="0" applyFill="1" applyBorder="1" applyAlignment="1">
      <alignment horizontal="center" vertical="center" wrapText="1"/>
    </xf>
    <xf numFmtId="0" fontId="0" fillId="3" borderId="17" xfId="0" applyFill="1" applyBorder="1" applyAlignment="1">
      <alignment horizontal="center" vertical="center" wrapText="1"/>
    </xf>
    <xf numFmtId="0" fontId="0" fillId="3" borderId="18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left" vertical="center"/>
    </xf>
    <xf numFmtId="0" fontId="0" fillId="3" borderId="10" xfId="0" applyFill="1" applyBorder="1" applyAlignment="1">
      <alignment horizontal="left" vertical="center"/>
    </xf>
    <xf numFmtId="0" fontId="0" fillId="3" borderId="11" xfId="0" applyFill="1" applyBorder="1" applyAlignment="1">
      <alignment horizontal="left" vertical="center"/>
    </xf>
    <xf numFmtId="0" fontId="0" fillId="3" borderId="14" xfId="0" applyFill="1" applyBorder="1" applyAlignment="1">
      <alignment horizontal="left" vertical="center"/>
    </xf>
    <xf numFmtId="0" fontId="0" fillId="3" borderId="15" xfId="0" applyFill="1" applyBorder="1" applyAlignment="1">
      <alignment horizontal="left" vertical="center"/>
    </xf>
    <xf numFmtId="0" fontId="0" fillId="3" borderId="16" xfId="0" applyFill="1" applyBorder="1" applyAlignment="1">
      <alignment horizontal="left" vertic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0" fillId="3" borderId="19" xfId="0" applyFill="1" applyBorder="1" applyAlignment="1">
      <alignment horizontal="left" vertical="center"/>
    </xf>
    <xf numFmtId="0" fontId="0" fillId="3" borderId="20" xfId="0" applyFill="1" applyBorder="1" applyAlignment="1">
      <alignment horizontal="left" vertical="center"/>
    </xf>
    <xf numFmtId="0" fontId="0" fillId="3" borderId="21" xfId="0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2" fillId="2" borderId="24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10" fontId="0" fillId="0" borderId="10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10" fontId="0" fillId="0" borderId="1" xfId="1" applyNumberFormat="1" applyFont="1" applyBorder="1" applyAlignment="1">
      <alignment horizontal="center" vertical="center"/>
    </xf>
    <xf numFmtId="10" fontId="0" fillId="0" borderId="3" xfId="1" applyNumberFormat="1" applyFont="1" applyBorder="1" applyAlignment="1">
      <alignment horizontal="center" vertical="center"/>
    </xf>
    <xf numFmtId="10" fontId="0" fillId="0" borderId="4" xfId="1" applyNumberFormat="1" applyFont="1" applyBorder="1" applyAlignment="1">
      <alignment horizontal="center" vertical="center"/>
    </xf>
    <xf numFmtId="10" fontId="0" fillId="0" borderId="6" xfId="1" applyNumberFormat="1" applyFont="1" applyBorder="1" applyAlignment="1">
      <alignment horizontal="center" vertical="center"/>
    </xf>
    <xf numFmtId="0" fontId="0" fillId="0" borderId="15" xfId="0" applyBorder="1" applyAlignment="1">
      <alignment horizontal="center"/>
    </xf>
    <xf numFmtId="2" fontId="0" fillId="0" borderId="33" xfId="0" applyNumberFormat="1" applyBorder="1" applyAlignment="1">
      <alignment horizontal="center"/>
    </xf>
    <xf numFmtId="164" fontId="0" fillId="5" borderId="36" xfId="0" applyNumberFormat="1" applyFill="1" applyBorder="1" applyAlignment="1">
      <alignment horizontal="center"/>
    </xf>
  </cellXfs>
  <cellStyles count="3">
    <cellStyle name="Input" xfId="2" builtinId="20"/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866775</xdr:colOff>
      <xdr:row>10</xdr:row>
      <xdr:rowOff>47625</xdr:rowOff>
    </xdr:from>
    <xdr:to>
      <xdr:col>4</xdr:col>
      <xdr:colOff>266700</xdr:colOff>
      <xdr:row>13</xdr:row>
      <xdr:rowOff>28575</xdr:rowOff>
    </xdr:to>
    <xdr:sp macro="[0]!ajouttrs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D33336A7-0A6B-716E-549A-78D0077920D7}"/>
            </a:ext>
          </a:extLst>
        </xdr:cNvPr>
        <xdr:cNvSpPr/>
      </xdr:nvSpPr>
      <xdr:spPr>
        <a:xfrm>
          <a:off x="2981325" y="1952625"/>
          <a:ext cx="1085850" cy="55245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>
              <a:solidFill>
                <a:schemeClr val="tx1"/>
              </a:solidFill>
            </a:rPr>
            <a:t>ajouter</a:t>
          </a:r>
          <a:r>
            <a:rPr lang="en-GB" sz="1100" baseline="0">
              <a:solidFill>
                <a:schemeClr val="tx1"/>
              </a:solidFill>
            </a:rPr>
            <a:t> au journal</a:t>
          </a:r>
          <a:endParaRPr lang="en-GB" sz="110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866775</xdr:colOff>
      <xdr:row>11</xdr:row>
      <xdr:rowOff>104775</xdr:rowOff>
    </xdr:from>
    <xdr:to>
      <xdr:col>11</xdr:col>
      <xdr:colOff>161925</xdr:colOff>
      <xdr:row>20</xdr:row>
      <xdr:rowOff>152400</xdr:rowOff>
    </xdr:to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BF29D57B-D123-A323-6B9F-42B68B04C3B9}"/>
            </a:ext>
          </a:extLst>
        </xdr:cNvPr>
        <xdr:cNvSpPr txBox="1"/>
      </xdr:nvSpPr>
      <xdr:spPr>
        <a:xfrm>
          <a:off x="6905625" y="2200275"/>
          <a:ext cx="4448175" cy="1762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instructions :</a:t>
          </a:r>
        </a:p>
        <a:p>
          <a:endParaRPr lang="en-GB" sz="1100"/>
        </a:p>
        <a:p>
          <a:r>
            <a:rPr lang="en-GB" sz="1100"/>
            <a:t>- introduire</a:t>
          </a:r>
          <a:r>
            <a:rPr lang="en-GB" sz="1100" baseline="0"/>
            <a:t> les données dans les cellules orange/roses</a:t>
          </a:r>
        </a:p>
        <a:p>
          <a:r>
            <a:rPr lang="en-GB" sz="1100" baseline="0"/>
            <a:t>- puis cliquer sur ajouter au journal pour ajouter les données introduites et calculées au journal.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45FB95-C2DF-415C-9447-77B08AE2D109}">
  <sheetPr codeName="Feuil3"/>
  <dimension ref="A1:O27"/>
  <sheetViews>
    <sheetView topLeftCell="A10" zoomScale="115" zoomScaleNormal="115" workbookViewId="0">
      <selection activeCell="F35" sqref="F35"/>
    </sheetView>
  </sheetViews>
  <sheetFormatPr defaultColWidth="11.42578125" defaultRowHeight="15" x14ac:dyDescent="0.25"/>
  <cols>
    <col min="2" max="3" width="15.7109375" bestFit="1" customWidth="1"/>
    <col min="4" max="4" width="16.85546875" bestFit="1" customWidth="1"/>
    <col min="5" max="6" width="16.85546875" customWidth="1"/>
    <col min="7" max="7" width="13.85546875" bestFit="1" customWidth="1"/>
    <col min="10" max="10" width="17.85546875" bestFit="1" customWidth="1"/>
    <col min="11" max="11" width="17.85546875" customWidth="1"/>
    <col min="12" max="12" width="18.85546875" bestFit="1" customWidth="1"/>
    <col min="13" max="13" width="14.28515625" bestFit="1" customWidth="1"/>
  </cols>
  <sheetData>
    <row r="1" spans="1:15" x14ac:dyDescent="0.25">
      <c r="A1" s="31"/>
      <c r="B1" s="31" t="s">
        <v>0</v>
      </c>
      <c r="C1" s="31" t="s">
        <v>50</v>
      </c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</row>
    <row r="2" spans="1:15" x14ac:dyDescent="0.25">
      <c r="A2" s="31"/>
      <c r="B2" s="31" t="s">
        <v>51</v>
      </c>
      <c r="C2" s="31" t="s">
        <v>52</v>
      </c>
      <c r="D2" s="31" t="s">
        <v>53</v>
      </c>
      <c r="E2" s="31" t="s">
        <v>54</v>
      </c>
      <c r="F2" s="31" t="s">
        <v>55</v>
      </c>
      <c r="G2" s="31" t="s">
        <v>56</v>
      </c>
      <c r="H2" s="31" t="s">
        <v>57</v>
      </c>
      <c r="I2" s="31" t="s">
        <v>64</v>
      </c>
      <c r="J2" s="31" t="s">
        <v>58</v>
      </c>
      <c r="K2" s="31" t="s">
        <v>65</v>
      </c>
      <c r="L2" s="31" t="s">
        <v>59</v>
      </c>
      <c r="M2" s="31" t="s">
        <v>60</v>
      </c>
      <c r="N2" s="31" t="s">
        <v>39</v>
      </c>
      <c r="O2" s="31" t="s">
        <v>61</v>
      </c>
    </row>
    <row r="3" spans="1:15" x14ac:dyDescent="0.25">
      <c r="A3" s="31"/>
      <c r="B3" s="32">
        <v>44735</v>
      </c>
      <c r="C3" s="33">
        <v>0.5625</v>
      </c>
      <c r="D3" s="33">
        <v>0.56388888888888888</v>
      </c>
      <c r="E3" s="33">
        <v>0</v>
      </c>
      <c r="F3" s="33">
        <v>1.2499999999999999E-2</v>
      </c>
      <c r="G3" s="33">
        <v>0.68819444444444444</v>
      </c>
      <c r="H3" s="33">
        <f>(G3-D3)-F3</f>
        <v>0.11180555555555556</v>
      </c>
      <c r="I3" s="6">
        <f>H3</f>
        <v>0.11180555555555556</v>
      </c>
      <c r="J3" s="33">
        <f>(G3-C3)</f>
        <v>0.12569444444444444</v>
      </c>
      <c r="K3" s="6">
        <f>J3</f>
        <v>0.12569444444444444</v>
      </c>
      <c r="L3" s="34">
        <v>3336</v>
      </c>
      <c r="M3" s="35">
        <f>I3/(L3/6)</f>
        <v>2.0108912869704239E-4</v>
      </c>
      <c r="N3" s="36">
        <v>812</v>
      </c>
      <c r="O3" s="57">
        <f>(N3/L8)</f>
        <v>2.4362436243624361E-2</v>
      </c>
    </row>
    <row r="4" spans="1:15" x14ac:dyDescent="0.25">
      <c r="A4" s="31"/>
      <c r="B4" s="32">
        <v>44736</v>
      </c>
      <c r="C4" s="33">
        <v>0.33055555555555555</v>
      </c>
      <c r="D4" s="33">
        <v>0.33611111111111108</v>
      </c>
      <c r="E4" s="33">
        <v>1.2499999999999999E-2</v>
      </c>
      <c r="F4" s="33">
        <v>1.8055555555555557E-2</v>
      </c>
      <c r="G4" s="33">
        <v>0.64652777777777781</v>
      </c>
      <c r="H4" s="33">
        <f t="shared" ref="H4:H7" si="0">(G4-D4)-F4</f>
        <v>0.29236111111111118</v>
      </c>
      <c r="I4" s="6">
        <f t="shared" ref="I4:I7" si="1">H4</f>
        <v>0.29236111111111118</v>
      </c>
      <c r="J4" s="33">
        <f t="shared" ref="J4:J7" si="2">(G4-C4)</f>
        <v>0.31597222222222227</v>
      </c>
      <c r="K4" s="6">
        <f t="shared" ref="K4:K7" si="3">J4</f>
        <v>0.31597222222222227</v>
      </c>
      <c r="L4" s="34">
        <v>8793</v>
      </c>
      <c r="M4" s="35">
        <f t="shared" ref="M4:M7" si="4">I4/(L4/6)</f>
        <v>1.9949581106182954E-4</v>
      </c>
      <c r="N4" s="36"/>
      <c r="O4" s="57"/>
    </row>
    <row r="5" spans="1:15" x14ac:dyDescent="0.25">
      <c r="A5" s="31"/>
      <c r="B5" s="32">
        <v>44739</v>
      </c>
      <c r="C5" s="33">
        <v>0.3347222222222222</v>
      </c>
      <c r="D5" s="33">
        <v>0.34722222222222227</v>
      </c>
      <c r="E5" s="33">
        <v>1.9444444444444445E-2</v>
      </c>
      <c r="F5" s="33">
        <v>7.0833333333333331E-2</v>
      </c>
      <c r="G5" s="33">
        <v>0.62777777777777777</v>
      </c>
      <c r="H5" s="33">
        <f t="shared" si="0"/>
        <v>0.20972222222222217</v>
      </c>
      <c r="I5" s="6">
        <f t="shared" si="1"/>
        <v>0.20972222222222217</v>
      </c>
      <c r="J5" s="33">
        <f t="shared" si="2"/>
        <v>0.29305555555555557</v>
      </c>
      <c r="K5" s="6">
        <f t="shared" si="3"/>
        <v>0.29305555555555557</v>
      </c>
      <c r="L5" s="34">
        <v>6450</v>
      </c>
      <c r="M5" s="35">
        <f>I5/(L5/6)</f>
        <v>1.9509043927648574E-4</v>
      </c>
      <c r="N5" s="36"/>
      <c r="O5" s="57"/>
    </row>
    <row r="6" spans="1:15" x14ac:dyDescent="0.25">
      <c r="A6" s="31"/>
      <c r="B6" s="32">
        <v>44740</v>
      </c>
      <c r="C6" s="33">
        <v>0.33749999999999997</v>
      </c>
      <c r="D6" s="33">
        <v>0.34027777777777773</v>
      </c>
      <c r="E6" s="33">
        <v>2.0833333333333333E-3</v>
      </c>
      <c r="F6" s="33">
        <v>1.3194444444444444E-2</v>
      </c>
      <c r="G6" s="33">
        <v>0.68888888888888899</v>
      </c>
      <c r="H6" s="33">
        <f t="shared" si="0"/>
        <v>0.33541666666666681</v>
      </c>
      <c r="I6" s="6">
        <f t="shared" si="1"/>
        <v>0.33541666666666681</v>
      </c>
      <c r="J6" s="33">
        <f t="shared" si="2"/>
        <v>0.35138888888888903</v>
      </c>
      <c r="K6" s="6">
        <f t="shared" si="3"/>
        <v>0.35138888888888903</v>
      </c>
      <c r="L6" s="34">
        <v>10149</v>
      </c>
      <c r="M6" s="35">
        <f t="shared" si="4"/>
        <v>1.9829539856143469E-4</v>
      </c>
      <c r="N6" s="36"/>
      <c r="O6" s="57"/>
    </row>
    <row r="7" spans="1:15" x14ac:dyDescent="0.25">
      <c r="A7" s="31"/>
      <c r="B7" s="32">
        <v>44741</v>
      </c>
      <c r="C7" s="33">
        <v>0.33124999999999999</v>
      </c>
      <c r="D7" s="33">
        <v>0.3444444444444445</v>
      </c>
      <c r="E7" s="33">
        <v>0</v>
      </c>
      <c r="F7" s="33">
        <v>1.5972222222222224E-2</v>
      </c>
      <c r="G7" s="33">
        <v>0.48958333333333331</v>
      </c>
      <c r="H7" s="33">
        <f t="shared" si="0"/>
        <v>0.1291666666666666</v>
      </c>
      <c r="I7" s="6">
        <f t="shared" si="1"/>
        <v>0.1291666666666666</v>
      </c>
      <c r="J7" s="33">
        <f t="shared" si="2"/>
        <v>0.15833333333333333</v>
      </c>
      <c r="K7" s="6">
        <f t="shared" si="3"/>
        <v>0.15833333333333333</v>
      </c>
      <c r="L7" s="34">
        <v>4602</v>
      </c>
      <c r="M7" s="35">
        <f t="shared" si="4"/>
        <v>1.6840504128639712E-4</v>
      </c>
      <c r="N7" s="36"/>
      <c r="O7" s="57"/>
    </row>
    <row r="8" spans="1:15" x14ac:dyDescent="0.25">
      <c r="A8" s="37" t="s">
        <v>62</v>
      </c>
      <c r="B8" s="37"/>
      <c r="C8" s="38"/>
      <c r="D8" s="39"/>
      <c r="E8" s="40">
        <f>SUM(E3:E7)</f>
        <v>3.4027777777777775E-2</v>
      </c>
      <c r="F8" s="40">
        <f>SUM(F3:F7)</f>
        <v>0.13055555555555556</v>
      </c>
      <c r="G8" s="39"/>
      <c r="H8" s="39">
        <f>SUM(H3:H6)</f>
        <v>0.94930555555555574</v>
      </c>
      <c r="I8" s="38">
        <f>H8</f>
        <v>0.94930555555555574</v>
      </c>
      <c r="J8" s="41">
        <f>SUM(J3:J7)</f>
        <v>1.2444444444444445</v>
      </c>
      <c r="K8" s="38">
        <f>SUM(K3:K7)</f>
        <v>1.2444444444444445</v>
      </c>
      <c r="L8" s="42">
        <f>SUM(L3:L7)</f>
        <v>33330</v>
      </c>
      <c r="M8" s="43">
        <f>I8/(L8/6)</f>
        <v>1.7089208920892092E-4</v>
      </c>
      <c r="N8" s="37">
        <f>N3</f>
        <v>812</v>
      </c>
      <c r="O8" s="37"/>
    </row>
    <row r="9" spans="1:15" x14ac:dyDescent="0.25">
      <c r="C9" s="44"/>
      <c r="D9" s="44"/>
      <c r="E9" s="44"/>
      <c r="F9" s="44"/>
      <c r="G9" s="44"/>
      <c r="H9" s="44"/>
      <c r="I9" s="44"/>
      <c r="J9" s="44"/>
      <c r="K9" s="44"/>
      <c r="L9" s="45"/>
    </row>
    <row r="10" spans="1:15" x14ac:dyDescent="0.25">
      <c r="A10" s="31"/>
      <c r="B10" s="31" t="s">
        <v>63</v>
      </c>
      <c r="C10" s="31" t="s">
        <v>50</v>
      </c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</row>
    <row r="11" spans="1:15" x14ac:dyDescent="0.25">
      <c r="A11" s="31"/>
      <c r="B11" s="31" t="s">
        <v>51</v>
      </c>
      <c r="C11" s="31" t="s">
        <v>52</v>
      </c>
      <c r="D11" s="31" t="s">
        <v>53</v>
      </c>
      <c r="E11" s="31" t="s">
        <v>54</v>
      </c>
      <c r="F11" s="31" t="s">
        <v>55</v>
      </c>
      <c r="G11" s="31" t="s">
        <v>56</v>
      </c>
      <c r="H11" s="31" t="s">
        <v>57</v>
      </c>
      <c r="I11" s="31" t="s">
        <v>64</v>
      </c>
      <c r="J11" s="31" t="s">
        <v>58</v>
      </c>
      <c r="K11" s="31" t="s">
        <v>65</v>
      </c>
      <c r="L11" s="31" t="s">
        <v>59</v>
      </c>
      <c r="M11" s="31" t="s">
        <v>60</v>
      </c>
      <c r="N11" s="31" t="s">
        <v>39</v>
      </c>
      <c r="O11" s="31" t="s">
        <v>61</v>
      </c>
    </row>
    <row r="12" spans="1:15" x14ac:dyDescent="0.25">
      <c r="A12" s="31"/>
      <c r="B12" s="32">
        <v>44743</v>
      </c>
      <c r="C12" s="33">
        <v>0.45763888888888887</v>
      </c>
      <c r="D12" s="33">
        <v>0.4597222222222222</v>
      </c>
      <c r="E12" s="33">
        <v>1.3888888888888889E-3</v>
      </c>
      <c r="F12" s="33">
        <v>1.3194444444444444E-2</v>
      </c>
      <c r="G12" s="33">
        <v>0.64652777777777781</v>
      </c>
      <c r="H12" s="33">
        <f>(G12-D12)-F12</f>
        <v>0.17361111111111116</v>
      </c>
      <c r="I12" s="6">
        <f>H12</f>
        <v>0.17361111111111116</v>
      </c>
      <c r="J12" s="33">
        <f>(G12-C12)</f>
        <v>0.18888888888888894</v>
      </c>
      <c r="K12" s="6">
        <f>J12</f>
        <v>0.18888888888888894</v>
      </c>
      <c r="L12" s="34">
        <f>1763*3</f>
        <v>5289</v>
      </c>
      <c r="M12" s="35">
        <f>I12/(L12/6)</f>
        <v>1.9694964391504384E-4</v>
      </c>
      <c r="N12" s="36">
        <v>980</v>
      </c>
      <c r="O12" s="57">
        <f>(N12/L17)</f>
        <v>3.4948824934916731E-2</v>
      </c>
    </row>
    <row r="13" spans="1:15" x14ac:dyDescent="0.25">
      <c r="A13" s="31"/>
      <c r="B13" s="32">
        <v>44746</v>
      </c>
      <c r="C13" s="33">
        <v>0.33333333333333331</v>
      </c>
      <c r="D13" s="33">
        <v>0.34583333333333338</v>
      </c>
      <c r="E13" s="33">
        <v>1.1805555555555555E-2</v>
      </c>
      <c r="F13" s="33">
        <v>1.3194444444444444E-2</v>
      </c>
      <c r="G13" s="33">
        <v>0.68819444444444444</v>
      </c>
      <c r="H13" s="33">
        <f t="shared" ref="H13:H15" si="5">(G13-D13)-F13</f>
        <v>0.32916666666666661</v>
      </c>
      <c r="I13" s="6">
        <f t="shared" ref="I13:I15" si="6">H13</f>
        <v>0.32916666666666661</v>
      </c>
      <c r="J13" s="33">
        <f t="shared" ref="J13:J15" si="7">(G13-C13)</f>
        <v>0.35486111111111113</v>
      </c>
      <c r="K13" s="6">
        <f t="shared" ref="K13:K15" si="8">J13</f>
        <v>0.35486111111111113</v>
      </c>
      <c r="L13" s="34">
        <f>3424*3</f>
        <v>10272</v>
      </c>
      <c r="M13" s="35">
        <f t="shared" ref="M13:M15" si="9">I13/(L13/6)</f>
        <v>1.9227024922118376E-4</v>
      </c>
      <c r="N13" s="36"/>
      <c r="O13" s="57"/>
    </row>
    <row r="14" spans="1:15" x14ac:dyDescent="0.25">
      <c r="A14" s="31"/>
      <c r="B14" s="32">
        <v>44747</v>
      </c>
      <c r="C14" s="33">
        <v>0.3347222222222222</v>
      </c>
      <c r="D14" s="33">
        <v>0.3430555555555555</v>
      </c>
      <c r="E14" s="33">
        <v>6.9444444444444441E-3</v>
      </c>
      <c r="F14" s="33">
        <v>3.1944444444444449E-2</v>
      </c>
      <c r="G14" s="33">
        <v>0.68819444444444444</v>
      </c>
      <c r="H14" s="33">
        <f t="shared" si="5"/>
        <v>0.3131944444444445</v>
      </c>
      <c r="I14" s="6">
        <f t="shared" si="6"/>
        <v>0.3131944444444445</v>
      </c>
      <c r="J14" s="33">
        <f t="shared" si="7"/>
        <v>0.35347222222222224</v>
      </c>
      <c r="K14" s="6">
        <f t="shared" si="8"/>
        <v>0.35347222222222224</v>
      </c>
      <c r="L14" s="34">
        <f>3193*3</f>
        <v>9579</v>
      </c>
      <c r="M14" s="35">
        <f t="shared" si="9"/>
        <v>1.96175662038487E-4</v>
      </c>
      <c r="N14" s="36"/>
      <c r="O14" s="57"/>
    </row>
    <row r="15" spans="1:15" x14ac:dyDescent="0.25">
      <c r="A15" s="31"/>
      <c r="B15" s="32">
        <v>44748</v>
      </c>
      <c r="C15" s="33">
        <v>0.34097222222222223</v>
      </c>
      <c r="D15" s="33">
        <v>0.35347222222222219</v>
      </c>
      <c r="E15" s="33">
        <v>1.1805555555555555E-2</v>
      </c>
      <c r="F15" s="33">
        <v>2.0833333333333333E-3</v>
      </c>
      <c r="G15" s="33">
        <v>0.44027777777777777</v>
      </c>
      <c r="H15" s="33">
        <f t="shared" si="5"/>
        <v>8.472222222222224E-2</v>
      </c>
      <c r="I15" s="6">
        <f t="shared" si="6"/>
        <v>8.472222222222224E-2</v>
      </c>
      <c r="J15" s="33">
        <f t="shared" si="7"/>
        <v>9.9305555555555536E-2</v>
      </c>
      <c r="K15" s="6">
        <f t="shared" si="8"/>
        <v>9.9305555555555536E-2</v>
      </c>
      <c r="L15" s="34">
        <f>967*3</f>
        <v>2901</v>
      </c>
      <c r="M15" s="35">
        <f t="shared" si="9"/>
        <v>1.7522693324141105E-4</v>
      </c>
      <c r="N15" s="36"/>
      <c r="O15" s="57"/>
    </row>
    <row r="16" spans="1:15" x14ac:dyDescent="0.25">
      <c r="A16" s="31"/>
      <c r="B16" s="32"/>
      <c r="C16" s="33"/>
      <c r="D16" s="33"/>
      <c r="E16" s="33"/>
      <c r="F16" s="33"/>
      <c r="G16" s="33"/>
      <c r="H16" s="33"/>
      <c r="I16" s="6"/>
      <c r="J16" s="33"/>
      <c r="K16" s="6"/>
      <c r="L16" s="34"/>
      <c r="M16" s="35"/>
      <c r="N16" s="36"/>
      <c r="O16" s="57"/>
    </row>
    <row r="17" spans="1:15" x14ac:dyDescent="0.25">
      <c r="A17" s="37" t="s">
        <v>62</v>
      </c>
      <c r="B17" s="37"/>
      <c r="C17" s="38"/>
      <c r="D17" s="39"/>
      <c r="E17" s="40">
        <f>SUM(E12:E16)</f>
        <v>3.1944444444444442E-2</v>
      </c>
      <c r="F17" s="40">
        <f>SUM(F12:F16)</f>
        <v>6.0416666666666667E-2</v>
      </c>
      <c r="G17" s="39"/>
      <c r="H17" s="39">
        <f>SUM(H12:H15)</f>
        <v>0.90069444444444458</v>
      </c>
      <c r="I17" s="38">
        <f>H17</f>
        <v>0.90069444444444458</v>
      </c>
      <c r="J17" s="41">
        <f>SUM(J12:J16)</f>
        <v>0.9965277777777779</v>
      </c>
      <c r="K17" s="38">
        <f>SUM(K12:K16)</f>
        <v>0.9965277777777779</v>
      </c>
      <c r="L17" s="42">
        <f>SUM(L12:L16)</f>
        <v>28041</v>
      </c>
      <c r="M17" s="43">
        <f>I17/(L17/6)</f>
        <v>1.9272374974739373E-4</v>
      </c>
      <c r="N17" s="37">
        <f>N12</f>
        <v>980</v>
      </c>
      <c r="O17" s="37"/>
    </row>
    <row r="18" spans="1:15" x14ac:dyDescent="0.25">
      <c r="C18" s="44"/>
      <c r="D18" s="44"/>
      <c r="E18" s="44"/>
      <c r="F18" s="44"/>
      <c r="G18" s="44"/>
      <c r="H18" s="44"/>
      <c r="I18" s="44"/>
      <c r="J18" s="44"/>
      <c r="K18" s="44"/>
      <c r="L18" s="45"/>
    </row>
    <row r="19" spans="1:15" x14ac:dyDescent="0.25">
      <c r="A19" s="31"/>
      <c r="B19" s="31" t="s">
        <v>0</v>
      </c>
      <c r="C19" s="31" t="s">
        <v>50</v>
      </c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</row>
    <row r="20" spans="1:15" x14ac:dyDescent="0.25">
      <c r="A20" s="31"/>
      <c r="B20" s="31" t="s">
        <v>51</v>
      </c>
      <c r="C20" s="31" t="s">
        <v>52</v>
      </c>
      <c r="D20" s="31" t="s">
        <v>53</v>
      </c>
      <c r="E20" s="31" t="s">
        <v>54</v>
      </c>
      <c r="F20" s="31" t="s">
        <v>55</v>
      </c>
      <c r="G20" s="31" t="s">
        <v>56</v>
      </c>
      <c r="H20" s="31" t="s">
        <v>57</v>
      </c>
      <c r="I20" s="31" t="s">
        <v>64</v>
      </c>
      <c r="J20" s="31" t="s">
        <v>58</v>
      </c>
      <c r="K20" s="31" t="s">
        <v>65</v>
      </c>
      <c r="L20" s="31" t="s">
        <v>59</v>
      </c>
      <c r="M20" s="31" t="s">
        <v>60</v>
      </c>
      <c r="N20" s="31" t="s">
        <v>39</v>
      </c>
      <c r="O20" s="31" t="s">
        <v>61</v>
      </c>
    </row>
    <row r="21" spans="1:15" x14ac:dyDescent="0.25">
      <c r="A21" s="31"/>
      <c r="B21" s="32">
        <v>44735</v>
      </c>
      <c r="C21" s="33">
        <v>0.5625</v>
      </c>
      <c r="D21" s="33">
        <v>0.56388888888888888</v>
      </c>
      <c r="E21" s="33">
        <v>0</v>
      </c>
      <c r="F21" s="33">
        <v>1.2499999999999999E-2</v>
      </c>
      <c r="G21" s="33">
        <v>0.68819444444444444</v>
      </c>
      <c r="H21" s="33">
        <f>(G21-D21)-F21</f>
        <v>0.11180555555555556</v>
      </c>
      <c r="I21" s="6">
        <f>H21</f>
        <v>0.11180555555555556</v>
      </c>
      <c r="J21" s="33">
        <f>(G21-C21)</f>
        <v>0.12569444444444444</v>
      </c>
      <c r="K21" s="6">
        <f>J21</f>
        <v>0.12569444444444444</v>
      </c>
      <c r="L21" s="34">
        <v>3336</v>
      </c>
      <c r="M21" s="35">
        <f>I21/(L21/6)</f>
        <v>2.0108912869704239E-4</v>
      </c>
      <c r="N21" s="36">
        <v>812</v>
      </c>
      <c r="O21" s="57">
        <f>(N21/L26)</f>
        <v>2.4362436243624361E-2</v>
      </c>
    </row>
    <row r="22" spans="1:15" x14ac:dyDescent="0.25">
      <c r="A22" s="31"/>
      <c r="B22" s="32">
        <v>44736</v>
      </c>
      <c r="C22" s="33">
        <v>0.33055555555555555</v>
      </c>
      <c r="D22" s="33">
        <v>0.33611111111111108</v>
      </c>
      <c r="E22" s="33">
        <v>1.2499999999999999E-2</v>
      </c>
      <c r="F22" s="33">
        <v>1.8055555555555557E-2</v>
      </c>
      <c r="G22" s="33">
        <v>0.64652777777777781</v>
      </c>
      <c r="H22" s="33">
        <f t="shared" ref="H22:H25" si="10">(G22-D22)-F22</f>
        <v>0.29236111111111118</v>
      </c>
      <c r="I22" s="6">
        <f t="shared" ref="I22:I25" si="11">H22</f>
        <v>0.29236111111111118</v>
      </c>
      <c r="J22" s="33">
        <f t="shared" ref="J22:J25" si="12">(G22-C22)</f>
        <v>0.31597222222222227</v>
      </c>
      <c r="K22" s="6">
        <f t="shared" ref="K22:K25" si="13">J22</f>
        <v>0.31597222222222227</v>
      </c>
      <c r="L22" s="34">
        <v>8793</v>
      </c>
      <c r="M22" s="35">
        <f t="shared" ref="M22:M25" si="14">I22/(L22/6)</f>
        <v>1.9949581106182954E-4</v>
      </c>
      <c r="N22" s="36"/>
      <c r="O22" s="57"/>
    </row>
    <row r="23" spans="1:15" x14ac:dyDescent="0.25">
      <c r="A23" s="31"/>
      <c r="B23" s="32">
        <v>44739</v>
      </c>
      <c r="C23" s="33">
        <v>0.3347222222222222</v>
      </c>
      <c r="D23" s="33">
        <v>0.34722222222222227</v>
      </c>
      <c r="E23" s="33">
        <v>1.9444444444444445E-2</v>
      </c>
      <c r="F23" s="33">
        <v>7.0833333333333331E-2</v>
      </c>
      <c r="G23" s="33">
        <v>0.62777777777777777</v>
      </c>
      <c r="H23" s="33">
        <f t="shared" si="10"/>
        <v>0.20972222222222217</v>
      </c>
      <c r="I23" s="6">
        <f t="shared" si="11"/>
        <v>0.20972222222222217</v>
      </c>
      <c r="J23" s="33">
        <f t="shared" si="12"/>
        <v>0.29305555555555557</v>
      </c>
      <c r="K23" s="6">
        <f t="shared" si="13"/>
        <v>0.29305555555555557</v>
      </c>
      <c r="L23" s="34">
        <v>6450</v>
      </c>
      <c r="M23" s="35">
        <f>I23/(L23/6)</f>
        <v>1.9509043927648574E-4</v>
      </c>
      <c r="N23" s="36"/>
      <c r="O23" s="57"/>
    </row>
    <row r="24" spans="1:15" x14ac:dyDescent="0.25">
      <c r="A24" s="31"/>
      <c r="B24" s="32">
        <v>44740</v>
      </c>
      <c r="C24" s="33">
        <v>0.33749999999999997</v>
      </c>
      <c r="D24" s="33">
        <v>0.34027777777777773</v>
      </c>
      <c r="E24" s="33">
        <v>2.0833333333333333E-3</v>
      </c>
      <c r="F24" s="33">
        <v>1.3194444444444444E-2</v>
      </c>
      <c r="G24" s="33">
        <v>0.68888888888888899</v>
      </c>
      <c r="H24" s="33">
        <f t="shared" si="10"/>
        <v>0.33541666666666681</v>
      </c>
      <c r="I24" s="6">
        <f t="shared" si="11"/>
        <v>0.33541666666666681</v>
      </c>
      <c r="J24" s="33">
        <f t="shared" si="12"/>
        <v>0.35138888888888903</v>
      </c>
      <c r="K24" s="6">
        <f t="shared" si="13"/>
        <v>0.35138888888888903</v>
      </c>
      <c r="L24" s="34">
        <v>10149</v>
      </c>
      <c r="M24" s="35">
        <f t="shared" si="14"/>
        <v>1.9829539856143469E-4</v>
      </c>
      <c r="N24" s="36"/>
      <c r="O24" s="57"/>
    </row>
    <row r="25" spans="1:15" x14ac:dyDescent="0.25">
      <c r="A25" s="31"/>
      <c r="B25" s="32">
        <v>44741</v>
      </c>
      <c r="C25" s="33">
        <v>0.33124999999999999</v>
      </c>
      <c r="D25" s="33">
        <v>0.3444444444444445</v>
      </c>
      <c r="E25" s="33">
        <v>0</v>
      </c>
      <c r="F25" s="33">
        <v>1.5972222222222224E-2</v>
      </c>
      <c r="G25" s="33">
        <v>0.48958333333333331</v>
      </c>
      <c r="H25" s="33">
        <f t="shared" si="10"/>
        <v>0.1291666666666666</v>
      </c>
      <c r="I25" s="6">
        <f t="shared" si="11"/>
        <v>0.1291666666666666</v>
      </c>
      <c r="J25" s="33">
        <f t="shared" si="12"/>
        <v>0.15833333333333333</v>
      </c>
      <c r="K25" s="6">
        <f t="shared" si="13"/>
        <v>0.15833333333333333</v>
      </c>
      <c r="L25" s="34">
        <v>4602</v>
      </c>
      <c r="M25" s="35">
        <f t="shared" si="14"/>
        <v>1.6840504128639712E-4</v>
      </c>
      <c r="N25" s="36"/>
      <c r="O25" s="57"/>
    </row>
    <row r="26" spans="1:15" x14ac:dyDescent="0.25">
      <c r="A26" s="37" t="s">
        <v>62</v>
      </c>
      <c r="B26" s="37"/>
      <c r="C26" s="38"/>
      <c r="D26" s="39"/>
      <c r="E26" s="40">
        <f>SUM(E21:E25)</f>
        <v>3.4027777777777775E-2</v>
      </c>
      <c r="F26" s="40">
        <f>SUM(F21:F25)</f>
        <v>0.13055555555555556</v>
      </c>
      <c r="G26" s="39"/>
      <c r="H26" s="39">
        <f>SUM(H21:H24)</f>
        <v>0.94930555555555574</v>
      </c>
      <c r="I26" s="38">
        <f>H26</f>
        <v>0.94930555555555574</v>
      </c>
      <c r="J26" s="41">
        <f>SUM(J21:J25)</f>
        <v>1.2444444444444445</v>
      </c>
      <c r="K26" s="38">
        <f>SUM(K21:K25)</f>
        <v>1.2444444444444445</v>
      </c>
      <c r="L26" s="42">
        <f>SUM(L21:L25)</f>
        <v>33330</v>
      </c>
      <c r="M26" s="43">
        <f>I26/(L26/6)</f>
        <v>1.7089208920892092E-4</v>
      </c>
      <c r="N26" s="37">
        <f>N21</f>
        <v>812</v>
      </c>
      <c r="O26" s="37"/>
    </row>
    <row r="27" spans="1:15" x14ac:dyDescent="0.25">
      <c r="C27" s="44"/>
      <c r="D27" s="44"/>
      <c r="E27" s="44"/>
      <c r="F27" s="44"/>
      <c r="G27" s="44"/>
      <c r="H27" s="44"/>
      <c r="I27" s="44"/>
      <c r="J27" s="44"/>
      <c r="K27" s="44"/>
      <c r="L27" s="45"/>
    </row>
  </sheetData>
  <mergeCells count="3">
    <mergeCell ref="O3:O7"/>
    <mergeCell ref="O12:O16"/>
    <mergeCell ref="O21:O2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243316-939C-469B-A478-68E85A614104}">
  <sheetPr codeName="Feuil1"/>
  <dimension ref="B2:S43"/>
  <sheetViews>
    <sheetView zoomScaleNormal="100" workbookViewId="0">
      <selection activeCell="M32" sqref="M32:N32"/>
    </sheetView>
  </sheetViews>
  <sheetFormatPr defaultColWidth="11.42578125" defaultRowHeight="15" x14ac:dyDescent="0.25"/>
  <cols>
    <col min="14" max="14" width="12" bestFit="1" customWidth="1"/>
  </cols>
  <sheetData>
    <row r="2" spans="2:18" ht="16.5" customHeight="1" x14ac:dyDescent="0.25"/>
    <row r="3" spans="2:18" ht="15.75" customHeight="1" x14ac:dyDescent="0.25">
      <c r="B3" t="s">
        <v>0</v>
      </c>
      <c r="C3" s="46"/>
      <c r="D3" s="46"/>
    </row>
    <row r="4" spans="2:18" ht="15" customHeight="1" x14ac:dyDescent="0.25">
      <c r="B4" s="46"/>
      <c r="C4" s="46"/>
      <c r="D4" s="46"/>
    </row>
    <row r="5" spans="2:18" ht="15.75" thickBot="1" x14ac:dyDescent="0.3"/>
    <row r="6" spans="2:18" x14ac:dyDescent="0.25">
      <c r="B6" s="58" t="s">
        <v>1</v>
      </c>
      <c r="C6" s="59"/>
      <c r="D6" s="59"/>
      <c r="E6" s="59"/>
      <c r="F6" s="59"/>
      <c r="G6" s="59"/>
      <c r="H6" s="59"/>
      <c r="I6" s="59"/>
      <c r="J6" s="60"/>
      <c r="L6" s="58" t="s">
        <v>2</v>
      </c>
      <c r="M6" s="59"/>
      <c r="N6" s="59"/>
      <c r="O6" s="60"/>
    </row>
    <row r="7" spans="2:18" ht="15.75" thickBot="1" x14ac:dyDescent="0.3">
      <c r="B7" s="61"/>
      <c r="C7" s="62"/>
      <c r="D7" s="62"/>
      <c r="E7" s="62"/>
      <c r="F7" s="62"/>
      <c r="G7" s="62"/>
      <c r="H7" s="62"/>
      <c r="I7" s="62"/>
      <c r="J7" s="63"/>
      <c r="L7" s="64"/>
      <c r="M7" s="65"/>
      <c r="N7" s="65"/>
      <c r="O7" s="66"/>
    </row>
    <row r="8" spans="2:18" ht="15.75" thickBot="1" x14ac:dyDescent="0.3">
      <c r="B8" s="67" t="s">
        <v>3</v>
      </c>
      <c r="C8" s="68"/>
      <c r="D8" s="69"/>
      <c r="E8" s="73" t="s">
        <v>4</v>
      </c>
      <c r="F8" s="68"/>
      <c r="G8" s="74"/>
      <c r="H8" s="67" t="s">
        <v>5</v>
      </c>
      <c r="I8" s="68"/>
      <c r="J8" s="69"/>
      <c r="L8" s="64"/>
      <c r="M8" s="65"/>
      <c r="N8" s="65"/>
      <c r="O8" s="66"/>
    </row>
    <row r="9" spans="2:18" x14ac:dyDescent="0.25">
      <c r="B9" s="70"/>
      <c r="C9" s="71"/>
      <c r="D9" s="72"/>
      <c r="E9" s="75"/>
      <c r="F9" s="71"/>
      <c r="G9" s="76"/>
      <c r="H9" s="70"/>
      <c r="I9" s="71"/>
      <c r="J9" s="72"/>
      <c r="L9" s="77" t="s">
        <v>6</v>
      </c>
      <c r="M9" s="78"/>
      <c r="N9" s="1">
        <f>SAISIE!K8</f>
        <v>1.2444444444444445</v>
      </c>
      <c r="O9" s="2" t="s">
        <v>7</v>
      </c>
    </row>
    <row r="10" spans="2:18" x14ac:dyDescent="0.25">
      <c r="B10" s="86" t="s">
        <v>8</v>
      </c>
      <c r="C10" s="87"/>
      <c r="D10" s="88"/>
      <c r="E10" s="89" t="s">
        <v>9</v>
      </c>
      <c r="F10" s="87"/>
      <c r="G10" s="90"/>
      <c r="H10" s="86" t="s">
        <v>10</v>
      </c>
      <c r="I10" s="87"/>
      <c r="J10" s="88"/>
      <c r="L10" s="84" t="s">
        <v>11</v>
      </c>
      <c r="M10" s="85"/>
      <c r="N10" s="3">
        <v>0</v>
      </c>
      <c r="O10" s="4" t="s">
        <v>7</v>
      </c>
    </row>
    <row r="11" spans="2:18" x14ac:dyDescent="0.25">
      <c r="B11" s="86"/>
      <c r="C11" s="87"/>
      <c r="D11" s="88"/>
      <c r="E11" s="89"/>
      <c r="F11" s="87"/>
      <c r="G11" s="90"/>
      <c r="H11" s="86"/>
      <c r="I11" s="87"/>
      <c r="J11" s="88"/>
      <c r="L11" s="84" t="s">
        <v>12</v>
      </c>
      <c r="M11" s="85"/>
      <c r="N11" s="3">
        <v>0</v>
      </c>
      <c r="O11" s="4" t="s">
        <v>7</v>
      </c>
    </row>
    <row r="12" spans="2:18" x14ac:dyDescent="0.25">
      <c r="B12" s="86"/>
      <c r="C12" s="87"/>
      <c r="D12" s="88"/>
      <c r="E12" s="89"/>
      <c r="F12" s="87"/>
      <c r="G12" s="90"/>
      <c r="H12" s="86"/>
      <c r="I12" s="87"/>
      <c r="J12" s="88"/>
      <c r="L12" s="84" t="s">
        <v>13</v>
      </c>
      <c r="M12" s="85"/>
      <c r="N12" s="3">
        <v>0</v>
      </c>
      <c r="O12" s="4" t="s">
        <v>7</v>
      </c>
    </row>
    <row r="13" spans="2:18" x14ac:dyDescent="0.25">
      <c r="B13" s="5" t="s">
        <v>14</v>
      </c>
      <c r="C13" s="6">
        <f>C14-N14-N15-N16</f>
        <v>1.0798611111111112</v>
      </c>
      <c r="D13" s="4" t="s">
        <v>7</v>
      </c>
      <c r="E13" s="7" t="s">
        <v>15</v>
      </c>
      <c r="F13" s="6">
        <f>C13-N17-N18-N19</f>
        <v>1.0798611111111112</v>
      </c>
      <c r="G13" s="4" t="s">
        <v>7</v>
      </c>
      <c r="H13" s="5" t="s">
        <v>16</v>
      </c>
      <c r="I13" s="6">
        <f>I14-M32</f>
        <v>1.0542297979797981</v>
      </c>
      <c r="J13" s="4" t="s">
        <v>7</v>
      </c>
      <c r="L13" s="84" t="s">
        <v>17</v>
      </c>
      <c r="M13" s="85"/>
      <c r="N13" s="3">
        <v>0</v>
      </c>
      <c r="O13" s="4" t="s">
        <v>7</v>
      </c>
      <c r="P13" s="8"/>
    </row>
    <row r="14" spans="2:18" x14ac:dyDescent="0.25">
      <c r="B14" s="5" t="s">
        <v>18</v>
      </c>
      <c r="C14" s="6">
        <f>N9-N10-N11-N12-N13</f>
        <v>1.2444444444444445</v>
      </c>
      <c r="D14" s="4" t="s">
        <v>7</v>
      </c>
      <c r="E14" s="7" t="s">
        <v>19</v>
      </c>
      <c r="F14" s="6">
        <f>C13</f>
        <v>1.0798611111111112</v>
      </c>
      <c r="G14" s="4" t="s">
        <v>7</v>
      </c>
      <c r="H14" s="5" t="s">
        <v>15</v>
      </c>
      <c r="I14" s="6">
        <f>F13</f>
        <v>1.0798611111111112</v>
      </c>
      <c r="J14" s="4" t="s">
        <v>7</v>
      </c>
      <c r="L14" s="84" t="s">
        <v>20</v>
      </c>
      <c r="M14" s="85"/>
      <c r="N14" s="3">
        <f>SAISIE!F8</f>
        <v>0.13055555555555556</v>
      </c>
      <c r="O14" s="4" t="s">
        <v>7</v>
      </c>
      <c r="P14" s="8"/>
      <c r="R14" s="9"/>
    </row>
    <row r="15" spans="2:18" ht="15.75" thickBot="1" x14ac:dyDescent="0.3">
      <c r="B15" s="10" t="s">
        <v>21</v>
      </c>
      <c r="C15" s="11">
        <f>C13/C14</f>
        <v>0.8677455357142857</v>
      </c>
      <c r="D15" s="12"/>
      <c r="E15" s="13" t="s">
        <v>22</v>
      </c>
      <c r="F15" s="11">
        <f>F13/F14</f>
        <v>1</v>
      </c>
      <c r="G15" s="14"/>
      <c r="H15" s="10" t="s">
        <v>23</v>
      </c>
      <c r="I15" s="11">
        <f>I13/I14</f>
        <v>0.97626425021923424</v>
      </c>
      <c r="J15" s="12"/>
      <c r="L15" s="84" t="s">
        <v>24</v>
      </c>
      <c r="M15" s="85"/>
      <c r="N15" s="3">
        <f>SAISIE!E8</f>
        <v>3.4027777777777775E-2</v>
      </c>
      <c r="O15" s="4" t="s">
        <v>7</v>
      </c>
      <c r="P15" s="8"/>
      <c r="R15" s="9"/>
    </row>
    <row r="16" spans="2:18" x14ac:dyDescent="0.25">
      <c r="L16" s="84" t="s">
        <v>25</v>
      </c>
      <c r="M16" s="85"/>
      <c r="N16" s="3">
        <v>0</v>
      </c>
      <c r="O16" s="4" t="s">
        <v>7</v>
      </c>
      <c r="P16" s="8"/>
    </row>
    <row r="17" spans="2:19" ht="15.75" thickBot="1" x14ac:dyDescent="0.3">
      <c r="I17" s="8"/>
      <c r="J17" s="8"/>
      <c r="L17" s="84" t="s">
        <v>26</v>
      </c>
      <c r="M17" s="85"/>
      <c r="N17" s="15">
        <v>0</v>
      </c>
      <c r="O17" s="4" t="s">
        <v>7</v>
      </c>
      <c r="P17" s="8"/>
    </row>
    <row r="18" spans="2:19" x14ac:dyDescent="0.25">
      <c r="B18" s="58" t="s">
        <v>27</v>
      </c>
      <c r="C18" s="79"/>
      <c r="D18" s="79"/>
      <c r="E18" s="79"/>
      <c r="F18" s="79"/>
      <c r="G18" s="79"/>
      <c r="H18" s="79"/>
      <c r="I18" s="79"/>
      <c r="J18" s="80"/>
      <c r="L18" s="84" t="s">
        <v>28</v>
      </c>
      <c r="M18" s="85"/>
      <c r="N18" s="15">
        <v>0</v>
      </c>
      <c r="O18" s="4" t="s">
        <v>7</v>
      </c>
    </row>
    <row r="19" spans="2:19" ht="15.75" thickBot="1" x14ac:dyDescent="0.3">
      <c r="B19" s="81"/>
      <c r="C19" s="82"/>
      <c r="D19" s="82"/>
      <c r="E19" s="82"/>
      <c r="F19" s="82"/>
      <c r="G19" s="82"/>
      <c r="H19" s="82"/>
      <c r="I19" s="82"/>
      <c r="J19" s="83"/>
      <c r="L19" s="84" t="s">
        <v>29</v>
      </c>
      <c r="M19" s="85"/>
      <c r="N19" s="15">
        <v>0</v>
      </c>
      <c r="O19" s="4" t="s">
        <v>7</v>
      </c>
    </row>
    <row r="20" spans="2:19" ht="15.75" thickBot="1" x14ac:dyDescent="0.3">
      <c r="B20" s="91" t="s">
        <v>30</v>
      </c>
      <c r="C20" s="92"/>
      <c r="D20" s="92"/>
      <c r="E20" s="92"/>
      <c r="F20" s="92"/>
      <c r="G20" s="92"/>
      <c r="H20" s="92"/>
      <c r="I20" s="92"/>
      <c r="J20" s="93"/>
      <c r="L20" s="97" t="s">
        <v>31</v>
      </c>
      <c r="M20" s="98"/>
      <c r="N20" s="16">
        <f>M32</f>
        <v>2.563131313131313E-2</v>
      </c>
      <c r="O20" s="17" t="s">
        <v>7</v>
      </c>
    </row>
    <row r="21" spans="2:19" x14ac:dyDescent="0.25">
      <c r="B21" s="94"/>
      <c r="C21" s="95"/>
      <c r="D21" s="95"/>
      <c r="E21" s="95"/>
      <c r="F21" s="95"/>
      <c r="G21" s="95"/>
      <c r="H21" s="95"/>
      <c r="I21" s="95"/>
      <c r="J21" s="96"/>
      <c r="L21" s="8"/>
      <c r="M21" s="8"/>
      <c r="N21" s="8"/>
      <c r="O21" s="8"/>
    </row>
    <row r="22" spans="2:19" x14ac:dyDescent="0.25">
      <c r="B22" s="94" t="s">
        <v>32</v>
      </c>
      <c r="C22" s="95"/>
      <c r="D22" s="95"/>
      <c r="E22" s="95"/>
      <c r="F22" s="95"/>
      <c r="G22" s="95"/>
      <c r="H22" s="95"/>
      <c r="I22" s="95"/>
      <c r="J22" s="96"/>
    </row>
    <row r="23" spans="2:19" x14ac:dyDescent="0.25">
      <c r="B23" s="94"/>
      <c r="C23" s="95"/>
      <c r="D23" s="95"/>
      <c r="E23" s="95"/>
      <c r="F23" s="95"/>
      <c r="G23" s="95"/>
      <c r="H23" s="95"/>
      <c r="I23" s="95"/>
      <c r="J23" s="96"/>
    </row>
    <row r="24" spans="2:19" x14ac:dyDescent="0.25">
      <c r="B24" s="94" t="s">
        <v>33</v>
      </c>
      <c r="C24" s="95"/>
      <c r="D24" s="95"/>
      <c r="E24" s="95"/>
      <c r="F24" s="95"/>
      <c r="G24" s="95"/>
      <c r="H24" s="95"/>
      <c r="I24" s="95"/>
      <c r="J24" s="96"/>
    </row>
    <row r="25" spans="2:19" x14ac:dyDescent="0.25">
      <c r="B25" s="94"/>
      <c r="C25" s="95"/>
      <c r="D25" s="95"/>
      <c r="E25" s="95"/>
      <c r="F25" s="95"/>
      <c r="G25" s="95"/>
      <c r="H25" s="95"/>
      <c r="I25" s="95"/>
      <c r="J25" s="96"/>
    </row>
    <row r="26" spans="2:19" ht="15.75" thickBot="1" x14ac:dyDescent="0.3">
      <c r="B26" s="94" t="s">
        <v>34</v>
      </c>
      <c r="C26" s="95"/>
      <c r="D26" s="95"/>
      <c r="E26" s="95"/>
      <c r="F26" s="95"/>
      <c r="G26" s="95"/>
      <c r="H26" s="95"/>
      <c r="I26" s="95"/>
      <c r="J26" s="96"/>
    </row>
    <row r="27" spans="2:19" ht="15.75" thickBot="1" x14ac:dyDescent="0.3">
      <c r="B27" s="99"/>
      <c r="C27" s="100"/>
      <c r="D27" s="100"/>
      <c r="E27" s="100"/>
      <c r="F27" s="100"/>
      <c r="G27" s="100"/>
      <c r="H27" s="100"/>
      <c r="I27" s="100"/>
      <c r="J27" s="101"/>
      <c r="L27" s="102" t="s">
        <v>35</v>
      </c>
      <c r="M27" s="103"/>
      <c r="N27" s="103"/>
      <c r="O27" s="104"/>
      <c r="Q27" s="18"/>
      <c r="R27" s="108" t="s">
        <v>36</v>
      </c>
      <c r="S27" s="109"/>
    </row>
    <row r="28" spans="2:19" ht="15.75" thickBot="1" x14ac:dyDescent="0.3">
      <c r="L28" s="105"/>
      <c r="M28" s="106"/>
      <c r="N28" s="106"/>
      <c r="O28" s="107"/>
      <c r="Q28" s="19" t="s">
        <v>37</v>
      </c>
      <c r="R28" s="20">
        <v>20</v>
      </c>
      <c r="S28" s="110" t="s">
        <v>38</v>
      </c>
    </row>
    <row r="29" spans="2:19" ht="15.75" thickBot="1" x14ac:dyDescent="0.3">
      <c r="L29" s="21" t="s">
        <v>39</v>
      </c>
      <c r="M29" s="113">
        <f>SAISIE!N3</f>
        <v>812</v>
      </c>
      <c r="N29" s="114"/>
      <c r="O29" s="2" t="s">
        <v>40</v>
      </c>
      <c r="Q29" s="22" t="s">
        <v>41</v>
      </c>
      <c r="R29" s="23">
        <v>22</v>
      </c>
      <c r="S29" s="111"/>
    </row>
    <row r="30" spans="2:19" x14ac:dyDescent="0.25">
      <c r="B30" s="115" t="s">
        <v>42</v>
      </c>
      <c r="C30" s="116"/>
      <c r="D30" s="119">
        <f>(C15*F15*I15)</f>
        <v>0.84714894480519487</v>
      </c>
      <c r="E30" s="120"/>
      <c r="L30" s="24" t="s">
        <v>43</v>
      </c>
      <c r="M30" s="123">
        <v>22</v>
      </c>
      <c r="N30" s="123"/>
      <c r="O30" s="4" t="s">
        <v>44</v>
      </c>
      <c r="Q30" s="22" t="s">
        <v>45</v>
      </c>
      <c r="R30" s="23">
        <v>22</v>
      </c>
      <c r="S30" s="111"/>
    </row>
    <row r="31" spans="2:19" ht="15.75" thickBot="1" x14ac:dyDescent="0.3">
      <c r="B31" s="117"/>
      <c r="C31" s="118"/>
      <c r="D31" s="121"/>
      <c r="E31" s="122"/>
      <c r="L31" s="25" t="s">
        <v>46</v>
      </c>
      <c r="M31" s="124">
        <f>M29/M30</f>
        <v>36.909090909090907</v>
      </c>
      <c r="N31" s="124"/>
      <c r="O31" s="26" t="s">
        <v>7</v>
      </c>
      <c r="Q31" s="22" t="s">
        <v>47</v>
      </c>
      <c r="R31" s="23">
        <v>22</v>
      </c>
      <c r="S31" s="111"/>
    </row>
    <row r="32" spans="2:19" ht="15.75" thickBot="1" x14ac:dyDescent="0.3">
      <c r="L32" s="27" t="s">
        <v>46</v>
      </c>
      <c r="M32" s="125">
        <f>M31/1440</f>
        <v>2.563131313131313E-2</v>
      </c>
      <c r="N32" s="125"/>
      <c r="O32" s="28" t="s">
        <v>7</v>
      </c>
      <c r="Q32" s="29" t="s">
        <v>48</v>
      </c>
      <c r="R32" s="30">
        <v>12</v>
      </c>
      <c r="S32" s="112"/>
    </row>
    <row r="37" spans="2:12" ht="15" customHeight="1" x14ac:dyDescent="0.25">
      <c r="B37" s="46"/>
      <c r="C37" s="46"/>
      <c r="D37" s="46"/>
    </row>
    <row r="38" spans="2:12" ht="15" customHeight="1" x14ac:dyDescent="0.25">
      <c r="B38" s="46"/>
      <c r="C38" s="46"/>
      <c r="D38" s="46"/>
    </row>
    <row r="40" spans="2:12" ht="15" customHeight="1" x14ac:dyDescent="0.25">
      <c r="B40" s="47"/>
      <c r="C40" s="47"/>
      <c r="D40" s="47"/>
      <c r="E40" s="47"/>
      <c r="F40" s="47"/>
      <c r="G40" s="47"/>
      <c r="H40" s="47"/>
      <c r="I40" s="47"/>
      <c r="J40" s="47"/>
      <c r="K40" s="48"/>
      <c r="L40" s="48"/>
    </row>
    <row r="41" spans="2:12" ht="15" customHeight="1" x14ac:dyDescent="0.25">
      <c r="B41" s="47"/>
      <c r="C41" s="47"/>
      <c r="D41" s="47"/>
      <c r="E41" s="47"/>
      <c r="F41" s="47"/>
      <c r="G41" s="47"/>
      <c r="H41" s="47"/>
      <c r="I41" s="47"/>
      <c r="J41" s="47"/>
      <c r="K41" s="48"/>
      <c r="L41" s="48"/>
    </row>
    <row r="42" spans="2:12" x14ac:dyDescent="0.25">
      <c r="B42" s="49"/>
      <c r="C42" s="8"/>
      <c r="D42" s="8"/>
      <c r="E42" s="50"/>
      <c r="F42" s="8"/>
      <c r="G42" s="8"/>
      <c r="H42" s="50"/>
      <c r="I42" s="8"/>
      <c r="J42" s="8"/>
      <c r="K42" s="51"/>
      <c r="L42" s="51"/>
    </row>
    <row r="43" spans="2:12" x14ac:dyDescent="0.25">
      <c r="B43" s="8"/>
      <c r="C43" s="8"/>
      <c r="D43" s="8"/>
      <c r="E43" s="8"/>
      <c r="F43" s="8"/>
      <c r="G43" s="8"/>
      <c r="H43" s="8"/>
      <c r="I43" s="8"/>
      <c r="J43" s="8"/>
      <c r="K43" s="51"/>
      <c r="L43" s="51"/>
    </row>
  </sheetData>
  <mergeCells count="34">
    <mergeCell ref="R27:S27"/>
    <mergeCell ref="S28:S32"/>
    <mergeCell ref="M29:N29"/>
    <mergeCell ref="B30:C31"/>
    <mergeCell ref="D30:E31"/>
    <mergeCell ref="M30:N30"/>
    <mergeCell ref="M31:N31"/>
    <mergeCell ref="M32:N32"/>
    <mergeCell ref="B20:J21"/>
    <mergeCell ref="L20:M20"/>
    <mergeCell ref="B22:J23"/>
    <mergeCell ref="B24:J25"/>
    <mergeCell ref="B26:J27"/>
    <mergeCell ref="L27:O28"/>
    <mergeCell ref="B18:J19"/>
    <mergeCell ref="L18:M18"/>
    <mergeCell ref="L19:M19"/>
    <mergeCell ref="B10:D12"/>
    <mergeCell ref="E10:G12"/>
    <mergeCell ref="H10:J12"/>
    <mergeCell ref="L10:M10"/>
    <mergeCell ref="L11:M11"/>
    <mergeCell ref="L12:M12"/>
    <mergeCell ref="L13:M13"/>
    <mergeCell ref="L14:M14"/>
    <mergeCell ref="L15:M15"/>
    <mergeCell ref="L16:M16"/>
    <mergeCell ref="L17:M17"/>
    <mergeCell ref="B6:J7"/>
    <mergeCell ref="L6:O8"/>
    <mergeCell ref="B8:D9"/>
    <mergeCell ref="E8:G9"/>
    <mergeCell ref="H8:J9"/>
    <mergeCell ref="L9:M9"/>
  </mergeCells>
  <dataValidations count="1">
    <dataValidation type="list" errorStyle="warning" allowBlank="1" showInputMessage="1" showErrorMessage="1" promptTitle="Production " prompt="Quel est le flacon produit ? " sqref="M30:N30" xr:uid="{FDDE255A-A59B-4A0A-91E4-7AE9D78A8483}">
      <formula1>$R$28:$R$32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F02D6E-BCD0-4262-B4F4-F92078CD8206}">
  <sheetPr codeName="Feuil2"/>
  <dimension ref="A1"/>
  <sheetViews>
    <sheetView zoomScale="115" zoomScaleNormal="115" workbookViewId="0">
      <selection sqref="A1:XFD1048576"/>
    </sheetView>
  </sheetViews>
  <sheetFormatPr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B8891B-2CC5-4BE8-BC1B-30EDDBCEB73B}">
  <sheetPr codeName="Sheet1"/>
  <dimension ref="A1:P8"/>
  <sheetViews>
    <sheetView tabSelected="1" workbookViewId="0">
      <selection activeCell="H30" sqref="H30"/>
    </sheetView>
  </sheetViews>
  <sheetFormatPr defaultRowHeight="15" x14ac:dyDescent="0.25"/>
  <cols>
    <col min="1" max="2" width="15.85546875" bestFit="1" customWidth="1"/>
    <col min="3" max="3" width="16.85546875" bestFit="1" customWidth="1"/>
    <col min="4" max="4" width="8.42578125" bestFit="1" customWidth="1"/>
    <col min="5" max="5" width="8.140625" bestFit="1" customWidth="1"/>
    <col min="6" max="6" width="14" bestFit="1" customWidth="1"/>
    <col min="7" max="7" width="11.42578125" bestFit="1" customWidth="1"/>
    <col min="8" max="8" width="16.85546875" bestFit="1" customWidth="1"/>
    <col min="9" max="9" width="18" bestFit="1" customWidth="1"/>
    <col min="10" max="10" width="23.42578125" bestFit="1" customWidth="1"/>
    <col min="11" max="11" width="19" bestFit="1" customWidth="1"/>
    <col min="12" max="12" width="14.42578125" bestFit="1" customWidth="1"/>
    <col min="13" max="13" width="7.140625" bestFit="1" customWidth="1"/>
  </cols>
  <sheetData>
    <row r="1" spans="1:16" x14ac:dyDescent="0.25">
      <c r="A1" s="31"/>
      <c r="B1" s="52" t="s">
        <v>0</v>
      </c>
      <c r="C1" s="52" t="s">
        <v>50</v>
      </c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</row>
    <row r="2" spans="1:16" x14ac:dyDescent="0.25">
      <c r="A2" s="31"/>
      <c r="B2" s="31" t="s">
        <v>51</v>
      </c>
      <c r="C2" s="31" t="s">
        <v>52</v>
      </c>
      <c r="D2" s="31" t="s">
        <v>53</v>
      </c>
      <c r="E2" s="31" t="s">
        <v>54</v>
      </c>
      <c r="F2" s="31" t="s">
        <v>55</v>
      </c>
      <c r="G2" s="31" t="s">
        <v>56</v>
      </c>
      <c r="H2" s="31" t="s">
        <v>57</v>
      </c>
      <c r="I2" s="31" t="s">
        <v>64</v>
      </c>
      <c r="J2" s="31" t="s">
        <v>58</v>
      </c>
      <c r="K2" s="31" t="s">
        <v>65</v>
      </c>
      <c r="L2" s="31" t="s">
        <v>59</v>
      </c>
      <c r="M2" s="31" t="s">
        <v>60</v>
      </c>
      <c r="N2" s="31" t="s">
        <v>39</v>
      </c>
      <c r="O2" s="31" t="s">
        <v>61</v>
      </c>
      <c r="P2" s="31" t="s">
        <v>49</v>
      </c>
    </row>
    <row r="3" spans="1:16" x14ac:dyDescent="0.25">
      <c r="A3" s="31"/>
      <c r="B3" s="53">
        <v>44735</v>
      </c>
      <c r="C3" s="54">
        <v>0.5625</v>
      </c>
      <c r="D3" s="54">
        <v>0.56388888888888888</v>
      </c>
      <c r="E3" s="54">
        <v>0</v>
      </c>
      <c r="F3" s="54">
        <v>1.2499999999999999E-2</v>
      </c>
      <c r="G3" s="54">
        <v>0.68819444444444444</v>
      </c>
      <c r="H3" s="33">
        <f>(G3-D3)-F3</f>
        <v>0.11180555555555556</v>
      </c>
      <c r="I3" s="6">
        <f>H3</f>
        <v>0.11180555555555556</v>
      </c>
      <c r="J3" s="33">
        <f>(G3-C3)</f>
        <v>0.12569444444444444</v>
      </c>
      <c r="K3" s="6">
        <f>J3</f>
        <v>0.12569444444444444</v>
      </c>
      <c r="L3" s="55">
        <v>3336</v>
      </c>
      <c r="M3" s="35">
        <f>I3/(L3/6)</f>
        <v>2.0108912869704239E-4</v>
      </c>
      <c r="N3" s="56">
        <v>812</v>
      </c>
      <c r="O3" s="57">
        <f>(N3/L8)</f>
        <v>2.4362436243624361E-2</v>
      </c>
      <c r="P3" s="57">
        <f>TRS!D30</f>
        <v>0.84714894480519487</v>
      </c>
    </row>
    <row r="4" spans="1:16" x14ac:dyDescent="0.25">
      <c r="A4" s="31"/>
      <c r="B4" s="53">
        <v>44736</v>
      </c>
      <c r="C4" s="54">
        <v>0.33055555555555555</v>
      </c>
      <c r="D4" s="54">
        <v>0.33611111111111108</v>
      </c>
      <c r="E4" s="54">
        <v>1.2499999999999999E-2</v>
      </c>
      <c r="F4" s="54">
        <v>1.8055555555555557E-2</v>
      </c>
      <c r="G4" s="54">
        <v>0.64652777777777781</v>
      </c>
      <c r="H4" s="33">
        <f t="shared" ref="H4:H7" si="0">(G4-D4)-F4</f>
        <v>0.29236111111111118</v>
      </c>
      <c r="I4" s="6">
        <f t="shared" ref="I4:I7" si="1">H4</f>
        <v>0.29236111111111118</v>
      </c>
      <c r="J4" s="33">
        <f t="shared" ref="J4:J7" si="2">(G4-C4)</f>
        <v>0.31597222222222227</v>
      </c>
      <c r="K4" s="6">
        <f t="shared" ref="K4:K7" si="3">J4</f>
        <v>0.31597222222222227</v>
      </c>
      <c r="L4" s="55">
        <v>8793</v>
      </c>
      <c r="M4" s="35">
        <f t="shared" ref="M4:M7" si="4">I4/(L4/6)</f>
        <v>1.9949581106182954E-4</v>
      </c>
      <c r="N4" s="36"/>
      <c r="O4" s="57"/>
      <c r="P4" s="57"/>
    </row>
    <row r="5" spans="1:16" x14ac:dyDescent="0.25">
      <c r="A5" s="31"/>
      <c r="B5" s="53">
        <v>44739</v>
      </c>
      <c r="C5" s="54">
        <v>0.3347222222222222</v>
      </c>
      <c r="D5" s="54">
        <v>0.34722222222222227</v>
      </c>
      <c r="E5" s="54">
        <v>1.9444444444444445E-2</v>
      </c>
      <c r="F5" s="54">
        <v>7.0833333333333331E-2</v>
      </c>
      <c r="G5" s="54">
        <v>0.62777777777777777</v>
      </c>
      <c r="H5" s="33">
        <f t="shared" si="0"/>
        <v>0.20972222222222217</v>
      </c>
      <c r="I5" s="6">
        <f t="shared" si="1"/>
        <v>0.20972222222222217</v>
      </c>
      <c r="J5" s="33">
        <f t="shared" si="2"/>
        <v>0.29305555555555557</v>
      </c>
      <c r="K5" s="6">
        <f t="shared" si="3"/>
        <v>0.29305555555555557</v>
      </c>
      <c r="L5" s="55">
        <v>6450</v>
      </c>
      <c r="M5" s="35">
        <f>I5/(L5/6)</f>
        <v>1.9509043927648574E-4</v>
      </c>
      <c r="N5" s="36"/>
      <c r="O5" s="57"/>
      <c r="P5" s="57"/>
    </row>
    <row r="6" spans="1:16" x14ac:dyDescent="0.25">
      <c r="A6" s="31"/>
      <c r="B6" s="53">
        <v>44740</v>
      </c>
      <c r="C6" s="54">
        <v>0.33749999999999997</v>
      </c>
      <c r="D6" s="54">
        <v>0.34027777777777773</v>
      </c>
      <c r="E6" s="54">
        <v>2.0833333333333333E-3</v>
      </c>
      <c r="F6" s="54">
        <v>1.3194444444444444E-2</v>
      </c>
      <c r="G6" s="54">
        <v>0.68888888888888899</v>
      </c>
      <c r="H6" s="33">
        <f t="shared" si="0"/>
        <v>0.33541666666666681</v>
      </c>
      <c r="I6" s="6">
        <f t="shared" si="1"/>
        <v>0.33541666666666681</v>
      </c>
      <c r="J6" s="33">
        <f t="shared" si="2"/>
        <v>0.35138888888888903</v>
      </c>
      <c r="K6" s="6">
        <f t="shared" si="3"/>
        <v>0.35138888888888903</v>
      </c>
      <c r="L6" s="55">
        <v>10149</v>
      </c>
      <c r="M6" s="35">
        <f t="shared" si="4"/>
        <v>1.9829539856143469E-4</v>
      </c>
      <c r="N6" s="36"/>
      <c r="O6" s="57"/>
      <c r="P6" s="57"/>
    </row>
    <row r="7" spans="1:16" x14ac:dyDescent="0.25">
      <c r="A7" s="31"/>
      <c r="B7" s="53">
        <v>44741</v>
      </c>
      <c r="C7" s="54">
        <v>0.33124999999999999</v>
      </c>
      <c r="D7" s="54">
        <v>0.3444444444444445</v>
      </c>
      <c r="E7" s="54">
        <v>0</v>
      </c>
      <c r="F7" s="54">
        <v>1.5972222222222224E-2</v>
      </c>
      <c r="G7" s="54">
        <v>0.48958333333333331</v>
      </c>
      <c r="H7" s="33">
        <f t="shared" si="0"/>
        <v>0.1291666666666666</v>
      </c>
      <c r="I7" s="6">
        <f t="shared" si="1"/>
        <v>0.1291666666666666</v>
      </c>
      <c r="J7" s="33">
        <f t="shared" si="2"/>
        <v>0.15833333333333333</v>
      </c>
      <c r="K7" s="6">
        <f t="shared" si="3"/>
        <v>0.15833333333333333</v>
      </c>
      <c r="L7" s="55">
        <v>4602</v>
      </c>
      <c r="M7" s="35">
        <f t="shared" si="4"/>
        <v>1.6840504128639712E-4</v>
      </c>
      <c r="N7" s="36"/>
      <c r="O7" s="57"/>
      <c r="P7" s="57"/>
    </row>
    <row r="8" spans="1:16" x14ac:dyDescent="0.25">
      <c r="A8" s="37" t="s">
        <v>62</v>
      </c>
      <c r="B8" s="37"/>
      <c r="C8" s="38"/>
      <c r="D8" s="39"/>
      <c r="E8" s="40">
        <f>SUM(E3:E7)</f>
        <v>3.4027777777777775E-2</v>
      </c>
      <c r="F8" s="40">
        <f>SUM(F3:F7)</f>
        <v>0.13055555555555556</v>
      </c>
      <c r="G8" s="39"/>
      <c r="H8" s="39">
        <f>SUM(H3:H6)</f>
        <v>0.94930555555555574</v>
      </c>
      <c r="I8" s="38">
        <f>H8</f>
        <v>0.94930555555555574</v>
      </c>
      <c r="J8" s="41">
        <f>SUM(J3:J7)</f>
        <v>1.2444444444444445</v>
      </c>
      <c r="K8" s="38">
        <f>SUM(K3:K7)</f>
        <v>1.2444444444444445</v>
      </c>
      <c r="L8" s="42">
        <f>SUM(L3:L7)</f>
        <v>33330</v>
      </c>
      <c r="M8" s="43">
        <f>I8/(L8/6)</f>
        <v>1.7089208920892092E-4</v>
      </c>
      <c r="N8" s="37">
        <f>N3</f>
        <v>812</v>
      </c>
      <c r="O8" s="37"/>
      <c r="P8" s="37"/>
    </row>
  </sheetData>
  <mergeCells count="2">
    <mergeCell ref="O3:O7"/>
    <mergeCell ref="P3:P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données originales</vt:lpstr>
      <vt:lpstr>TRS</vt:lpstr>
      <vt:lpstr>DONNEES PROD</vt:lpstr>
      <vt:lpstr>SAISIE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UserPC</dc:creator>
  <cp:lastModifiedBy>h2so4</cp:lastModifiedBy>
  <dcterms:created xsi:type="dcterms:W3CDTF">2022-07-12T07:25:38Z</dcterms:created>
  <dcterms:modified xsi:type="dcterms:W3CDTF">2022-07-13T09:49:45Z</dcterms:modified>
</cp:coreProperties>
</file>