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3C229EE-4C59-4257-BD72-A1AD03365C4D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Gestion stock " sheetId="2" r:id="rId1"/>
    <sheet name="Grammage" sheetId="8" r:id="rId2"/>
    <sheet name="Original Planning S" sheetId="3" r:id="rId3"/>
    <sheet name="Original Calculateur S" sheetId="4" r:id="rId4"/>
    <sheet name="Original Courses S" sheetId="5" r:id="rId5"/>
    <sheet name="-.-.-.-" sheetId="6" r:id="rId6"/>
    <sheet name="-.-.-" sheetId="7" r:id="rId7"/>
  </sheets>
  <definedNames>
    <definedName name="_xlnm._FilterDatabase" localSheetId="5" hidden="1">'-.-.-.-'!$E$1:$E$1000</definedName>
    <definedName name="_xlnm.Print_Area" localSheetId="3">'Original Calculateur S'!$B$1:$J$284</definedName>
    <definedName name="_xlnm.Print_Area" localSheetId="4">'Original Courses S'!$A$1:$U$48</definedName>
    <definedName name="_xlnm.Print_Area" localSheetId="2">'Original Planning S'!$A$1:$R$80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0" i="3" l="1"/>
  <c r="F80" i="3"/>
  <c r="G80" i="3"/>
  <c r="H80" i="3"/>
  <c r="I80" i="3"/>
  <c r="J80" i="3"/>
  <c r="K80" i="3"/>
  <c r="L80" i="3"/>
  <c r="O80" i="3"/>
  <c r="P80" i="3"/>
  <c r="Q80" i="3"/>
  <c r="R17" i="3"/>
  <c r="R18" i="3"/>
  <c r="R19" i="3"/>
  <c r="R20" i="3"/>
  <c r="R21" i="3"/>
  <c r="R22" i="3"/>
  <c r="R23" i="3"/>
  <c r="R24" i="3"/>
  <c r="R25" i="3"/>
  <c r="R26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50" i="3"/>
  <c r="R51" i="3"/>
  <c r="R52" i="3"/>
  <c r="R53" i="3"/>
  <c r="R54" i="3"/>
  <c r="R55" i="3"/>
  <c r="R56" i="3"/>
  <c r="R58" i="3"/>
  <c r="R59" i="3"/>
  <c r="R60" i="3"/>
  <c r="R61" i="3"/>
  <c r="R62" i="3"/>
  <c r="R63" i="3"/>
  <c r="R64" i="3"/>
  <c r="R65" i="3"/>
  <c r="R16" i="3"/>
  <c r="R15" i="3"/>
  <c r="R10" i="3"/>
  <c r="R11" i="3"/>
  <c r="D70" i="3"/>
  <c r="E70" i="3"/>
  <c r="F70" i="3"/>
  <c r="G70" i="3"/>
  <c r="H70" i="3"/>
  <c r="I70" i="3"/>
  <c r="J70" i="3"/>
  <c r="K70" i="3"/>
  <c r="L70" i="3"/>
  <c r="M70" i="3"/>
  <c r="N70" i="3"/>
  <c r="O70" i="3"/>
  <c r="P70" i="3"/>
  <c r="Q70" i="3"/>
  <c r="E142" i="3"/>
  <c r="E143" i="3" s="1"/>
  <c r="F142" i="3"/>
  <c r="F143" i="3" s="1"/>
  <c r="G142" i="3"/>
  <c r="G143" i="3" s="1"/>
  <c r="H142" i="3"/>
  <c r="I142" i="3"/>
  <c r="J142" i="3"/>
  <c r="K142" i="3"/>
  <c r="K143" i="3" s="1"/>
  <c r="L142" i="3"/>
  <c r="L143" i="3" s="1"/>
  <c r="M142" i="3"/>
  <c r="M143" i="3" s="1"/>
  <c r="N142" i="3"/>
  <c r="N143" i="3" s="1"/>
  <c r="O142" i="3"/>
  <c r="P142" i="3"/>
  <c r="Q142" i="3"/>
  <c r="Q143" i="3" s="1"/>
  <c r="E139" i="3"/>
  <c r="E140" i="3" s="1"/>
  <c r="F139" i="3"/>
  <c r="F140" i="3" s="1"/>
  <c r="G139" i="3"/>
  <c r="H139" i="3"/>
  <c r="I139" i="3"/>
  <c r="J139" i="3"/>
  <c r="K139" i="3"/>
  <c r="L139" i="3"/>
  <c r="L140" i="3" s="1"/>
  <c r="M139" i="3"/>
  <c r="M140" i="3" s="1"/>
  <c r="N139" i="3"/>
  <c r="N140" i="3" s="1"/>
  <c r="O139" i="3"/>
  <c r="P139" i="3"/>
  <c r="P140" i="3" s="1"/>
  <c r="Q139" i="3"/>
  <c r="E136" i="3"/>
  <c r="E137" i="3" s="1"/>
  <c r="F136" i="3"/>
  <c r="G136" i="3"/>
  <c r="G137" i="3" s="1"/>
  <c r="H136" i="3"/>
  <c r="I136" i="3"/>
  <c r="J136" i="3"/>
  <c r="J137" i="3" s="1"/>
  <c r="K136" i="3"/>
  <c r="L136" i="3"/>
  <c r="M136" i="3"/>
  <c r="M137" i="3" s="1"/>
  <c r="N136" i="3"/>
  <c r="N137" i="3" s="1"/>
  <c r="O136" i="3"/>
  <c r="P136" i="3"/>
  <c r="P137" i="3" s="1"/>
  <c r="Q136" i="3"/>
  <c r="F133" i="3"/>
  <c r="F134" i="3" s="1"/>
  <c r="G133" i="3"/>
  <c r="H133" i="3"/>
  <c r="I133" i="3"/>
  <c r="I134" i="3" s="1"/>
  <c r="J133" i="3"/>
  <c r="J134" i="3" s="1"/>
  <c r="K133" i="3"/>
  <c r="L133" i="3"/>
  <c r="L134" i="3" s="1"/>
  <c r="M133" i="3"/>
  <c r="M134" i="3" s="1"/>
  <c r="O133" i="3"/>
  <c r="O134" i="3" s="1"/>
  <c r="P133" i="3"/>
  <c r="P134" i="3" s="1"/>
  <c r="Q133" i="3"/>
  <c r="P143" i="3"/>
  <c r="O143" i="3"/>
  <c r="J143" i="3"/>
  <c r="I143" i="3"/>
  <c r="H143" i="3"/>
  <c r="J140" i="3"/>
  <c r="Q140" i="3"/>
  <c r="O140" i="3"/>
  <c r="K140" i="3"/>
  <c r="I140" i="3"/>
  <c r="H140" i="3"/>
  <c r="G140" i="3"/>
  <c r="Q137" i="3"/>
  <c r="O137" i="3"/>
  <c r="L137" i="3"/>
  <c r="K137" i="3"/>
  <c r="I137" i="3"/>
  <c r="H137" i="3"/>
  <c r="F137" i="3"/>
  <c r="Q134" i="3"/>
  <c r="K134" i="3"/>
  <c r="H134" i="3"/>
  <c r="G134" i="3"/>
  <c r="E129" i="3"/>
  <c r="E130" i="3" s="1"/>
  <c r="F129" i="3"/>
  <c r="F130" i="3" s="1"/>
  <c r="G129" i="3"/>
  <c r="G130" i="3" s="1"/>
  <c r="H129" i="3"/>
  <c r="I129" i="3"/>
  <c r="I130" i="3" s="1"/>
  <c r="J129" i="3"/>
  <c r="J130" i="3" s="1"/>
  <c r="K129" i="3"/>
  <c r="L129" i="3"/>
  <c r="L130" i="3" s="1"/>
  <c r="M129" i="3"/>
  <c r="M130" i="3" s="1"/>
  <c r="N129" i="3"/>
  <c r="N130" i="3" s="1"/>
  <c r="O129" i="3"/>
  <c r="O130" i="3" s="1"/>
  <c r="P129" i="3"/>
  <c r="P130" i="3" s="1"/>
  <c r="Q129" i="3"/>
  <c r="H130" i="3"/>
  <c r="K130" i="3"/>
  <c r="Q130" i="3"/>
  <c r="E126" i="3"/>
  <c r="E127" i="3" s="1"/>
  <c r="F126" i="3"/>
  <c r="F127" i="3" s="1"/>
  <c r="G126" i="3"/>
  <c r="G127" i="3" s="1"/>
  <c r="H126" i="3"/>
  <c r="I126" i="3"/>
  <c r="I127" i="3" s="1"/>
  <c r="J126" i="3"/>
  <c r="J127" i="3" s="1"/>
  <c r="K126" i="3"/>
  <c r="L126" i="3"/>
  <c r="L127" i="3" s="1"/>
  <c r="M126" i="3"/>
  <c r="M127" i="3" s="1"/>
  <c r="N126" i="3"/>
  <c r="N127" i="3" s="1"/>
  <c r="O126" i="3"/>
  <c r="O127" i="3" s="1"/>
  <c r="P126" i="3"/>
  <c r="P127" i="3" s="1"/>
  <c r="Q126" i="3"/>
  <c r="H127" i="3"/>
  <c r="K127" i="3"/>
  <c r="Q127" i="3"/>
  <c r="E123" i="3"/>
  <c r="E124" i="3" s="1"/>
  <c r="F123" i="3"/>
  <c r="F124" i="3" s="1"/>
  <c r="G123" i="3"/>
  <c r="G124" i="3" s="1"/>
  <c r="H123" i="3"/>
  <c r="I123" i="3"/>
  <c r="I124" i="3" s="1"/>
  <c r="J123" i="3"/>
  <c r="K123" i="3"/>
  <c r="L123" i="3"/>
  <c r="L124" i="3" s="1"/>
  <c r="M123" i="3"/>
  <c r="M124" i="3" s="1"/>
  <c r="N123" i="3"/>
  <c r="N124" i="3" s="1"/>
  <c r="O123" i="3"/>
  <c r="O124" i="3" s="1"/>
  <c r="P123" i="3"/>
  <c r="Q123" i="3"/>
  <c r="H124" i="3"/>
  <c r="J124" i="3"/>
  <c r="K124" i="3"/>
  <c r="P124" i="3"/>
  <c r="Q124" i="3"/>
  <c r="F120" i="3"/>
  <c r="F121" i="3" s="1"/>
  <c r="G120" i="3"/>
  <c r="H120" i="3"/>
  <c r="H121" i="3" s="1"/>
  <c r="I120" i="3"/>
  <c r="I121" i="3" s="1"/>
  <c r="J120" i="3"/>
  <c r="J121" i="3" s="1"/>
  <c r="K120" i="3"/>
  <c r="L120" i="3"/>
  <c r="O120" i="3"/>
  <c r="O121" i="3" s="1"/>
  <c r="P120" i="3"/>
  <c r="P121" i="3" s="1"/>
  <c r="Q120" i="3"/>
  <c r="G121" i="3"/>
  <c r="K121" i="3"/>
  <c r="L121" i="3"/>
  <c r="Q121" i="3"/>
  <c r="E116" i="3"/>
  <c r="E117" i="3" s="1"/>
  <c r="K116" i="3"/>
  <c r="K117" i="3" s="1"/>
  <c r="Q116" i="3"/>
  <c r="Q117" i="3"/>
  <c r="H113" i="3"/>
  <c r="H114" i="3" s="1"/>
  <c r="I113" i="3"/>
  <c r="I114" i="3" s="1"/>
  <c r="N113" i="3"/>
  <c r="N114" i="3" s="1"/>
  <c r="O113" i="3"/>
  <c r="O114" i="3" s="1"/>
  <c r="F110" i="3"/>
  <c r="F111" i="3" s="1"/>
  <c r="G110" i="3"/>
  <c r="G111" i="3" s="1"/>
  <c r="L110" i="3"/>
  <c r="L111" i="3" s="1"/>
  <c r="M110" i="3"/>
  <c r="M111" i="3" s="1"/>
  <c r="D14" i="3"/>
  <c r="D107" i="3" s="1"/>
  <c r="D108" i="3" s="1"/>
  <c r="I107" i="3"/>
  <c r="I108" i="3" s="1"/>
  <c r="D116" i="3"/>
  <c r="D117" i="3" s="1"/>
  <c r="E57" i="3"/>
  <c r="F57" i="3"/>
  <c r="F116" i="3" s="1"/>
  <c r="F117" i="3" s="1"/>
  <c r="G57" i="3"/>
  <c r="G116" i="3" s="1"/>
  <c r="G117" i="3" s="1"/>
  <c r="H57" i="3"/>
  <c r="H116" i="3" s="1"/>
  <c r="H117" i="3" s="1"/>
  <c r="I57" i="3"/>
  <c r="I116" i="3" s="1"/>
  <c r="I117" i="3" s="1"/>
  <c r="J57" i="3"/>
  <c r="J116" i="3" s="1"/>
  <c r="J117" i="3" s="1"/>
  <c r="K57" i="3"/>
  <c r="L57" i="3"/>
  <c r="L116" i="3" s="1"/>
  <c r="L117" i="3" s="1"/>
  <c r="M57" i="3"/>
  <c r="M116" i="3" s="1"/>
  <c r="M117" i="3" s="1"/>
  <c r="N57" i="3"/>
  <c r="N116" i="3" s="1"/>
  <c r="N117" i="3" s="1"/>
  <c r="O57" i="3"/>
  <c r="O116" i="3" s="1"/>
  <c r="O117" i="3" s="1"/>
  <c r="P57" i="3"/>
  <c r="P116" i="3" s="1"/>
  <c r="P117" i="3" s="1"/>
  <c r="Q57" i="3"/>
  <c r="D113" i="3"/>
  <c r="D114" i="3" s="1"/>
  <c r="E49" i="3"/>
  <c r="E113" i="3" s="1"/>
  <c r="E114" i="3" s="1"/>
  <c r="F49" i="3"/>
  <c r="F113" i="3" s="1"/>
  <c r="F114" i="3" s="1"/>
  <c r="G49" i="3"/>
  <c r="G113" i="3" s="1"/>
  <c r="G114" i="3" s="1"/>
  <c r="H49" i="3"/>
  <c r="I49" i="3"/>
  <c r="J49" i="3"/>
  <c r="J113" i="3" s="1"/>
  <c r="J114" i="3" s="1"/>
  <c r="K49" i="3"/>
  <c r="K113" i="3" s="1"/>
  <c r="K114" i="3" s="1"/>
  <c r="L49" i="3"/>
  <c r="L113" i="3" s="1"/>
  <c r="L114" i="3" s="1"/>
  <c r="M49" i="3"/>
  <c r="M113" i="3" s="1"/>
  <c r="M114" i="3" s="1"/>
  <c r="N49" i="3"/>
  <c r="O49" i="3"/>
  <c r="P49" i="3"/>
  <c r="P113" i="3" s="1"/>
  <c r="P114" i="3" s="1"/>
  <c r="Q49" i="3"/>
  <c r="Q113" i="3" s="1"/>
  <c r="Q114" i="3" s="1"/>
  <c r="D110" i="3"/>
  <c r="D111" i="3" s="1"/>
  <c r="E27" i="3"/>
  <c r="E110" i="3" s="1"/>
  <c r="E111" i="3" s="1"/>
  <c r="F27" i="3"/>
  <c r="G27" i="3"/>
  <c r="H27" i="3"/>
  <c r="H110" i="3" s="1"/>
  <c r="H111" i="3" s="1"/>
  <c r="I27" i="3"/>
  <c r="I110" i="3" s="1"/>
  <c r="I111" i="3" s="1"/>
  <c r="J27" i="3"/>
  <c r="J110" i="3" s="1"/>
  <c r="J111" i="3" s="1"/>
  <c r="K27" i="3"/>
  <c r="K110" i="3" s="1"/>
  <c r="K111" i="3" s="1"/>
  <c r="L27" i="3"/>
  <c r="M27" i="3"/>
  <c r="N27" i="3"/>
  <c r="N110" i="3" s="1"/>
  <c r="N111" i="3" s="1"/>
  <c r="O27" i="3"/>
  <c r="O110" i="3" s="1"/>
  <c r="O111" i="3" s="1"/>
  <c r="P27" i="3"/>
  <c r="P110" i="3" s="1"/>
  <c r="P111" i="3" s="1"/>
  <c r="Q27" i="3"/>
  <c r="Q110" i="3" s="1"/>
  <c r="Q111" i="3" s="1"/>
  <c r="E14" i="3"/>
  <c r="E107" i="3" s="1"/>
  <c r="E108" i="3" s="1"/>
  <c r="F14" i="3"/>
  <c r="F107" i="3" s="1"/>
  <c r="F108" i="3" s="1"/>
  <c r="G14" i="3"/>
  <c r="G107" i="3" s="1"/>
  <c r="G108" i="3" s="1"/>
  <c r="H14" i="3"/>
  <c r="H107" i="3" s="1"/>
  <c r="H108" i="3" s="1"/>
  <c r="I14" i="3"/>
  <c r="J14" i="3"/>
  <c r="J107" i="3" s="1"/>
  <c r="J108" i="3" s="1"/>
  <c r="K14" i="3"/>
  <c r="K107" i="3" s="1"/>
  <c r="K108" i="3" s="1"/>
  <c r="L14" i="3"/>
  <c r="L107" i="3" s="1"/>
  <c r="L108" i="3" s="1"/>
  <c r="M14" i="3"/>
  <c r="M107" i="3" s="1"/>
  <c r="M108" i="3" s="1"/>
  <c r="N14" i="3"/>
  <c r="N107" i="3" s="1"/>
  <c r="N108" i="3" s="1"/>
  <c r="O14" i="3"/>
  <c r="O107" i="3" s="1"/>
  <c r="O108" i="3" s="1"/>
  <c r="P14" i="3"/>
  <c r="P107" i="3" s="1"/>
  <c r="P108" i="3" s="1"/>
  <c r="Q14" i="3"/>
  <c r="Q107" i="3" s="1"/>
  <c r="Q108" i="3" s="1"/>
  <c r="C57" i="3"/>
  <c r="C116" i="3" s="1"/>
  <c r="C117" i="3" s="1"/>
  <c r="C49" i="3"/>
  <c r="C113" i="3" s="1"/>
  <c r="C114" i="3" s="1"/>
  <c r="C27" i="3"/>
  <c r="C110" i="3" s="1"/>
  <c r="C111" i="3" s="1"/>
  <c r="C12" i="3"/>
  <c r="N120" i="3" l="1"/>
  <c r="N121" i="3" s="1"/>
  <c r="N133" i="3"/>
  <c r="N134" i="3" s="1"/>
  <c r="M120" i="3"/>
  <c r="M121" i="3" s="1"/>
  <c r="E120" i="3"/>
  <c r="E121" i="3" s="1"/>
  <c r="E133" i="3"/>
  <c r="E134" i="3" s="1"/>
  <c r="C123" i="3"/>
  <c r="C124" i="3" s="1"/>
  <c r="C136" i="3"/>
  <c r="C137" i="3" s="1"/>
  <c r="C139" i="3"/>
  <c r="C140" i="3" s="1"/>
  <c r="C126" i="3"/>
  <c r="C127" i="3" s="1"/>
  <c r="C142" i="3"/>
  <c r="C143" i="3" s="1"/>
  <c r="C129" i="3"/>
  <c r="C130" i="3" s="1"/>
  <c r="D139" i="3"/>
  <c r="D140" i="3" s="1"/>
  <c r="C14" i="3"/>
  <c r="C107" i="3" s="1"/>
  <c r="C108" i="3" s="1"/>
  <c r="D142" i="3"/>
  <c r="D143" i="3" s="1"/>
  <c r="D126" i="3"/>
  <c r="D127" i="3" s="1"/>
  <c r="D136" i="3"/>
  <c r="D137" i="3" s="1"/>
  <c r="D133" i="3"/>
  <c r="D134" i="3" s="1"/>
  <c r="D129" i="3"/>
  <c r="D130" i="3" s="1"/>
  <c r="D123" i="3"/>
  <c r="D124" i="3" s="1"/>
  <c r="D120" i="3"/>
  <c r="D121" i="3" s="1"/>
  <c r="E78" i="3"/>
  <c r="F78" i="3"/>
  <c r="G78" i="3"/>
  <c r="H78" i="3"/>
  <c r="I78" i="3"/>
  <c r="J78" i="3"/>
  <c r="K78" i="3"/>
  <c r="L78" i="3"/>
  <c r="M78" i="3"/>
  <c r="N78" i="3"/>
  <c r="O78" i="3"/>
  <c r="P78" i="3"/>
  <c r="Q78" i="3"/>
  <c r="C133" i="3" l="1"/>
  <c r="C134" i="3" s="1"/>
  <c r="C120" i="3"/>
  <c r="C121" i="3" s="1"/>
  <c r="D12" i="3" l="1"/>
  <c r="D13" i="3" s="1"/>
  <c r="E12" i="3"/>
  <c r="F12" i="3"/>
  <c r="F13" i="3" s="1"/>
  <c r="G12" i="3"/>
  <c r="G13" i="3" s="1"/>
  <c r="H12" i="3"/>
  <c r="H13" i="3" s="1"/>
  <c r="I12" i="3"/>
  <c r="I13" i="3" s="1"/>
  <c r="J12" i="3"/>
  <c r="J13" i="3" s="1"/>
  <c r="K12" i="3"/>
  <c r="K13" i="3" s="1"/>
  <c r="L12" i="3"/>
  <c r="L13" i="3" s="1"/>
  <c r="M12" i="3"/>
  <c r="M13" i="3" s="1"/>
  <c r="N12" i="3"/>
  <c r="N13" i="3" s="1"/>
  <c r="O12" i="3"/>
  <c r="O13" i="3" s="1"/>
  <c r="P12" i="3"/>
  <c r="P13" i="3" s="1"/>
  <c r="Q12" i="3"/>
  <c r="Q13" i="3" s="1"/>
  <c r="E13" i="3" l="1"/>
  <c r="E76" i="3" s="1"/>
  <c r="R12" i="3"/>
  <c r="C13" i="3"/>
  <c r="P76" i="3"/>
  <c r="P77" i="3"/>
  <c r="P79" i="3" s="1"/>
  <c r="O77" i="3"/>
  <c r="O79" i="3" s="1"/>
  <c r="O76" i="3"/>
  <c r="I77" i="3"/>
  <c r="I79" i="3" s="1"/>
  <c r="I76" i="3"/>
  <c r="J76" i="3"/>
  <c r="J77" i="3"/>
  <c r="J79" i="3" s="1"/>
  <c r="N77" i="3"/>
  <c r="N79" i="3" s="1"/>
  <c r="N80" i="3" s="1"/>
  <c r="N76" i="3"/>
  <c r="K76" i="3"/>
  <c r="K77" i="3"/>
  <c r="K79" i="3" s="1"/>
  <c r="M76" i="3"/>
  <c r="M77" i="3"/>
  <c r="M79" i="3" s="1"/>
  <c r="M80" i="3" s="1"/>
  <c r="L76" i="3"/>
  <c r="L77" i="3"/>
  <c r="L79" i="3" s="1"/>
  <c r="Q76" i="3"/>
  <c r="Q77" i="3"/>
  <c r="Q79" i="3" s="1"/>
  <c r="H77" i="3"/>
  <c r="H79" i="3" s="1"/>
  <c r="H76" i="3"/>
  <c r="G76" i="3"/>
  <c r="G77" i="3"/>
  <c r="G79" i="3" s="1"/>
  <c r="F76" i="3"/>
  <c r="F77" i="3"/>
  <c r="F79" i="3" s="1"/>
  <c r="E77" i="3" l="1"/>
  <c r="E79" i="3" s="1"/>
  <c r="E80" i="3" s="1"/>
  <c r="R13" i="3"/>
  <c r="C229" i="4"/>
  <c r="C228" i="4"/>
  <c r="C99" i="4"/>
  <c r="C98" i="4"/>
  <c r="C97" i="4"/>
  <c r="C96" i="4"/>
  <c r="F2" i="2"/>
  <c r="C4" i="4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L6" i="5" s="1"/>
  <c r="F48" i="2"/>
  <c r="L7" i="5" s="1"/>
  <c r="F49" i="2"/>
  <c r="L8" i="5"/>
  <c r="F50" i="2"/>
  <c r="F51" i="2"/>
  <c r="L10" i="5" s="1"/>
  <c r="F52" i="2"/>
  <c r="L11" i="5" s="1"/>
  <c r="F53" i="2"/>
  <c r="L12" i="5" s="1"/>
  <c r="F54" i="2"/>
  <c r="F55" i="2"/>
  <c r="L14" i="5" s="1"/>
  <c r="F56" i="2"/>
  <c r="F57" i="2"/>
  <c r="L16" i="5" s="1"/>
  <c r="F58" i="2"/>
  <c r="L17" i="5" s="1"/>
  <c r="F59" i="2"/>
  <c r="F60" i="2"/>
  <c r="L19" i="5" s="1"/>
  <c r="F61" i="2"/>
  <c r="L20" i="5" s="1"/>
  <c r="F62" i="2"/>
  <c r="L21" i="5" s="1"/>
  <c r="F63" i="2"/>
  <c r="F64" i="2"/>
  <c r="L26" i="5" s="1"/>
  <c r="F65" i="2"/>
  <c r="L27" i="5" s="1"/>
  <c r="F66" i="2"/>
  <c r="L28" i="5" s="1"/>
  <c r="F67" i="2"/>
  <c r="L29" i="5" s="1"/>
  <c r="F68" i="2"/>
  <c r="L30" i="5" s="1"/>
  <c r="F69" i="2"/>
  <c r="L31" i="5" s="1"/>
  <c r="F70" i="2"/>
  <c r="L32" i="5" s="1"/>
  <c r="F71" i="2"/>
  <c r="L33" i="5" s="1"/>
  <c r="F72" i="2"/>
  <c r="L34" i="5" s="1"/>
  <c r="F73" i="2"/>
  <c r="L35" i="5" s="1"/>
  <c r="F74" i="2"/>
  <c r="F75" i="2"/>
  <c r="L37" i="5" s="1"/>
  <c r="F76" i="2"/>
  <c r="L38" i="5" s="1"/>
  <c r="F77" i="2"/>
  <c r="L42" i="5" s="1"/>
  <c r="F78" i="2"/>
  <c r="L43" i="5" s="1"/>
  <c r="F79" i="2"/>
  <c r="S5" i="5" s="1"/>
  <c r="F80" i="2"/>
  <c r="S6" i="5" s="1"/>
  <c r="F81" i="2"/>
  <c r="S7" i="5" s="1"/>
  <c r="F82" i="2"/>
  <c r="S8" i="5" s="1"/>
  <c r="F83" i="2"/>
  <c r="S9" i="5" s="1"/>
  <c r="F84" i="2"/>
  <c r="S13" i="5" s="1"/>
  <c r="F85" i="2"/>
  <c r="S14" i="5" s="1"/>
  <c r="F86" i="2"/>
  <c r="S15" i="5" s="1"/>
  <c r="F87" i="2"/>
  <c r="S19" i="5" s="1"/>
  <c r="F88" i="2"/>
  <c r="S23" i="5" s="1"/>
  <c r="F89" i="2"/>
  <c r="S24" i="5" s="1"/>
  <c r="F90" i="2"/>
  <c r="S25" i="5" s="1"/>
  <c r="F91" i="2"/>
  <c r="S26" i="5" s="1"/>
  <c r="F92" i="2"/>
  <c r="S27" i="5" s="1"/>
  <c r="F93" i="2"/>
  <c r="S28" i="5" s="1"/>
  <c r="F94" i="2"/>
  <c r="S33" i="5" s="1"/>
  <c r="F95" i="2"/>
  <c r="S34" i="5" s="1"/>
  <c r="L36" i="5"/>
  <c r="L5" i="5"/>
  <c r="L9" i="5"/>
  <c r="L15" i="5"/>
  <c r="L22" i="5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7" i="4"/>
  <c r="C269" i="4"/>
  <c r="C271" i="4"/>
  <c r="C273" i="4"/>
  <c r="C275" i="4"/>
  <c r="C277" i="4"/>
  <c r="C279" i="4"/>
  <c r="C281" i="4"/>
  <c r="C283" i="4"/>
  <c r="C5" i="4"/>
  <c r="C6" i="4"/>
  <c r="C7" i="4"/>
  <c r="C8" i="4"/>
  <c r="C10" i="4"/>
  <c r="C11" i="4"/>
  <c r="C12" i="4"/>
  <c r="C13" i="4"/>
  <c r="C14" i="4"/>
  <c r="C15" i="4"/>
  <c r="C17" i="4"/>
  <c r="C18" i="4"/>
  <c r="C19" i="4"/>
  <c r="C20" i="4"/>
  <c r="C22" i="4"/>
  <c r="C23" i="4"/>
  <c r="C24" i="4"/>
  <c r="C25" i="4"/>
  <c r="C26" i="4"/>
  <c r="C27" i="4"/>
  <c r="C28" i="4"/>
  <c r="C30" i="4"/>
  <c r="C31" i="4"/>
  <c r="C32" i="4"/>
  <c r="C33" i="4"/>
  <c r="C34" i="4"/>
  <c r="C35" i="4"/>
  <c r="C36" i="4"/>
  <c r="C38" i="4"/>
  <c r="C39" i="4"/>
  <c r="C40" i="4"/>
  <c r="C41" i="4"/>
  <c r="C43" i="4"/>
  <c r="C44" i="4"/>
  <c r="C45" i="4"/>
  <c r="C46" i="4"/>
  <c r="C48" i="4"/>
  <c r="C49" i="4"/>
  <c r="C50" i="4"/>
  <c r="C51" i="4"/>
  <c r="C52" i="4"/>
  <c r="C54" i="4"/>
  <c r="C55" i="4"/>
  <c r="C56" i="4"/>
  <c r="C57" i="4"/>
  <c r="C58" i="4"/>
  <c r="C59" i="4"/>
  <c r="C61" i="4"/>
  <c r="C62" i="4"/>
  <c r="C63" i="4"/>
  <c r="C64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4" i="4"/>
  <c r="C85" i="4"/>
  <c r="C86" i="4"/>
  <c r="C87" i="4"/>
  <c r="C88" i="4"/>
  <c r="C89" i="4"/>
  <c r="C90" i="4"/>
  <c r="C92" i="4"/>
  <c r="C93" i="4"/>
  <c r="C94" i="4"/>
  <c r="C101" i="4"/>
  <c r="C102" i="4"/>
  <c r="C103" i="4"/>
  <c r="C105" i="4"/>
  <c r="C106" i="4"/>
  <c r="C107" i="4"/>
  <c r="C108" i="4"/>
  <c r="C109" i="4"/>
  <c r="C110" i="4"/>
  <c r="C111" i="4"/>
  <c r="C112" i="4"/>
  <c r="C113" i="4"/>
  <c r="C114" i="4"/>
  <c r="C116" i="4"/>
  <c r="C117" i="4"/>
  <c r="C118" i="4"/>
  <c r="C119" i="4"/>
  <c r="C120" i="4"/>
  <c r="C122" i="4"/>
  <c r="C123" i="4"/>
  <c r="C124" i="4"/>
  <c r="C125" i="4"/>
  <c r="C126" i="4"/>
  <c r="C128" i="4"/>
  <c r="C129" i="4"/>
  <c r="C130" i="4"/>
  <c r="C131" i="4"/>
  <c r="C132" i="4"/>
  <c r="C133" i="4"/>
  <c r="C134" i="4"/>
  <c r="C136" i="4"/>
  <c r="C137" i="4"/>
  <c r="C138" i="4"/>
  <c r="C140" i="4"/>
  <c r="C141" i="4"/>
  <c r="C142" i="4"/>
  <c r="C143" i="4"/>
  <c r="C145" i="4"/>
  <c r="C146" i="4"/>
  <c r="C148" i="4"/>
  <c r="C149" i="4"/>
  <c r="C150" i="4"/>
  <c r="C151" i="4"/>
  <c r="C152" i="4"/>
  <c r="C153" i="4"/>
  <c r="C155" i="4"/>
  <c r="C156" i="4"/>
  <c r="C157" i="4"/>
  <c r="C158" i="4"/>
  <c r="C159" i="4"/>
  <c r="C160" i="4"/>
  <c r="C161" i="4"/>
  <c r="C162" i="4"/>
  <c r="C163" i="4"/>
  <c r="C164" i="4"/>
  <c r="C166" i="4"/>
  <c r="C167" i="4"/>
  <c r="C168" i="4"/>
  <c r="C169" i="4"/>
  <c r="C170" i="4"/>
  <c r="C171" i="4"/>
  <c r="C172" i="4"/>
  <c r="C173" i="4"/>
  <c r="C174" i="4"/>
  <c r="C176" i="4"/>
  <c r="C177" i="4"/>
  <c r="C178" i="4"/>
  <c r="C179" i="4"/>
  <c r="C180" i="4"/>
  <c r="C181" i="4"/>
  <c r="C182" i="4"/>
  <c r="C183" i="4"/>
  <c r="C185" i="4"/>
  <c r="C186" i="4"/>
  <c r="C187" i="4"/>
  <c r="C188" i="4"/>
  <c r="C189" i="4"/>
  <c r="C191" i="4"/>
  <c r="C192" i="4"/>
  <c r="C193" i="4"/>
  <c r="C194" i="4"/>
  <c r="C195" i="4"/>
  <c r="C196" i="4"/>
  <c r="C197" i="4"/>
  <c r="C199" i="4"/>
  <c r="C200" i="4"/>
  <c r="C201" i="4"/>
  <c r="C202" i="4"/>
  <c r="C203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20" i="4"/>
  <c r="C221" i="4"/>
  <c r="C222" i="4"/>
  <c r="C223" i="4"/>
  <c r="C225" i="4"/>
  <c r="C226" i="4"/>
  <c r="C231" i="4"/>
  <c r="C232" i="4"/>
  <c r="C233" i="4"/>
  <c r="C235" i="4"/>
  <c r="C236" i="4"/>
  <c r="C238" i="4"/>
  <c r="C239" i="4"/>
  <c r="C240" i="4"/>
  <c r="C241" i="4"/>
  <c r="C242" i="4"/>
  <c r="C244" i="4"/>
  <c r="C245" i="4"/>
  <c r="G81" i="4"/>
  <c r="G82" i="4" s="1"/>
  <c r="G80" i="4"/>
  <c r="G79" i="4"/>
  <c r="G78" i="4"/>
  <c r="G77" i="4"/>
  <c r="G75" i="4"/>
  <c r="G76" i="4" s="1"/>
  <c r="G74" i="4"/>
  <c r="G73" i="4"/>
  <c r="G72" i="4"/>
  <c r="G71" i="4"/>
  <c r="G70" i="4"/>
  <c r="G68" i="4"/>
  <c r="G69" i="4" s="1"/>
  <c r="G67" i="4"/>
  <c r="G66" i="4"/>
  <c r="L13" i="5"/>
  <c r="L18" i="5"/>
  <c r="J231" i="4" l="1"/>
  <c r="J225" i="4"/>
  <c r="J228" i="4"/>
  <c r="J92" i="4"/>
  <c r="J220" i="4"/>
  <c r="S154" i="5"/>
  <c r="AA74" i="5"/>
  <c r="J74" i="5"/>
  <c r="Y106" i="5"/>
  <c r="P70" i="5"/>
  <c r="U134" i="5"/>
  <c r="J84" i="5"/>
  <c r="W85" i="5"/>
  <c r="F75" i="5"/>
  <c r="P142" i="5"/>
  <c r="O93" i="5"/>
  <c r="Q128" i="5"/>
  <c r="AE72" i="5"/>
  <c r="F99" i="5"/>
  <c r="Q155" i="5"/>
  <c r="J127" i="5"/>
  <c r="R131" i="5"/>
  <c r="G88" i="5"/>
  <c r="AD126" i="5"/>
  <c r="H73" i="5"/>
  <c r="M121" i="5"/>
  <c r="U137" i="5"/>
  <c r="Y88" i="5"/>
  <c r="P97" i="5"/>
  <c r="P120" i="5"/>
  <c r="X90" i="5"/>
  <c r="R110" i="5"/>
  <c r="AA123" i="5"/>
  <c r="U160" i="5"/>
  <c r="F121" i="5"/>
  <c r="O112" i="5"/>
  <c r="AE156" i="5"/>
  <c r="L138" i="5"/>
  <c r="AA105" i="5"/>
  <c r="O158" i="5"/>
  <c r="P132" i="5"/>
  <c r="AD73" i="5"/>
  <c r="O101" i="5"/>
  <c r="S99" i="5"/>
  <c r="E90" i="5"/>
  <c r="P93" i="5"/>
  <c r="G112" i="5"/>
  <c r="G115" i="5"/>
  <c r="O124" i="5"/>
  <c r="J155" i="5"/>
  <c r="G144" i="5"/>
  <c r="G102" i="5"/>
  <c r="Y123" i="5"/>
  <c r="AD130" i="5"/>
  <c r="E122" i="5"/>
  <c r="U120" i="5"/>
  <c r="I105" i="5"/>
  <c r="M96" i="5"/>
  <c r="P135" i="5"/>
  <c r="P81" i="5"/>
  <c r="R138" i="5"/>
  <c r="AA129" i="5"/>
  <c r="S71" i="5"/>
  <c r="Q109" i="5"/>
  <c r="G113" i="5"/>
  <c r="X142" i="5"/>
  <c r="O115" i="5"/>
  <c r="N104" i="5"/>
  <c r="K121" i="5"/>
  <c r="M128" i="5"/>
  <c r="S113" i="5"/>
  <c r="AC95" i="5"/>
  <c r="H120" i="5"/>
  <c r="P118" i="5"/>
  <c r="Y104" i="5"/>
  <c r="P121" i="5"/>
  <c r="D138" i="5"/>
  <c r="U103" i="5"/>
  <c r="Z159" i="5"/>
  <c r="Y100" i="5"/>
  <c r="M89" i="5"/>
  <c r="V97" i="5"/>
  <c r="W90" i="5"/>
  <c r="AE118" i="5"/>
  <c r="T69" i="5"/>
  <c r="K75" i="5"/>
  <c r="M68" i="5"/>
  <c r="W160" i="5"/>
  <c r="N143" i="5"/>
  <c r="V110" i="5"/>
  <c r="S96" i="5"/>
  <c r="G96" i="5"/>
  <c r="AA139" i="5"/>
  <c r="S157" i="5"/>
  <c r="J123" i="5"/>
  <c r="U140" i="5"/>
  <c r="AD78" i="5"/>
  <c r="M98" i="5"/>
  <c r="S128" i="5"/>
  <c r="AE132" i="5"/>
  <c r="K81" i="5"/>
  <c r="R105" i="5"/>
  <c r="AB122" i="5"/>
  <c r="AB94" i="5"/>
  <c r="AB156" i="5"/>
  <c r="R90" i="5"/>
  <c r="AD142" i="5"/>
  <c r="N101" i="5"/>
  <c r="S85" i="5"/>
  <c r="F148" i="5"/>
  <c r="AD89" i="5"/>
  <c r="K90" i="5"/>
  <c r="J147" i="5"/>
  <c r="AD90" i="5"/>
  <c r="K94" i="5"/>
  <c r="T127" i="5"/>
  <c r="Q113" i="5"/>
  <c r="AE107" i="5"/>
  <c r="O143" i="5"/>
  <c r="W150" i="5"/>
  <c r="P150" i="5"/>
  <c r="L141" i="5"/>
  <c r="K138" i="5"/>
  <c r="H134" i="5"/>
  <c r="R81" i="5"/>
  <c r="AA122" i="5"/>
  <c r="Y133" i="5"/>
  <c r="E98" i="5"/>
  <c r="Y130" i="5"/>
  <c r="J149" i="5"/>
  <c r="S147" i="5"/>
  <c r="H118" i="5"/>
  <c r="O125" i="5"/>
  <c r="AE96" i="5"/>
  <c r="K126" i="5"/>
  <c r="AC99" i="5"/>
  <c r="AE76" i="5"/>
  <c r="K77" i="5"/>
  <c r="AD118" i="5"/>
  <c r="V93" i="5"/>
  <c r="Y131" i="5"/>
  <c r="AE83" i="5"/>
  <c r="V79" i="5"/>
  <c r="K87" i="5"/>
  <c r="AD108" i="5"/>
  <c r="G97" i="5"/>
  <c r="AD145" i="5"/>
  <c r="U101" i="5"/>
  <c r="Y73" i="5"/>
  <c r="L85" i="5"/>
  <c r="Q93" i="5"/>
  <c r="M114" i="5"/>
  <c r="K103" i="5"/>
  <c r="W143" i="5"/>
  <c r="AE155" i="5"/>
  <c r="T134" i="5"/>
  <c r="Q122" i="5"/>
  <c r="M71" i="5"/>
  <c r="G145" i="5"/>
  <c r="F76" i="5"/>
  <c r="AB135" i="5"/>
  <c r="AA76" i="5"/>
  <c r="W87" i="5"/>
  <c r="AB133" i="5"/>
  <c r="Q102" i="5"/>
  <c r="Q94" i="5"/>
  <c r="H101" i="5"/>
  <c r="Z90" i="5"/>
  <c r="J104" i="5"/>
  <c r="Q118" i="5"/>
  <c r="V121" i="5"/>
  <c r="AB146" i="5"/>
  <c r="T76" i="5"/>
  <c r="AA137" i="5"/>
  <c r="AA94" i="5"/>
  <c r="K100" i="5"/>
  <c r="F89" i="5"/>
  <c r="T89" i="5"/>
  <c r="T155" i="5"/>
  <c r="K146" i="5"/>
  <c r="N131" i="5"/>
  <c r="U158" i="5"/>
  <c r="T91" i="5"/>
  <c r="P144" i="5"/>
  <c r="AC79" i="5"/>
  <c r="AE74" i="5"/>
  <c r="M154" i="5"/>
  <c r="AA83" i="5"/>
  <c r="AD76" i="5"/>
  <c r="Q72" i="5"/>
  <c r="AD92" i="5"/>
  <c r="Z133" i="5"/>
  <c r="L88" i="5"/>
  <c r="V131" i="5"/>
  <c r="M88" i="5"/>
  <c r="X159" i="5"/>
  <c r="L116" i="5"/>
  <c r="AA134" i="5"/>
  <c r="K106" i="5"/>
  <c r="O80" i="5"/>
  <c r="L86" i="5"/>
  <c r="V132" i="5"/>
  <c r="AA85" i="5"/>
  <c r="AC132" i="5"/>
  <c r="AA121" i="5"/>
  <c r="O96" i="5"/>
  <c r="J133" i="5"/>
  <c r="T125" i="5"/>
  <c r="T74" i="5"/>
  <c r="P143" i="5"/>
  <c r="Y70" i="5"/>
  <c r="G76" i="5"/>
  <c r="R139" i="5"/>
  <c r="AC98" i="5"/>
  <c r="P106" i="5"/>
  <c r="J106" i="5"/>
  <c r="Y135" i="5"/>
  <c r="Q78" i="5"/>
  <c r="AA97" i="5"/>
  <c r="AB140" i="5"/>
  <c r="M103" i="5"/>
  <c r="V82" i="5"/>
  <c r="R98" i="5"/>
  <c r="Y87" i="5"/>
  <c r="W96" i="5"/>
  <c r="H100" i="5"/>
  <c r="T123" i="5"/>
  <c r="O160" i="5"/>
  <c r="S130" i="5"/>
  <c r="X74" i="5"/>
  <c r="S155" i="5"/>
  <c r="V70" i="5"/>
  <c r="Z118" i="5"/>
  <c r="AA108" i="5"/>
  <c r="M123" i="5"/>
  <c r="I112" i="5"/>
  <c r="W136" i="5"/>
  <c r="J112" i="5"/>
  <c r="N144" i="5"/>
  <c r="H80" i="5"/>
  <c r="F74" i="5"/>
  <c r="K130" i="5"/>
  <c r="AE125" i="5"/>
  <c r="K71" i="5"/>
  <c r="AB82" i="5"/>
  <c r="M116" i="5"/>
  <c r="AC71" i="5"/>
  <c r="N71" i="5"/>
  <c r="P67" i="5"/>
  <c r="K160" i="5"/>
  <c r="AB96" i="5"/>
  <c r="AE75" i="5"/>
  <c r="X157" i="5"/>
  <c r="V98" i="5"/>
  <c r="AD104" i="5"/>
  <c r="R100" i="5"/>
  <c r="T100" i="5"/>
  <c r="W76" i="5"/>
  <c r="Z148" i="5"/>
  <c r="L102" i="5"/>
  <c r="L67" i="5"/>
  <c r="U70" i="5"/>
  <c r="AB157" i="5"/>
  <c r="AC102" i="5"/>
  <c r="AB91" i="5"/>
  <c r="E120" i="5"/>
  <c r="Y153" i="5"/>
  <c r="Z150" i="5"/>
  <c r="O97" i="5"/>
  <c r="W108" i="5"/>
  <c r="AC91" i="5"/>
  <c r="T154" i="5"/>
  <c r="AD120" i="5"/>
  <c r="E128" i="5"/>
  <c r="F110" i="5"/>
  <c r="AC156" i="5"/>
  <c r="X138" i="5"/>
  <c r="Q74" i="5"/>
  <c r="Y160" i="5"/>
  <c r="M72" i="5"/>
  <c r="T72" i="5"/>
  <c r="Q145" i="5"/>
  <c r="I121" i="5"/>
  <c r="AB105" i="5"/>
  <c r="F137" i="5"/>
  <c r="I88" i="5"/>
  <c r="N118" i="5"/>
  <c r="X132" i="5"/>
  <c r="AB83" i="5"/>
  <c r="Y159" i="5"/>
  <c r="N121" i="5"/>
  <c r="AB142" i="5"/>
  <c r="F72" i="5"/>
  <c r="AD91" i="5"/>
  <c r="AD129" i="5"/>
  <c r="AA88" i="5"/>
  <c r="W81" i="5"/>
  <c r="Y79" i="5"/>
  <c r="Z92" i="5"/>
  <c r="Y99" i="5"/>
  <c r="T136" i="5"/>
  <c r="P130" i="5"/>
  <c r="E76" i="5"/>
  <c r="K98" i="5"/>
  <c r="L126" i="5"/>
  <c r="O132" i="5"/>
  <c r="J113" i="5"/>
  <c r="AA151" i="5"/>
  <c r="W124" i="5"/>
  <c r="N102" i="5"/>
  <c r="N134" i="5"/>
  <c r="T147" i="5"/>
  <c r="AC106" i="5"/>
  <c r="W67" i="5"/>
  <c r="V103" i="5"/>
  <c r="L82" i="5"/>
  <c r="F82" i="5"/>
  <c r="P145" i="5"/>
  <c r="AD111" i="5"/>
  <c r="AD154" i="5"/>
  <c r="K86" i="5"/>
  <c r="E135" i="5"/>
  <c r="M102" i="5"/>
  <c r="O86" i="5"/>
  <c r="AA67" i="5"/>
  <c r="Y86" i="5"/>
  <c r="V71" i="5"/>
  <c r="R125" i="5"/>
  <c r="T92" i="5"/>
  <c r="H86" i="5"/>
  <c r="N157" i="5"/>
  <c r="Z98" i="5"/>
  <c r="G92" i="5"/>
  <c r="H140" i="5"/>
  <c r="W86" i="5"/>
  <c r="AC75" i="5"/>
  <c r="N156" i="5"/>
  <c r="F86" i="5"/>
  <c r="E145" i="5"/>
  <c r="Y105" i="5"/>
  <c r="L140" i="5"/>
  <c r="AD80" i="5"/>
  <c r="K68" i="5"/>
  <c r="Q114" i="5"/>
  <c r="E110" i="5"/>
  <c r="O156" i="5"/>
  <c r="AB106" i="5"/>
  <c r="V87" i="5"/>
  <c r="K89" i="5"/>
  <c r="J142" i="5"/>
  <c r="W72" i="5"/>
  <c r="I70" i="5"/>
  <c r="T96" i="5"/>
  <c r="AA72" i="5"/>
  <c r="AB90" i="5"/>
  <c r="M70" i="5"/>
  <c r="I108" i="5"/>
  <c r="AC111" i="5"/>
  <c r="O150" i="5"/>
  <c r="T105" i="5"/>
  <c r="AC70" i="5"/>
  <c r="F154" i="5"/>
  <c r="K135" i="5"/>
  <c r="T113" i="5"/>
  <c r="S144" i="5"/>
  <c r="L106" i="5"/>
  <c r="X100" i="5"/>
  <c r="Z106" i="5"/>
  <c r="P74" i="5"/>
  <c r="S119" i="5"/>
  <c r="F115" i="5"/>
  <c r="J131" i="5"/>
  <c r="H148" i="5"/>
  <c r="O120" i="5"/>
  <c r="E109" i="5"/>
  <c r="L109" i="5"/>
  <c r="AA71" i="5"/>
  <c r="J125" i="5"/>
  <c r="O140" i="5"/>
  <c r="V135" i="5"/>
  <c r="M80" i="5"/>
  <c r="H72" i="5"/>
  <c r="F107" i="5"/>
  <c r="R133" i="5"/>
  <c r="AC88" i="5"/>
  <c r="Q160" i="5"/>
  <c r="O78" i="5"/>
  <c r="I133" i="5"/>
  <c r="AC140" i="5"/>
  <c r="E119" i="5"/>
  <c r="U126" i="5"/>
  <c r="V160" i="5"/>
  <c r="I87" i="5"/>
  <c r="AA73" i="5"/>
  <c r="Z129" i="5"/>
  <c r="AD86" i="5"/>
  <c r="E80" i="5"/>
  <c r="Q108" i="5"/>
  <c r="U118" i="5"/>
  <c r="Z94" i="5"/>
  <c r="V133" i="5"/>
  <c r="Q151" i="5"/>
  <c r="M144" i="5"/>
  <c r="AE141" i="5"/>
  <c r="AD136" i="5"/>
  <c r="Y85" i="5"/>
  <c r="U153" i="5"/>
  <c r="R82" i="5"/>
  <c r="X92" i="5"/>
  <c r="AB108" i="5"/>
  <c r="L98" i="5"/>
  <c r="H121" i="5"/>
  <c r="R109" i="5"/>
  <c r="M133" i="5"/>
  <c r="AD79" i="5"/>
  <c r="O122" i="5"/>
  <c r="R96" i="5"/>
  <c r="M132" i="5"/>
  <c r="R137" i="5"/>
  <c r="Z109" i="5"/>
  <c r="O81" i="5"/>
  <c r="G71" i="5"/>
  <c r="X86" i="5"/>
  <c r="L105" i="5"/>
  <c r="E72" i="5"/>
  <c r="Y71" i="5"/>
  <c r="U73" i="5"/>
  <c r="O127" i="5"/>
  <c r="P156" i="5"/>
  <c r="V158" i="5"/>
  <c r="AC151" i="5"/>
  <c r="AD82" i="5"/>
  <c r="P90" i="5"/>
  <c r="P71" i="5"/>
  <c r="W71" i="5"/>
  <c r="T148" i="5"/>
  <c r="AA118" i="5"/>
  <c r="AD88" i="5"/>
  <c r="N108" i="5"/>
  <c r="U74" i="5"/>
  <c r="I90" i="5"/>
  <c r="S69" i="5"/>
  <c r="T77" i="5"/>
  <c r="U143" i="5"/>
  <c r="L156" i="5"/>
  <c r="AB113" i="5"/>
  <c r="H83" i="5"/>
  <c r="L130" i="5"/>
  <c r="AE157" i="5"/>
  <c r="AB126" i="5"/>
  <c r="M110" i="5"/>
  <c r="T110" i="5"/>
  <c r="Q157" i="5"/>
  <c r="M101" i="5"/>
  <c r="F145" i="5"/>
  <c r="I154" i="5"/>
  <c r="AA100" i="5"/>
  <c r="O105" i="5"/>
  <c r="Z93" i="5"/>
  <c r="N125" i="5"/>
  <c r="T118" i="5"/>
  <c r="J132" i="5"/>
  <c r="Y125" i="5"/>
  <c r="AB78" i="5"/>
  <c r="J157" i="5"/>
  <c r="W105" i="5"/>
  <c r="N133" i="5"/>
  <c r="M79" i="5"/>
  <c r="R132" i="5"/>
  <c r="I160" i="5"/>
  <c r="AE102" i="5"/>
  <c r="Q86" i="5"/>
  <c r="F96" i="5"/>
  <c r="G130" i="5"/>
  <c r="I75" i="5"/>
  <c r="AC157" i="5"/>
  <c r="AA86" i="5"/>
  <c r="AB137" i="5"/>
  <c r="AE122" i="5"/>
  <c r="H97" i="5"/>
  <c r="Y108" i="5"/>
  <c r="U71" i="5"/>
  <c r="Q96" i="5"/>
  <c r="P99" i="5"/>
  <c r="AB129" i="5"/>
  <c r="AB86" i="5"/>
  <c r="O74" i="5"/>
  <c r="AE111" i="5"/>
  <c r="Q76" i="5"/>
  <c r="AE154" i="5"/>
  <c r="F111" i="5"/>
  <c r="I72" i="5"/>
  <c r="AE130" i="5"/>
  <c r="AB148" i="5"/>
  <c r="F105" i="5"/>
  <c r="Q88" i="5"/>
  <c r="AD67" i="5"/>
  <c r="AE79" i="5"/>
  <c r="W98" i="5"/>
  <c r="K118" i="5"/>
  <c r="F69" i="5"/>
  <c r="AB138" i="5"/>
  <c r="F144" i="5"/>
  <c r="J79" i="5"/>
  <c r="J108" i="5"/>
  <c r="T140" i="5"/>
  <c r="G109" i="5"/>
  <c r="AE92" i="5"/>
  <c r="F108" i="5"/>
  <c r="G72" i="5"/>
  <c r="H108" i="5"/>
  <c r="P72" i="5"/>
  <c r="T122" i="5"/>
  <c r="AA77" i="5"/>
  <c r="U145" i="5"/>
  <c r="V141" i="5"/>
  <c r="U141" i="5"/>
  <c r="AB131" i="5"/>
  <c r="X155" i="5"/>
  <c r="I95" i="5"/>
  <c r="Q91" i="5"/>
  <c r="O137" i="5"/>
  <c r="Q79" i="5"/>
  <c r="L123" i="5"/>
  <c r="K151" i="5"/>
  <c r="AC160" i="5"/>
  <c r="Z70" i="5"/>
  <c r="I147" i="5"/>
  <c r="Q92" i="5"/>
  <c r="J148" i="5"/>
  <c r="H125" i="5"/>
  <c r="T129" i="5"/>
  <c r="V105" i="5"/>
  <c r="AB73" i="5"/>
  <c r="AB154" i="5"/>
  <c r="W70" i="5"/>
  <c r="J135" i="5"/>
  <c r="W74" i="5"/>
  <c r="F70" i="5"/>
  <c r="V125" i="5"/>
  <c r="Z122" i="5"/>
  <c r="H91" i="5"/>
  <c r="W102" i="5"/>
  <c r="K91" i="5"/>
  <c r="X140" i="5"/>
  <c r="X79" i="5"/>
  <c r="V78" i="5"/>
  <c r="Y134" i="5"/>
  <c r="G158" i="5"/>
  <c r="T78" i="5"/>
  <c r="K102" i="5"/>
  <c r="P160" i="5"/>
  <c r="AC145" i="5"/>
  <c r="AA80" i="5"/>
  <c r="AE160" i="5"/>
  <c r="AA147" i="5"/>
  <c r="AE140" i="5"/>
  <c r="J82" i="5"/>
  <c r="R129" i="5"/>
  <c r="M130" i="5"/>
  <c r="AD116" i="5"/>
  <c r="AA96" i="5"/>
  <c r="Y96" i="5"/>
  <c r="AD135" i="5"/>
  <c r="AB125" i="5"/>
  <c r="X137" i="5"/>
  <c r="P125" i="5"/>
  <c r="AB81" i="5"/>
  <c r="L87" i="5"/>
  <c r="T84" i="5"/>
  <c r="Y144" i="5"/>
  <c r="M83" i="5"/>
  <c r="W151" i="5"/>
  <c r="W133" i="5"/>
  <c r="AD133" i="5"/>
  <c r="Y82" i="5"/>
  <c r="Z147" i="5"/>
  <c r="L96" i="5"/>
  <c r="X96" i="5"/>
  <c r="J72" i="5"/>
  <c r="L80" i="5"/>
  <c r="T108" i="5"/>
  <c r="U107" i="5"/>
  <c r="G128" i="5"/>
  <c r="Y114" i="5"/>
  <c r="G151" i="5"/>
  <c r="S152" i="5"/>
  <c r="AB95" i="5"/>
  <c r="AA124" i="5"/>
  <c r="R74" i="5"/>
  <c r="AD81" i="5"/>
  <c r="I137" i="5"/>
  <c r="K79" i="5"/>
  <c r="P102" i="5"/>
  <c r="AC76" i="5"/>
  <c r="E108" i="5"/>
  <c r="O76" i="5"/>
  <c r="R108" i="5"/>
  <c r="X104" i="5"/>
  <c r="Q129" i="5"/>
  <c r="AE86" i="5"/>
  <c r="U88" i="5"/>
  <c r="O98" i="5"/>
  <c r="V96" i="5"/>
  <c r="R154" i="5"/>
  <c r="E102" i="5"/>
  <c r="U130" i="5"/>
  <c r="V73" i="5"/>
  <c r="AD105" i="5"/>
  <c r="X126" i="5"/>
  <c r="AD96" i="5"/>
  <c r="S79" i="5"/>
  <c r="M140" i="5"/>
  <c r="I92" i="5"/>
  <c r="AE67" i="5"/>
  <c r="H71" i="5"/>
  <c r="AC80" i="5"/>
  <c r="X147" i="5"/>
  <c r="U76" i="5"/>
  <c r="R119" i="5"/>
  <c r="G80" i="5"/>
  <c r="H70" i="5"/>
  <c r="N148" i="5"/>
  <c r="X154" i="5"/>
  <c r="AD158" i="5"/>
  <c r="K73" i="5"/>
  <c r="AD70" i="5"/>
  <c r="R118" i="5"/>
  <c r="AB152" i="5"/>
  <c r="AA138" i="5"/>
  <c r="Z154" i="5"/>
  <c r="G106" i="5"/>
  <c r="E123" i="5"/>
  <c r="W157" i="5"/>
  <c r="AD109" i="5"/>
  <c r="K145" i="5"/>
  <c r="AA160" i="5"/>
  <c r="P86" i="5"/>
  <c r="L100" i="5"/>
  <c r="Z100" i="5"/>
  <c r="J73" i="5"/>
  <c r="AA98" i="5"/>
  <c r="E79" i="5"/>
  <c r="AD141" i="5"/>
  <c r="U154" i="5"/>
  <c r="M106" i="5"/>
  <c r="I158" i="5"/>
  <c r="Z95" i="5"/>
  <c r="F152" i="5"/>
  <c r="M75" i="5"/>
  <c r="Z128" i="5"/>
  <c r="U123" i="5"/>
  <c r="X109" i="5"/>
  <c r="Z125" i="5"/>
  <c r="X80" i="5"/>
  <c r="AB71" i="5"/>
  <c r="AD72" i="5"/>
  <c r="M105" i="5"/>
  <c r="AE159" i="5"/>
  <c r="N137" i="5"/>
  <c r="W141" i="5"/>
  <c r="L127" i="5"/>
  <c r="H156" i="5"/>
  <c r="S158" i="5"/>
  <c r="Y118" i="5"/>
  <c r="N77" i="5"/>
  <c r="AA144" i="5"/>
  <c r="G160" i="5"/>
  <c r="T135" i="5"/>
  <c r="Q130" i="5"/>
  <c r="Z74" i="5"/>
  <c r="L135" i="5"/>
  <c r="P73" i="5"/>
  <c r="X133" i="5"/>
  <c r="P148" i="5"/>
  <c r="AB132" i="5"/>
  <c r="AD100" i="5"/>
  <c r="O154" i="5"/>
  <c r="AE82" i="5"/>
  <c r="I98" i="5"/>
  <c r="V129" i="5"/>
  <c r="S82" i="5"/>
  <c r="X88" i="5"/>
  <c r="L133" i="5"/>
  <c r="Z88" i="5"/>
  <c r="H98" i="5"/>
  <c r="I157" i="5"/>
  <c r="M126" i="5"/>
  <c r="X129" i="5"/>
  <c r="T109" i="5"/>
  <c r="R86" i="5"/>
  <c r="N123" i="5"/>
  <c r="J86" i="5"/>
  <c r="S70" i="5"/>
  <c r="AD102" i="5"/>
  <c r="AA120" i="5"/>
  <c r="H92" i="5"/>
  <c r="K111" i="5"/>
  <c r="I159" i="5"/>
  <c r="AC146" i="5"/>
  <c r="AE136" i="5"/>
  <c r="H114" i="5"/>
  <c r="M107" i="5"/>
  <c r="K131" i="5"/>
  <c r="P113" i="5"/>
  <c r="W152" i="5"/>
  <c r="AC158" i="5"/>
  <c r="R141" i="5"/>
  <c r="T95" i="5"/>
  <c r="AD110" i="5"/>
  <c r="Y155" i="5"/>
  <c r="AB124" i="5"/>
  <c r="H110" i="5"/>
  <c r="Q123" i="5"/>
  <c r="P157" i="5"/>
  <c r="AC130" i="5"/>
  <c r="S80" i="5"/>
  <c r="N160" i="5"/>
  <c r="O123" i="5"/>
  <c r="Z134" i="5"/>
  <c r="Z102" i="5"/>
  <c r="G110" i="5"/>
  <c r="M74" i="5"/>
  <c r="Z80" i="5"/>
  <c r="I118" i="5"/>
  <c r="U132" i="5"/>
  <c r="E71" i="5"/>
  <c r="U147" i="5"/>
  <c r="Y140" i="5"/>
  <c r="R91" i="5"/>
  <c r="G159" i="5"/>
  <c r="T121" i="5"/>
  <c r="I96" i="5"/>
  <c r="P105" i="5"/>
  <c r="Y116" i="5"/>
  <c r="L125" i="5"/>
  <c r="AE70" i="5"/>
  <c r="Y137" i="5"/>
  <c r="K137" i="5"/>
  <c r="V74" i="5"/>
  <c r="N70" i="5"/>
  <c r="V99" i="5"/>
  <c r="S103" i="5"/>
  <c r="AD98" i="5"/>
  <c r="Y126" i="5"/>
  <c r="H79" i="5"/>
  <c r="AC69" i="5"/>
  <c r="X158" i="5"/>
  <c r="O126" i="5"/>
  <c r="F117" i="5"/>
  <c r="X84" i="5"/>
  <c r="H130" i="5"/>
  <c r="L74" i="5"/>
  <c r="N111" i="5"/>
  <c r="AB80" i="5"/>
  <c r="M157" i="5"/>
  <c r="E148" i="5"/>
  <c r="K72" i="5"/>
  <c r="AE109" i="5"/>
  <c r="R116" i="5"/>
  <c r="AA140" i="5"/>
  <c r="M159" i="5"/>
  <c r="W92" i="5"/>
  <c r="O121" i="5"/>
  <c r="AC72" i="5"/>
  <c r="N88" i="5"/>
  <c r="N100" i="5"/>
  <c r="I67" i="5"/>
  <c r="K132" i="5"/>
  <c r="S92" i="5"/>
  <c r="AB72" i="5"/>
  <c r="N122" i="5"/>
  <c r="K142" i="5"/>
  <c r="P88" i="5"/>
  <c r="K140" i="5"/>
  <c r="AD87" i="5"/>
  <c r="V157" i="5"/>
  <c r="Y98" i="5"/>
  <c r="T157" i="5"/>
  <c r="J134" i="5"/>
  <c r="AE88" i="5"/>
  <c r="Y67" i="5"/>
  <c r="G69" i="5"/>
  <c r="AC94" i="5"/>
  <c r="I149" i="5"/>
  <c r="Q127" i="5"/>
  <c r="G84" i="5"/>
  <c r="X119" i="5"/>
  <c r="L112" i="5"/>
  <c r="S143" i="5"/>
  <c r="V152" i="5"/>
  <c r="AD152" i="5"/>
  <c r="S126" i="5"/>
  <c r="Y141" i="5"/>
  <c r="P138" i="5"/>
  <c r="L122" i="5"/>
  <c r="H95" i="5"/>
  <c r="V156" i="5"/>
  <c r="AC122" i="5"/>
  <c r="W91" i="5"/>
  <c r="M81" i="5"/>
  <c r="E143" i="5"/>
  <c r="W130" i="5"/>
  <c r="N87" i="5"/>
  <c r="V102" i="5"/>
  <c r="L160" i="5"/>
  <c r="U156" i="5"/>
  <c r="H135" i="5"/>
  <c r="X91" i="5"/>
  <c r="K76" i="5"/>
  <c r="AC109" i="5"/>
  <c r="M91" i="5"/>
  <c r="U97" i="5"/>
  <c r="F88" i="5"/>
  <c r="S72" i="5"/>
  <c r="O100" i="5"/>
  <c r="AB99" i="5"/>
  <c r="G125" i="5"/>
  <c r="K96" i="5"/>
  <c r="O85" i="5"/>
  <c r="N105" i="5"/>
  <c r="L154" i="5"/>
  <c r="AA157" i="5"/>
  <c r="M67" i="5"/>
  <c r="F135" i="5"/>
  <c r="AC134" i="5"/>
  <c r="Q81" i="5"/>
  <c r="AE146" i="5"/>
  <c r="S138" i="5"/>
  <c r="W156" i="5"/>
  <c r="O152" i="5"/>
  <c r="S137" i="5"/>
  <c r="T137" i="5"/>
  <c r="P87" i="5"/>
  <c r="Q89" i="5"/>
  <c r="J92" i="5"/>
  <c r="V140" i="5"/>
  <c r="G101" i="5"/>
  <c r="AB70" i="5"/>
  <c r="AD103" i="5"/>
  <c r="F109" i="5"/>
  <c r="I100" i="5"/>
  <c r="AB92" i="5"/>
  <c r="M109" i="5"/>
  <c r="I85" i="5"/>
  <c r="AC108" i="5"/>
  <c r="S109" i="5"/>
  <c r="H109" i="5"/>
  <c r="Z132" i="5"/>
  <c r="U106" i="5"/>
  <c r="O67" i="5"/>
  <c r="V142" i="5"/>
  <c r="L70" i="5"/>
  <c r="I81" i="5"/>
  <c r="Q148" i="5"/>
  <c r="T133" i="5"/>
  <c r="Y122" i="5"/>
  <c r="H87" i="5"/>
  <c r="AC129" i="5"/>
  <c r="O108" i="5"/>
  <c r="W147" i="5"/>
  <c r="AB75" i="5"/>
  <c r="V119" i="5"/>
  <c r="X117" i="5"/>
  <c r="S68" i="5"/>
  <c r="AC144" i="5"/>
  <c r="R84" i="5"/>
  <c r="Y68" i="5"/>
  <c r="G155" i="5"/>
  <c r="O141" i="5"/>
  <c r="L124" i="5"/>
  <c r="F141" i="5"/>
  <c r="S83" i="5"/>
  <c r="AE77" i="5"/>
  <c r="M141" i="5"/>
  <c r="O83" i="5"/>
  <c r="P79" i="5"/>
  <c r="Q144" i="5"/>
  <c r="Z135" i="5"/>
  <c r="J156" i="5"/>
  <c r="Y74" i="5"/>
  <c r="AA81" i="5"/>
  <c r="AA135" i="5"/>
  <c r="I123" i="5"/>
  <c r="F123" i="5"/>
  <c r="T126" i="5"/>
  <c r="AD137" i="5"/>
  <c r="F103" i="5"/>
  <c r="L72" i="5"/>
  <c r="N72" i="5"/>
  <c r="H147" i="5"/>
  <c r="S86" i="5"/>
  <c r="R92" i="5"/>
  <c r="F147" i="5"/>
  <c r="V108" i="5"/>
  <c r="P154" i="5"/>
  <c r="V85" i="5"/>
  <c r="AB145" i="5"/>
  <c r="F140" i="5"/>
  <c r="L137" i="5"/>
  <c r="Z67" i="5"/>
  <c r="U125" i="5"/>
  <c r="AC86" i="5"/>
  <c r="G82" i="5"/>
  <c r="Z78" i="5"/>
  <c r="T86" i="5"/>
  <c r="AD125" i="5"/>
  <c r="AB79" i="5"/>
  <c r="W125" i="5"/>
  <c r="H113" i="5"/>
  <c r="Z139" i="5"/>
  <c r="Q141" i="5"/>
  <c r="X146" i="5"/>
  <c r="Y156" i="5"/>
  <c r="W144" i="5"/>
  <c r="K144" i="5"/>
  <c r="Z110" i="5"/>
  <c r="M137" i="5"/>
  <c r="T102" i="5"/>
  <c r="K148" i="5"/>
  <c r="N140" i="5"/>
  <c r="L147" i="5"/>
  <c r="W78" i="5"/>
  <c r="J105" i="5"/>
  <c r="I120" i="5"/>
  <c r="Y78" i="5"/>
  <c r="AB85" i="5"/>
  <c r="K109" i="5"/>
  <c r="AE108" i="5"/>
  <c r="T93" i="5"/>
  <c r="O70" i="5"/>
  <c r="J140" i="5"/>
  <c r="Z108" i="5"/>
  <c r="R87" i="5"/>
  <c r="T71" i="5"/>
  <c r="Q132" i="5"/>
  <c r="W109" i="5"/>
  <c r="AE71" i="5"/>
  <c r="Q126" i="5"/>
  <c r="AE105" i="5"/>
  <c r="S132" i="5"/>
  <c r="E111" i="5"/>
  <c r="N80" i="5"/>
  <c r="F71" i="5"/>
  <c r="P78" i="5"/>
  <c r="M149" i="5"/>
  <c r="E159" i="5"/>
  <c r="I68" i="5"/>
  <c r="AD93" i="5"/>
  <c r="AE131" i="5"/>
  <c r="V136" i="5"/>
  <c r="J146" i="5"/>
  <c r="R77" i="5"/>
  <c r="S160" i="5"/>
  <c r="R83" i="5"/>
  <c r="P155" i="5"/>
  <c r="AA87" i="5"/>
  <c r="X131" i="5"/>
  <c r="J128" i="5"/>
  <c r="Y158" i="5"/>
  <c r="Q138" i="5"/>
  <c r="H102" i="5"/>
  <c r="T139" i="5"/>
  <c r="T111" i="5"/>
  <c r="AE124" i="5"/>
  <c r="L157" i="5"/>
  <c r="R144" i="5"/>
  <c r="I126" i="5"/>
  <c r="X135" i="5"/>
  <c r="R122" i="5"/>
  <c r="L81" i="5"/>
  <c r="W89" i="5"/>
  <c r="R159" i="5"/>
  <c r="K92" i="5"/>
  <c r="O147" i="5"/>
  <c r="T97" i="5"/>
  <c r="K108" i="5"/>
  <c r="AC67" i="5"/>
  <c r="S159" i="5"/>
  <c r="AC78" i="5"/>
  <c r="P129" i="5"/>
  <c r="U121" i="5"/>
  <c r="AE101" i="5"/>
  <c r="AD140" i="5"/>
  <c r="G154" i="5"/>
  <c r="R70" i="5"/>
  <c r="Q73" i="5"/>
  <c r="I125" i="5"/>
  <c r="P96" i="5"/>
  <c r="Y72" i="5"/>
  <c r="P92" i="5"/>
  <c r="J145" i="5"/>
  <c r="J137" i="5"/>
  <c r="AA111" i="5"/>
  <c r="H123" i="5"/>
  <c r="J87" i="5"/>
  <c r="W122" i="5"/>
  <c r="X151" i="5"/>
  <c r="U124" i="5"/>
  <c r="F151" i="5"/>
  <c r="M134" i="5"/>
  <c r="U94" i="5"/>
  <c r="AE153" i="5"/>
  <c r="H151" i="5"/>
  <c r="F124" i="5"/>
  <c r="W80" i="5"/>
  <c r="X160" i="5"/>
  <c r="AA92" i="5"/>
  <c r="AC138" i="5"/>
  <c r="L159" i="5"/>
  <c r="S88" i="5"/>
  <c r="X98" i="5"/>
  <c r="V86" i="5"/>
  <c r="H88" i="5"/>
  <c r="S108" i="5"/>
  <c r="I97" i="5"/>
  <c r="X76" i="5"/>
  <c r="H122" i="5"/>
  <c r="E106" i="5"/>
  <c r="P111" i="5"/>
  <c r="G74" i="5"/>
  <c r="G68" i="5"/>
  <c r="AE127" i="5"/>
  <c r="W112" i="5"/>
  <c r="AC101" i="5"/>
  <c r="R79" i="5"/>
  <c r="N154" i="5"/>
  <c r="AC135" i="5"/>
  <c r="Y92" i="5"/>
  <c r="AA78" i="5"/>
  <c r="H94" i="5"/>
  <c r="X103" i="5"/>
  <c r="AE133" i="5"/>
  <c r="AA70" i="5"/>
  <c r="R102" i="5"/>
  <c r="T83" i="5"/>
  <c r="W137" i="5"/>
  <c r="W73" i="5"/>
  <c r="T106" i="5"/>
  <c r="N92" i="5"/>
  <c r="O94" i="5"/>
  <c r="V146" i="5"/>
  <c r="AD119" i="5"/>
  <c r="H138" i="5"/>
  <c r="I111" i="5"/>
  <c r="T87" i="5"/>
  <c r="J83" i="5"/>
  <c r="AD74" i="5"/>
  <c r="K154" i="5"/>
  <c r="J89" i="5"/>
  <c r="J109" i="5"/>
  <c r="N96" i="5"/>
  <c r="H105" i="5"/>
  <c r="J71" i="5"/>
  <c r="L108" i="5"/>
  <c r="Z71" i="5"/>
  <c r="Z91" i="5"/>
  <c r="AB102" i="5"/>
  <c r="G126" i="5"/>
  <c r="X139" i="5"/>
  <c r="AB110" i="5"/>
  <c r="I144" i="5"/>
  <c r="AA153" i="5"/>
  <c r="L136" i="5"/>
  <c r="O72" i="5"/>
  <c r="R140" i="5"/>
  <c r="O133" i="5"/>
  <c r="E81" i="5"/>
  <c r="G86" i="5"/>
  <c r="AC142" i="5"/>
  <c r="Z72" i="5"/>
  <c r="AC133" i="5"/>
  <c r="Z97" i="5"/>
  <c r="AE106" i="5"/>
  <c r="K155" i="5"/>
  <c r="AE98" i="5"/>
  <c r="S123" i="5"/>
  <c r="E125" i="5"/>
  <c r="G70" i="5"/>
  <c r="S101" i="5"/>
  <c r="I101" i="5"/>
  <c r="R115" i="5"/>
  <c r="I155" i="5"/>
  <c r="T75" i="5"/>
  <c r="M135" i="5"/>
  <c r="P83" i="5"/>
  <c r="H150" i="5"/>
  <c r="N130" i="5"/>
  <c r="V89" i="5"/>
  <c r="S125" i="5"/>
  <c r="I86" i="5"/>
  <c r="S105" i="5"/>
  <c r="O71" i="5"/>
  <c r="X78" i="5"/>
  <c r="V67" i="5"/>
  <c r="F160" i="5"/>
  <c r="S74" i="5"/>
  <c r="N139" i="5"/>
  <c r="U87" i="5"/>
  <c r="M84" i="5"/>
  <c r="AB158" i="5"/>
  <c r="G150" i="5"/>
  <c r="U77" i="5"/>
  <c r="T120" i="5"/>
  <c r="N91" i="5"/>
  <c r="AA109" i="5"/>
  <c r="T98" i="5"/>
  <c r="Z87" i="5"/>
  <c r="L103" i="5"/>
  <c r="S116" i="5"/>
  <c r="Q71" i="5"/>
  <c r="I71" i="5"/>
  <c r="AC89" i="5"/>
  <c r="M158" i="5"/>
  <c r="F157" i="5"/>
  <c r="AD156" i="5"/>
  <c r="T81" i="5"/>
  <c r="O118" i="5"/>
  <c r="K67" i="5"/>
  <c r="G103" i="5"/>
  <c r="U85" i="5"/>
  <c r="U111" i="5"/>
  <c r="AE137" i="5"/>
  <c r="Q87" i="5"/>
  <c r="S114" i="5"/>
  <c r="AC96" i="5"/>
  <c r="L132" i="5"/>
  <c r="AE123" i="5"/>
  <c r="Q98" i="5"/>
  <c r="V154" i="5"/>
  <c r="F125" i="5"/>
  <c r="R147" i="5"/>
  <c r="Y102" i="5"/>
  <c r="AB109" i="5"/>
  <c r="AA106" i="5"/>
  <c r="V159" i="5"/>
  <c r="I156" i="5"/>
  <c r="U113" i="5"/>
  <c r="W106" i="5"/>
  <c r="O111" i="5"/>
  <c r="T153" i="5"/>
  <c r="F68" i="5"/>
  <c r="M153" i="5"/>
  <c r="Q75" i="5"/>
  <c r="R152" i="5"/>
  <c r="Z156" i="5"/>
  <c r="T117" i="5"/>
  <c r="W77" i="5"/>
  <c r="V80" i="5"/>
  <c r="F138" i="5"/>
  <c r="H111" i="5"/>
  <c r="H139" i="5"/>
  <c r="O130" i="5"/>
  <c r="V137" i="5"/>
  <c r="O106" i="5"/>
  <c r="U102" i="5"/>
  <c r="Y80" i="5"/>
  <c r="J80" i="5"/>
  <c r="AE158" i="5"/>
  <c r="Q131" i="5"/>
  <c r="J126" i="5"/>
  <c r="Y139" i="5"/>
  <c r="H158" i="5"/>
  <c r="H137" i="5"/>
  <c r="M131" i="5"/>
  <c r="E131" i="5"/>
  <c r="AA141" i="5"/>
  <c r="Y110" i="5"/>
  <c r="Y127" i="5"/>
  <c r="O113" i="5"/>
  <c r="AA115" i="5"/>
  <c r="Q107" i="5"/>
  <c r="S76" i="5"/>
  <c r="AC87" i="5"/>
  <c r="Z130" i="5"/>
  <c r="K122" i="5"/>
  <c r="Y124" i="5"/>
  <c r="P109" i="5"/>
  <c r="Y157" i="5"/>
  <c r="U108" i="5"/>
  <c r="AD106" i="5"/>
  <c r="Q106" i="5"/>
  <c r="Q143" i="5"/>
  <c r="P158" i="5"/>
  <c r="AD143" i="5"/>
  <c r="K114" i="5"/>
  <c r="F143" i="5"/>
  <c r="V69" i="5"/>
  <c r="AE142" i="5"/>
  <c r="P152" i="5"/>
  <c r="K120" i="5"/>
  <c r="H89" i="5"/>
  <c r="AD159" i="5"/>
  <c r="K70" i="5"/>
  <c r="AC92" i="5"/>
  <c r="R104" i="5"/>
  <c r="P85" i="5"/>
  <c r="X108" i="5"/>
  <c r="H96" i="5"/>
  <c r="AE103" i="5"/>
  <c r="U86" i="5"/>
  <c r="AB98" i="5"/>
  <c r="AB89" i="5"/>
  <c r="L76" i="5"/>
  <c r="N86" i="5"/>
  <c r="V90" i="5"/>
  <c r="AE69" i="5"/>
  <c r="I79" i="5"/>
  <c r="AC123" i="5"/>
  <c r="L144" i="5"/>
  <c r="N135" i="5"/>
  <c r="E144" i="5"/>
  <c r="Z137" i="5"/>
  <c r="R123" i="5"/>
  <c r="AC81" i="5"/>
  <c r="W79" i="5"/>
  <c r="I122" i="5"/>
  <c r="T132" i="5"/>
  <c r="AA152" i="5"/>
  <c r="H144" i="5"/>
  <c r="AB134" i="5"/>
  <c r="M152" i="5"/>
  <c r="AC131" i="5"/>
  <c r="R151" i="5"/>
  <c r="J151" i="5"/>
  <c r="F131" i="5"/>
  <c r="V117" i="5"/>
  <c r="N151" i="5"/>
  <c r="U75" i="5"/>
  <c r="V127" i="5"/>
  <c r="K107" i="5"/>
  <c r="AE115" i="5"/>
  <c r="W121" i="5"/>
  <c r="P126" i="5"/>
  <c r="K74" i="5"/>
  <c r="R106" i="5"/>
  <c r="U139" i="5"/>
  <c r="R160" i="5"/>
  <c r="J111" i="5"/>
  <c r="AC74" i="5"/>
  <c r="AA154" i="5"/>
  <c r="V109" i="5"/>
  <c r="M122" i="5"/>
  <c r="U144" i="5"/>
  <c r="Q139" i="5"/>
  <c r="R107" i="5"/>
  <c r="V149" i="5"/>
  <c r="S146" i="5"/>
  <c r="L152" i="5"/>
  <c r="X156" i="5"/>
  <c r="X77" i="5"/>
  <c r="H85" i="5"/>
  <c r="AA79" i="5"/>
  <c r="H74" i="5"/>
  <c r="E134" i="5"/>
  <c r="Z160" i="5"/>
  <c r="T80" i="5"/>
  <c r="U110" i="5"/>
  <c r="AA146" i="5"/>
  <c r="K152" i="5"/>
  <c r="N158" i="5"/>
  <c r="P84" i="5"/>
  <c r="Z143" i="5"/>
  <c r="J136" i="5"/>
  <c r="M77" i="5"/>
  <c r="S115" i="5"/>
  <c r="J107" i="5"/>
  <c r="S93" i="5"/>
  <c r="T149" i="5"/>
  <c r="Z119" i="5"/>
  <c r="K141" i="5"/>
  <c r="I130" i="5"/>
  <c r="T67" i="5"/>
  <c r="AD151" i="5"/>
  <c r="D130" i="5"/>
  <c r="E138" i="5"/>
  <c r="AA130" i="5"/>
  <c r="T160" i="5"/>
  <c r="M160" i="5"/>
  <c r="F81" i="5"/>
  <c r="S139" i="5"/>
  <c r="Z151" i="5"/>
  <c r="Z155" i="5"/>
  <c r="W83" i="5"/>
  <c r="F77" i="5"/>
  <c r="S135" i="5"/>
  <c r="J158" i="5"/>
  <c r="AC152" i="5"/>
  <c r="K158" i="5"/>
  <c r="X123" i="5"/>
  <c r="AD160" i="5"/>
  <c r="V111" i="5"/>
  <c r="E130" i="5"/>
  <c r="J138" i="5"/>
  <c r="Q150" i="5"/>
  <c r="P69" i="5"/>
  <c r="I151" i="5"/>
  <c r="G134" i="5"/>
  <c r="N136" i="5"/>
  <c r="P151" i="5"/>
  <c r="M139" i="5"/>
  <c r="E69" i="5"/>
  <c r="AD117" i="5"/>
  <c r="U112" i="5"/>
  <c r="N99" i="5"/>
  <c r="L101" i="5"/>
  <c r="G146" i="5"/>
  <c r="S124" i="5"/>
  <c r="AE135" i="5"/>
  <c r="H160" i="5"/>
  <c r="AB74" i="5"/>
  <c r="AB87" i="5"/>
  <c r="N150" i="5"/>
  <c r="O87" i="5"/>
  <c r="I83" i="5"/>
  <c r="N74" i="5"/>
  <c r="J150" i="5"/>
  <c r="S102" i="5"/>
  <c r="H143" i="5"/>
  <c r="V150" i="5"/>
  <c r="Z136" i="5"/>
  <c r="E84" i="5"/>
  <c r="AA128" i="5"/>
  <c r="T128" i="5"/>
  <c r="I127" i="5"/>
  <c r="I116" i="5"/>
  <c r="F98" i="5"/>
  <c r="X72" i="5"/>
  <c r="F159" i="5"/>
  <c r="Y103" i="5"/>
  <c r="J154" i="5"/>
  <c r="P108" i="5"/>
  <c r="R76" i="5"/>
  <c r="W132" i="5"/>
  <c r="U67" i="5"/>
  <c r="N147" i="5"/>
  <c r="F102" i="5"/>
  <c r="N132" i="5"/>
  <c r="X130" i="5"/>
  <c r="H67" i="5"/>
  <c r="P137" i="5"/>
  <c r="I106" i="5"/>
  <c r="O102" i="5"/>
  <c r="AA150" i="5"/>
  <c r="J130" i="5"/>
  <c r="L158" i="5"/>
  <c r="Z111" i="5"/>
  <c r="AC143" i="5"/>
  <c r="I134" i="5"/>
  <c r="Y84" i="5"/>
  <c r="Z144" i="5"/>
  <c r="AA117" i="5"/>
  <c r="AD149" i="5"/>
  <c r="U128" i="5"/>
  <c r="G141" i="5"/>
  <c r="R155" i="5"/>
  <c r="Q116" i="5"/>
  <c r="Y142" i="5"/>
  <c r="O139" i="5"/>
  <c r="I80" i="5"/>
  <c r="V126" i="5"/>
  <c r="Z79" i="5"/>
  <c r="G81" i="5"/>
  <c r="AB130" i="5"/>
  <c r="U80" i="5"/>
  <c r="M92" i="5"/>
  <c r="AD123" i="5"/>
  <c r="O110" i="5"/>
  <c r="P80" i="5"/>
  <c r="S84" i="5"/>
  <c r="L83" i="5"/>
  <c r="H84" i="5"/>
  <c r="AD113" i="5"/>
  <c r="S127" i="5"/>
  <c r="N89" i="5"/>
  <c r="AB141" i="5"/>
  <c r="H142" i="5"/>
  <c r="H81" i="5"/>
  <c r="AC137" i="5"/>
  <c r="P123" i="5"/>
  <c r="N81" i="5"/>
  <c r="I152" i="5"/>
  <c r="X81" i="5"/>
  <c r="AD122" i="5"/>
  <c r="X144" i="5"/>
  <c r="AB123" i="5"/>
  <c r="Z81" i="5"/>
  <c r="E160" i="5"/>
  <c r="S81" i="5"/>
  <c r="G124" i="5"/>
  <c r="AB111" i="5"/>
  <c r="K150" i="5"/>
  <c r="G152" i="5"/>
  <c r="U152" i="5"/>
  <c r="AE143" i="5"/>
  <c r="N83" i="5"/>
  <c r="AD157" i="5"/>
  <c r="I141" i="5"/>
  <c r="T138" i="5"/>
  <c r="Z138" i="5"/>
  <c r="Q84" i="5"/>
  <c r="N127" i="5"/>
  <c r="N107" i="5"/>
  <c r="AC128" i="5"/>
  <c r="T131" i="5"/>
  <c r="AC125" i="5"/>
  <c r="Z75" i="5"/>
  <c r="T143" i="5"/>
  <c r="D75" i="5"/>
  <c r="AD153" i="5"/>
  <c r="M87" i="5"/>
  <c r="E113" i="5"/>
  <c r="H68" i="5"/>
  <c r="O114" i="5"/>
  <c r="M100" i="5"/>
  <c r="V84" i="5"/>
  <c r="R157" i="5"/>
  <c r="F130" i="5"/>
  <c r="G111" i="5"/>
  <c r="AA126" i="5"/>
  <c r="AD138" i="5"/>
  <c r="V83" i="5"/>
  <c r="P110" i="5"/>
  <c r="AD77" i="5"/>
  <c r="J139" i="5"/>
  <c r="U138" i="5"/>
  <c r="W95" i="5"/>
  <c r="R130" i="5"/>
  <c r="Q124" i="5"/>
  <c r="K110" i="5"/>
  <c r="G139" i="5"/>
  <c r="I77" i="5"/>
  <c r="V153" i="5"/>
  <c r="I69" i="5"/>
  <c r="W101" i="5"/>
  <c r="S151" i="5"/>
  <c r="N95" i="5"/>
  <c r="G95" i="5"/>
  <c r="W114" i="5"/>
  <c r="O75" i="5"/>
  <c r="W146" i="5"/>
  <c r="AE144" i="5"/>
  <c r="R150" i="5"/>
  <c r="K127" i="5"/>
  <c r="O68" i="5"/>
  <c r="AC136" i="5"/>
  <c r="X145" i="5"/>
  <c r="AC141" i="5"/>
  <c r="J122" i="5"/>
  <c r="I135" i="5"/>
  <c r="L151" i="5"/>
  <c r="V134" i="5"/>
  <c r="AA155" i="5"/>
  <c r="AB112" i="5"/>
  <c r="Y151" i="5"/>
  <c r="AD150" i="5"/>
  <c r="AA113" i="5"/>
  <c r="AD144" i="5"/>
  <c r="W158" i="5"/>
  <c r="V155" i="5"/>
  <c r="Z152" i="5"/>
  <c r="E141" i="5"/>
  <c r="S112" i="5"/>
  <c r="AE97" i="5"/>
  <c r="G99" i="5"/>
  <c r="X143" i="5"/>
  <c r="Z141" i="5"/>
  <c r="P139" i="5"/>
  <c r="L143" i="5"/>
  <c r="X128" i="5"/>
  <c r="Z127" i="5"/>
  <c r="Q110" i="5"/>
  <c r="AC117" i="5"/>
  <c r="S118" i="5"/>
  <c r="P77" i="5"/>
  <c r="L145" i="5"/>
  <c r="L94" i="5"/>
  <c r="G138" i="5"/>
  <c r="O92" i="5"/>
  <c r="AE134" i="5"/>
  <c r="Z84" i="5"/>
  <c r="AD146" i="5"/>
  <c r="P147" i="5"/>
  <c r="X150" i="5"/>
  <c r="S156" i="5"/>
  <c r="L113" i="5"/>
  <c r="S153" i="5"/>
  <c r="AA143" i="5"/>
  <c r="N114" i="5"/>
  <c r="X94" i="5"/>
  <c r="T85" i="5"/>
  <c r="Z89" i="5"/>
  <c r="H76" i="5"/>
  <c r="AD101" i="5"/>
  <c r="L97" i="5"/>
  <c r="W116" i="5"/>
  <c r="V114" i="5"/>
  <c r="I150" i="5"/>
  <c r="J91" i="5"/>
  <c r="AA110" i="5"/>
  <c r="X152" i="5"/>
  <c r="L134" i="5"/>
  <c r="AC150" i="5"/>
  <c r="J141" i="5"/>
  <c r="Q125" i="5"/>
  <c r="P124" i="5"/>
  <c r="I146" i="5"/>
  <c r="AE119" i="5"/>
  <c r="AD114" i="5"/>
  <c r="L131" i="5"/>
  <c r="J75" i="5"/>
  <c r="AC112" i="5"/>
  <c r="AB151" i="5"/>
  <c r="H69" i="5"/>
  <c r="Q136" i="5"/>
  <c r="O99" i="5"/>
  <c r="F136" i="5"/>
  <c r="E77" i="5"/>
  <c r="Z117" i="5"/>
  <c r="G148" i="5"/>
  <c r="N116" i="5"/>
  <c r="K139" i="5"/>
  <c r="S150" i="5"/>
  <c r="I139" i="5"/>
  <c r="F83" i="5"/>
  <c r="Q158" i="5"/>
  <c r="R128" i="5"/>
  <c r="AE151" i="5"/>
  <c r="Y83" i="5"/>
  <c r="F106" i="5"/>
  <c r="AC139" i="5"/>
  <c r="AE84" i="5"/>
  <c r="AD107" i="5"/>
  <c r="H141" i="5"/>
  <c r="L110" i="5"/>
  <c r="AD124" i="5"/>
  <c r="O117" i="5"/>
  <c r="R117" i="5"/>
  <c r="K113" i="5"/>
  <c r="Y128" i="5"/>
  <c r="N115" i="5"/>
  <c r="AE112" i="5"/>
  <c r="P117" i="5"/>
  <c r="P76" i="5"/>
  <c r="T114" i="5"/>
  <c r="J153" i="5"/>
  <c r="AD94" i="5"/>
  <c r="H103" i="5"/>
  <c r="AE73" i="5"/>
  <c r="N126" i="5"/>
  <c r="P134" i="5"/>
  <c r="AB155" i="5"/>
  <c r="AB149" i="5"/>
  <c r="I84" i="5"/>
  <c r="J144" i="5"/>
  <c r="O153" i="5"/>
  <c r="AD84" i="5"/>
  <c r="M115" i="5"/>
  <c r="X107" i="5"/>
  <c r="P75" i="5"/>
  <c r="Q95" i="5"/>
  <c r="R149" i="5"/>
  <c r="R75" i="5"/>
  <c r="Y93" i="5"/>
  <c r="W75" i="5"/>
  <c r="S75" i="5"/>
  <c r="X93" i="5"/>
  <c r="V107" i="5"/>
  <c r="Z114" i="5"/>
  <c r="R68" i="5"/>
  <c r="T142" i="5"/>
  <c r="E85" i="5"/>
  <c r="AD83" i="5"/>
  <c r="Q149" i="5"/>
  <c r="R127" i="5"/>
  <c r="O136" i="5"/>
  <c r="S73" i="5"/>
  <c r="AB153" i="5"/>
  <c r="O119" i="5"/>
  <c r="J101" i="5"/>
  <c r="R145" i="5"/>
  <c r="Q159" i="5"/>
  <c r="U93" i="5"/>
  <c r="N138" i="5"/>
  <c r="K134" i="5"/>
  <c r="N110" i="5"/>
  <c r="G143" i="5"/>
  <c r="R124" i="5"/>
  <c r="O135" i="5"/>
  <c r="O155" i="5"/>
  <c r="H75" i="5"/>
  <c r="K84" i="5"/>
  <c r="Z68" i="5"/>
  <c r="F119" i="5"/>
  <c r="O77" i="5"/>
  <c r="H119" i="5"/>
  <c r="L107" i="5"/>
  <c r="F127" i="5"/>
  <c r="G117" i="5"/>
  <c r="T145" i="5"/>
  <c r="H117" i="5"/>
  <c r="Z85" i="5"/>
  <c r="AD85" i="5"/>
  <c r="X118" i="5"/>
  <c r="V147" i="5"/>
  <c r="T151" i="5"/>
  <c r="Z131" i="5"/>
  <c r="P131" i="5"/>
  <c r="O95" i="5"/>
  <c r="V144" i="5"/>
  <c r="S111" i="5"/>
  <c r="J152" i="5"/>
  <c r="G131" i="5"/>
  <c r="M124" i="5"/>
  <c r="J124" i="5"/>
  <c r="T156" i="5"/>
  <c r="P122" i="5"/>
  <c r="X83" i="5"/>
  <c r="W84" i="5"/>
  <c r="V112" i="5"/>
  <c r="G77" i="5"/>
  <c r="M155" i="5"/>
  <c r="AE114" i="5"/>
  <c r="X115" i="5"/>
  <c r="R111" i="5"/>
  <c r="AC153" i="5"/>
  <c r="AD112" i="5"/>
  <c r="W159" i="5"/>
  <c r="V128" i="5"/>
  <c r="J77" i="5"/>
  <c r="Y90" i="5"/>
  <c r="H146" i="5"/>
  <c r="L149" i="5"/>
  <c r="J102" i="5"/>
  <c r="AA158" i="5"/>
  <c r="P141" i="5"/>
  <c r="F95" i="5"/>
  <c r="N153" i="5"/>
  <c r="P149" i="5"/>
  <c r="X149" i="5"/>
  <c r="AE68" i="5"/>
  <c r="R112" i="5"/>
  <c r="M119" i="5"/>
  <c r="AA84" i="5"/>
  <c r="M127" i="5"/>
  <c r="L117" i="5"/>
  <c r="AC84" i="5"/>
  <c r="Z145" i="5"/>
  <c r="N128" i="5"/>
  <c r="G100" i="5"/>
  <c r="S107" i="5"/>
  <c r="P128" i="5"/>
  <c r="Q68" i="5"/>
  <c r="O90" i="5"/>
  <c r="E147" i="5"/>
  <c r="S104" i="5"/>
  <c r="Y77" i="5"/>
  <c r="U127" i="5"/>
  <c r="T115" i="5"/>
  <c r="N103" i="5"/>
  <c r="K116" i="5"/>
  <c r="W99" i="5"/>
  <c r="W128" i="5"/>
  <c r="AE120" i="5"/>
  <c r="T99" i="5"/>
  <c r="F142" i="5"/>
  <c r="Q133" i="5"/>
  <c r="M138" i="5"/>
  <c r="X134" i="5"/>
  <c r="Y152" i="5"/>
  <c r="K143" i="5"/>
  <c r="U151" i="5"/>
  <c r="W123" i="5"/>
  <c r="AE91" i="5"/>
  <c r="W117" i="5"/>
  <c r="G119" i="5"/>
  <c r="W134" i="5"/>
  <c r="AB136" i="5"/>
  <c r="L114" i="5"/>
  <c r="Q103" i="5"/>
  <c r="X75" i="5"/>
  <c r="I138" i="5"/>
  <c r="J76" i="5"/>
  <c r="P159" i="5"/>
  <c r="Y117" i="5"/>
  <c r="R153" i="5"/>
  <c r="AE104" i="5"/>
  <c r="Y143" i="5"/>
  <c r="U146" i="5"/>
  <c r="S141" i="5"/>
  <c r="AD139" i="5"/>
  <c r="E155" i="5"/>
  <c r="Y81" i="5"/>
  <c r="W139" i="5"/>
  <c r="V138" i="5"/>
  <c r="M95" i="5"/>
  <c r="Q152" i="5"/>
  <c r="Z83" i="5"/>
  <c r="W138" i="5"/>
  <c r="L139" i="5"/>
  <c r="AC114" i="5"/>
  <c r="X114" i="5"/>
  <c r="U136" i="5"/>
  <c r="P95" i="5"/>
  <c r="AA68" i="5"/>
  <c r="U131" i="5"/>
  <c r="X110" i="5"/>
  <c r="AD95" i="5"/>
  <c r="I107" i="5"/>
  <c r="G94" i="5"/>
  <c r="N149" i="5"/>
  <c r="N117" i="5"/>
  <c r="AA149" i="5"/>
  <c r="R85" i="5"/>
  <c r="AA101" i="5"/>
  <c r="N124" i="5"/>
  <c r="M143" i="5"/>
  <c r="X124" i="5"/>
  <c r="U122" i="5"/>
  <c r="S110" i="5"/>
  <c r="AB117" i="5"/>
  <c r="L84" i="5"/>
  <c r="Z153" i="5"/>
  <c r="F113" i="5"/>
  <c r="E149" i="5"/>
  <c r="L146" i="5"/>
  <c r="N155" i="5"/>
  <c r="K136" i="5"/>
  <c r="N146" i="5"/>
  <c r="J110" i="5"/>
  <c r="Y146" i="5"/>
  <c r="U142" i="5"/>
  <c r="Y115" i="5"/>
  <c r="J114" i="5"/>
  <c r="P114" i="5"/>
  <c r="E100" i="5"/>
  <c r="AE99" i="5"/>
  <c r="Z82" i="5"/>
  <c r="F155" i="5"/>
  <c r="I114" i="5"/>
  <c r="AE121" i="5"/>
  <c r="V120" i="5"/>
  <c r="Z115" i="5"/>
  <c r="Q99" i="5"/>
  <c r="O73" i="5"/>
  <c r="O144" i="5"/>
  <c r="Y76" i="5"/>
  <c r="AE93" i="5"/>
  <c r="AE87" i="5"/>
  <c r="U95" i="5"/>
  <c r="AB144" i="5"/>
  <c r="AB150" i="5"/>
  <c r="F150" i="5"/>
  <c r="AE128" i="5"/>
  <c r="AB139" i="5"/>
  <c r="J95" i="5"/>
  <c r="Q156" i="5"/>
  <c r="E150" i="5"/>
  <c r="P136" i="5"/>
  <c r="AA136" i="5"/>
  <c r="E158" i="5"/>
  <c r="R95" i="5"/>
  <c r="X69" i="5"/>
  <c r="U99" i="5"/>
  <c r="T146" i="5"/>
  <c r="W113" i="5"/>
  <c r="Y119" i="5"/>
  <c r="O84" i="5"/>
  <c r="K101" i="5"/>
  <c r="L73" i="5"/>
  <c r="AE138" i="5"/>
  <c r="O138" i="5"/>
  <c r="K128" i="5"/>
  <c r="E83" i="5"/>
  <c r="K124" i="5"/>
  <c r="I117" i="5"/>
  <c r="E151" i="5"/>
  <c r="T144" i="5"/>
  <c r="AE150" i="5"/>
  <c r="V139" i="5"/>
  <c r="F139" i="5"/>
  <c r="H131" i="5"/>
  <c r="S95" i="5"/>
  <c r="AC124" i="5"/>
  <c r="P112" i="5"/>
  <c r="Q117" i="5"/>
  <c r="AB143" i="5"/>
  <c r="G127" i="5"/>
  <c r="V130" i="5"/>
  <c r="Q146" i="5"/>
  <c r="J69" i="5"/>
  <c r="P115" i="5"/>
  <c r="P119" i="5"/>
  <c r="L121" i="5"/>
  <c r="Z146" i="5"/>
  <c r="I142" i="5"/>
  <c r="M142" i="5"/>
  <c r="F97" i="5"/>
  <c r="V118" i="5"/>
  <c r="F134" i="5"/>
  <c r="AD134" i="5"/>
  <c r="AE152" i="5"/>
  <c r="R143" i="5"/>
  <c r="AA127" i="5"/>
  <c r="L115" i="5"/>
  <c r="G107" i="5"/>
  <c r="O134" i="5"/>
  <c r="K69" i="5"/>
  <c r="AE149" i="5"/>
  <c r="J117" i="5"/>
  <c r="M69" i="5"/>
  <c r="Y136" i="5"/>
  <c r="R114" i="5"/>
  <c r="H149" i="5"/>
  <c r="K104" i="5"/>
  <c r="X113" i="5"/>
  <c r="V151" i="5"/>
  <c r="AE100" i="5"/>
  <c r="V77" i="5"/>
  <c r="Y120" i="5"/>
  <c r="T101" i="5"/>
  <c r="J119" i="5"/>
  <c r="AA148" i="5"/>
  <c r="Y148" i="5"/>
  <c r="W119" i="5"/>
  <c r="G142" i="5"/>
  <c r="F128" i="5"/>
  <c r="N112" i="5"/>
  <c r="O82" i="5"/>
  <c r="M73" i="5"/>
  <c r="J120" i="5"/>
  <c r="V123" i="5"/>
  <c r="AD131" i="5"/>
  <c r="I143" i="5"/>
  <c r="I124" i="5"/>
  <c r="O151" i="5"/>
  <c r="L77" i="5"/>
  <c r="K156" i="5"/>
  <c r="S131" i="5"/>
  <c r="Z124" i="5"/>
  <c r="S106" i="5"/>
  <c r="E146" i="5"/>
  <c r="P146" i="5"/>
  <c r="V124" i="5"/>
  <c r="H107" i="5"/>
  <c r="K149" i="5"/>
  <c r="AA142" i="5"/>
  <c r="E68" i="5"/>
  <c r="M150" i="5"/>
  <c r="AC82" i="5"/>
  <c r="H145" i="5"/>
  <c r="AA114" i="5"/>
  <c r="S100" i="5"/>
  <c r="Q90" i="5"/>
  <c r="T158" i="5"/>
  <c r="L150" i="5"/>
  <c r="I113" i="5"/>
  <c r="W110" i="5"/>
  <c r="Y95" i="5"/>
  <c r="Q112" i="5"/>
  <c r="M151" i="5"/>
  <c r="L95" i="5"/>
  <c r="U155" i="5"/>
  <c r="Z77" i="5"/>
  <c r="AC110" i="5"/>
  <c r="N75" i="5"/>
  <c r="AB77" i="5"/>
  <c r="AD68" i="5"/>
  <c r="T119" i="5"/>
  <c r="AC77" i="5"/>
  <c r="P103" i="5"/>
  <c r="H115" i="5"/>
  <c r="Y107" i="5"/>
  <c r="K159" i="5"/>
  <c r="O89" i="5"/>
  <c r="AE145" i="5"/>
  <c r="V95" i="5"/>
  <c r="E107" i="5"/>
  <c r="P104" i="5"/>
  <c r="U116" i="5"/>
  <c r="AE94" i="5"/>
  <c r="AE117" i="5"/>
  <c r="Q85" i="5"/>
  <c r="I103" i="5"/>
  <c r="T68" i="5"/>
  <c r="O116" i="5"/>
  <c r="W148" i="5"/>
  <c r="G87" i="5"/>
  <c r="Q120" i="5"/>
  <c r="X136" i="5"/>
  <c r="Z116" i="5"/>
  <c r="Y94" i="5"/>
  <c r="O142" i="5"/>
  <c r="P107" i="5"/>
  <c r="M118" i="5"/>
  <c r="AC83" i="5"/>
  <c r="Y69" i="5"/>
  <c r="O69" i="5"/>
  <c r="N84" i="5"/>
  <c r="N142" i="5"/>
  <c r="AA116" i="5"/>
  <c r="U119" i="5"/>
  <c r="AB84" i="5"/>
  <c r="AC155" i="5"/>
  <c r="Z101" i="5"/>
  <c r="N82" i="5"/>
  <c r="G136" i="5"/>
  <c r="AB116" i="5"/>
  <c r="AC104" i="5"/>
  <c r="P100" i="5"/>
  <c r="AB104" i="5"/>
  <c r="W68" i="5"/>
  <c r="AA104" i="5"/>
  <c r="G75" i="5"/>
  <c r="V76" i="5"/>
  <c r="R101" i="5"/>
  <c r="M136" i="5"/>
  <c r="M146" i="5"/>
  <c r="X121" i="5"/>
  <c r="E88" i="5"/>
  <c r="U148" i="5"/>
  <c r="G149" i="5"/>
  <c r="F153" i="5"/>
  <c r="U90" i="5"/>
  <c r="U149" i="5"/>
  <c r="U159" i="5"/>
  <c r="K82" i="5"/>
  <c r="G83" i="5"/>
  <c r="U82" i="5"/>
  <c r="F146" i="5"/>
  <c r="S89" i="5"/>
  <c r="J81" i="5"/>
  <c r="V94" i="5"/>
  <c r="D139" i="5"/>
  <c r="AC120" i="5"/>
  <c r="K117" i="5"/>
  <c r="AA75" i="5"/>
  <c r="X148" i="5"/>
  <c r="K97" i="5"/>
  <c r="E121" i="5"/>
  <c r="F90" i="5"/>
  <c r="T82" i="5"/>
  <c r="AE116" i="5"/>
  <c r="AA125" i="5"/>
  <c r="L119" i="5"/>
  <c r="M86" i="5"/>
  <c r="AC73" i="5"/>
  <c r="T94" i="5"/>
  <c r="AA156" i="5"/>
  <c r="AA93" i="5"/>
  <c r="S91" i="5"/>
  <c r="S121" i="5"/>
  <c r="Q100" i="5"/>
  <c r="L155" i="5"/>
  <c r="L128" i="5"/>
  <c r="U115" i="5"/>
  <c r="AC159" i="5"/>
  <c r="R113" i="5"/>
  <c r="H155" i="5"/>
  <c r="G121" i="5"/>
  <c r="V143" i="5"/>
  <c r="M117" i="5"/>
  <c r="E103" i="5"/>
  <c r="K153" i="5"/>
  <c r="Q115" i="5"/>
  <c r="N141" i="5"/>
  <c r="AC107" i="5"/>
  <c r="Y121" i="5"/>
  <c r="AE148" i="5"/>
  <c r="AC116" i="5"/>
  <c r="I82" i="5"/>
  <c r="L68" i="5"/>
  <c r="AD115" i="5"/>
  <c r="J159" i="5"/>
  <c r="H136" i="5"/>
  <c r="AA82" i="5"/>
  <c r="AA69" i="5"/>
  <c r="M76" i="5"/>
  <c r="I73" i="5"/>
  <c r="M94" i="5"/>
  <c r="F85" i="5"/>
  <c r="S120" i="5"/>
  <c r="AA90" i="5"/>
  <c r="W93" i="5"/>
  <c r="L153" i="5"/>
  <c r="I110" i="5"/>
  <c r="AE110" i="5"/>
  <c r="O149" i="5"/>
  <c r="X97" i="5"/>
  <c r="U89" i="5"/>
  <c r="P101" i="5"/>
  <c r="AA99" i="5"/>
  <c r="U84" i="5"/>
  <c r="Q97" i="5"/>
  <c r="AC68" i="5"/>
  <c r="U104" i="5"/>
  <c r="L75" i="5"/>
  <c r="F149" i="5"/>
  <c r="T152" i="5"/>
  <c r="H153" i="5"/>
  <c r="AB114" i="5"/>
  <c r="AD127" i="5"/>
  <c r="E112" i="5"/>
  <c r="I89" i="5"/>
  <c r="Z104" i="5"/>
  <c r="W103" i="5"/>
  <c r="Q77" i="5"/>
  <c r="J70" i="5"/>
  <c r="Q67" i="5"/>
  <c r="K83" i="5"/>
  <c r="V92" i="5"/>
  <c r="I91" i="5"/>
  <c r="X112" i="5"/>
  <c r="R78" i="5"/>
  <c r="N109" i="5"/>
  <c r="G135" i="5"/>
  <c r="AC121" i="5"/>
  <c r="T159" i="5"/>
  <c r="G120" i="5"/>
  <c r="L148" i="5"/>
  <c r="L99" i="5"/>
  <c r="D149" i="5"/>
  <c r="F112" i="5"/>
  <c r="Z112" i="5"/>
  <c r="Q104" i="5"/>
  <c r="AB127" i="5"/>
  <c r="K119" i="5"/>
  <c r="X101" i="5"/>
  <c r="Q69" i="5"/>
  <c r="W127" i="5"/>
  <c r="G153" i="5"/>
  <c r="Z69" i="5"/>
  <c r="Q153" i="5"/>
  <c r="W153" i="5"/>
  <c r="AD97" i="5"/>
  <c r="Z99" i="5"/>
  <c r="L142" i="5"/>
  <c r="AC85" i="5"/>
  <c r="U114" i="5"/>
  <c r="O148" i="5"/>
  <c r="AA107" i="5"/>
  <c r="N90" i="5"/>
  <c r="P127" i="5"/>
  <c r="AE89" i="5"/>
  <c r="Z120" i="5"/>
  <c r="R142" i="5"/>
  <c r="R97" i="5"/>
  <c r="J116" i="5"/>
  <c r="AB100" i="5"/>
  <c r="AB101" i="5"/>
  <c r="AA159" i="5"/>
  <c r="N159" i="5"/>
  <c r="W155" i="5"/>
  <c r="O131" i="5"/>
  <c r="S117" i="5"/>
  <c r="U69" i="5"/>
  <c r="T73" i="5"/>
  <c r="F101" i="5"/>
  <c r="H82" i="5"/>
  <c r="Q101" i="5"/>
  <c r="AD128" i="5"/>
  <c r="L120" i="5"/>
  <c r="AB76" i="5"/>
  <c r="Y147" i="5"/>
  <c r="L118" i="5"/>
  <c r="AC103" i="5"/>
  <c r="G90" i="5"/>
  <c r="W120" i="5"/>
  <c r="N85" i="5"/>
  <c r="Y97" i="5"/>
  <c r="E136" i="5"/>
  <c r="M85" i="5"/>
  <c r="L90" i="5"/>
  <c r="M120" i="5"/>
  <c r="S145" i="5"/>
  <c r="J99" i="5"/>
  <c r="X70" i="5"/>
  <c r="M156" i="5"/>
  <c r="Q154" i="5"/>
  <c r="W126" i="5"/>
  <c r="AA119" i="5"/>
  <c r="O88" i="5"/>
  <c r="W140" i="5"/>
  <c r="I74" i="5"/>
  <c r="F94" i="5"/>
  <c r="P68" i="5"/>
  <c r="Y75" i="5"/>
  <c r="V68" i="5"/>
  <c r="AE85" i="5"/>
  <c r="M145" i="5"/>
  <c r="L69" i="5"/>
  <c r="Y112" i="5"/>
  <c r="AB128" i="5"/>
  <c r="M104" i="5"/>
  <c r="M99" i="5"/>
  <c r="V113" i="5"/>
  <c r="R146" i="5"/>
  <c r="N113" i="5"/>
  <c r="R121" i="5"/>
  <c r="J68" i="5"/>
  <c r="V115" i="5"/>
  <c r="G85" i="5"/>
  <c r="T107" i="5"/>
  <c r="AD75" i="5"/>
  <c r="AC113" i="5"/>
  <c r="X127" i="5"/>
  <c r="Q82" i="5"/>
  <c r="AA145" i="5"/>
  <c r="X85" i="5"/>
  <c r="Q121" i="5"/>
  <c r="D120" i="5"/>
  <c r="K99" i="5"/>
  <c r="AB107" i="5"/>
  <c r="AA89" i="5"/>
  <c r="R136" i="5"/>
  <c r="Q147" i="5"/>
  <c r="T112" i="5"/>
  <c r="R120" i="5"/>
  <c r="Z73" i="5"/>
  <c r="R73" i="5"/>
  <c r="W100" i="5"/>
  <c r="K112" i="5"/>
  <c r="J97" i="5"/>
  <c r="R89" i="5"/>
  <c r="L89" i="5"/>
  <c r="E94" i="5"/>
  <c r="Q119" i="5"/>
  <c r="W69" i="5"/>
  <c r="AC127" i="5"/>
  <c r="G147" i="5"/>
  <c r="V75" i="5"/>
  <c r="V116" i="5"/>
  <c r="I136" i="5"/>
  <c r="S148" i="5"/>
  <c r="I148" i="5"/>
  <c r="D100" i="5"/>
  <c r="N120" i="5"/>
  <c r="AD69" i="5"/>
  <c r="G89" i="5"/>
  <c r="Z76" i="5"/>
  <c r="AB121" i="5"/>
  <c r="J121" i="5"/>
  <c r="P116" i="5"/>
  <c r="N145" i="5"/>
  <c r="J115" i="5"/>
  <c r="W149" i="5"/>
  <c r="J143" i="5"/>
  <c r="AB118" i="5"/>
  <c r="AD148" i="5"/>
  <c r="Z96" i="5"/>
  <c r="X125" i="5"/>
  <c r="K125" i="5"/>
  <c r="I132" i="5"/>
  <c r="U72" i="5"/>
  <c r="W131" i="5"/>
  <c r="T88" i="5"/>
  <c r="S77" i="5"/>
  <c r="R72" i="5"/>
  <c r="AA131" i="5"/>
  <c r="N69" i="5"/>
  <c r="O145" i="5"/>
  <c r="O146" i="5"/>
  <c r="AE113" i="5"/>
  <c r="M147" i="5"/>
  <c r="AB119" i="5"/>
  <c r="E139" i="5"/>
  <c r="AB147" i="5"/>
  <c r="AC119" i="5"/>
  <c r="AE147" i="5"/>
  <c r="R93" i="5"/>
  <c r="S136" i="5"/>
  <c r="K85" i="5"/>
  <c r="U78" i="5"/>
  <c r="Y149" i="5"/>
  <c r="X153" i="5"/>
  <c r="O128" i="5"/>
  <c r="Y113" i="5"/>
  <c r="AA112" i="5"/>
  <c r="AB159" i="5"/>
  <c r="I119" i="5"/>
  <c r="Z113" i="5"/>
  <c r="AD155" i="5"/>
  <c r="W82" i="5"/>
  <c r="M90" i="5"/>
  <c r="Y145" i="5"/>
  <c r="F84" i="5"/>
  <c r="AC97" i="5"/>
  <c r="X68" i="5"/>
  <c r="J100" i="5"/>
  <c r="AC100" i="5"/>
  <c r="R69" i="5"/>
  <c r="AC118" i="5"/>
  <c r="I153" i="5"/>
  <c r="AD99" i="5"/>
  <c r="X99" i="5"/>
  <c r="R99" i="5"/>
  <c r="H99" i="5"/>
  <c r="AB115" i="5"/>
  <c r="Z107" i="5"/>
  <c r="H112" i="5"/>
  <c r="S97" i="5"/>
  <c r="N152" i="5"/>
  <c r="N76" i="5"/>
  <c r="X95" i="5"/>
  <c r="O159" i="5"/>
  <c r="J103" i="5"/>
  <c r="AB97" i="5"/>
  <c r="N73" i="5"/>
  <c r="G118" i="5"/>
  <c r="Z103" i="5"/>
  <c r="V100" i="5"/>
  <c r="I115" i="5"/>
  <c r="X120" i="5"/>
  <c r="W97" i="5"/>
  <c r="Y89" i="5"/>
  <c r="AD121" i="5"/>
  <c r="M113" i="5"/>
  <c r="AE90" i="5"/>
  <c r="AB68" i="5"/>
  <c r="P153" i="5"/>
  <c r="X71" i="5"/>
  <c r="Y129" i="5"/>
  <c r="X106" i="5"/>
  <c r="I140" i="5"/>
  <c r="U91" i="5"/>
  <c r="T141" i="5"/>
  <c r="T70" i="5"/>
  <c r="I76" i="5"/>
  <c r="N94" i="5"/>
  <c r="G91" i="5"/>
  <c r="V88" i="5"/>
  <c r="AE126" i="5"/>
  <c r="Y109" i="5"/>
  <c r="U109" i="5"/>
  <c r="R80" i="5"/>
  <c r="AC149" i="5"/>
  <c r="F122" i="5"/>
  <c r="AE81" i="5"/>
  <c r="N97" i="5"/>
  <c r="X141" i="5"/>
  <c r="G116" i="5"/>
  <c r="Z105" i="5"/>
  <c r="P94" i="5"/>
  <c r="J94" i="5"/>
  <c r="O103" i="5"/>
  <c r="T103" i="5"/>
  <c r="W104" i="5"/>
  <c r="S90" i="5"/>
  <c r="I99" i="5"/>
  <c r="W94" i="5"/>
  <c r="D107" i="5"/>
  <c r="AA103" i="5"/>
  <c r="V104" i="5"/>
  <c r="T90" i="5"/>
  <c r="K95" i="5"/>
  <c r="T104" i="5"/>
  <c r="V101" i="5"/>
  <c r="W118" i="5"/>
  <c r="H159" i="5"/>
  <c r="W129" i="5"/>
  <c r="G98" i="5"/>
  <c r="U98" i="5"/>
  <c r="S67" i="5"/>
  <c r="H154" i="5"/>
  <c r="H106" i="5"/>
  <c r="H127" i="5"/>
  <c r="E124" i="5"/>
  <c r="U150" i="5"/>
  <c r="M108" i="5"/>
  <c r="P89" i="5"/>
  <c r="P133" i="5"/>
  <c r="AC105" i="5"/>
  <c r="E74" i="5"/>
  <c r="U96" i="5"/>
  <c r="AC90" i="5"/>
  <c r="K115" i="5"/>
  <c r="R158" i="5"/>
  <c r="O79" i="5"/>
  <c r="G105" i="5"/>
  <c r="U105" i="5"/>
  <c r="I109" i="5"/>
  <c r="S122" i="5"/>
  <c r="X67" i="5"/>
  <c r="L71" i="5"/>
  <c r="G123" i="5"/>
  <c r="O157" i="5"/>
  <c r="I128" i="5"/>
  <c r="R126" i="5"/>
  <c r="X111" i="5"/>
  <c r="Z86" i="5"/>
  <c r="AE78" i="5"/>
  <c r="Q140" i="5"/>
  <c r="G79" i="5"/>
  <c r="K88" i="5"/>
  <c r="S98" i="5"/>
  <c r="Q137" i="5"/>
  <c r="AC126" i="5"/>
  <c r="S87" i="5"/>
  <c r="I131" i="5"/>
  <c r="T124" i="5"/>
  <c r="Z126" i="5"/>
  <c r="Z121" i="5"/>
  <c r="M125" i="5"/>
  <c r="J88" i="5"/>
  <c r="F79" i="5"/>
  <c r="N78" i="5"/>
  <c r="V106" i="5"/>
  <c r="S142" i="5"/>
  <c r="U117" i="5"/>
  <c r="Y91" i="5"/>
  <c r="U135" i="5"/>
  <c r="S78" i="5"/>
  <c r="M82" i="5"/>
  <c r="W111" i="5"/>
  <c r="N79" i="5"/>
  <c r="AA133" i="5"/>
  <c r="Y101" i="5"/>
  <c r="AC148" i="5"/>
  <c r="T116" i="5"/>
  <c r="R134" i="5"/>
  <c r="N67" i="5"/>
  <c r="X116" i="5"/>
  <c r="J85" i="5"/>
  <c r="J67" i="5"/>
  <c r="X82" i="5"/>
  <c r="N68" i="5"/>
  <c r="E75" i="5"/>
  <c r="H90" i="5"/>
  <c r="M112" i="5"/>
  <c r="R94" i="5"/>
  <c r="J118" i="5"/>
  <c r="M97" i="5"/>
  <c r="AC93" i="5"/>
  <c r="H77" i="5"/>
  <c r="R148" i="5"/>
  <c r="S94" i="5"/>
  <c r="I94" i="5"/>
  <c r="AB93" i="5"/>
  <c r="H116" i="5"/>
  <c r="O104" i="5"/>
  <c r="L104" i="5"/>
  <c r="N106" i="5"/>
  <c r="W88" i="5"/>
  <c r="V81" i="5"/>
  <c r="X105" i="5"/>
  <c r="K105" i="5"/>
  <c r="U83" i="5"/>
  <c r="H126" i="5"/>
  <c r="S134" i="5"/>
  <c r="AB67" i="5"/>
  <c r="G133" i="5"/>
  <c r="G122" i="5"/>
  <c r="X102" i="5"/>
  <c r="O91" i="5"/>
  <c r="Q142" i="5"/>
  <c r="Z142" i="5"/>
  <c r="G157" i="5"/>
  <c r="K123" i="5"/>
  <c r="Y111" i="5"/>
  <c r="AB103" i="5"/>
  <c r="V145" i="5"/>
  <c r="G137" i="5"/>
  <c r="R67" i="5"/>
  <c r="W135" i="5"/>
  <c r="AC154" i="5"/>
  <c r="L79" i="5"/>
  <c r="W107" i="5"/>
  <c r="AE139" i="5"/>
  <c r="F158" i="5"/>
  <c r="L91" i="5"/>
  <c r="R156" i="5"/>
  <c r="AE80" i="5"/>
  <c r="O109" i="5"/>
  <c r="U100" i="5"/>
  <c r="AB69" i="5"/>
  <c r="K147" i="5"/>
  <c r="Z149" i="5"/>
  <c r="M148" i="5"/>
  <c r="Y138" i="5"/>
  <c r="U68" i="5"/>
  <c r="X89" i="5"/>
  <c r="AC147" i="5"/>
  <c r="S149" i="5"/>
  <c r="AB120" i="5"/>
  <c r="E99" i="5"/>
  <c r="X73" i="5"/>
  <c r="K133" i="5"/>
  <c r="R135" i="5"/>
  <c r="U157" i="5"/>
  <c r="M111" i="5"/>
  <c r="Q111" i="5"/>
  <c r="O107" i="5"/>
  <c r="Q83" i="5"/>
  <c r="Q80" i="5"/>
  <c r="V122" i="5"/>
  <c r="W145" i="5"/>
  <c r="R103" i="5"/>
  <c r="T130" i="5"/>
  <c r="P140" i="5"/>
  <c r="U92" i="5"/>
  <c r="H157" i="5"/>
  <c r="N119" i="5"/>
  <c r="AA91" i="5"/>
  <c r="H124" i="5"/>
  <c r="V148" i="5"/>
  <c r="Z140" i="5"/>
  <c r="J98" i="5"/>
  <c r="S133" i="5"/>
  <c r="U133" i="5"/>
  <c r="AB160" i="5"/>
  <c r="Q135" i="5"/>
  <c r="L111" i="5"/>
  <c r="H128" i="5"/>
  <c r="AC115" i="5"/>
  <c r="U79" i="5"/>
  <c r="AA132" i="5"/>
  <c r="W115" i="5"/>
  <c r="AE129" i="5"/>
  <c r="T79" i="5"/>
  <c r="AD147" i="5"/>
  <c r="G108" i="5"/>
  <c r="T150" i="5"/>
  <c r="J96" i="5"/>
  <c r="Y154" i="5"/>
  <c r="H152" i="5"/>
  <c r="F100" i="5"/>
  <c r="V72" i="5"/>
  <c r="Z158" i="5"/>
  <c r="S140" i="5"/>
  <c r="V91" i="5"/>
  <c r="AA95" i="5"/>
  <c r="W154" i="5"/>
  <c r="Q70" i="5"/>
  <c r="Q134" i="5"/>
  <c r="P82" i="5"/>
  <c r="I145" i="5"/>
  <c r="U129" i="5"/>
  <c r="Y132" i="5"/>
  <c r="X87" i="5"/>
  <c r="L92" i="5"/>
  <c r="F80" i="5"/>
  <c r="K157" i="5"/>
  <c r="W142" i="5"/>
  <c r="AD132" i="5"/>
  <c r="AA102" i="5"/>
  <c r="Q105" i="5"/>
  <c r="N98" i="5"/>
  <c r="I102" i="5"/>
  <c r="F120" i="5"/>
  <c r="Y150" i="5"/>
  <c r="AE95" i="5"/>
  <c r="X122" i="5"/>
  <c r="E89" i="5"/>
  <c r="R88" i="5"/>
  <c r="J90" i="5"/>
  <c r="U81" i="5"/>
  <c r="K80" i="5"/>
  <c r="J160" i="5"/>
  <c r="S129" i="5"/>
  <c r="Z123" i="5"/>
  <c r="H133" i="5"/>
  <c r="R71" i="5"/>
  <c r="G140" i="5"/>
  <c r="P91" i="5"/>
  <c r="Z157" i="5"/>
  <c r="P98" i="5"/>
  <c r="AB88" i="5"/>
  <c r="AD71" i="5"/>
  <c r="J281" i="4" l="1"/>
  <c r="G281" i="4" s="1"/>
  <c r="J238" i="4"/>
  <c r="G242" i="4" s="1"/>
  <c r="J244" i="4"/>
  <c r="G244" i="4" s="1"/>
  <c r="J235" i="4"/>
  <c r="G236" i="4" s="1"/>
  <c r="G237" i="4" s="1"/>
  <c r="J271" i="4"/>
  <c r="G271" i="4" s="1"/>
  <c r="J273" i="4"/>
  <c r="G273" i="4" s="1"/>
  <c r="J275" i="4"/>
  <c r="G275" i="4" s="1"/>
  <c r="J61" i="4"/>
  <c r="G61" i="4" s="1"/>
  <c r="I104" i="5" s="1"/>
  <c r="J199" i="4"/>
  <c r="G200" i="4" s="1"/>
  <c r="G156" i="5" s="1"/>
  <c r="J191" i="4"/>
  <c r="G191" i="4" s="1"/>
  <c r="E92" i="5" s="1"/>
  <c r="J185" i="4"/>
  <c r="G187" i="4" s="1"/>
  <c r="M129" i="5" s="1"/>
  <c r="J176" i="4"/>
  <c r="G183" i="4" s="1"/>
  <c r="J166" i="4"/>
  <c r="G167" i="4" s="1"/>
  <c r="D81" i="5" s="1"/>
  <c r="AF81" i="5" s="1"/>
  <c r="D35" i="5" s="1"/>
  <c r="E35" i="5" s="1"/>
  <c r="J155" i="4"/>
  <c r="G164" i="4" s="1"/>
  <c r="G165" i="4" s="1"/>
  <c r="J148" i="4"/>
  <c r="G153" i="4" s="1"/>
  <c r="J145" i="4"/>
  <c r="G145" i="4" s="1"/>
  <c r="D124" i="5" s="1"/>
  <c r="AF124" i="5" s="1"/>
  <c r="K6" i="5" s="1"/>
  <c r="J140" i="4"/>
  <c r="G142" i="4" s="1"/>
  <c r="L93" i="5" s="1"/>
  <c r="J136" i="4"/>
  <c r="G136" i="4" s="1"/>
  <c r="E133" i="5" s="1"/>
  <c r="J128" i="4"/>
  <c r="G129" i="4" s="1"/>
  <c r="J93" i="5" s="1"/>
  <c r="J122" i="4"/>
  <c r="G124" i="4" s="1"/>
  <c r="I93" i="5" s="1"/>
  <c r="J116" i="4"/>
  <c r="G119" i="4" s="1"/>
  <c r="G129" i="5" s="1"/>
  <c r="J105" i="4"/>
  <c r="G110" i="4" s="1"/>
  <c r="D143" i="5" s="1"/>
  <c r="AF143" i="5" s="1"/>
  <c r="K10" i="5" s="1"/>
  <c r="J96" i="4"/>
  <c r="G99" i="4" s="1"/>
  <c r="G100" i="4" s="1"/>
  <c r="J84" i="4"/>
  <c r="G89" i="4" s="1"/>
  <c r="D131" i="5" s="1"/>
  <c r="AF131" i="5" s="1"/>
  <c r="K13" i="5" s="1"/>
  <c r="J277" i="4"/>
  <c r="G277" i="4" s="1"/>
  <c r="G278" i="4" s="1"/>
  <c r="J4" i="4"/>
  <c r="G5" i="4" s="1"/>
  <c r="D154" i="5" s="1"/>
  <c r="J101" i="4"/>
  <c r="G103" i="4" s="1"/>
  <c r="G104" i="4" s="1"/>
  <c r="J17" i="4"/>
  <c r="G18" i="4" s="1"/>
  <c r="E104" i="5" s="1"/>
  <c r="R76" i="3"/>
  <c r="G228" i="4"/>
  <c r="D140" i="5" s="1"/>
  <c r="G229" i="4"/>
  <c r="G230" i="4" s="1"/>
  <c r="R68" i="3"/>
  <c r="R77" i="3"/>
  <c r="G95" i="4"/>
  <c r="G225" i="4"/>
  <c r="G231" i="4"/>
  <c r="G233" i="4"/>
  <c r="G232" i="4"/>
  <c r="G73" i="5" s="1"/>
  <c r="D147" i="5"/>
  <c r="AF147" i="5" s="1"/>
  <c r="R27" i="5" s="1"/>
  <c r="G92" i="4"/>
  <c r="G93" i="4"/>
  <c r="G94" i="4"/>
  <c r="D148" i="5"/>
  <c r="AF148" i="5" s="1"/>
  <c r="R28" i="5" s="1"/>
  <c r="AF130" i="5"/>
  <c r="D41" i="5" s="1"/>
  <c r="E41" i="5" s="1"/>
  <c r="AF138" i="5"/>
  <c r="D43" i="5" s="1"/>
  <c r="E43" i="5" s="1"/>
  <c r="AF75" i="5"/>
  <c r="K32" i="5" s="1"/>
  <c r="AF139" i="5"/>
  <c r="D44" i="5" s="1"/>
  <c r="E44" i="5" s="1"/>
  <c r="AF149" i="5"/>
  <c r="K30" i="5" s="1"/>
  <c r="AF100" i="5"/>
  <c r="R34" i="5" s="1"/>
  <c r="AF107" i="5"/>
  <c r="K31" i="5" s="1"/>
  <c r="AF120" i="5"/>
  <c r="G238" i="4" l="1"/>
  <c r="G240" i="4"/>
  <c r="D128" i="5" s="1"/>
  <c r="AF128" i="5" s="1"/>
  <c r="K16" i="5" s="1"/>
  <c r="G199" i="4"/>
  <c r="E97" i="5" s="1"/>
  <c r="G179" i="4"/>
  <c r="M93" i="5" s="1"/>
  <c r="G245" i="4"/>
  <c r="G246" i="4" s="1"/>
  <c r="G176" i="4"/>
  <c r="D97" i="5" s="1"/>
  <c r="G177" i="4"/>
  <c r="E91" i="5" s="1"/>
  <c r="G282" i="4"/>
  <c r="D89" i="5"/>
  <c r="AF89" i="5" s="1"/>
  <c r="R19" i="5" s="1"/>
  <c r="G241" i="4"/>
  <c r="G4" i="4"/>
  <c r="D104" i="5" s="1"/>
  <c r="G201" i="4"/>
  <c r="F87" i="5" s="1"/>
  <c r="G243" i="4"/>
  <c r="D113" i="5"/>
  <c r="AF113" i="5" s="1"/>
  <c r="K17" i="5" s="1"/>
  <c r="G239" i="4"/>
  <c r="D84" i="5" s="1"/>
  <c r="AF84" i="5" s="1"/>
  <c r="K15" i="5" s="1"/>
  <c r="G186" i="4"/>
  <c r="K78" i="5" s="1"/>
  <c r="G143" i="4"/>
  <c r="G144" i="4" s="1"/>
  <c r="G140" i="4"/>
  <c r="G132" i="5" s="1"/>
  <c r="G155" i="4"/>
  <c r="G96" i="4"/>
  <c r="D126" i="5" s="1"/>
  <c r="G141" i="4"/>
  <c r="D108" i="5" s="1"/>
  <c r="AF108" i="5" s="1"/>
  <c r="D8" i="5" s="1"/>
  <c r="E8" i="5" s="1"/>
  <c r="G63" i="4"/>
  <c r="E67" i="5" s="1"/>
  <c r="G189" i="4"/>
  <c r="G190" i="4" s="1"/>
  <c r="G97" i="4"/>
  <c r="G188" i="4"/>
  <c r="G178" i="4"/>
  <c r="D85" i="5" s="1"/>
  <c r="AF85" i="5" s="1"/>
  <c r="R25" i="5" s="1"/>
  <c r="G64" i="4"/>
  <c r="G65" i="4" s="1"/>
  <c r="G235" i="4"/>
  <c r="D134" i="5" s="1"/>
  <c r="AF134" i="5" s="1"/>
  <c r="D42" i="5" s="1"/>
  <c r="E42" i="5" s="1"/>
  <c r="G166" i="4"/>
  <c r="D80" i="5" s="1"/>
  <c r="AF80" i="5" s="1"/>
  <c r="D34" i="5" s="1"/>
  <c r="E34" i="5" s="1"/>
  <c r="G102" i="4"/>
  <c r="G194" i="4"/>
  <c r="F156" i="5" s="1"/>
  <c r="G105" i="4"/>
  <c r="D91" i="5" s="1"/>
  <c r="G196" i="4"/>
  <c r="N129" i="5" s="1"/>
  <c r="G193" i="4"/>
  <c r="E70" i="5" s="1"/>
  <c r="G203" i="4"/>
  <c r="G204" i="4" s="1"/>
  <c r="G151" i="4"/>
  <c r="F133" i="5" s="1"/>
  <c r="G180" i="4"/>
  <c r="L129" i="5" s="1"/>
  <c r="G173" i="4"/>
  <c r="K129" i="5" s="1"/>
  <c r="G202" i="4"/>
  <c r="F92" i="5" s="1"/>
  <c r="G160" i="4"/>
  <c r="E87" i="5" s="1"/>
  <c r="G114" i="4"/>
  <c r="G115" i="4" s="1"/>
  <c r="G192" i="4"/>
  <c r="M78" i="5" s="1"/>
  <c r="G195" i="4"/>
  <c r="H132" i="5" s="1"/>
  <c r="G197" i="4"/>
  <c r="G198" i="4" s="1"/>
  <c r="G98" i="4"/>
  <c r="D78" i="5" s="1"/>
  <c r="G8" i="4"/>
  <c r="G9" i="4" s="1"/>
  <c r="G174" i="4"/>
  <c r="G175" i="4" s="1"/>
  <c r="G171" i="4"/>
  <c r="D146" i="5" s="1"/>
  <c r="AF146" i="5" s="1"/>
  <c r="K21" i="5" s="1"/>
  <c r="G185" i="4"/>
  <c r="F91" i="5" s="1"/>
  <c r="G62" i="4"/>
  <c r="G93" i="5" s="1"/>
  <c r="G128" i="4"/>
  <c r="E142" i="5" s="1"/>
  <c r="G130" i="4"/>
  <c r="I129" i="5" s="1"/>
  <c r="G169" i="4"/>
  <c r="D106" i="5" s="1"/>
  <c r="AF106" i="5" s="1"/>
  <c r="D37" i="5" s="1"/>
  <c r="E37" i="5" s="1"/>
  <c r="G274" i="4"/>
  <c r="D98" i="5"/>
  <c r="AF98" i="5" s="1"/>
  <c r="D6" i="5" s="1"/>
  <c r="E6" i="5" s="1"/>
  <c r="D121" i="5"/>
  <c r="AF121" i="5" s="1"/>
  <c r="R9" i="5" s="1"/>
  <c r="G272" i="4"/>
  <c r="G172" i="4"/>
  <c r="D99" i="5" s="1"/>
  <c r="AF99" i="5" s="1"/>
  <c r="K38" i="5" s="1"/>
  <c r="G170" i="4"/>
  <c r="J78" i="5" s="1"/>
  <c r="G276" i="4"/>
  <c r="E82" i="5"/>
  <c r="G17" i="4"/>
  <c r="D123" i="5" s="1"/>
  <c r="AF123" i="5" s="1"/>
  <c r="D39" i="5" s="1"/>
  <c r="E39" i="5" s="1"/>
  <c r="G156" i="4"/>
  <c r="G162" i="4"/>
  <c r="D122" i="5" s="1"/>
  <c r="AF122" i="5" s="1"/>
  <c r="D32" i="5" s="1"/>
  <c r="E32" i="5" s="1"/>
  <c r="G113" i="4"/>
  <c r="D116" i="5" s="1"/>
  <c r="G106" i="4"/>
  <c r="F78" i="5" s="1"/>
  <c r="G150" i="4"/>
  <c r="G111" i="4"/>
  <c r="D101" i="5" s="1"/>
  <c r="G158" i="4"/>
  <c r="J129" i="5" s="1"/>
  <c r="G146" i="4"/>
  <c r="G147" i="4" s="1"/>
  <c r="J269" i="4"/>
  <c r="G269" i="4" s="1"/>
  <c r="G181" i="4"/>
  <c r="D92" i="5" s="1"/>
  <c r="G86" i="4"/>
  <c r="E129" i="5" s="1"/>
  <c r="G116" i="4"/>
  <c r="E132" i="5" s="1"/>
  <c r="G182" i="4"/>
  <c r="G112" i="4"/>
  <c r="E73" i="5" s="1"/>
  <c r="G20" i="4"/>
  <c r="G21" i="4" s="1"/>
  <c r="G7" i="4"/>
  <c r="D93" i="5" s="1"/>
  <c r="G159" i="4"/>
  <c r="E157" i="5" s="1"/>
  <c r="G157" i="4"/>
  <c r="E137" i="5" s="1"/>
  <c r="G161" i="4"/>
  <c r="D111" i="5" s="1"/>
  <c r="AF111" i="5" s="1"/>
  <c r="D38" i="5" s="1"/>
  <c r="E38" i="5" s="1"/>
  <c r="G149" i="4"/>
  <c r="G152" i="4"/>
  <c r="E117" i="5" s="1"/>
  <c r="D79" i="5"/>
  <c r="AF79" i="5" s="1"/>
  <c r="D26" i="5" s="1"/>
  <c r="E26" i="5" s="1"/>
  <c r="G184" i="4"/>
  <c r="G109" i="4"/>
  <c r="D159" i="5" s="1"/>
  <c r="AF159" i="5" s="1"/>
  <c r="R14" i="5" s="1"/>
  <c r="G168" i="4"/>
  <c r="D158" i="5" s="1"/>
  <c r="AF158" i="5" s="1"/>
  <c r="D47" i="5" s="1"/>
  <c r="E47" i="5" s="1"/>
  <c r="G108" i="4"/>
  <c r="F129" i="5" s="1"/>
  <c r="G122" i="4"/>
  <c r="F132" i="5" s="1"/>
  <c r="G123" i="4"/>
  <c r="E105" i="5" s="1"/>
  <c r="G163" i="4"/>
  <c r="D152" i="5" s="1"/>
  <c r="G134" i="4"/>
  <c r="G135" i="4" s="1"/>
  <c r="G107" i="4"/>
  <c r="F67" i="5" s="1"/>
  <c r="G118" i="4"/>
  <c r="H93" i="5" s="1"/>
  <c r="G120" i="4"/>
  <c r="E118" i="5" s="1"/>
  <c r="D69" i="5"/>
  <c r="AF69" i="5" s="1"/>
  <c r="K35" i="5" s="1"/>
  <c r="G154" i="4"/>
  <c r="G148" i="4"/>
  <c r="D109" i="5" s="1"/>
  <c r="AF109" i="5" s="1"/>
  <c r="D23" i="5" s="1"/>
  <c r="E23" i="5" s="1"/>
  <c r="G132" i="4"/>
  <c r="G78" i="5" s="1"/>
  <c r="G138" i="4"/>
  <c r="G139" i="4" s="1"/>
  <c r="G137" i="4"/>
  <c r="G88" i="4"/>
  <c r="D87" i="5" s="1"/>
  <c r="G87" i="4"/>
  <c r="D135" i="5" s="1"/>
  <c r="AF135" i="5" s="1"/>
  <c r="D28" i="5" s="1"/>
  <c r="E28" i="5" s="1"/>
  <c r="G90" i="4"/>
  <c r="G91" i="4" s="1"/>
  <c r="G131" i="4"/>
  <c r="D160" i="5" s="1"/>
  <c r="AF160" i="5" s="1"/>
  <c r="D30" i="5" s="1"/>
  <c r="E30" i="5" s="1"/>
  <c r="G101" i="4"/>
  <c r="F126" i="5" s="1"/>
  <c r="G84" i="4"/>
  <c r="D70" i="5" s="1"/>
  <c r="G125" i="4"/>
  <c r="H129" i="5" s="1"/>
  <c r="G126" i="4"/>
  <c r="G127" i="4" s="1"/>
  <c r="G133" i="4"/>
  <c r="E96" i="5" s="1"/>
  <c r="G117" i="4"/>
  <c r="D105" i="5" s="1"/>
  <c r="D118" i="5"/>
  <c r="G6" i="4"/>
  <c r="D127" i="5" s="1"/>
  <c r="G19" i="4"/>
  <c r="E93" i="5" s="1"/>
  <c r="G85" i="4"/>
  <c r="D157" i="5" s="1"/>
  <c r="J267" i="4"/>
  <c r="G267" i="4" s="1"/>
  <c r="J279" i="4"/>
  <c r="G279" i="4" s="1"/>
  <c r="J54" i="4"/>
  <c r="G58" i="4" s="1"/>
  <c r="D94" i="5" s="1"/>
  <c r="AF94" i="5" s="1"/>
  <c r="K37" i="5" s="1"/>
  <c r="J48" i="4"/>
  <c r="G49" i="4" s="1"/>
  <c r="D102" i="5" s="1"/>
  <c r="AF102" i="5" s="1"/>
  <c r="D36" i="5" s="1"/>
  <c r="E36" i="5" s="1"/>
  <c r="J43" i="4"/>
  <c r="G46" i="4" s="1"/>
  <c r="E78" i="5"/>
  <c r="J10" i="4"/>
  <c r="G10" i="4" s="1"/>
  <c r="D110" i="5" s="1"/>
  <c r="AF110" i="5" s="1"/>
  <c r="K9" i="5" s="1"/>
  <c r="J38" i="4"/>
  <c r="G40" i="4" s="1"/>
  <c r="H104" i="5" s="1"/>
  <c r="J30" i="4"/>
  <c r="G36" i="4" s="1"/>
  <c r="J22" i="4"/>
  <c r="G25" i="4" s="1"/>
  <c r="D129" i="5" s="1"/>
  <c r="J283" i="4"/>
  <c r="G283" i="4" s="1"/>
  <c r="E101" i="5" s="1"/>
  <c r="E156" i="5"/>
  <c r="D132" i="5"/>
  <c r="D142" i="5"/>
  <c r="G226" i="4"/>
  <c r="G227" i="4" s="1"/>
  <c r="F118" i="5"/>
  <c r="D77" i="5"/>
  <c r="AF77" i="5" s="1"/>
  <c r="K18" i="5" s="1"/>
  <c r="G234" i="4"/>
  <c r="E140" i="5"/>
  <c r="AF140" i="5" s="1"/>
  <c r="D9" i="5" s="1"/>
  <c r="E9" i="5" s="1"/>
  <c r="G221" i="4"/>
  <c r="F116" i="5" s="1"/>
  <c r="AF157" i="5" l="1"/>
  <c r="D27" i="5" s="1"/>
  <c r="E27" i="5" s="1"/>
  <c r="L78" i="5"/>
  <c r="D150" i="5"/>
  <c r="AF150" i="5" s="1"/>
  <c r="D48" i="5" s="1"/>
  <c r="E48" i="5" s="1"/>
  <c r="E152" i="5"/>
  <c r="AF152" i="5" s="1"/>
  <c r="K22" i="5" s="1"/>
  <c r="E86" i="5"/>
  <c r="O129" i="5"/>
  <c r="AF129" i="5" s="1"/>
  <c r="D10" i="5" s="1"/>
  <c r="E10" i="5" s="1"/>
  <c r="G67" i="5"/>
  <c r="E116" i="5"/>
  <c r="AF116" i="5" s="1"/>
  <c r="R8" i="5" s="1"/>
  <c r="AF97" i="5"/>
  <c r="R15" i="5" s="1"/>
  <c r="K93" i="5"/>
  <c r="AF87" i="5"/>
  <c r="D29" i="5" s="1"/>
  <c r="E29" i="5" s="1"/>
  <c r="AF92" i="5"/>
  <c r="D17" i="5" s="1"/>
  <c r="E17" i="5" s="1"/>
  <c r="AF142" i="5"/>
  <c r="R24" i="5" s="1"/>
  <c r="E153" i="5"/>
  <c r="AF91" i="5"/>
  <c r="D25" i="5" s="1"/>
  <c r="E25" i="5" s="1"/>
  <c r="D153" i="5"/>
  <c r="AF101" i="5"/>
  <c r="K42" i="5" s="1"/>
  <c r="K43" i="5" s="1"/>
  <c r="D155" i="5"/>
  <c r="AF155" i="5" s="1"/>
  <c r="K14" i="5" s="1"/>
  <c r="AF70" i="5"/>
  <c r="D15" i="5" s="1"/>
  <c r="E15" i="5" s="1"/>
  <c r="D133" i="5"/>
  <c r="AF133" i="5" s="1"/>
  <c r="D12" i="5" s="1"/>
  <c r="E12" i="5" s="1"/>
  <c r="G114" i="5"/>
  <c r="G270" i="4"/>
  <c r="D76" i="5"/>
  <c r="AF76" i="5" s="1"/>
  <c r="D5" i="5" s="1"/>
  <c r="E5" i="5" s="1"/>
  <c r="E126" i="5"/>
  <c r="AF126" i="5" s="1"/>
  <c r="D40" i="5" s="1"/>
  <c r="E40" i="5" s="1"/>
  <c r="I78" i="5"/>
  <c r="G50" i="4"/>
  <c r="F114" i="5" s="1"/>
  <c r="G121" i="4"/>
  <c r="G52" i="4"/>
  <c r="G53" i="4" s="1"/>
  <c r="H78" i="5"/>
  <c r="AF105" i="5"/>
  <c r="D7" i="5" s="1"/>
  <c r="E7" i="5" s="1"/>
  <c r="G51" i="4"/>
  <c r="D112" i="5" s="1"/>
  <c r="AF112" i="5" s="1"/>
  <c r="K33" i="5" s="1"/>
  <c r="AF118" i="5"/>
  <c r="R23" i="5" s="1"/>
  <c r="G48" i="4"/>
  <c r="D156" i="5" s="1"/>
  <c r="AF156" i="5" s="1"/>
  <c r="D46" i="5" s="1"/>
  <c r="E46" i="5" s="1"/>
  <c r="G32" i="4"/>
  <c r="D125" i="5" s="1"/>
  <c r="AF125" i="5" s="1"/>
  <c r="D19" i="5" s="1"/>
  <c r="E19" i="5" s="1"/>
  <c r="G45" i="4"/>
  <c r="D141" i="5" s="1"/>
  <c r="AF141" i="5" s="1"/>
  <c r="D45" i="5" s="1"/>
  <c r="E45" i="5" s="1"/>
  <c r="G43" i="4"/>
  <c r="D103" i="5" s="1"/>
  <c r="AF103" i="5" s="1"/>
  <c r="R26" i="5" s="1"/>
  <c r="G12" i="4"/>
  <c r="G15" i="4"/>
  <c r="D136" i="5" s="1"/>
  <c r="AF136" i="5" s="1"/>
  <c r="K29" i="5" s="1"/>
  <c r="G13" i="4"/>
  <c r="G39" i="4"/>
  <c r="D82" i="5" s="1"/>
  <c r="AF82" i="5" s="1"/>
  <c r="R33" i="5" s="1"/>
  <c r="G11" i="4"/>
  <c r="D144" i="5" s="1"/>
  <c r="AF144" i="5" s="1"/>
  <c r="K8" i="5" s="1"/>
  <c r="G268" i="4"/>
  <c r="D145" i="5"/>
  <c r="AF145" i="5" s="1"/>
  <c r="R13" i="5" s="1"/>
  <c r="G280" i="4"/>
  <c r="D74" i="5"/>
  <c r="AF74" i="5" s="1"/>
  <c r="D33" i="5" s="1"/>
  <c r="E33" i="5" s="1"/>
  <c r="G44" i="4"/>
  <c r="D73" i="5" s="1"/>
  <c r="G56" i="4"/>
  <c r="D117" i="5" s="1"/>
  <c r="AF117" i="5" s="1"/>
  <c r="K19" i="5" s="1"/>
  <c r="G55" i="4"/>
  <c r="E115" i="5" s="1"/>
  <c r="G59" i="4"/>
  <c r="G57" i="4"/>
  <c r="E95" i="5" s="1"/>
  <c r="G54" i="4"/>
  <c r="D119" i="5" s="1"/>
  <c r="AF119" i="5" s="1"/>
  <c r="K20" i="5" s="1"/>
  <c r="G14" i="4"/>
  <c r="D95" i="5" s="1"/>
  <c r="G47" i="4"/>
  <c r="D96" i="5"/>
  <c r="AF96" i="5" s="1"/>
  <c r="D13" i="5" s="1"/>
  <c r="E13" i="5" s="1"/>
  <c r="G41" i="4"/>
  <c r="G42" i="4" s="1"/>
  <c r="G33" i="4"/>
  <c r="D114" i="5" s="1"/>
  <c r="G30" i="4"/>
  <c r="D88" i="5" s="1"/>
  <c r="AF88" i="5" s="1"/>
  <c r="D16" i="5" s="1"/>
  <c r="E16" i="5" s="1"/>
  <c r="G38" i="4"/>
  <c r="D72" i="5" s="1"/>
  <c r="AF72" i="5" s="1"/>
  <c r="D11" i="5" s="1"/>
  <c r="E11" i="5" s="1"/>
  <c r="G31" i="4"/>
  <c r="G104" i="5" s="1"/>
  <c r="G27" i="4"/>
  <c r="D137" i="5" s="1"/>
  <c r="AF137" i="5" s="1"/>
  <c r="D31" i="5" s="1"/>
  <c r="E31" i="5" s="1"/>
  <c r="G23" i="4"/>
  <c r="E154" i="5" s="1"/>
  <c r="AF154" i="5" s="1"/>
  <c r="D24" i="5" s="1"/>
  <c r="E24" i="5" s="1"/>
  <c r="G28" i="4"/>
  <c r="G29" i="4" s="1"/>
  <c r="G24" i="4"/>
  <c r="E127" i="5" s="1"/>
  <c r="AF127" i="5" s="1"/>
  <c r="K27" i="5" s="1"/>
  <c r="G35" i="4"/>
  <c r="D67" i="5" s="1"/>
  <c r="G22" i="4"/>
  <c r="F104" i="5" s="1"/>
  <c r="G34" i="4"/>
  <c r="D86" i="5" s="1"/>
  <c r="G37" i="4"/>
  <c r="D115" i="5"/>
  <c r="G26" i="4"/>
  <c r="F93" i="5" s="1"/>
  <c r="AF132" i="5"/>
  <c r="D18" i="5" s="1"/>
  <c r="E18" i="5" s="1"/>
  <c r="D83" i="5"/>
  <c r="AF83" i="5" s="1"/>
  <c r="K7" i="5" s="1"/>
  <c r="G220" i="4"/>
  <c r="D151" i="5" s="1"/>
  <c r="AF151" i="5" s="1"/>
  <c r="K5" i="5" s="1"/>
  <c r="G223" i="4"/>
  <c r="G222" i="4"/>
  <c r="F73" i="5" s="1"/>
  <c r="AF86" i="5" l="1"/>
  <c r="D21" i="5" s="1"/>
  <c r="E21" i="5" s="1"/>
  <c r="AF67" i="5"/>
  <c r="D22" i="5" s="1"/>
  <c r="E22" i="5" s="1"/>
  <c r="AF153" i="5"/>
  <c r="D71" i="5"/>
  <c r="AF71" i="5" s="1"/>
  <c r="D20" i="5" s="1"/>
  <c r="E20" i="5" s="1"/>
  <c r="K11" i="5"/>
  <c r="AF73" i="5"/>
  <c r="R7" i="5" s="1"/>
  <c r="AF78" i="5"/>
  <c r="D14" i="5" s="1"/>
  <c r="E14" i="5" s="1"/>
  <c r="G16" i="4"/>
  <c r="E114" i="5"/>
  <c r="AF114" i="5" s="1"/>
  <c r="K26" i="5" s="1"/>
  <c r="AF115" i="5"/>
  <c r="K28" i="5" s="1"/>
  <c r="AF95" i="5"/>
  <c r="K12" i="5" s="1"/>
  <c r="G60" i="4"/>
  <c r="D90" i="5"/>
  <c r="AF90" i="5" s="1"/>
  <c r="K36" i="5" s="1"/>
  <c r="AF104" i="5"/>
  <c r="R5" i="5" s="1"/>
  <c r="D68" i="5"/>
  <c r="AF68" i="5" s="1"/>
  <c r="K34" i="5" s="1"/>
  <c r="N93" i="5"/>
  <c r="AF93" i="5" s="1"/>
  <c r="R6" i="5" s="1"/>
  <c r="G224" i="4"/>
  <c r="R67" i="3"/>
  <c r="R66" i="3" l="1"/>
  <c r="R78" i="3" l="1"/>
  <c r="R79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K4" authorId="0" shapeId="0" xr:uid="{00000000-0006-0000-0400-000003000000}">
      <text>
        <r>
          <rPr>
            <sz val="10"/>
            <color rgb="FF000000"/>
            <rFont val="Arial"/>
            <family val="2"/>
          </rPr>
          <t>Le prévisionnel</t>
        </r>
      </text>
    </comment>
    <comment ref="L4" authorId="0" shapeId="0" xr:uid="{00000000-0006-0000-0400-000004000000}">
      <text>
        <r>
          <rPr>
            <sz val="10"/>
            <color rgb="FF000000"/>
            <rFont val="Arial"/>
            <family val="2"/>
          </rPr>
          <t>Quantité réelle à acheter</t>
        </r>
      </text>
    </comment>
    <comment ref="R4" authorId="0" shapeId="0" xr:uid="{5463C237-9844-4EF4-85FF-FF4BA4ED750D}">
      <text>
        <r>
          <rPr>
            <sz val="10"/>
            <color rgb="FF000000"/>
            <rFont val="Arial"/>
            <family val="2"/>
          </rPr>
          <t>Le prévisionnel</t>
        </r>
      </text>
    </comment>
    <comment ref="S4" authorId="0" shapeId="0" xr:uid="{96DE4040-3E9C-4467-90EF-25D6A52C2E85}">
      <text>
        <r>
          <rPr>
            <sz val="10"/>
            <color rgb="FF000000"/>
            <rFont val="Arial"/>
            <family val="2"/>
          </rPr>
          <t>Quantité réelle à acheter</t>
        </r>
      </text>
    </comment>
    <comment ref="R12" authorId="0" shapeId="0" xr:uid="{8E79C620-2D34-47E6-B59D-E2CBD5523D2C}">
      <text>
        <r>
          <rPr>
            <sz val="10"/>
            <color rgb="FF000000"/>
            <rFont val="Arial"/>
            <family val="2"/>
          </rPr>
          <t>Le prévisionnel</t>
        </r>
      </text>
    </comment>
    <comment ref="S12" authorId="0" shapeId="0" xr:uid="{6264DCFB-CBA9-459E-9390-EF2D603D36A4}">
      <text>
        <r>
          <rPr>
            <sz val="10"/>
            <color rgb="FF000000"/>
            <rFont val="Arial"/>
            <family val="2"/>
          </rPr>
          <t>Quantité réelle à acheter</t>
        </r>
      </text>
    </comment>
    <comment ref="R18" authorId="0" shapeId="0" xr:uid="{3037212D-5BFB-48E9-AB0A-14E91967D10B}">
      <text>
        <r>
          <rPr>
            <sz val="10"/>
            <color rgb="FF000000"/>
            <rFont val="Arial"/>
            <family val="2"/>
          </rPr>
          <t>Le prévisionnel</t>
        </r>
      </text>
    </comment>
    <comment ref="S18" authorId="0" shapeId="0" xr:uid="{C7FE202D-1CAA-4413-ABA7-6380E1E1F190}">
      <text>
        <r>
          <rPr>
            <sz val="10"/>
            <color rgb="FF000000"/>
            <rFont val="Arial"/>
            <family val="2"/>
          </rPr>
          <t>Quantité réelle à acheter</t>
        </r>
      </text>
    </comment>
    <comment ref="R22" authorId="0" shapeId="0" xr:uid="{C97AD995-199B-47DC-AB64-075859AB2269}">
      <text>
        <r>
          <rPr>
            <sz val="10"/>
            <color rgb="FF000000"/>
            <rFont val="Arial"/>
            <family val="2"/>
          </rPr>
          <t>Le prévisionnel</t>
        </r>
      </text>
    </comment>
    <comment ref="S22" authorId="0" shapeId="0" xr:uid="{8EA253A0-67FB-4160-94DE-D14D7343F669}">
      <text>
        <r>
          <rPr>
            <sz val="10"/>
            <color rgb="FF000000"/>
            <rFont val="Arial"/>
            <family val="2"/>
          </rPr>
          <t>Quantité réelle à acheter</t>
        </r>
      </text>
    </comment>
    <comment ref="K25" authorId="0" shapeId="0" xr:uid="{FE0AF95F-DAF8-4B55-8409-7C558E4B293C}">
      <text>
        <r>
          <rPr>
            <sz val="10"/>
            <color rgb="FF000000"/>
            <rFont val="Arial"/>
            <family val="2"/>
          </rPr>
          <t>Le prévisionnel</t>
        </r>
      </text>
    </comment>
    <comment ref="L25" authorId="0" shapeId="0" xr:uid="{370FA55A-5431-40DE-9A14-BD4A1C08275D}">
      <text>
        <r>
          <rPr>
            <sz val="10"/>
            <color rgb="FF000000"/>
            <rFont val="Arial"/>
            <family val="2"/>
          </rPr>
          <t>Quantité réelle à acheter</t>
        </r>
      </text>
    </comment>
    <comment ref="R32" authorId="0" shapeId="0" xr:uid="{930EA929-7ECB-4586-BBCC-B66007AA96D1}">
      <text>
        <r>
          <rPr>
            <sz val="10"/>
            <color rgb="FF000000"/>
            <rFont val="Arial"/>
            <family val="2"/>
          </rPr>
          <t>Le prévisionnel</t>
        </r>
      </text>
    </comment>
    <comment ref="S32" authorId="0" shapeId="0" xr:uid="{08ACA48C-54A9-4EC9-96C4-39C1AFFA8C34}">
      <text>
        <r>
          <rPr>
            <sz val="10"/>
            <color rgb="FF000000"/>
            <rFont val="Arial"/>
            <family val="2"/>
          </rPr>
          <t>Quantité réelle à acheter</t>
        </r>
      </text>
    </comment>
    <comment ref="K41" authorId="0" shapeId="0" xr:uid="{746F2428-9045-41AA-AE67-09832040A9C6}">
      <text>
        <r>
          <rPr>
            <sz val="10"/>
            <color rgb="FF000000"/>
            <rFont val="Arial"/>
            <family val="2"/>
          </rPr>
          <t>Le prévisionnel</t>
        </r>
      </text>
    </comment>
    <comment ref="L41" authorId="0" shapeId="0" xr:uid="{41E9B196-1BA1-4BC4-8494-9CB3E279900B}">
      <text>
        <r>
          <rPr>
            <sz val="10"/>
            <color rgb="FF000000"/>
            <rFont val="Arial"/>
            <family val="2"/>
          </rPr>
          <t>Quantité réelle à acheter</t>
        </r>
      </text>
    </comment>
  </commentList>
</comments>
</file>

<file path=xl/sharedStrings.xml><?xml version="1.0" encoding="utf-8"?>
<sst xmlns="http://schemas.openxmlformats.org/spreadsheetml/2006/main" count="1562" uniqueCount="434">
  <si>
    <t>Produits</t>
  </si>
  <si>
    <t>Code</t>
  </si>
  <si>
    <t>Pois du produits</t>
  </si>
  <si>
    <t>Stock de Base</t>
  </si>
  <si>
    <t>Commande     En cour</t>
  </si>
  <si>
    <t>Unité</t>
  </si>
  <si>
    <t>Modifier le :</t>
  </si>
  <si>
    <t>Camembert</t>
  </si>
  <si>
    <t>Pcs</t>
  </si>
  <si>
    <t>Entrammes</t>
  </si>
  <si>
    <t>Kg</t>
  </si>
  <si>
    <t>Fromage tartiflette</t>
  </si>
  <si>
    <t>Haddock</t>
  </si>
  <si>
    <t>Pommes</t>
  </si>
  <si>
    <t>Oignons</t>
  </si>
  <si>
    <t>Betrave cuite</t>
  </si>
  <si>
    <t>Poireaux</t>
  </si>
  <si>
    <t>Echalottes</t>
  </si>
  <si>
    <t>Carottes</t>
  </si>
  <si>
    <t>Aubergines</t>
  </si>
  <si>
    <t>Concombre</t>
  </si>
  <si>
    <t>Courgettes</t>
  </si>
  <si>
    <t>PDT</t>
  </si>
  <si>
    <t xml:space="preserve">Menthe </t>
  </si>
  <si>
    <t>Basilic frais</t>
  </si>
  <si>
    <t>Ciboulette</t>
  </si>
  <si>
    <t>Ail</t>
  </si>
  <si>
    <t>Haricots Blanc</t>
  </si>
  <si>
    <t>Thon</t>
  </si>
  <si>
    <t>Coulis tomates</t>
  </si>
  <si>
    <t>Champignons</t>
  </si>
  <si>
    <t>Tomates pelees</t>
  </si>
  <si>
    <t>Pois Chiches</t>
  </si>
  <si>
    <t>Concentre tomates</t>
  </si>
  <si>
    <t>Vin Blanc</t>
  </si>
  <si>
    <t>Poivron piquillos</t>
  </si>
  <si>
    <t>Mais</t>
  </si>
  <si>
    <t>Beurre Aille</t>
  </si>
  <si>
    <t>Champignons noirs</t>
  </si>
  <si>
    <t>Champignons Parfumes</t>
  </si>
  <si>
    <t>Feta nature</t>
  </si>
  <si>
    <t>Germe de Soja</t>
  </si>
  <si>
    <t>Haricots Rouges</t>
  </si>
  <si>
    <t>Maquereau Fume</t>
  </si>
  <si>
    <t>Mogettes</t>
  </si>
  <si>
    <t>Olive Noir</t>
  </si>
  <si>
    <t>Poires au sirop</t>
  </si>
  <si>
    <t>Poivrons rouges</t>
  </si>
  <si>
    <t>Poivrons vert</t>
  </si>
  <si>
    <t>Porto</t>
  </si>
  <si>
    <t>Tomates</t>
  </si>
  <si>
    <t>Vermicelle Chinois</t>
  </si>
  <si>
    <t>Speculoos</t>
  </si>
  <si>
    <t>Sucre roux</t>
  </si>
  <si>
    <t>Melange Curry</t>
  </si>
  <si>
    <t>Chocolat</t>
  </si>
  <si>
    <t>Puree de sesame (Tahin)</t>
  </si>
  <si>
    <t>Haricots rouge (Azukis)</t>
  </si>
  <si>
    <t>Proteine de soja</t>
  </si>
  <si>
    <t>Tamari</t>
  </si>
  <si>
    <t>Curry</t>
  </si>
  <si>
    <t>Paprika</t>
  </si>
  <si>
    <t>Tofu</t>
  </si>
  <si>
    <t>Chocolat Praline</t>
  </si>
  <si>
    <t>Noisettes torrifiees</t>
  </si>
  <si>
    <t>Huile de noisettes</t>
  </si>
  <si>
    <t>Cannelle</t>
  </si>
  <si>
    <t>Lait de coco</t>
  </si>
  <si>
    <t>Lentilles Corail</t>
  </si>
  <si>
    <t>Sauce Soja</t>
  </si>
  <si>
    <t>Huile d'olive</t>
  </si>
  <si>
    <t>Moutarde</t>
  </si>
  <si>
    <t>Jus de citron</t>
  </si>
  <si>
    <t>Poivre</t>
  </si>
  <si>
    <t>Sel Fin</t>
  </si>
  <si>
    <t>Gros sel</t>
  </si>
  <si>
    <t>Bouillon de légume</t>
  </si>
  <si>
    <t>Herbes de provence</t>
  </si>
  <si>
    <t>Aneth</t>
  </si>
  <si>
    <t>Anis Vert</t>
  </si>
  <si>
    <t>Coriandre</t>
  </si>
  <si>
    <t>Cumin</t>
  </si>
  <si>
    <t>Epices Asiatiques</t>
  </si>
  <si>
    <t>Farine</t>
  </si>
  <si>
    <t>Levain</t>
  </si>
  <si>
    <t>Fromage Blanc</t>
  </si>
  <si>
    <t>Creme fraiche</t>
  </si>
  <si>
    <t>Beurre</t>
  </si>
  <si>
    <t>Lait</t>
  </si>
  <si>
    <t>Lottier</t>
  </si>
  <si>
    <t>Rillettes porc</t>
  </si>
  <si>
    <t>Viande</t>
  </si>
  <si>
    <t>Echine de porc</t>
  </si>
  <si>
    <t>Confitures</t>
  </si>
  <si>
    <t>Lardons</t>
  </si>
  <si>
    <t>Poulet</t>
  </si>
  <si>
    <t>Chorizo</t>
  </si>
  <si>
    <t>Foies de volaille</t>
  </si>
  <si>
    <t>Saucisses Fumee</t>
  </si>
  <si>
    <t>Saucisses Toulouse</t>
  </si>
  <si>
    <t>Chevre</t>
  </si>
  <si>
    <t>Faisselle de chèvre</t>
  </si>
  <si>
    <t>Semaine…</t>
  </si>
  <si>
    <t>JOUR</t>
  </si>
  <si>
    <t>DATE</t>
  </si>
  <si>
    <t>CLIENTS</t>
  </si>
  <si>
    <t>FORMULE</t>
  </si>
  <si>
    <t>HEURE DE SERVICE</t>
  </si>
  <si>
    <t>LIEU DE LA PRESTATION</t>
  </si>
  <si>
    <t>TEMPS DE TRAJET</t>
  </si>
  <si>
    <t>INTERVENANT.E.S</t>
  </si>
  <si>
    <t>TOTAL</t>
  </si>
  <si>
    <t>HEURE DE DEPART</t>
  </si>
  <si>
    <t>NOMBRE D'ADULTES</t>
  </si>
  <si>
    <t>NOMBRE D'ENFANTS</t>
  </si>
  <si>
    <t>TOTAL A PRENDRE EN COMPTE</t>
  </si>
  <si>
    <t>NOMBRES DE FOUEES</t>
  </si>
  <si>
    <t>RILLETTES DE THON</t>
  </si>
  <si>
    <t>HOUMOUS</t>
  </si>
  <si>
    <t>RILLETTE DE MAQUREAU</t>
  </si>
  <si>
    <t>TIMBALE DE THON</t>
  </si>
  <si>
    <t>CONCOMBRE FACON TZATZIKI</t>
  </si>
  <si>
    <t>DIP DE BETRAVES</t>
  </si>
  <si>
    <t>MOUSSE DE FOIE DE VOLAILLE</t>
  </si>
  <si>
    <t>TOMATE FETA</t>
  </si>
  <si>
    <t>HOUMOUS LENTILLE CORAIL</t>
  </si>
  <si>
    <t>BEURRE SEL GUERANDE</t>
  </si>
  <si>
    <t>BEURRE AILLE</t>
  </si>
  <si>
    <t>RILLETTES PORC</t>
  </si>
  <si>
    <t>MOUSSAKA VEGE</t>
  </si>
  <si>
    <t>MOGETTES</t>
  </si>
  <si>
    <t>MOGETTES VEGE</t>
  </si>
  <si>
    <t>BOLOGNAISE</t>
  </si>
  <si>
    <t>TARTIFLETTE</t>
  </si>
  <si>
    <t>TARTIFLETTE VEGE</t>
  </si>
  <si>
    <t>POULET Cr. DE POIREAUX</t>
  </si>
  <si>
    <t>FONDUE DE POIREAUX</t>
  </si>
  <si>
    <t>HADDOCK PDT</t>
  </si>
  <si>
    <t>CURRY LENTILLES</t>
  </si>
  <si>
    <t>TAJIN DE LEGUMES</t>
  </si>
  <si>
    <t>CHILI VEGE</t>
  </si>
  <si>
    <t>ASIATIQUE</t>
  </si>
  <si>
    <t>PORC CHORIZO A LA CREME</t>
  </si>
  <si>
    <t>BOLOGNAISE VEGAN</t>
  </si>
  <si>
    <t>LEGUME ROTIS</t>
  </si>
  <si>
    <t>FARCIE</t>
  </si>
  <si>
    <t>Garniture #9</t>
  </si>
  <si>
    <t>Garniture #10</t>
  </si>
  <si>
    <t>Garniture #11</t>
  </si>
  <si>
    <t>FAFH</t>
  </si>
  <si>
    <t>CAMEMBERT</t>
  </si>
  <si>
    <t>CHEVRE</t>
  </si>
  <si>
    <t>ENTRAMMES</t>
  </si>
  <si>
    <t>LOTTIER</t>
  </si>
  <si>
    <t>Garniture #13</t>
  </si>
  <si>
    <t>Garniture #14</t>
  </si>
  <si>
    <t>BASE CARAMEL</t>
  </si>
  <si>
    <t>POMMES CARAMELISEE</t>
  </si>
  <si>
    <t>CARAMEL CHOCOLAT</t>
  </si>
  <si>
    <t>POMMES CANNELLE</t>
  </si>
  <si>
    <t>POIRES AU CHOCOLAT</t>
  </si>
  <si>
    <t>CARAMEL SPECULOOS</t>
  </si>
  <si>
    <t>CHOCOLAT NOISETTE</t>
  </si>
  <si>
    <t>CONFITURES</t>
  </si>
  <si>
    <t>Garniture #16</t>
  </si>
  <si>
    <t>Garniture #17</t>
  </si>
  <si>
    <t>Garniture #18</t>
  </si>
  <si>
    <t>GATEAUX</t>
  </si>
  <si>
    <t>KIT SERVICE</t>
  </si>
  <si>
    <t>Non</t>
  </si>
  <si>
    <t>KIT VAISSELLE [BRUNCH]</t>
  </si>
  <si>
    <t>Total</t>
  </si>
  <si>
    <t>Poids /fouée CUITES</t>
  </si>
  <si>
    <t>Poids garnitures</t>
  </si>
  <si>
    <t>Garn+fouées</t>
  </si>
  <si>
    <t>Moy/pers</t>
  </si>
  <si>
    <t>1 h</t>
  </si>
  <si>
    <t>1 h 15</t>
  </si>
  <si>
    <t>1 h 20</t>
  </si>
  <si>
    <t>1 h 25</t>
  </si>
  <si>
    <t>1 h 30</t>
  </si>
  <si>
    <t>1 h 35</t>
  </si>
  <si>
    <t>1 h 40</t>
  </si>
  <si>
    <t>1 h 45</t>
  </si>
  <si>
    <t>1 h 50</t>
  </si>
  <si>
    <t>1 h 55</t>
  </si>
  <si>
    <t>2 h</t>
  </si>
  <si>
    <t>2 h 15</t>
  </si>
  <si>
    <t>2 h 20</t>
  </si>
  <si>
    <t>2 h 25</t>
  </si>
  <si>
    <t>2 h 30</t>
  </si>
  <si>
    <t>2 h 35</t>
  </si>
  <si>
    <t>2 h 40</t>
  </si>
  <si>
    <t>2 h 45</t>
  </si>
  <si>
    <t>2 h 50</t>
  </si>
  <si>
    <t>2 h 55</t>
  </si>
  <si>
    <t>3 h</t>
  </si>
  <si>
    <t>3 h 15</t>
  </si>
  <si>
    <t>3 h 20</t>
  </si>
  <si>
    <t>3 h 25</t>
  </si>
  <si>
    <t>3 h 30</t>
  </si>
  <si>
    <t>3 h 35</t>
  </si>
  <si>
    <t>3 h 40</t>
  </si>
  <si>
    <t>3 h 45</t>
  </si>
  <si>
    <t>3 h 55</t>
  </si>
  <si>
    <t>4 h</t>
  </si>
  <si>
    <t>3 h 50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</si>
  <si>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</si>
  <si>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</si>
  <si>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</si>
  <si>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</si>
  <si>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</si>
  <si>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</si>
  <si>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</si>
  <si>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</si>
  <si>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</si>
  <si>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</si>
  <si>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</si>
  <si>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</si>
  <si>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</si>
  <si>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</si>
  <si>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</si>
  <si>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</si>
  <si>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</si>
  <si>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</si>
  <si>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</si>
  <si>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</si>
  <si>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</si>
  <si>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</si>
  <si>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</si>
  <si>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</si>
  <si>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</si>
  <si>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</si>
  <si>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</si>
  <si>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</si>
  <si>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</si>
  <si>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</si>
  <si>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</si>
  <si>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</si>
  <si>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</si>
  <si>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</si>
  <si>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</si>
  <si>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</si>
  <si>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</si>
  <si>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</si>
  <si>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</si>
  <si>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</si>
  <si>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</si>
  <si>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</si>
  <si>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</si>
  <si>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</si>
  <si>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</si>
  <si>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</si>
  <si>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</si>
  <si>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</si>
  <si>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</si>
  <si>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</si>
  <si>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</si>
  <si>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GARNITURES</t>
  </si>
  <si>
    <t>code</t>
  </si>
  <si>
    <t>INGREDIENTS</t>
  </si>
  <si>
    <t>✔</t>
  </si>
  <si>
    <t>Poids
Av. Cuis.</t>
  </si>
  <si>
    <t>Poids
Ap. Cuis.</t>
  </si>
  <si>
    <t>POIDS 
FINAL</t>
  </si>
  <si>
    <t>Prix/Kg 
 Ingrédients</t>
  </si>
  <si>
    <t>Prix/Kg
Plats</t>
  </si>
  <si>
    <t>Poids
Portion</t>
  </si>
  <si>
    <t>Prix
Portion</t>
  </si>
  <si>
    <t xml:space="preserve">  </t>
  </si>
  <si>
    <t>GARNITURES FROIDES</t>
  </si>
  <si>
    <t>%</t>
  </si>
  <si>
    <t xml:space="preserve"> </t>
  </si>
  <si>
    <t xml:space="preserve">   </t>
  </si>
  <si>
    <t>RILLETTE DE THON</t>
  </si>
  <si>
    <t>FROMAGE BLANC</t>
  </si>
  <si>
    <t>KG</t>
  </si>
  <si>
    <t>THON</t>
  </si>
  <si>
    <t>MOUTARDE</t>
  </si>
  <si>
    <t>CREME FRAICHE</t>
  </si>
  <si>
    <t>CITRON</t>
  </si>
  <si>
    <t>HARICOTS ROUGE (AZUKIS)</t>
  </si>
  <si>
    <t>PUREE DE SESAME (TAHIN)</t>
  </si>
  <si>
    <t>EAU</t>
  </si>
  <si>
    <t>CURRY</t>
  </si>
  <si>
    <t>POIVRE</t>
  </si>
  <si>
    <t>MAQUEREAU FUME</t>
  </si>
  <si>
    <t>OIGNONS</t>
  </si>
  <si>
    <t>POIVRON PIQUILLOS</t>
  </si>
  <si>
    <t>ANETH</t>
  </si>
  <si>
    <t>CONCOMBRE</t>
  </si>
  <si>
    <t xml:space="preserve">MENTHE </t>
  </si>
  <si>
    <t>HUILE D'OLIVE</t>
  </si>
  <si>
    <t>CIBOULETTE</t>
  </si>
  <si>
    <t>AIL</t>
  </si>
  <si>
    <t>JUS DE CITRON</t>
  </si>
  <si>
    <t>BETRAVE CUITE</t>
  </si>
  <si>
    <t>FOIES DE VOLAILLE</t>
  </si>
  <si>
    <t>BEURRE</t>
  </si>
  <si>
    <t>INCOMPLET</t>
  </si>
  <si>
    <t>PORTO</t>
  </si>
  <si>
    <t>ECHALOTTES</t>
  </si>
  <si>
    <t>TOMATES</t>
  </si>
  <si>
    <t>FETA NATURE</t>
  </si>
  <si>
    <t>HERBES DE PROVENCE</t>
  </si>
  <si>
    <t>BASILIC FRAIS</t>
  </si>
  <si>
    <t>LENTILLES CORAIL</t>
  </si>
  <si>
    <t>LAIT DE COCO</t>
  </si>
  <si>
    <t>CUMIN</t>
  </si>
  <si>
    <t>CORIANDRE</t>
  </si>
  <si>
    <t>GARNITURES CHAUDES</t>
  </si>
  <si>
    <t>AUBERGINES</t>
  </si>
  <si>
    <t>TOMATES PELEES</t>
  </si>
  <si>
    <t>POIS CHICHES</t>
  </si>
  <si>
    <t>CONCENTRE TOMATES</t>
  </si>
  <si>
    <t>PAPRIKA</t>
  </si>
  <si>
    <t>LARDONS</t>
  </si>
  <si>
    <t>CAROTTES</t>
  </si>
  <si>
    <t>COULIS TOMATES</t>
  </si>
  <si>
    <t>VIANDE</t>
  </si>
  <si>
    <t>PROTEINE DE SOJA</t>
  </si>
  <si>
    <t>FARINE</t>
  </si>
  <si>
    <t>LAIT</t>
  </si>
  <si>
    <t>Eau</t>
  </si>
  <si>
    <t>FROMAGE TARTIFLETTE</t>
  </si>
  <si>
    <t>TOFU</t>
  </si>
  <si>
    <t>POULET</t>
  </si>
  <si>
    <t>VIN BLANC</t>
  </si>
  <si>
    <t>POIREAUX</t>
  </si>
  <si>
    <t>HADDOCK</t>
  </si>
  <si>
    <t>MELANGE CURRY</t>
  </si>
  <si>
    <t>HARICOTS BLANC</t>
  </si>
  <si>
    <t>ANIS VERT</t>
  </si>
  <si>
    <t>PROTEINES DE SOJA</t>
  </si>
  <si>
    <t>HARICOTS ROUGES</t>
  </si>
  <si>
    <t>MAIS</t>
  </si>
  <si>
    <t>TAMARI</t>
  </si>
  <si>
    <t>EPICES A CHILI</t>
  </si>
  <si>
    <t>CHAMPIGNONS NOIRS</t>
  </si>
  <si>
    <t>CHAMPIGNONS PARFUMES</t>
  </si>
  <si>
    <t>VERMICELLE CHINOIS</t>
  </si>
  <si>
    <t>GERME DE SOJA</t>
  </si>
  <si>
    <t>SAUCE SOJA</t>
  </si>
  <si>
    <t>EPICES ASIATIQUES</t>
  </si>
  <si>
    <t>ECHINE DE PORC</t>
  </si>
  <si>
    <t>CHORIZO</t>
  </si>
  <si>
    <t>COURGETTES</t>
  </si>
  <si>
    <t>CHAMPIGNONS</t>
  </si>
  <si>
    <t xml:space="preserve">PROTEINE DE SOJA </t>
  </si>
  <si>
    <t>CHOUX FLEURS</t>
  </si>
  <si>
    <t>GARNITURES SUCRE</t>
  </si>
  <si>
    <t>SUCRE ROUX</t>
  </si>
  <si>
    <t>CHOCOLAT</t>
  </si>
  <si>
    <t>POMMES</t>
  </si>
  <si>
    <t>CANNELLE</t>
  </si>
  <si>
    <t>POIRES AU SIROP</t>
  </si>
  <si>
    <t>CARAMEL AU CHOCOLAT</t>
  </si>
  <si>
    <t>CHOCOLAT PRALINE</t>
  </si>
  <si>
    <t>NOISETTES TORRIFIEES</t>
  </si>
  <si>
    <t>CACAO</t>
  </si>
  <si>
    <t>HUILE DE NOISETTES</t>
  </si>
  <si>
    <t>SPECULOOS</t>
  </si>
  <si>
    <t>AUTRE</t>
  </si>
  <si>
    <t>Liste des Courses</t>
  </si>
  <si>
    <t>Epicerie</t>
  </si>
  <si>
    <t>Rayon Bio</t>
  </si>
  <si>
    <t>Prév</t>
  </si>
  <si>
    <t>Réel</t>
  </si>
  <si>
    <t>Statuts</t>
  </si>
  <si>
    <t>Produit</t>
  </si>
  <si>
    <t>Pièce</t>
  </si>
  <si>
    <t>...</t>
  </si>
  <si>
    <t>Condiment</t>
  </si>
  <si>
    <t>Minoterie Blin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</si>
  <si>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</si>
  <si>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</si>
  <si>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</si>
  <si>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</si>
  <si>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</si>
  <si>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</si>
  <si>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</si>
  <si>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</si>
  <si>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</si>
  <si>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</si>
  <si>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</si>
  <si>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</si>
  <si>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</si>
  <si>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</si>
  <si>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</si>
  <si>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</si>
  <si>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</si>
  <si>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</si>
  <si>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</si>
  <si>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</si>
  <si>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</si>
  <si>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</si>
  <si>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</si>
  <si>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</si>
  <si>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</si>
  <si>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</si>
  <si>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</si>
  <si>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</si>
  <si>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 xml:space="preserve">Liste option </t>
  </si>
  <si>
    <t>En Stock</t>
  </si>
  <si>
    <t>Cdé au drive</t>
  </si>
  <si>
    <t>Cdé en rayon Crèmerie</t>
  </si>
  <si>
    <t>Cdé en rayon Légume</t>
  </si>
  <si>
    <t>4F 7G mettre que 70%</t>
  </si>
  <si>
    <t>100% carnée</t>
  </si>
  <si>
    <t>70% pour l'autre</t>
  </si>
  <si>
    <r>
      <t xml:space="preserve">Stock Réel
</t>
    </r>
    <r>
      <rPr>
        <b/>
        <sz val="11"/>
        <color rgb="FFC00000"/>
        <rFont val="Arial"/>
        <family val="2"/>
      </rPr>
      <t>A completer</t>
    </r>
  </si>
  <si>
    <t>4F 7G mettre que 70% sur les fromages sauf le camenbert</t>
  </si>
  <si>
    <t>14gr pour 20gr</t>
  </si>
  <si>
    <t>POULET BRAISER</t>
  </si>
  <si>
    <t>Total de Garniture selectionner :</t>
  </si>
  <si>
    <t>Sélectionner..</t>
  </si>
  <si>
    <t>H</t>
  </si>
  <si>
    <t>Gramage Tartiflette 4F 4G</t>
  </si>
  <si>
    <t>NE PAS TOUCHER</t>
  </si>
  <si>
    <t>Erreur Garniture pour Formule 4F 4G Entrée</t>
  </si>
  <si>
    <t>Erreur Garniture pour Formule 4F 4G Plats</t>
  </si>
  <si>
    <t>Erreur Garniture pour Formule 4F 4G Fromages</t>
  </si>
  <si>
    <t>Erreur Garniture pour Formule 4F 4G Desserts</t>
  </si>
  <si>
    <t>Erreur Garniture pour Formule 4F 7G Entrée</t>
  </si>
  <si>
    <t>Erreur Garniture pour Formule 4F 7G Plats</t>
  </si>
  <si>
    <t>Erreur Garniture pour Formule 4F 7G Fromages</t>
  </si>
  <si>
    <t>Erreur Garniture pour Formule 4F 7G Desserts</t>
  </si>
  <si>
    <t>Erreur Garniture pour Formule Aniv 4F 5G Entrée</t>
  </si>
  <si>
    <t>Erreur Garniture pour Formule Aniv 4F 5G Plats</t>
  </si>
  <si>
    <t>Erreur Garniture pour Formule Aniv 4F 5G Fromages</t>
  </si>
  <si>
    <t>Erreur Garniture pour Formule Aniv 4F 5G Desserts</t>
  </si>
  <si>
    <t>Aniv 4F 5G</t>
  </si>
  <si>
    <t>4F 4G</t>
  </si>
  <si>
    <t>4F 7G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</si>
</sst>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"/>
    <numFmt numFmtId="166" formatCode="#,##0.000"/>
    <numFmt numFmtId="167" formatCode="#,##0.0"/>
    <numFmt numFmtId="168" formatCode="d/m/yy\ h:mm;@"/>
    <numFmt numFmtId="169" formatCode="0;\ &quot;Adlutes&quot;"/>
  </numFmts>
  <fonts count="69">
    <font>
      <sz val="10"/>
      <color rgb="FF000000"/>
      <name val="Arial"/>
    </font>
    <font>
      <b/>
      <sz val="24"/>
      <color rgb="FFFFFFFF"/>
      <name val="Calibri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sz val="9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Inconsolata"/>
    </font>
    <font>
      <b/>
      <sz val="11"/>
      <color theme="1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onstantia"/>
      <family val="1"/>
    </font>
    <font>
      <b/>
      <sz val="24"/>
      <color rgb="FF000000"/>
      <name val="Arial"/>
      <family val="2"/>
    </font>
    <font>
      <b/>
      <i/>
      <sz val="9"/>
      <color rgb="FF000000"/>
      <name val="Arial"/>
      <family val="2"/>
    </font>
    <font>
      <sz val="10"/>
      <color rgb="FF666666"/>
      <name val="Arial"/>
      <family val="2"/>
    </font>
    <font>
      <i/>
      <sz val="9"/>
      <color theme="1"/>
      <name val="Arial"/>
      <family val="2"/>
    </font>
    <font>
      <i/>
      <sz val="9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666666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rgb="FFFFFFFF"/>
      <name val="Arial"/>
      <family val="2"/>
    </font>
    <font>
      <b/>
      <i/>
      <sz val="10"/>
      <color theme="1"/>
      <name val="Arial"/>
      <family val="2"/>
    </font>
    <font>
      <sz val="10"/>
      <color rgb="FF000000"/>
      <name val="Roboto"/>
    </font>
    <font>
      <i/>
      <sz val="10"/>
      <color theme="1"/>
      <name val="Arial"/>
      <family val="2"/>
    </font>
    <font>
      <b/>
      <sz val="10"/>
      <color theme="1"/>
      <name val="Calibri"/>
      <family val="2"/>
    </font>
    <font>
      <sz val="10"/>
      <color rgb="FF666666"/>
      <name val="Calibri"/>
      <family val="2"/>
    </font>
    <font>
      <b/>
      <i/>
      <sz val="9"/>
      <color theme="1"/>
      <name val="Arial"/>
      <family val="2"/>
    </font>
    <font>
      <b/>
      <sz val="12"/>
      <name val="Constantia"/>
      <family val="1"/>
    </font>
    <font>
      <b/>
      <sz val="10"/>
      <name val="Arial"/>
      <family val="2"/>
    </font>
    <font>
      <b/>
      <sz val="11"/>
      <color rgb="FF000000"/>
      <name val="Docs-Calibri"/>
    </font>
    <font>
      <b/>
      <sz val="11"/>
      <name val="Calibri"/>
      <family val="2"/>
    </font>
    <font>
      <sz val="12"/>
      <color theme="1"/>
      <name val="Constantia"/>
      <family val="1"/>
    </font>
    <font>
      <b/>
      <sz val="24"/>
      <color theme="1"/>
      <name val="Calibri"/>
      <family val="2"/>
    </font>
    <font>
      <b/>
      <sz val="11"/>
      <color rgb="FF000000"/>
      <name val="Inconsolata"/>
    </font>
    <font>
      <u/>
      <sz val="11"/>
      <color rgb="FFF7981D"/>
      <name val="Inconsolata"/>
    </font>
    <font>
      <b/>
      <sz val="10"/>
      <color rgb="FF000000"/>
      <name val="Arial"/>
      <family val="2"/>
    </font>
    <font>
      <b/>
      <sz val="24"/>
      <color theme="1"/>
      <name val="Arial"/>
      <family val="2"/>
    </font>
    <font>
      <sz val="10"/>
      <color theme="4" tint="0.59999389629810485"/>
      <name val="Arial"/>
      <family val="2"/>
    </font>
    <font>
      <b/>
      <sz val="11"/>
      <color theme="0"/>
      <name val="Calibri"/>
      <family val="2"/>
    </font>
    <font>
      <b/>
      <sz val="10"/>
      <color theme="0"/>
      <name val="Docs-Calibri"/>
    </font>
    <font>
      <b/>
      <sz val="10"/>
      <color theme="0"/>
      <name val="Arial"/>
      <family val="2"/>
    </font>
    <font>
      <b/>
      <sz val="10"/>
      <color theme="1"/>
      <name val="Docs-Calibri"/>
    </font>
    <font>
      <sz val="8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b/>
      <sz val="11"/>
      <color theme="1"/>
      <name val="Arial"/>
      <family val="2"/>
      <scheme val="major"/>
    </font>
    <font>
      <b/>
      <sz val="11"/>
      <name val="Arial"/>
      <family val="2"/>
      <scheme val="major"/>
    </font>
    <font>
      <b/>
      <sz val="11"/>
      <color rgb="FF000000"/>
      <name val="Arial"/>
      <family val="2"/>
      <scheme val="major"/>
    </font>
    <font>
      <b/>
      <i/>
      <sz val="11"/>
      <color theme="1"/>
      <name val="Arial"/>
      <family val="2"/>
      <scheme val="major"/>
    </font>
    <font>
      <b/>
      <sz val="11"/>
      <color rgb="FFFFFFFF"/>
      <name val="Arial"/>
      <family val="2"/>
      <scheme val="major"/>
    </font>
    <font>
      <b/>
      <i/>
      <sz val="11"/>
      <name val="Arial"/>
      <family val="2"/>
      <scheme val="major"/>
    </font>
    <font>
      <b/>
      <sz val="10"/>
      <color rgb="FF0070C0"/>
      <name val="Arial"/>
      <family val="2"/>
    </font>
    <font>
      <b/>
      <sz val="10"/>
      <color theme="6" tint="-0.249977111117893"/>
      <name val="Arial"/>
      <family val="2"/>
    </font>
    <font>
      <b/>
      <sz val="10"/>
      <color theme="4" tint="-0.249977111117893"/>
      <name val="Arial"/>
      <family val="2"/>
    </font>
    <font>
      <sz val="11"/>
      <color theme="1" tint="0.34998626667073579"/>
      <name val="Calibri"/>
      <family val="2"/>
    </font>
    <font>
      <b/>
      <sz val="11"/>
      <color rgb="FFC00000"/>
      <name val="Arial"/>
      <family val="2"/>
    </font>
    <font>
      <b/>
      <i/>
      <sz val="10"/>
      <color rgb="FF000000"/>
      <name val="Arial"/>
      <family val="2"/>
    </font>
    <font>
      <b/>
      <sz val="11"/>
      <color rgb="FF000000"/>
      <name val="Arial Nova"/>
      <family val="2"/>
    </font>
    <font>
      <sz val="10"/>
      <color theme="1"/>
      <name val="Arial Nova"/>
      <family val="2"/>
    </font>
    <font>
      <sz val="9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0000FF"/>
        <bgColor rgb="FF0000FF"/>
      </patternFill>
    </fill>
    <fill>
      <patternFill patternType="solid">
        <fgColor rgb="FFD0E0E3"/>
        <bgColor rgb="FFD0E0E3"/>
      </patternFill>
    </fill>
    <fill>
      <patternFill patternType="solid">
        <fgColor rgb="FFFFFFFF"/>
        <bgColor rgb="FFFFFFFF"/>
      </patternFill>
    </fill>
    <fill>
      <patternFill patternType="solid">
        <fgColor rgb="FF00FFFF"/>
        <bgColor rgb="FF00FFFF"/>
      </patternFill>
    </fill>
    <fill>
      <patternFill patternType="solid">
        <fgColor rgb="FFD9D9D9"/>
        <bgColor rgb="FFD9D9D9"/>
      </patternFill>
    </fill>
    <fill>
      <patternFill patternType="solid">
        <fgColor rgb="FFFF9900"/>
        <bgColor rgb="FFFF9900"/>
      </patternFill>
    </fill>
    <fill>
      <patternFill patternType="solid">
        <fgColor rgb="FFB7B7B7"/>
        <bgColor rgb="FFB7B7B7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4A86E8"/>
        <bgColor rgb="FF4A86E8"/>
      </patternFill>
    </fill>
    <fill>
      <patternFill patternType="solid">
        <fgColor rgb="FFCCCCCC"/>
        <bgColor rgb="FFCCCCCC"/>
      </patternFill>
    </fill>
    <fill>
      <patternFill patternType="solid">
        <fgColor rgb="FFF1C232"/>
        <bgColor rgb="FFF1C232"/>
      </patternFill>
    </fill>
    <fill>
      <patternFill patternType="solid">
        <fgColor rgb="FFE69138"/>
        <bgColor rgb="FFE69138"/>
      </patternFill>
    </fill>
    <fill>
      <patternFill patternType="solid">
        <fgColor rgb="FF0B5394"/>
        <bgColor rgb="FF0B5394"/>
      </patternFill>
    </fill>
    <fill>
      <patternFill patternType="solid">
        <fgColor rgb="FF3D85C6"/>
        <bgColor rgb="FF3D85C6"/>
      </patternFill>
    </fill>
    <fill>
      <patternFill patternType="solid">
        <fgColor rgb="FF45818E"/>
        <bgColor rgb="FF45818E"/>
      </patternFill>
    </fill>
    <fill>
      <patternFill patternType="solid">
        <fgColor rgb="FFA64D79"/>
        <bgColor rgb="FFA64D79"/>
      </patternFill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rgb="FFCCCCC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rgb="FFFFC000"/>
        <bgColor theme="4"/>
      </patternFill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rgb="FF00FFFF"/>
      </patternFill>
    </fill>
    <fill>
      <patternFill patternType="solid">
        <fgColor theme="4" tint="0.79998168889431442"/>
        <bgColor rgb="FF00FFFF"/>
      </patternFill>
    </fill>
    <fill>
      <patternFill patternType="solid">
        <fgColor theme="6" tint="-0.249977111117893"/>
        <bgColor rgb="FFFF9900"/>
      </patternFill>
    </fill>
  </fills>
  <borders count="153">
    <border>
      <left/>
      <right/>
      <top/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thin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/>
      </left>
      <right/>
      <top style="medium">
        <color rgb="FF000000"/>
      </top>
      <bottom/>
      <diagonal/>
    </border>
    <border>
      <left/>
      <right style="thin">
        <color theme="4"/>
      </right>
      <top style="medium">
        <color rgb="FF000000"/>
      </top>
      <bottom/>
      <diagonal/>
    </border>
    <border>
      <left style="thin">
        <color rgb="FF000000"/>
      </left>
      <right/>
      <top style="thin">
        <color theme="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theme="4"/>
      </right>
      <top style="medium">
        <color rgb="FF000000"/>
      </top>
      <bottom/>
      <diagonal/>
    </border>
    <border>
      <left style="thin">
        <color rgb="FF000000"/>
      </left>
      <right style="thin">
        <color theme="4"/>
      </right>
      <top style="thin">
        <color rgb="FF000000"/>
      </top>
      <bottom/>
      <diagonal/>
    </border>
    <border>
      <left style="thin">
        <color indexed="64"/>
      </left>
      <right style="thin">
        <color theme="4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theme="4"/>
      </bottom>
      <diagonal/>
    </border>
    <border>
      <left/>
      <right style="thin">
        <color theme="4"/>
      </right>
      <top style="medium">
        <color rgb="FF000000"/>
      </top>
      <bottom style="thin">
        <color theme="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thin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theme="4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/>
      <diagonal/>
    </border>
  </borders>
  <cellStyleXfs count="1">
    <xf numFmtId="0" fontId="0" fillId="0" borderId="0"/>
  </cellStyleXfs>
  <cellXfs count="700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3" fillId="4" borderId="0" xfId="0" applyFont="1" applyFill="1" applyAlignment="1">
      <alignment vertical="center"/>
    </xf>
    <xf numFmtId="164" fontId="3" fillId="0" borderId="19" xfId="0" applyNumberFormat="1" applyFont="1" applyBorder="1" applyAlignment="1">
      <alignment vertical="center"/>
    </xf>
    <xf numFmtId="0" fontId="8" fillId="6" borderId="19" xfId="0" applyFont="1" applyFill="1" applyBorder="1" applyAlignment="1">
      <alignment horizontal="center" vertical="center"/>
    </xf>
    <xf numFmtId="164" fontId="3" fillId="6" borderId="19" xfId="0" applyNumberFormat="1" applyFont="1" applyFill="1" applyBorder="1" applyAlignment="1">
      <alignment vertical="center"/>
    </xf>
    <xf numFmtId="0" fontId="8" fillId="4" borderId="19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164" fontId="12" fillId="3" borderId="22" xfId="0" applyNumberFormat="1" applyFont="1" applyFill="1" applyBorder="1" applyAlignment="1">
      <alignment horizontal="right" vertical="center"/>
    </xf>
    <xf numFmtId="164" fontId="12" fillId="0" borderId="22" xfId="0" applyNumberFormat="1" applyFont="1" applyBorder="1" applyAlignment="1">
      <alignment horizontal="right" vertical="center"/>
    </xf>
    <xf numFmtId="164" fontId="2" fillId="3" borderId="10" xfId="0" applyNumberFormat="1" applyFont="1" applyFill="1" applyBorder="1" applyAlignment="1">
      <alignment horizontal="right" vertical="center"/>
    </xf>
    <xf numFmtId="164" fontId="2" fillId="0" borderId="21" xfId="0" applyNumberFormat="1" applyFont="1" applyBorder="1" applyAlignment="1">
      <alignment horizontal="right" vertical="center"/>
    </xf>
    <xf numFmtId="165" fontId="3" fillId="4" borderId="0" xfId="0" applyNumberFormat="1" applyFont="1" applyFill="1" applyAlignment="1">
      <alignment vertical="center"/>
    </xf>
    <xf numFmtId="0" fontId="13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4" borderId="0" xfId="0" applyFont="1" applyFill="1" applyAlignment="1">
      <alignment horizontal="right"/>
    </xf>
    <xf numFmtId="0" fontId="3" fillId="0" borderId="0" xfId="0" applyFont="1"/>
    <xf numFmtId="0" fontId="3" fillId="4" borderId="0" xfId="0" applyFont="1" applyFill="1" applyAlignment="1"/>
    <xf numFmtId="0" fontId="6" fillId="4" borderId="0" xfId="0" applyFont="1" applyFill="1" applyAlignment="1"/>
    <xf numFmtId="0" fontId="8" fillId="0" borderId="1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3" fillId="8" borderId="22" xfId="0" applyFont="1" applyFill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5" fillId="0" borderId="0" xfId="0" applyNumberFormat="1" applyFont="1"/>
    <xf numFmtId="0" fontId="6" fillId="0" borderId="0" xfId="0" applyFont="1"/>
    <xf numFmtId="165" fontId="16" fillId="10" borderId="34" xfId="0" applyNumberFormat="1" applyFont="1" applyFill="1" applyBorder="1" applyAlignment="1">
      <alignment horizontal="center" vertical="center" wrapText="1"/>
    </xf>
    <xf numFmtId="2" fontId="16" fillId="10" borderId="28" xfId="0" applyNumberFormat="1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164" fontId="7" fillId="4" borderId="0" xfId="0" applyNumberFormat="1" applyFont="1" applyFill="1" applyAlignment="1">
      <alignment horizontal="center" vertical="center" wrapText="1"/>
    </xf>
    <xf numFmtId="2" fontId="7" fillId="4" borderId="0" xfId="0" applyNumberFormat="1" applyFont="1" applyFill="1" applyAlignment="1">
      <alignment horizontal="center" vertical="center" wrapText="1"/>
    </xf>
    <xf numFmtId="2" fontId="20" fillId="4" borderId="0" xfId="0" applyNumberFormat="1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8" fillId="11" borderId="27" xfId="0" applyFont="1" applyFill="1" applyBorder="1" applyAlignment="1">
      <alignment horizontal="center" vertical="center"/>
    </xf>
    <xf numFmtId="0" fontId="22" fillId="11" borderId="28" xfId="0" applyFont="1" applyFill="1" applyBorder="1" applyAlignment="1"/>
    <xf numFmtId="2" fontId="9" fillId="4" borderId="0" xfId="0" applyNumberFormat="1" applyFont="1" applyFill="1" applyAlignment="1">
      <alignment horizontal="right"/>
    </xf>
    <xf numFmtId="2" fontId="23" fillId="0" borderId="1" xfId="0" applyNumberFormat="1" applyFont="1" applyBorder="1" applyAlignment="1">
      <alignment horizontal="right"/>
    </xf>
    <xf numFmtId="0" fontId="26" fillId="4" borderId="0" xfId="0" applyFont="1" applyFill="1" applyAlignment="1">
      <alignment horizontal="right"/>
    </xf>
    <xf numFmtId="2" fontId="23" fillId="3" borderId="19" xfId="0" applyNumberFormat="1" applyFont="1" applyFill="1" applyBorder="1" applyAlignment="1">
      <alignment horizontal="right"/>
    </xf>
    <xf numFmtId="0" fontId="26" fillId="4" borderId="0" xfId="0" applyFont="1" applyFill="1" applyAlignment="1"/>
    <xf numFmtId="164" fontId="9" fillId="4" borderId="0" xfId="0" applyNumberFormat="1" applyFont="1" applyFill="1" applyAlignment="1">
      <alignment horizontal="right"/>
    </xf>
    <xf numFmtId="2" fontId="23" fillId="0" borderId="19" xfId="0" applyNumberFormat="1" applyFont="1" applyBorder="1" applyAlignment="1">
      <alignment horizontal="right"/>
    </xf>
    <xf numFmtId="0" fontId="25" fillId="4" borderId="0" xfId="0" applyFont="1" applyFill="1" applyAlignment="1">
      <alignment horizontal="center" vertical="center"/>
    </xf>
    <xf numFmtId="0" fontId="21" fillId="4" borderId="0" xfId="0" applyFont="1" applyFill="1" applyAlignment="1">
      <alignment horizontal="center" vertical="center"/>
    </xf>
    <xf numFmtId="164" fontId="3" fillId="4" borderId="0" xfId="0" applyNumberFormat="1" applyFont="1" applyFill="1" applyAlignment="1"/>
    <xf numFmtId="2" fontId="3" fillId="4" borderId="0" xfId="0" applyNumberFormat="1" applyFont="1" applyFill="1" applyAlignment="1"/>
    <xf numFmtId="2" fontId="22" fillId="4" borderId="0" xfId="0" applyNumberFormat="1" applyFont="1" applyFill="1" applyAlignment="1"/>
    <xf numFmtId="2" fontId="23" fillId="0" borderId="39" xfId="0" applyNumberFormat="1" applyFont="1" applyBorder="1" applyAlignment="1">
      <alignment horizontal="right"/>
    </xf>
    <xf numFmtId="0" fontId="9" fillId="4" borderId="0" xfId="0" applyFont="1" applyFill="1" applyAlignment="1">
      <alignment wrapText="1"/>
    </xf>
    <xf numFmtId="0" fontId="22" fillId="11" borderId="8" xfId="0" applyFont="1" applyFill="1" applyBorder="1" applyAlignment="1"/>
    <xf numFmtId="2" fontId="23" fillId="0" borderId="40" xfId="0" applyNumberFormat="1" applyFont="1" applyBorder="1" applyAlignment="1">
      <alignment horizontal="right"/>
    </xf>
    <xf numFmtId="2" fontId="23" fillId="0" borderId="18" xfId="0" applyNumberFormat="1" applyFont="1" applyBorder="1" applyAlignment="1">
      <alignment horizontal="right"/>
    </xf>
    <xf numFmtId="2" fontId="23" fillId="3" borderId="40" xfId="0" applyNumberFormat="1" applyFont="1" applyFill="1" applyBorder="1" applyAlignment="1">
      <alignment horizontal="right"/>
    </xf>
    <xf numFmtId="0" fontId="9" fillId="4" borderId="0" xfId="0" applyFont="1" applyFill="1" applyAlignment="1"/>
    <xf numFmtId="0" fontId="13" fillId="4" borderId="0" xfId="0" applyFont="1" applyFill="1" applyAlignment="1"/>
    <xf numFmtId="2" fontId="3" fillId="4" borderId="0" xfId="0" applyNumberFormat="1" applyFont="1" applyFill="1" applyAlignment="1">
      <alignment horizontal="right"/>
    </xf>
    <xf numFmtId="2" fontId="23" fillId="4" borderId="0" xfId="0" applyNumberFormat="1" applyFont="1" applyFill="1" applyAlignment="1">
      <alignment horizontal="right"/>
    </xf>
    <xf numFmtId="165" fontId="15" fillId="4" borderId="39" xfId="0" applyNumberFormat="1" applyFont="1" applyFill="1" applyBorder="1" applyAlignment="1">
      <alignment horizontal="right"/>
    </xf>
    <xf numFmtId="0" fontId="27" fillId="4" borderId="0" xfId="0" applyFont="1" applyFill="1" applyAlignment="1"/>
    <xf numFmtId="2" fontId="13" fillId="4" borderId="0" xfId="0" applyNumberFormat="1" applyFont="1" applyFill="1" applyAlignment="1">
      <alignment horizontal="right"/>
    </xf>
    <xf numFmtId="0" fontId="29" fillId="0" borderId="0" xfId="0" applyFont="1" applyAlignment="1">
      <alignment horizontal="center" vertical="center"/>
    </xf>
    <xf numFmtId="2" fontId="23" fillId="4" borderId="19" xfId="0" applyNumberFormat="1" applyFont="1" applyFill="1" applyBorder="1" applyAlignment="1">
      <alignment horizontal="right"/>
    </xf>
    <xf numFmtId="2" fontId="23" fillId="6" borderId="19" xfId="0" applyNumberFormat="1" applyFont="1" applyFill="1" applyBorder="1" applyAlignment="1">
      <alignment horizontal="right"/>
    </xf>
    <xf numFmtId="0" fontId="24" fillId="4" borderId="0" xfId="0" applyFont="1" applyFill="1" applyAlignment="1">
      <alignment horizontal="right"/>
    </xf>
    <xf numFmtId="2" fontId="7" fillId="4" borderId="0" xfId="0" applyNumberFormat="1" applyFont="1" applyFill="1" applyAlignment="1">
      <alignment horizontal="right"/>
    </xf>
    <xf numFmtId="2" fontId="23" fillId="3" borderId="39" xfId="0" applyNumberFormat="1" applyFont="1" applyFill="1" applyBorder="1" applyAlignment="1">
      <alignment horizontal="right"/>
    </xf>
    <xf numFmtId="0" fontId="29" fillId="4" borderId="0" xfId="0" applyFont="1" applyFill="1" applyAlignment="1">
      <alignment horizontal="center" vertical="center"/>
    </xf>
    <xf numFmtId="2" fontId="5" fillId="7" borderId="8" xfId="0" applyNumberFormat="1" applyFont="1" applyFill="1" applyBorder="1" applyAlignment="1"/>
    <xf numFmtId="164" fontId="3" fillId="4" borderId="25" xfId="0" applyNumberFormat="1" applyFont="1" applyFill="1" applyBorder="1" applyAlignment="1"/>
    <xf numFmtId="2" fontId="5" fillId="4" borderId="0" xfId="0" applyNumberFormat="1" applyFont="1" applyFill="1" applyAlignment="1"/>
    <xf numFmtId="0" fontId="30" fillId="4" borderId="0" xfId="0" applyFont="1" applyFill="1" applyAlignment="1"/>
    <xf numFmtId="0" fontId="24" fillId="4" borderId="0" xfId="0" applyFont="1" applyFill="1" applyAlignment="1"/>
    <xf numFmtId="0" fontId="5" fillId="4" borderId="0" xfId="0" applyFont="1" applyFill="1" applyAlignment="1"/>
    <xf numFmtId="0" fontId="22" fillId="4" borderId="0" xfId="0" applyFont="1" applyFill="1" applyAlignment="1"/>
    <xf numFmtId="0" fontId="7" fillId="4" borderId="0" xfId="0" applyFont="1" applyFill="1" applyAlignment="1">
      <alignment wrapText="1"/>
    </xf>
    <xf numFmtId="0" fontId="15" fillId="4" borderId="0" xfId="0" applyFont="1" applyFill="1" applyAlignment="1"/>
    <xf numFmtId="0" fontId="28" fillId="4" borderId="0" xfId="0" applyFont="1" applyFill="1" applyAlignment="1">
      <alignment horizontal="right"/>
    </xf>
    <xf numFmtId="0" fontId="28" fillId="4" borderId="0" xfId="0" applyFont="1" applyFill="1" applyAlignment="1"/>
    <xf numFmtId="164" fontId="3" fillId="4" borderId="0" xfId="0" applyNumberFormat="1" applyFont="1" applyFill="1" applyAlignment="1">
      <alignment horizontal="right"/>
    </xf>
    <xf numFmtId="2" fontId="15" fillId="4" borderId="0" xfId="0" applyNumberFormat="1" applyFont="1" applyFill="1" applyAlignment="1">
      <alignment horizontal="right"/>
    </xf>
    <xf numFmtId="164" fontId="13" fillId="4" borderId="0" xfId="0" applyNumberFormat="1" applyFont="1" applyFill="1" applyAlignment="1">
      <alignment horizontal="right"/>
    </xf>
    <xf numFmtId="164" fontId="31" fillId="4" borderId="0" xfId="0" applyNumberFormat="1" applyFont="1" applyFill="1" applyAlignment="1">
      <alignment horizontal="right"/>
    </xf>
    <xf numFmtId="2" fontId="5" fillId="14" borderId="8" xfId="0" applyNumberFormat="1" applyFont="1" applyFill="1" applyBorder="1" applyAlignment="1"/>
    <xf numFmtId="0" fontId="5" fillId="4" borderId="0" xfId="0" applyFont="1" applyFill="1" applyAlignment="1">
      <alignment horizontal="right"/>
    </xf>
    <xf numFmtId="0" fontId="3" fillId="0" borderId="0" xfId="0" applyFont="1" applyAlignment="1"/>
    <xf numFmtId="0" fontId="7" fillId="0" borderId="0" xfId="0" applyFont="1" applyAlignment="1"/>
    <xf numFmtId="0" fontId="32" fillId="4" borderId="0" xfId="0" applyFont="1" applyFill="1" applyAlignment="1"/>
    <xf numFmtId="0" fontId="33" fillId="4" borderId="0" xfId="0" applyFont="1" applyFill="1" applyAlignment="1">
      <alignment horizontal="right"/>
    </xf>
    <xf numFmtId="0" fontId="34" fillId="4" borderId="0" xfId="0" applyFont="1" applyFill="1" applyAlignment="1">
      <alignment horizontal="center" vertical="center"/>
    </xf>
    <xf numFmtId="0" fontId="33" fillId="4" borderId="0" xfId="0" applyFont="1" applyFill="1" applyAlignment="1"/>
    <xf numFmtId="2" fontId="35" fillId="4" borderId="0" xfId="0" applyNumberFormat="1" applyFont="1" applyFill="1" applyAlignment="1"/>
    <xf numFmtId="0" fontId="28" fillId="0" borderId="0" xfId="0" applyFont="1" applyAlignment="1"/>
    <xf numFmtId="2" fontId="5" fillId="15" borderId="8" xfId="0" applyNumberFormat="1" applyFont="1" applyFill="1" applyBorder="1" applyAlignment="1"/>
    <xf numFmtId="2" fontId="23" fillId="0" borderId="11" xfId="0" applyNumberFormat="1" applyFont="1" applyBorder="1" applyAlignment="1">
      <alignment horizontal="right"/>
    </xf>
    <xf numFmtId="0" fontId="18" fillId="16" borderId="33" xfId="0" applyFont="1" applyFill="1" applyBorder="1" applyAlignment="1">
      <alignment horizontal="center" vertical="center"/>
    </xf>
    <xf numFmtId="2" fontId="37" fillId="15" borderId="8" xfId="0" applyNumberFormat="1" applyFont="1" applyFill="1" applyBorder="1" applyAlignment="1"/>
    <xf numFmtId="0" fontId="25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5" fillId="0" borderId="0" xfId="0" applyFont="1" applyAlignment="1"/>
    <xf numFmtId="164" fontId="3" fillId="0" borderId="0" xfId="0" applyNumberFormat="1" applyFont="1" applyAlignment="1"/>
    <xf numFmtId="2" fontId="5" fillId="0" borderId="0" xfId="0" applyNumberFormat="1" applyFont="1" applyAlignment="1"/>
    <xf numFmtId="2" fontId="22" fillId="0" borderId="0" xfId="0" applyNumberFormat="1" applyFont="1" applyAlignment="1"/>
    <xf numFmtId="0" fontId="10" fillId="0" borderId="0" xfId="0" applyFont="1" applyAlignment="1">
      <alignment horizontal="left"/>
    </xf>
    <xf numFmtId="0" fontId="3" fillId="17" borderId="7" xfId="0" applyFont="1" applyFill="1" applyBorder="1" applyAlignment="1"/>
    <xf numFmtId="2" fontId="5" fillId="17" borderId="8" xfId="0" applyNumberFormat="1" applyFont="1" applyFill="1" applyBorder="1" applyAlignment="1"/>
    <xf numFmtId="2" fontId="23" fillId="18" borderId="8" xfId="0" applyNumberFormat="1" applyFont="1" applyFill="1" applyBorder="1" applyAlignment="1">
      <alignment horizontal="right"/>
    </xf>
    <xf numFmtId="0" fontId="38" fillId="0" borderId="0" xfId="0" applyFont="1" applyAlignment="1">
      <alignment horizontal="left"/>
    </xf>
    <xf numFmtId="0" fontId="24" fillId="18" borderId="27" xfId="0" applyFont="1" applyFill="1" applyBorder="1" applyAlignment="1">
      <alignment horizontal="center" vertical="center"/>
    </xf>
    <xf numFmtId="0" fontId="25" fillId="18" borderId="28" xfId="0" applyFont="1" applyFill="1" applyBorder="1" applyAlignment="1">
      <alignment horizontal="center" vertical="center"/>
    </xf>
    <xf numFmtId="164" fontId="3" fillId="18" borderId="28" xfId="0" applyNumberFormat="1" applyFont="1" applyFill="1" applyBorder="1" applyAlignment="1">
      <alignment horizontal="right"/>
    </xf>
    <xf numFmtId="2" fontId="23" fillId="18" borderId="28" xfId="0" applyNumberFormat="1" applyFont="1" applyFill="1" applyBorder="1" applyAlignment="1">
      <alignment horizontal="right"/>
    </xf>
    <xf numFmtId="0" fontId="6" fillId="0" borderId="0" xfId="0" applyFont="1" applyAlignment="1">
      <alignment horizontal="left"/>
    </xf>
    <xf numFmtId="0" fontId="40" fillId="0" borderId="0" xfId="0" applyFont="1" applyAlignment="1">
      <alignment horizontal="center" vertical="center"/>
    </xf>
    <xf numFmtId="0" fontId="27" fillId="0" borderId="0" xfId="0" applyFont="1" applyAlignment="1"/>
    <xf numFmtId="164" fontId="3" fillId="0" borderId="0" xfId="0" applyNumberFormat="1" applyFont="1" applyAlignment="1">
      <alignment horizontal="right"/>
    </xf>
    <xf numFmtId="165" fontId="13" fillId="0" borderId="0" xfId="0" applyNumberFormat="1" applyFont="1" applyAlignment="1">
      <alignment horizontal="right"/>
    </xf>
    <xf numFmtId="1" fontId="26" fillId="0" borderId="0" xfId="0" applyNumberFormat="1" applyFont="1" applyAlignment="1">
      <alignment horizontal="right"/>
    </xf>
    <xf numFmtId="0" fontId="24" fillId="0" borderId="0" xfId="0" applyFont="1" applyAlignment="1">
      <alignment horizontal="right"/>
    </xf>
    <xf numFmtId="0" fontId="24" fillId="0" borderId="0" xfId="0" applyFont="1" applyAlignment="1"/>
    <xf numFmtId="164" fontId="9" fillId="0" borderId="0" xfId="0" applyNumberFormat="1" applyFont="1" applyAlignment="1">
      <alignment horizontal="right"/>
    </xf>
    <xf numFmtId="2" fontId="15" fillId="0" borderId="0" xfId="0" applyNumberFormat="1" applyFont="1" applyAlignment="1">
      <alignment horizontal="right"/>
    </xf>
    <xf numFmtId="2" fontId="22" fillId="0" borderId="0" xfId="0" applyNumberFormat="1" applyFont="1" applyAlignment="1">
      <alignment horizontal="right"/>
    </xf>
    <xf numFmtId="1" fontId="7" fillId="0" borderId="0" xfId="0" applyNumberFormat="1" applyFont="1" applyAlignment="1">
      <alignment horizontal="right"/>
    </xf>
    <xf numFmtId="1" fontId="23" fillId="0" borderId="0" xfId="0" applyNumberFormat="1" applyFont="1" applyAlignment="1">
      <alignment horizontal="right"/>
    </xf>
    <xf numFmtId="2" fontId="7" fillId="0" borderId="0" xfId="0" applyNumberFormat="1" applyFont="1" applyAlignment="1">
      <alignment horizontal="right"/>
    </xf>
    <xf numFmtId="2" fontId="23" fillId="0" borderId="0" xfId="0" applyNumberFormat="1" applyFont="1" applyAlignment="1">
      <alignment horizontal="right"/>
    </xf>
    <xf numFmtId="2" fontId="3" fillId="0" borderId="0" xfId="0" applyNumberFormat="1" applyFont="1" applyAlignment="1"/>
    <xf numFmtId="0" fontId="28" fillId="0" borderId="0" xfId="0" applyFont="1" applyAlignment="1">
      <alignment horizontal="right"/>
    </xf>
    <xf numFmtId="164" fontId="15" fillId="0" borderId="0" xfId="0" applyNumberFormat="1" applyFont="1" applyAlignment="1">
      <alignment horizontal="right"/>
    </xf>
    <xf numFmtId="1" fontId="22" fillId="0" borderId="0" xfId="0" applyNumberFormat="1" applyFont="1" applyAlignment="1">
      <alignment horizontal="right"/>
    </xf>
    <xf numFmtId="0" fontId="27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4" fillId="4" borderId="0" xfId="0" applyFont="1" applyFill="1"/>
    <xf numFmtId="0" fontId="3" fillId="0" borderId="31" xfId="0" applyFont="1" applyBorder="1" applyAlignment="1"/>
    <xf numFmtId="0" fontId="3" fillId="0" borderId="37" xfId="0" applyFont="1" applyBorder="1" applyAlignment="1">
      <alignment horizontal="center"/>
    </xf>
    <xf numFmtId="0" fontId="3" fillId="0" borderId="6" xfId="0" applyFont="1" applyBorder="1" applyAlignment="1"/>
    <xf numFmtId="0" fontId="6" fillId="4" borderId="6" xfId="0" applyFont="1" applyFill="1" applyBorder="1" applyAlignment="1">
      <alignment horizontal="left"/>
    </xf>
    <xf numFmtId="0" fontId="3" fillId="0" borderId="6" xfId="0" applyFont="1" applyBorder="1"/>
    <xf numFmtId="0" fontId="3" fillId="0" borderId="3" xfId="0" applyFont="1" applyBorder="1"/>
    <xf numFmtId="0" fontId="5" fillId="0" borderId="0" xfId="0" applyFont="1"/>
    <xf numFmtId="0" fontId="42" fillId="0" borderId="0" xfId="0" applyFont="1"/>
    <xf numFmtId="0" fontId="43" fillId="0" borderId="0" xfId="0" applyFont="1" applyAlignment="1">
      <alignment horizontal="left"/>
    </xf>
    <xf numFmtId="0" fontId="0" fillId="0" borderId="0" xfId="0" applyFont="1" applyFill="1" applyBorder="1" applyAlignment="1"/>
    <xf numFmtId="0" fontId="37" fillId="0" borderId="0" xfId="0" applyFont="1" applyFill="1" applyBorder="1" applyAlignment="1">
      <alignment horizontal="center" vertical="center"/>
    </xf>
    <xf numFmtId="0" fontId="4" fillId="0" borderId="48" xfId="0" applyFont="1" applyBorder="1"/>
    <xf numFmtId="0" fontId="4" fillId="0" borderId="49" xfId="0" applyFont="1" applyBorder="1"/>
    <xf numFmtId="0" fontId="18" fillId="11" borderId="7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wrapText="1"/>
    </xf>
    <xf numFmtId="0" fontId="3" fillId="14" borderId="7" xfId="0" applyFont="1" applyFill="1" applyBorder="1" applyAlignment="1">
      <alignment wrapText="1"/>
    </xf>
    <xf numFmtId="0" fontId="3" fillId="15" borderId="7" xfId="0" applyFont="1" applyFill="1" applyBorder="1" applyAlignment="1">
      <alignment wrapText="1"/>
    </xf>
    <xf numFmtId="0" fontId="36" fillId="16" borderId="33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47" fillId="0" borderId="48" xfId="0" applyFont="1" applyBorder="1" applyAlignment="1"/>
    <xf numFmtId="0" fontId="47" fillId="18" borderId="47" xfId="0" applyFont="1" applyFill="1" applyBorder="1" applyAlignment="1">
      <alignment horizontal="center" vertical="center"/>
    </xf>
    <xf numFmtId="0" fontId="47" fillId="0" borderId="55" xfId="0" applyFont="1" applyBorder="1" applyAlignment="1"/>
    <xf numFmtId="0" fontId="47" fillId="0" borderId="56" xfId="0" applyFont="1" applyBorder="1" applyAlignment="1"/>
    <xf numFmtId="0" fontId="48" fillId="0" borderId="54" xfId="0" applyFont="1" applyBorder="1" applyAlignment="1">
      <alignment horizontal="left"/>
    </xf>
    <xf numFmtId="0" fontId="47" fillId="18" borderId="50" xfId="0" applyFont="1" applyFill="1" applyBorder="1" applyAlignment="1">
      <alignment horizontal="center" vertical="center"/>
    </xf>
    <xf numFmtId="0" fontId="47" fillId="0" borderId="57" xfId="0" applyFont="1" applyBorder="1" applyAlignment="1"/>
    <xf numFmtId="0" fontId="3" fillId="18" borderId="28" xfId="0" applyFont="1" applyFill="1" applyBorder="1" applyAlignment="1"/>
    <xf numFmtId="0" fontId="44" fillId="0" borderId="0" xfId="0" applyFont="1" applyAlignment="1"/>
    <xf numFmtId="0" fontId="49" fillId="24" borderId="53" xfId="0" applyFont="1" applyFill="1" applyBorder="1" applyAlignment="1">
      <alignment horizontal="center" vertical="center" wrapText="1"/>
    </xf>
    <xf numFmtId="0" fontId="49" fillId="24" borderId="52" xfId="0" applyFont="1" applyFill="1" applyBorder="1" applyAlignment="1">
      <alignment horizontal="center" vertical="center" wrapText="1"/>
    </xf>
    <xf numFmtId="0" fontId="5" fillId="0" borderId="69" xfId="0" applyFont="1" applyBorder="1" applyAlignment="1">
      <alignment horizontal="center" vertical="center"/>
    </xf>
    <xf numFmtId="0" fontId="5" fillId="0" borderId="70" xfId="0" applyFont="1" applyBorder="1" applyAlignment="1">
      <alignment horizontal="center" vertical="center"/>
    </xf>
    <xf numFmtId="0" fontId="5" fillId="0" borderId="71" xfId="0" applyFont="1" applyBorder="1" applyAlignment="1">
      <alignment horizontal="center" vertical="center"/>
    </xf>
    <xf numFmtId="0" fontId="5" fillId="26" borderId="69" xfId="0" applyFont="1" applyFill="1" applyBorder="1" applyAlignment="1"/>
    <xf numFmtId="0" fontId="3" fillId="26" borderId="70" xfId="0" applyFont="1" applyFill="1" applyBorder="1" applyAlignment="1"/>
    <xf numFmtId="0" fontId="3" fillId="26" borderId="71" xfId="0" applyFont="1" applyFill="1" applyBorder="1" applyAlignment="1"/>
    <xf numFmtId="0" fontId="5" fillId="20" borderId="72" xfId="0" applyFont="1" applyFill="1" applyBorder="1" applyAlignment="1"/>
    <xf numFmtId="0" fontId="3" fillId="0" borderId="53" xfId="0" applyFont="1" applyBorder="1" applyAlignment="1"/>
    <xf numFmtId="0" fontId="3" fillId="0" borderId="73" xfId="0" applyFont="1" applyBorder="1" applyAlignment="1"/>
    <xf numFmtId="0" fontId="5" fillId="26" borderId="72" xfId="0" applyFont="1" applyFill="1" applyBorder="1" applyAlignment="1"/>
    <xf numFmtId="0" fontId="3" fillId="26" borderId="53" xfId="0" applyFont="1" applyFill="1" applyBorder="1" applyAlignment="1"/>
    <xf numFmtId="0" fontId="3" fillId="26" borderId="73" xfId="0" applyFont="1" applyFill="1" applyBorder="1" applyAlignment="1"/>
    <xf numFmtId="0" fontId="5" fillId="0" borderId="72" xfId="0" applyFont="1" applyBorder="1" applyAlignment="1"/>
    <xf numFmtId="0" fontId="5" fillId="20" borderId="72" xfId="0" applyFont="1" applyFill="1" applyBorder="1" applyAlignment="1">
      <alignment horizontal="left"/>
    </xf>
    <xf numFmtId="0" fontId="5" fillId="12" borderId="72" xfId="0" applyFont="1" applyFill="1" applyBorder="1" applyAlignment="1"/>
    <xf numFmtId="0" fontId="37" fillId="0" borderId="72" xfId="0" applyFont="1" applyBorder="1" applyAlignment="1"/>
    <xf numFmtId="0" fontId="37" fillId="20" borderId="72" xfId="0" applyFont="1" applyFill="1" applyBorder="1" applyAlignment="1"/>
    <xf numFmtId="0" fontId="5" fillId="0" borderId="74" xfId="0" applyFont="1" applyBorder="1" applyAlignment="1"/>
    <xf numFmtId="0" fontId="3" fillId="0" borderId="75" xfId="0" applyFont="1" applyBorder="1" applyAlignment="1"/>
    <xf numFmtId="0" fontId="3" fillId="0" borderId="76" xfId="0" applyFont="1" applyBorder="1" applyAlignment="1"/>
    <xf numFmtId="0" fontId="5" fillId="11" borderId="28" xfId="0" applyFont="1" applyFill="1" applyBorder="1" applyAlignment="1">
      <alignment horizontal="center" vertical="center"/>
    </xf>
    <xf numFmtId="0" fontId="5" fillId="11" borderId="77" xfId="0" applyFont="1" applyFill="1" applyBorder="1" applyAlignment="1">
      <alignment horizontal="center" vertical="center"/>
    </xf>
    <xf numFmtId="0" fontId="37" fillId="11" borderId="28" xfId="0" applyFont="1" applyFill="1" applyBorder="1" applyAlignment="1">
      <alignment horizontal="center" vertical="center"/>
    </xf>
    <xf numFmtId="164" fontId="5" fillId="11" borderId="28" xfId="0" applyNumberFormat="1" applyFont="1" applyFill="1" applyBorder="1" applyAlignment="1">
      <alignment horizontal="center" vertical="center"/>
    </xf>
    <xf numFmtId="165" fontId="5" fillId="11" borderId="28" xfId="0" applyNumberFormat="1" applyFont="1" applyFill="1" applyBorder="1" applyAlignment="1"/>
    <xf numFmtId="165" fontId="5" fillId="11" borderId="78" xfId="0" applyNumberFormat="1" applyFont="1" applyFill="1" applyBorder="1" applyAlignment="1"/>
    <xf numFmtId="0" fontId="28" fillId="0" borderId="34" xfId="0" applyFont="1" applyBorder="1" applyAlignment="1">
      <alignment horizontal="center" vertical="center"/>
    </xf>
    <xf numFmtId="0" fontId="28" fillId="0" borderId="34" xfId="0" applyFont="1" applyBorder="1" applyAlignment="1"/>
    <xf numFmtId="0" fontId="25" fillId="0" borderId="34" xfId="0" applyFont="1" applyBorder="1" applyAlignment="1">
      <alignment horizontal="center" vertical="center"/>
    </xf>
    <xf numFmtId="164" fontId="13" fillId="0" borderId="34" xfId="0" applyNumberFormat="1" applyFont="1" applyBorder="1" applyAlignment="1">
      <alignment horizontal="right"/>
    </xf>
    <xf numFmtId="165" fontId="15" fillId="0" borderId="80" xfId="0" applyNumberFormat="1" applyFont="1" applyBorder="1" applyAlignment="1">
      <alignment horizontal="right"/>
    </xf>
    <xf numFmtId="0" fontId="28" fillId="12" borderId="23" xfId="0" applyFont="1" applyFill="1" applyBorder="1" applyAlignment="1"/>
    <xf numFmtId="0" fontId="25" fillId="12" borderId="23" xfId="0" applyFont="1" applyFill="1" applyBorder="1" applyAlignment="1">
      <alignment horizontal="center" vertical="center"/>
    </xf>
    <xf numFmtId="164" fontId="13" fillId="12" borderId="23" xfId="0" applyNumberFormat="1" applyFont="1" applyFill="1" applyBorder="1" applyAlignment="1">
      <alignment horizontal="right"/>
    </xf>
    <xf numFmtId="165" fontId="15" fillId="12" borderId="39" xfId="0" applyNumberFormat="1" applyFont="1" applyFill="1" applyBorder="1" applyAlignment="1">
      <alignment horizontal="right"/>
    </xf>
    <xf numFmtId="0" fontId="28" fillId="0" borderId="23" xfId="0" applyFont="1" applyBorder="1" applyAlignment="1"/>
    <xf numFmtId="0" fontId="25" fillId="0" borderId="23" xfId="0" applyFont="1" applyBorder="1" applyAlignment="1">
      <alignment horizontal="center" vertical="center"/>
    </xf>
    <xf numFmtId="164" fontId="13" fillId="0" borderId="23" xfId="0" applyNumberFormat="1" applyFont="1" applyBorder="1" applyAlignment="1">
      <alignment horizontal="right"/>
    </xf>
    <xf numFmtId="165" fontId="15" fillId="0" borderId="39" xfId="0" applyNumberFormat="1" applyFont="1" applyBorder="1" applyAlignment="1">
      <alignment horizontal="right"/>
    </xf>
    <xf numFmtId="164" fontId="3" fillId="0" borderId="23" xfId="0" applyNumberFormat="1" applyFont="1" applyBorder="1" applyAlignment="1">
      <alignment horizontal="right"/>
    </xf>
    <xf numFmtId="0" fontId="18" fillId="11" borderId="27" xfId="0" applyFont="1" applyFill="1" applyBorder="1" applyAlignment="1">
      <alignment horizontal="center" vertical="center" wrapText="1"/>
    </xf>
    <xf numFmtId="0" fontId="21" fillId="11" borderId="28" xfId="0" applyFont="1" applyFill="1" applyBorder="1" applyAlignment="1">
      <alignment horizontal="center" vertical="center"/>
    </xf>
    <xf numFmtId="164" fontId="3" fillId="11" borderId="28" xfId="0" applyNumberFormat="1" applyFont="1" applyFill="1" applyBorder="1" applyAlignment="1"/>
    <xf numFmtId="0" fontId="5" fillId="0" borderId="23" xfId="0" applyFont="1" applyBorder="1" applyAlignment="1"/>
    <xf numFmtId="0" fontId="21" fillId="0" borderId="23" xfId="0" applyFont="1" applyBorder="1" applyAlignment="1">
      <alignment horizontal="center" vertical="center"/>
    </xf>
    <xf numFmtId="164" fontId="3" fillId="12" borderId="23" xfId="0" applyNumberFormat="1" applyFont="1" applyFill="1" applyBorder="1" applyAlignment="1">
      <alignment horizontal="right"/>
    </xf>
    <xf numFmtId="0" fontId="28" fillId="12" borderId="34" xfId="0" applyFont="1" applyFill="1" applyBorder="1" applyAlignment="1"/>
    <xf numFmtId="0" fontId="25" fillId="12" borderId="34" xfId="0" applyFont="1" applyFill="1" applyBorder="1" applyAlignment="1">
      <alignment horizontal="center" vertical="center"/>
    </xf>
    <xf numFmtId="164" fontId="3" fillId="12" borderId="34" xfId="0" applyNumberFormat="1" applyFont="1" applyFill="1" applyBorder="1" applyAlignment="1">
      <alignment horizontal="right"/>
    </xf>
    <xf numFmtId="165" fontId="15" fillId="12" borderId="80" xfId="0" applyNumberFormat="1" applyFont="1" applyFill="1" applyBorder="1" applyAlignment="1">
      <alignment horizontal="right"/>
    </xf>
    <xf numFmtId="0" fontId="25" fillId="4" borderId="34" xfId="0" applyFont="1" applyFill="1" applyBorder="1" applyAlignment="1">
      <alignment horizontal="center" vertical="center"/>
    </xf>
    <xf numFmtId="2" fontId="13" fillId="0" borderId="34" xfId="0" applyNumberFormat="1" applyFont="1" applyBorder="1" applyAlignment="1">
      <alignment horizontal="right"/>
    </xf>
    <xf numFmtId="2" fontId="13" fillId="12" borderId="23" xfId="0" applyNumberFormat="1" applyFont="1" applyFill="1" applyBorder="1" applyAlignment="1">
      <alignment horizontal="right"/>
    </xf>
    <xf numFmtId="0" fontId="25" fillId="4" borderId="23" xfId="0" applyFont="1" applyFill="1" applyBorder="1" applyAlignment="1">
      <alignment horizontal="center" vertical="center"/>
    </xf>
    <xf numFmtId="2" fontId="13" fillId="0" borderId="23" xfId="0" applyNumberFormat="1" applyFont="1" applyBorder="1" applyAlignment="1">
      <alignment horizontal="right"/>
    </xf>
    <xf numFmtId="0" fontId="28" fillId="4" borderId="23" xfId="0" applyFont="1" applyFill="1" applyBorder="1" applyAlignment="1"/>
    <xf numFmtId="2" fontId="13" fillId="4" borderId="23" xfId="0" applyNumberFormat="1" applyFont="1" applyFill="1" applyBorder="1" applyAlignment="1">
      <alignment horizontal="right"/>
    </xf>
    <xf numFmtId="165" fontId="15" fillId="0" borderId="81" xfId="0" applyNumberFormat="1" applyFont="1" applyBorder="1" applyAlignment="1">
      <alignment horizontal="right"/>
    </xf>
    <xf numFmtId="0" fontId="5" fillId="0" borderId="34" xfId="0" applyFont="1" applyBorder="1" applyAlignment="1"/>
    <xf numFmtId="164" fontId="3" fillId="0" borderId="34" xfId="0" applyNumberFormat="1" applyFont="1" applyBorder="1" applyAlignment="1"/>
    <xf numFmtId="165" fontId="15" fillId="4" borderId="80" xfId="0" applyNumberFormat="1" applyFont="1" applyFill="1" applyBorder="1" applyAlignment="1">
      <alignment horizontal="right"/>
    </xf>
    <xf numFmtId="0" fontId="5" fillId="12" borderId="23" xfId="0" applyFont="1" applyFill="1" applyBorder="1" applyAlignment="1"/>
    <xf numFmtId="164" fontId="3" fillId="12" borderId="23" xfId="0" applyNumberFormat="1" applyFont="1" applyFill="1" applyBorder="1" applyAlignment="1"/>
    <xf numFmtId="164" fontId="3" fillId="0" borderId="23" xfId="0" applyNumberFormat="1" applyFont="1" applyBorder="1" applyAlignment="1"/>
    <xf numFmtId="164" fontId="3" fillId="0" borderId="34" xfId="0" applyNumberFormat="1" applyFont="1" applyBorder="1" applyAlignment="1">
      <alignment horizontal="right"/>
    </xf>
    <xf numFmtId="0" fontId="5" fillId="11" borderId="34" xfId="0" applyFont="1" applyFill="1" applyBorder="1" applyAlignment="1">
      <alignment horizontal="center" vertical="center"/>
    </xf>
    <xf numFmtId="0" fontId="28" fillId="4" borderId="34" xfId="0" applyFont="1" applyFill="1" applyBorder="1" applyAlignment="1"/>
    <xf numFmtId="164" fontId="3" fillId="4" borderId="34" xfId="0" applyNumberFormat="1" applyFont="1" applyFill="1" applyBorder="1" applyAlignment="1">
      <alignment horizontal="right"/>
    </xf>
    <xf numFmtId="164" fontId="3" fillId="4" borderId="23" xfId="0" applyNumberFormat="1" applyFont="1" applyFill="1" applyBorder="1" applyAlignment="1">
      <alignment horizontal="right"/>
    </xf>
    <xf numFmtId="0" fontId="3" fillId="14" borderId="27" xfId="0" applyFont="1" applyFill="1" applyBorder="1" applyAlignment="1">
      <alignment wrapText="1"/>
    </xf>
    <xf numFmtId="0" fontId="5" fillId="7" borderId="28" xfId="0" applyFont="1" applyFill="1" applyBorder="1" applyAlignment="1">
      <alignment horizontal="center" vertical="center"/>
    </xf>
    <xf numFmtId="0" fontId="21" fillId="7" borderId="28" xfId="0" applyFont="1" applyFill="1" applyBorder="1" applyAlignment="1">
      <alignment horizontal="center" vertical="center"/>
    </xf>
    <xf numFmtId="164" fontId="3" fillId="7" borderId="28" xfId="0" applyNumberFormat="1" applyFont="1" applyFill="1" applyBorder="1" applyAlignment="1"/>
    <xf numFmtId="2" fontId="5" fillId="7" borderId="28" xfId="0" applyNumberFormat="1" applyFont="1" applyFill="1" applyBorder="1" applyAlignment="1"/>
    <xf numFmtId="2" fontId="5" fillId="7" borderId="78" xfId="0" applyNumberFormat="1" applyFont="1" applyFill="1" applyBorder="1" applyAlignment="1"/>
    <xf numFmtId="2" fontId="15" fillId="0" borderId="34" xfId="0" applyNumberFormat="1" applyFont="1" applyBorder="1" applyAlignment="1">
      <alignment horizontal="right"/>
    </xf>
    <xf numFmtId="2" fontId="15" fillId="0" borderId="81" xfId="0" applyNumberFormat="1" applyFont="1" applyBorder="1" applyAlignment="1">
      <alignment horizontal="right"/>
    </xf>
    <xf numFmtId="2" fontId="15" fillId="12" borderId="23" xfId="0" applyNumberFormat="1" applyFont="1" applyFill="1" applyBorder="1" applyAlignment="1">
      <alignment horizontal="right"/>
    </xf>
    <xf numFmtId="2" fontId="15" fillId="12" borderId="82" xfId="0" applyNumberFormat="1" applyFont="1" applyFill="1" applyBorder="1" applyAlignment="1">
      <alignment horizontal="right"/>
    </xf>
    <xf numFmtId="2" fontId="15" fillId="0" borderId="23" xfId="0" applyNumberFormat="1" applyFont="1" applyBorder="1" applyAlignment="1">
      <alignment horizontal="right"/>
    </xf>
    <xf numFmtId="2" fontId="15" fillId="0" borderId="82" xfId="0" applyNumberFormat="1" applyFont="1" applyBorder="1" applyAlignment="1">
      <alignment horizontal="right"/>
    </xf>
    <xf numFmtId="0" fontId="5" fillId="14" borderId="28" xfId="0" applyFont="1" applyFill="1" applyBorder="1" applyAlignment="1">
      <alignment horizontal="center" vertical="center"/>
    </xf>
    <xf numFmtId="0" fontId="21" fillId="14" borderId="28" xfId="0" applyFont="1" applyFill="1" applyBorder="1" applyAlignment="1">
      <alignment horizontal="center" vertical="center"/>
    </xf>
    <xf numFmtId="164" fontId="3" fillId="14" borderId="28" xfId="0" applyNumberFormat="1" applyFont="1" applyFill="1" applyBorder="1" applyAlignment="1"/>
    <xf numFmtId="2" fontId="5" fillId="14" borderId="78" xfId="0" applyNumberFormat="1" applyFont="1" applyFill="1" applyBorder="1" applyAlignment="1"/>
    <xf numFmtId="164" fontId="13" fillId="4" borderId="23" xfId="0" applyNumberFormat="1" applyFont="1" applyFill="1" applyBorder="1" applyAlignment="1">
      <alignment horizontal="right"/>
    </xf>
    <xf numFmtId="164" fontId="3" fillId="9" borderId="34" xfId="0" applyNumberFormat="1" applyFont="1" applyFill="1" applyBorder="1" applyAlignment="1">
      <alignment horizontal="right"/>
    </xf>
    <xf numFmtId="164" fontId="3" fillId="9" borderId="23" xfId="0" applyNumberFormat="1" applyFont="1" applyFill="1" applyBorder="1" applyAlignment="1">
      <alignment horizontal="right"/>
    </xf>
    <xf numFmtId="1" fontId="13" fillId="4" borderId="34" xfId="0" applyNumberFormat="1" applyFont="1" applyFill="1" applyBorder="1" applyAlignment="1">
      <alignment horizontal="right"/>
    </xf>
    <xf numFmtId="1" fontId="13" fillId="12" borderId="23" xfId="0" applyNumberFormat="1" applyFont="1" applyFill="1" applyBorder="1" applyAlignment="1">
      <alignment horizontal="right"/>
    </xf>
    <xf numFmtId="1" fontId="13" fillId="4" borderId="23" xfId="0" applyNumberFormat="1" applyFont="1" applyFill="1" applyBorder="1" applyAlignment="1">
      <alignment horizontal="right"/>
    </xf>
    <xf numFmtId="0" fontId="3" fillId="15" borderId="27" xfId="0" applyFont="1" applyFill="1" applyBorder="1" applyAlignment="1">
      <alignment wrapText="1"/>
    </xf>
    <xf numFmtId="0" fontId="29" fillId="15" borderId="28" xfId="0" applyFont="1" applyFill="1" applyBorder="1" applyAlignment="1">
      <alignment horizontal="center" vertical="center"/>
    </xf>
    <xf numFmtId="0" fontId="21" fillId="15" borderId="28" xfId="0" applyFont="1" applyFill="1" applyBorder="1" applyAlignment="1">
      <alignment horizontal="center" vertical="center"/>
    </xf>
    <xf numFmtId="164" fontId="3" fillId="15" borderId="28" xfId="0" applyNumberFormat="1" applyFont="1" applyFill="1" applyBorder="1" applyAlignment="1"/>
    <xf numFmtId="2" fontId="5" fillId="15" borderId="28" xfId="0" applyNumberFormat="1" applyFont="1" applyFill="1" applyBorder="1" applyAlignment="1"/>
    <xf numFmtId="2" fontId="5" fillId="15" borderId="78" xfId="0" applyNumberFormat="1" applyFont="1" applyFill="1" applyBorder="1" applyAlignment="1"/>
    <xf numFmtId="164" fontId="13" fillId="4" borderId="34" xfId="0" applyNumberFormat="1" applyFont="1" applyFill="1" applyBorder="1" applyAlignment="1">
      <alignment horizontal="right"/>
    </xf>
    <xf numFmtId="164" fontId="4" fillId="0" borderId="23" xfId="0" applyNumberFormat="1" applyFont="1" applyBorder="1" applyAlignment="1">
      <alignment horizontal="right"/>
    </xf>
    <xf numFmtId="0" fontId="4" fillId="15" borderId="27" xfId="0" applyFont="1" applyFill="1" applyBorder="1" applyAlignment="1"/>
    <xf numFmtId="164" fontId="4" fillId="15" borderId="28" xfId="0" applyNumberFormat="1" applyFont="1" applyFill="1" applyBorder="1" applyAlignment="1"/>
    <xf numFmtId="2" fontId="37" fillId="15" borderId="28" xfId="0" applyNumberFormat="1" applyFont="1" applyFill="1" applyBorder="1" applyAlignment="1"/>
    <xf numFmtId="2" fontId="37" fillId="15" borderId="78" xfId="0" applyNumberFormat="1" applyFont="1" applyFill="1" applyBorder="1" applyAlignment="1"/>
    <xf numFmtId="0" fontId="3" fillId="17" borderId="27" xfId="0" applyFont="1" applyFill="1" applyBorder="1" applyAlignment="1"/>
    <xf numFmtId="0" fontId="29" fillId="17" borderId="28" xfId="0" applyFont="1" applyFill="1" applyBorder="1" applyAlignment="1">
      <alignment horizontal="center" vertical="center"/>
    </xf>
    <xf numFmtId="0" fontId="21" fillId="17" borderId="28" xfId="0" applyFont="1" applyFill="1" applyBorder="1" applyAlignment="1">
      <alignment horizontal="center" vertical="center"/>
    </xf>
    <xf numFmtId="164" fontId="3" fillId="17" borderId="28" xfId="0" applyNumberFormat="1" applyFont="1" applyFill="1" applyBorder="1" applyAlignment="1"/>
    <xf numFmtId="2" fontId="5" fillId="17" borderId="28" xfId="0" applyNumberFormat="1" applyFont="1" applyFill="1" applyBorder="1" applyAlignment="1"/>
    <xf numFmtId="2" fontId="5" fillId="17" borderId="78" xfId="0" applyNumberFormat="1" applyFont="1" applyFill="1" applyBorder="1" applyAlignment="1"/>
    <xf numFmtId="0" fontId="25" fillId="18" borderId="78" xfId="0" applyFont="1" applyFill="1" applyBorder="1" applyAlignment="1">
      <alignment horizontal="center" vertical="center"/>
    </xf>
    <xf numFmtId="165" fontId="15" fillId="18" borderId="83" xfId="0" applyNumberFormat="1" applyFont="1" applyFill="1" applyBorder="1" applyAlignment="1">
      <alignment horizontal="right"/>
    </xf>
    <xf numFmtId="0" fontId="50" fillId="0" borderId="50" xfId="0" applyFont="1" applyBorder="1" applyAlignment="1">
      <alignment horizontal="left"/>
    </xf>
    <xf numFmtId="0" fontId="39" fillId="0" borderId="34" xfId="0" applyFont="1" applyBorder="1" applyAlignment="1"/>
    <xf numFmtId="0" fontId="28" fillId="18" borderId="28" xfId="0" applyFont="1" applyFill="1" applyBorder="1" applyAlignment="1"/>
    <xf numFmtId="0" fontId="39" fillId="0" borderId="79" xfId="0" applyFont="1" applyBorder="1" applyAlignment="1"/>
    <xf numFmtId="0" fontId="25" fillId="0" borderId="79" xfId="0" applyFont="1" applyBorder="1" applyAlignment="1">
      <alignment horizontal="center" vertical="center"/>
    </xf>
    <xf numFmtId="164" fontId="3" fillId="0" borderId="79" xfId="0" applyNumberFormat="1" applyFont="1" applyBorder="1" applyAlignment="1">
      <alignment horizontal="right"/>
    </xf>
    <xf numFmtId="164" fontId="4" fillId="0" borderId="79" xfId="0" applyNumberFormat="1" applyFont="1" applyBorder="1" applyAlignment="1">
      <alignment horizontal="right"/>
    </xf>
    <xf numFmtId="0" fontId="28" fillId="18" borderId="84" xfId="0" applyFont="1" applyFill="1" applyBorder="1" applyAlignment="1"/>
    <xf numFmtId="0" fontId="25" fillId="18" borderId="84" xfId="0" applyFont="1" applyFill="1" applyBorder="1" applyAlignment="1">
      <alignment horizontal="center" vertical="center"/>
    </xf>
    <xf numFmtId="164" fontId="4" fillId="18" borderId="84" xfId="0" applyNumberFormat="1" applyFont="1" applyFill="1" applyBorder="1" applyAlignment="1">
      <alignment horizontal="right"/>
    </xf>
    <xf numFmtId="165" fontId="15" fillId="18" borderId="85" xfId="0" applyNumberFormat="1" applyFont="1" applyFill="1" applyBorder="1" applyAlignment="1">
      <alignment horizontal="right"/>
    </xf>
    <xf numFmtId="0" fontId="6" fillId="0" borderId="0" xfId="0" applyFont="1" applyAlignment="1"/>
    <xf numFmtId="0" fontId="4" fillId="0" borderId="3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32" fillId="20" borderId="60" xfId="0" applyFont="1" applyFill="1" applyBorder="1" applyAlignment="1">
      <alignment horizontal="center" vertical="center"/>
    </xf>
    <xf numFmtId="0" fontId="32" fillId="0" borderId="94" xfId="0" applyFont="1" applyBorder="1" applyAlignment="1">
      <alignment horizontal="center" vertical="center"/>
    </xf>
    <xf numFmtId="0" fontId="0" fillId="0" borderId="0" xfId="0" applyFont="1" applyAlignment="1"/>
    <xf numFmtId="2" fontId="23" fillId="0" borderId="13" xfId="0" applyNumberFormat="1" applyFont="1" applyBorder="1" applyAlignment="1">
      <alignment horizontal="right"/>
    </xf>
    <xf numFmtId="2" fontId="23" fillId="3" borderId="10" xfId="0" applyNumberFormat="1" applyFont="1" applyFill="1" applyBorder="1" applyAlignment="1">
      <alignment horizontal="right"/>
    </xf>
    <xf numFmtId="2" fontId="23" fillId="0" borderId="10" xfId="0" applyNumberFormat="1" applyFont="1" applyBorder="1" applyAlignment="1">
      <alignment horizontal="right"/>
    </xf>
    <xf numFmtId="0" fontId="5" fillId="7" borderId="0" xfId="0" applyFont="1" applyFill="1" applyBorder="1" applyAlignment="1">
      <alignment horizontal="center" vertical="center"/>
    </xf>
    <xf numFmtId="0" fontId="21" fillId="7" borderId="0" xfId="0" applyFont="1" applyFill="1" applyBorder="1" applyAlignment="1">
      <alignment horizontal="center" vertical="center"/>
    </xf>
    <xf numFmtId="164" fontId="3" fillId="7" borderId="0" xfId="0" applyNumberFormat="1" applyFont="1" applyFill="1" applyBorder="1" applyAlignment="1"/>
    <xf numFmtId="2" fontId="5" fillId="7" borderId="98" xfId="0" applyNumberFormat="1" applyFont="1" applyFill="1" applyBorder="1" applyAlignment="1"/>
    <xf numFmtId="0" fontId="28" fillId="0" borderId="43" xfId="0" applyFont="1" applyBorder="1" applyAlignment="1"/>
    <xf numFmtId="0" fontId="25" fillId="0" borderId="43" xfId="0" applyFont="1" applyBorder="1" applyAlignment="1">
      <alignment horizontal="center" vertical="center"/>
    </xf>
    <xf numFmtId="164" fontId="13" fillId="0" borderId="43" xfId="0" applyNumberFormat="1" applyFont="1" applyBorder="1" applyAlignment="1">
      <alignment horizontal="right"/>
    </xf>
    <xf numFmtId="2" fontId="15" fillId="0" borderId="43" xfId="0" applyNumberFormat="1" applyFont="1" applyBorder="1" applyAlignment="1">
      <alignment horizontal="right"/>
    </xf>
    <xf numFmtId="0" fontId="28" fillId="12" borderId="43" xfId="0" applyFont="1" applyFill="1" applyBorder="1" applyAlignment="1"/>
    <xf numFmtId="0" fontId="25" fillId="12" borderId="43" xfId="0" applyFont="1" applyFill="1" applyBorder="1" applyAlignment="1">
      <alignment horizontal="center" vertical="center"/>
    </xf>
    <xf numFmtId="164" fontId="13" fillId="12" borderId="43" xfId="0" applyNumberFormat="1" applyFont="1" applyFill="1" applyBorder="1" applyAlignment="1">
      <alignment horizontal="right"/>
    </xf>
    <xf numFmtId="2" fontId="15" fillId="12" borderId="43" xfId="0" applyNumberFormat="1" applyFont="1" applyFill="1" applyBorder="1" applyAlignment="1">
      <alignment horizontal="right"/>
    </xf>
    <xf numFmtId="164" fontId="3" fillId="0" borderId="43" xfId="0" applyNumberFormat="1" applyFont="1" applyBorder="1" applyAlignment="1">
      <alignment horizontal="right"/>
    </xf>
    <xf numFmtId="164" fontId="3" fillId="12" borderId="43" xfId="0" applyNumberFormat="1" applyFont="1" applyFill="1" applyBorder="1" applyAlignment="1">
      <alignment horizontal="right"/>
    </xf>
    <xf numFmtId="165" fontId="15" fillId="12" borderId="43" xfId="0" applyNumberFormat="1" applyFont="1" applyFill="1" applyBorder="1" applyAlignment="1">
      <alignment horizontal="right"/>
    </xf>
    <xf numFmtId="0" fontId="37" fillId="19" borderId="27" xfId="0" applyFont="1" applyFill="1" applyBorder="1" applyAlignment="1">
      <alignment horizontal="center" vertical="center"/>
    </xf>
    <xf numFmtId="0" fontId="37" fillId="19" borderId="50" xfId="0" applyFont="1" applyFill="1" applyBorder="1" applyAlignment="1">
      <alignment horizontal="center" vertical="center"/>
    </xf>
    <xf numFmtId="0" fontId="37" fillId="19" borderId="58" xfId="0" applyFont="1" applyFill="1" applyBorder="1" applyAlignment="1">
      <alignment horizontal="center" vertical="center"/>
    </xf>
    <xf numFmtId="0" fontId="5" fillId="20" borderId="59" xfId="0" applyFont="1" applyFill="1" applyBorder="1" applyAlignment="1"/>
    <xf numFmtId="0" fontId="5" fillId="20" borderId="60" xfId="0" applyFont="1" applyFill="1" applyBorder="1" applyAlignment="1"/>
    <xf numFmtId="4" fontId="37" fillId="20" borderId="60" xfId="0" applyNumberFormat="1" applyFont="1" applyFill="1" applyBorder="1" applyAlignment="1"/>
    <xf numFmtId="0" fontId="3" fillId="20" borderId="61" xfId="0" applyFont="1" applyFill="1" applyBorder="1" applyAlignment="1"/>
    <xf numFmtId="0" fontId="5" fillId="0" borderId="32" xfId="0" applyFont="1" applyBorder="1" applyAlignment="1"/>
    <xf numFmtId="4" fontId="37" fillId="0" borderId="23" xfId="0" applyNumberFormat="1" applyFont="1" applyBorder="1" applyAlignment="1"/>
    <xf numFmtId="0" fontId="32" fillId="0" borderId="23" xfId="0" applyFont="1" applyBorder="1" applyAlignment="1">
      <alignment horizontal="center" vertical="center"/>
    </xf>
    <xf numFmtId="0" fontId="3" fillId="0" borderId="62" xfId="0" applyFont="1" applyBorder="1" applyAlignment="1"/>
    <xf numFmtId="0" fontId="5" fillId="20" borderId="32" xfId="0" applyFont="1" applyFill="1" applyBorder="1" applyAlignment="1"/>
    <xf numFmtId="0" fontId="5" fillId="20" borderId="23" xfId="0" applyFont="1" applyFill="1" applyBorder="1" applyAlignment="1"/>
    <xf numFmtId="4" fontId="37" fillId="20" borderId="23" xfId="0" applyNumberFormat="1" applyFont="1" applyFill="1" applyBorder="1" applyAlignment="1"/>
    <xf numFmtId="0" fontId="32" fillId="20" borderId="23" xfId="0" applyFont="1" applyFill="1" applyBorder="1" applyAlignment="1">
      <alignment horizontal="center" vertical="center"/>
    </xf>
    <xf numFmtId="0" fontId="3" fillId="20" borderId="62" xfId="0" applyFont="1" applyFill="1" applyBorder="1" applyAlignment="1"/>
    <xf numFmtId="0" fontId="5" fillId="20" borderId="63" xfId="0" applyFont="1" applyFill="1" applyBorder="1" applyAlignment="1"/>
    <xf numFmtId="0" fontId="5" fillId="20" borderId="64" xfId="0" applyFont="1" applyFill="1" applyBorder="1" applyAlignment="1"/>
    <xf numFmtId="0" fontId="32" fillId="20" borderId="64" xfId="0" applyFont="1" applyFill="1" applyBorder="1" applyAlignment="1">
      <alignment horizontal="center" vertical="center"/>
    </xf>
    <xf numFmtId="0" fontId="3" fillId="20" borderId="32" xfId="0" applyFont="1" applyFill="1" applyBorder="1" applyAlignment="1"/>
    <xf numFmtId="0" fontId="32" fillId="20" borderId="23" xfId="0" applyFont="1" applyFill="1" applyBorder="1" applyAlignment="1">
      <alignment horizontal="center"/>
    </xf>
    <xf numFmtId="0" fontId="3" fillId="0" borderId="32" xfId="0" applyFont="1" applyBorder="1" applyAlignment="1"/>
    <xf numFmtId="0" fontId="32" fillId="0" borderId="23" xfId="0" applyFont="1" applyBorder="1" applyAlignment="1">
      <alignment horizontal="center"/>
    </xf>
    <xf numFmtId="4" fontId="37" fillId="20" borderId="64" xfId="0" applyNumberFormat="1" applyFont="1" applyFill="1" applyBorder="1" applyAlignment="1"/>
    <xf numFmtId="0" fontId="5" fillId="21" borderId="23" xfId="0" applyFont="1" applyFill="1" applyBorder="1" applyAlignment="1"/>
    <xf numFmtId="0" fontId="37" fillId="20" borderId="23" xfId="0" applyFont="1" applyFill="1" applyBorder="1" applyAlignment="1"/>
    <xf numFmtId="0" fontId="5" fillId="0" borderId="15" xfId="0" applyFont="1" applyBorder="1" applyAlignment="1"/>
    <xf numFmtId="0" fontId="37" fillId="0" borderId="16" xfId="0" applyFont="1" applyBorder="1" applyAlignment="1"/>
    <xf numFmtId="4" fontId="37" fillId="0" borderId="16" xfId="0" applyNumberFormat="1" applyFont="1" applyBorder="1" applyAlignment="1"/>
    <xf numFmtId="0" fontId="32" fillId="0" borderId="16" xfId="0" applyFont="1" applyBorder="1" applyAlignment="1">
      <alignment horizontal="center" vertical="center"/>
    </xf>
    <xf numFmtId="0" fontId="3" fillId="0" borderId="65" xfId="0" applyFont="1" applyBorder="1" applyAlignment="1"/>
    <xf numFmtId="2" fontId="52" fillId="6" borderId="24" xfId="0" applyNumberFormat="1" applyFont="1" applyFill="1" applyBorder="1" applyAlignment="1">
      <alignment horizontal="right" vertical="center"/>
    </xf>
    <xf numFmtId="0" fontId="52" fillId="0" borderId="12" xfId="0" applyFont="1" applyBorder="1" applyAlignment="1">
      <alignment horizontal="right" vertical="center"/>
    </xf>
    <xf numFmtId="2" fontId="15" fillId="12" borderId="34" xfId="0" applyNumberFormat="1" applyFont="1" applyFill="1" applyBorder="1" applyAlignment="1">
      <alignment horizontal="right"/>
    </xf>
    <xf numFmtId="2" fontId="15" fillId="4" borderId="34" xfId="0" applyNumberFormat="1" applyFont="1" applyFill="1" applyBorder="1" applyAlignment="1">
      <alignment horizontal="right"/>
    </xf>
    <xf numFmtId="2" fontId="15" fillId="4" borderId="23" xfId="0" applyNumberFormat="1" applyFont="1" applyFill="1" applyBorder="1" applyAlignment="1">
      <alignment horizontal="right"/>
    </xf>
    <xf numFmtId="2" fontId="15" fillId="18" borderId="84" xfId="0" applyNumberFormat="1" applyFont="1" applyFill="1" applyBorder="1" applyAlignment="1">
      <alignment horizontal="right"/>
    </xf>
    <xf numFmtId="165" fontId="3" fillId="12" borderId="39" xfId="0" applyNumberFormat="1" applyFont="1" applyFill="1" applyBorder="1" applyAlignment="1">
      <alignment horizontal="right"/>
    </xf>
    <xf numFmtId="0" fontId="28" fillId="27" borderId="23" xfId="0" applyFont="1" applyFill="1" applyBorder="1" applyAlignment="1"/>
    <xf numFmtId="2" fontId="15" fillId="12" borderId="39" xfId="0" applyNumberFormat="1" applyFont="1" applyFill="1" applyBorder="1" applyAlignment="1">
      <alignment horizontal="right"/>
    </xf>
    <xf numFmtId="0" fontId="25" fillId="0" borderId="23" xfId="0" applyFont="1" applyFill="1" applyBorder="1" applyAlignment="1">
      <alignment horizontal="center" vertical="center"/>
    </xf>
    <xf numFmtId="164" fontId="3" fillId="0" borderId="23" xfId="0" applyNumberFormat="1" applyFont="1" applyFill="1" applyBorder="1" applyAlignment="1">
      <alignment horizontal="right"/>
    </xf>
    <xf numFmtId="2" fontId="15" fillId="0" borderId="23" xfId="0" applyNumberFormat="1" applyFont="1" applyFill="1" applyBorder="1" applyAlignment="1">
      <alignment horizontal="right"/>
    </xf>
    <xf numFmtId="165" fontId="15" fillId="0" borderId="39" xfId="0" applyNumberFormat="1" applyFont="1" applyFill="1" applyBorder="1" applyAlignment="1">
      <alignment horizontal="right"/>
    </xf>
    <xf numFmtId="2" fontId="23" fillId="0" borderId="19" xfId="0" applyNumberFormat="1" applyFont="1" applyFill="1" applyBorder="1" applyAlignment="1">
      <alignment horizontal="right"/>
    </xf>
    <xf numFmtId="0" fontId="28" fillId="0" borderId="25" xfId="0" applyFont="1" applyBorder="1" applyAlignment="1"/>
    <xf numFmtId="0" fontId="28" fillId="12" borderId="100" xfId="0" applyFont="1" applyFill="1" applyBorder="1" applyAlignment="1"/>
    <xf numFmtId="2" fontId="15" fillId="0" borderId="25" xfId="0" applyNumberFormat="1" applyFont="1" applyBorder="1" applyAlignment="1">
      <alignment horizontal="right"/>
    </xf>
    <xf numFmtId="2" fontId="15" fillId="12" borderId="100" xfId="0" applyNumberFormat="1" applyFont="1" applyFill="1" applyBorder="1" applyAlignment="1">
      <alignment horizontal="right"/>
    </xf>
    <xf numFmtId="0" fontId="8" fillId="27" borderId="19" xfId="0" applyFont="1" applyFill="1" applyBorder="1" applyAlignment="1">
      <alignment horizontal="center" vertical="center"/>
    </xf>
    <xf numFmtId="0" fontId="8" fillId="27" borderId="13" xfId="0" applyFont="1" applyFill="1" applyBorder="1" applyAlignment="1">
      <alignment horizontal="center" vertical="center"/>
    </xf>
    <xf numFmtId="2" fontId="8" fillId="27" borderId="19" xfId="0" applyNumberFormat="1" applyFont="1" applyFill="1" applyBorder="1" applyAlignment="1">
      <alignment horizontal="center" vertical="center"/>
    </xf>
    <xf numFmtId="0" fontId="8" fillId="28" borderId="19" xfId="0" applyFont="1" applyFill="1" applyBorder="1" applyAlignment="1">
      <alignment horizontal="center" vertical="center"/>
    </xf>
    <xf numFmtId="4" fontId="30" fillId="20" borderId="60" xfId="0" applyNumberFormat="1" applyFont="1" applyFill="1" applyBorder="1" applyAlignment="1"/>
    <xf numFmtId="4" fontId="53" fillId="0" borderId="23" xfId="0" applyNumberFormat="1" applyFont="1" applyBorder="1" applyAlignment="1"/>
    <xf numFmtId="4" fontId="30" fillId="20" borderId="23" xfId="0" applyNumberFormat="1" applyFont="1" applyFill="1" applyBorder="1" applyAlignment="1"/>
    <xf numFmtId="4" fontId="30" fillId="0" borderId="23" xfId="0" applyNumberFormat="1" applyFont="1" applyBorder="1" applyAlignment="1"/>
    <xf numFmtId="4" fontId="30" fillId="20" borderId="64" xfId="0" applyNumberFormat="1" applyFont="1" applyFill="1" applyBorder="1" applyAlignment="1"/>
    <xf numFmtId="4" fontId="53" fillId="20" borderId="23" xfId="0" applyNumberFormat="1" applyFont="1" applyFill="1" applyBorder="1" applyAlignment="1"/>
    <xf numFmtId="4" fontId="53" fillId="0" borderId="16" xfId="0" applyNumberFormat="1" applyFont="1" applyBorder="1" applyAlignment="1"/>
    <xf numFmtId="3" fontId="30" fillId="20" borderId="43" xfId="0" applyNumberFormat="1" applyFont="1" applyFill="1" applyBorder="1" applyAlignment="1"/>
    <xf numFmtId="3" fontId="30" fillId="20" borderId="95" xfId="0" applyNumberFormat="1" applyFont="1" applyFill="1" applyBorder="1" applyAlignment="1"/>
    <xf numFmtId="4" fontId="30" fillId="20" borderId="16" xfId="0" applyNumberFormat="1" applyFont="1" applyFill="1" applyBorder="1" applyAlignment="1"/>
    <xf numFmtId="4" fontId="30" fillId="0" borderId="16" xfId="0" applyNumberFormat="1" applyFont="1" applyBorder="1" applyAlignment="1"/>
    <xf numFmtId="4" fontId="30" fillId="20" borderId="67" xfId="0" applyNumberFormat="1" applyFont="1" applyFill="1" applyBorder="1" applyAlignment="1"/>
    <xf numFmtId="4" fontId="30" fillId="20" borderId="34" xfId="0" applyNumberFormat="1" applyFont="1" applyFill="1" applyBorder="1" applyAlignment="1"/>
    <xf numFmtId="4" fontId="30" fillId="12" borderId="16" xfId="0" applyNumberFormat="1" applyFont="1" applyFill="1" applyBorder="1" applyAlignment="1"/>
    <xf numFmtId="0" fontId="16" fillId="10" borderId="38" xfId="0" applyFont="1" applyFill="1" applyBorder="1" applyAlignment="1">
      <alignment horizontal="center" vertical="center"/>
    </xf>
    <xf numFmtId="0" fontId="16" fillId="10" borderId="25" xfId="0" applyFont="1" applyFill="1" applyBorder="1" applyAlignment="1">
      <alignment horizontal="center" vertical="center"/>
    </xf>
    <xf numFmtId="0" fontId="4" fillId="0" borderId="104" xfId="0" applyFont="1" applyBorder="1" applyAlignment="1"/>
    <xf numFmtId="0" fontId="19" fillId="10" borderId="103" xfId="0" applyFont="1" applyFill="1" applyBorder="1" applyAlignment="1">
      <alignment vertical="center"/>
    </xf>
    <xf numFmtId="0" fontId="5" fillId="29" borderId="107" xfId="0" applyFont="1" applyFill="1" applyBorder="1" applyAlignment="1">
      <alignment horizontal="right" vertical="center" wrapText="1"/>
    </xf>
    <xf numFmtId="168" fontId="10" fillId="30" borderId="104" xfId="0" applyNumberFormat="1" applyFont="1" applyFill="1" applyBorder="1" applyAlignment="1">
      <alignment horizontal="center" vertical="center"/>
    </xf>
    <xf numFmtId="2" fontId="5" fillId="11" borderId="28" xfId="0" applyNumberFormat="1" applyFont="1" applyFill="1" applyBorder="1" applyAlignment="1"/>
    <xf numFmtId="2" fontId="7" fillId="4" borderId="0" xfId="0" applyNumberFormat="1" applyFont="1" applyFill="1"/>
    <xf numFmtId="0" fontId="16" fillId="10" borderId="34" xfId="0" applyFont="1" applyFill="1" applyBorder="1" applyAlignment="1">
      <alignment horizontal="center" vertical="center"/>
    </xf>
    <xf numFmtId="0" fontId="37" fillId="23" borderId="53" xfId="0" applyFont="1" applyFill="1" applyBorder="1" applyAlignment="1">
      <alignment horizontal="center" vertical="center" wrapText="1"/>
    </xf>
    <xf numFmtId="0" fontId="5" fillId="25" borderId="53" xfId="0" applyFont="1" applyFill="1" applyBorder="1" applyAlignment="1"/>
    <xf numFmtId="0" fontId="3" fillId="25" borderId="53" xfId="0" applyFont="1" applyFill="1" applyBorder="1" applyAlignment="1">
      <alignment horizontal="center" vertical="center"/>
    </xf>
    <xf numFmtId="0" fontId="3" fillId="25" borderId="53" xfId="0" applyFont="1" applyFill="1" applyBorder="1" applyAlignment="1"/>
    <xf numFmtId="0" fontId="3" fillId="25" borderId="53" xfId="0" applyFont="1" applyFill="1" applyBorder="1" applyAlignment="1">
      <alignment horizontal="right"/>
    </xf>
    <xf numFmtId="0" fontId="37" fillId="23" borderId="53" xfId="0" applyFont="1" applyFill="1" applyBorder="1" applyAlignment="1"/>
    <xf numFmtId="0" fontId="3" fillId="25" borderId="52" xfId="0" applyFont="1" applyFill="1" applyBorder="1" applyAlignment="1"/>
    <xf numFmtId="0" fontId="5" fillId="0" borderId="53" xfId="0" applyFont="1" applyBorder="1" applyAlignment="1"/>
    <xf numFmtId="0" fontId="3" fillId="0" borderId="53" xfId="0" applyFont="1" applyBorder="1" applyAlignment="1">
      <alignment horizontal="center" vertical="center"/>
    </xf>
    <xf numFmtId="0" fontId="3" fillId="0" borderId="52" xfId="0" applyFont="1" applyBorder="1" applyAlignment="1"/>
    <xf numFmtId="0" fontId="5" fillId="0" borderId="51" xfId="0" applyFont="1" applyBorder="1" applyAlignment="1"/>
    <xf numFmtId="0" fontId="3" fillId="0" borderId="51" xfId="0" applyFont="1" applyBorder="1" applyAlignment="1">
      <alignment horizontal="center" vertical="center"/>
    </xf>
    <xf numFmtId="0" fontId="3" fillId="0" borderId="51" xfId="0" applyFont="1" applyBorder="1" applyAlignment="1"/>
    <xf numFmtId="0" fontId="37" fillId="23" borderId="51" xfId="0" applyFont="1" applyFill="1" applyBorder="1" applyAlignment="1"/>
    <xf numFmtId="0" fontId="3" fillId="0" borderId="43" xfId="0" applyFont="1" applyBorder="1" applyAlignment="1"/>
    <xf numFmtId="0" fontId="10" fillId="0" borderId="0" xfId="0" applyFont="1" applyAlignment="1"/>
    <xf numFmtId="0" fontId="10" fillId="4" borderId="0" xfId="0" applyFont="1" applyFill="1" applyAlignment="1">
      <alignment horizontal="center" vertical="center"/>
    </xf>
    <xf numFmtId="0" fontId="4" fillId="15" borderId="7" xfId="0" applyFont="1" applyFill="1" applyBorder="1" applyAlignment="1"/>
    <xf numFmtId="0" fontId="4" fillId="4" borderId="0" xfId="0" applyFont="1" applyFill="1" applyAlignment="1"/>
    <xf numFmtId="4" fontId="5" fillId="20" borderId="60" xfId="0" applyNumberFormat="1" applyFont="1" applyFill="1" applyBorder="1" applyAlignment="1"/>
    <xf numFmtId="4" fontId="5" fillId="0" borderId="23" xfId="0" applyNumberFormat="1" applyFont="1" applyBorder="1" applyAlignment="1"/>
    <xf numFmtId="4" fontId="5" fillId="20" borderId="23" xfId="0" applyNumberFormat="1" applyFont="1" applyFill="1" applyBorder="1" applyAlignment="1"/>
    <xf numFmtId="0" fontId="5" fillId="20" borderId="15" xfId="0" applyFont="1" applyFill="1" applyBorder="1" applyAlignment="1"/>
    <xf numFmtId="0" fontId="5" fillId="20" borderId="16" xfId="0" applyFont="1" applyFill="1" applyBorder="1" applyAlignment="1"/>
    <xf numFmtId="4" fontId="5" fillId="20" borderId="16" xfId="0" applyNumberFormat="1" applyFont="1" applyFill="1" applyBorder="1" applyAlignment="1"/>
    <xf numFmtId="0" fontId="32" fillId="20" borderId="16" xfId="0" applyFont="1" applyFill="1" applyBorder="1" applyAlignment="1">
      <alignment horizontal="center" vertical="center"/>
    </xf>
    <xf numFmtId="0" fontId="3" fillId="20" borderId="65" xfId="0" applyFont="1" applyFill="1" applyBorder="1" applyAlignment="1"/>
    <xf numFmtId="0" fontId="5" fillId="20" borderId="66" xfId="0" applyFont="1" applyFill="1" applyBorder="1" applyAlignment="1"/>
    <xf numFmtId="0" fontId="5" fillId="20" borderId="67" xfId="0" applyFont="1" applyFill="1" applyBorder="1" applyAlignment="1"/>
    <xf numFmtId="4" fontId="5" fillId="20" borderId="67" xfId="0" applyNumberFormat="1" applyFont="1" applyFill="1" applyBorder="1" applyAlignment="1"/>
    <xf numFmtId="0" fontId="32" fillId="20" borderId="67" xfId="0" applyFont="1" applyFill="1" applyBorder="1" applyAlignment="1">
      <alignment horizontal="center" vertical="center"/>
    </xf>
    <xf numFmtId="0" fontId="3" fillId="20" borderId="68" xfId="0" applyFont="1" applyFill="1" applyBorder="1" applyAlignment="1"/>
    <xf numFmtId="0" fontId="5" fillId="0" borderId="16" xfId="0" applyFont="1" applyBorder="1" applyAlignment="1"/>
    <xf numFmtId="4" fontId="5" fillId="0" borderId="16" xfId="0" applyNumberFormat="1" applyFont="1" applyBorder="1" applyAlignment="1"/>
    <xf numFmtId="0" fontId="5" fillId="20" borderId="27" xfId="0" applyFont="1" applyFill="1" applyBorder="1" applyAlignment="1"/>
    <xf numFmtId="0" fontId="5" fillId="20" borderId="34" xfId="0" applyFont="1" applyFill="1" applyBorder="1" applyAlignment="1"/>
    <xf numFmtId="4" fontId="5" fillId="20" borderId="34" xfId="0" applyNumberFormat="1" applyFont="1" applyFill="1" applyBorder="1" applyAlignment="1"/>
    <xf numFmtId="0" fontId="32" fillId="20" borderId="34" xfId="0" applyFont="1" applyFill="1" applyBorder="1" applyAlignment="1">
      <alignment horizontal="center" vertical="center"/>
    </xf>
    <xf numFmtId="0" fontId="3" fillId="20" borderId="36" xfId="0" applyFont="1" applyFill="1" applyBorder="1" applyAlignment="1"/>
    <xf numFmtId="0" fontId="3" fillId="0" borderId="42" xfId="0" applyFont="1" applyBorder="1" applyAlignment="1"/>
    <xf numFmtId="0" fontId="3" fillId="20" borderId="42" xfId="0" applyFont="1" applyFill="1" applyBorder="1" applyAlignment="1"/>
    <xf numFmtId="0" fontId="3" fillId="0" borderId="26" xfId="0" applyFont="1" applyBorder="1" applyAlignment="1"/>
    <xf numFmtId="0" fontId="5" fillId="12" borderId="15" xfId="0" applyFont="1" applyFill="1" applyBorder="1" applyAlignment="1"/>
    <xf numFmtId="0" fontId="5" fillId="22" borderId="16" xfId="0" applyFont="1" applyFill="1" applyBorder="1" applyAlignment="1"/>
    <xf numFmtId="4" fontId="5" fillId="12" borderId="16" xfId="0" applyNumberFormat="1" applyFont="1" applyFill="1" applyBorder="1" applyAlignment="1"/>
    <xf numFmtId="0" fontId="32" fillId="12" borderId="16" xfId="0" applyFont="1" applyFill="1" applyBorder="1" applyAlignment="1">
      <alignment horizontal="center" vertical="center"/>
    </xf>
    <xf numFmtId="0" fontId="5" fillId="20" borderId="16" xfId="0" applyFont="1" applyFill="1" applyBorder="1" applyAlignment="1">
      <alignment horizontal="left"/>
    </xf>
    <xf numFmtId="0" fontId="37" fillId="19" borderId="90" xfId="0" applyFont="1" applyFill="1" applyBorder="1" applyAlignment="1">
      <alignment horizontal="center" vertical="center"/>
    </xf>
    <xf numFmtId="0" fontId="37" fillId="19" borderId="91" xfId="0" applyFont="1" applyFill="1" applyBorder="1" applyAlignment="1">
      <alignment horizontal="center" vertical="center"/>
    </xf>
    <xf numFmtId="0" fontId="5" fillId="20" borderId="69" xfId="0" applyFont="1" applyFill="1" applyBorder="1" applyAlignment="1"/>
    <xf numFmtId="0" fontId="3" fillId="20" borderId="86" xfId="0" applyFont="1" applyFill="1" applyBorder="1" applyAlignment="1"/>
    <xf numFmtId="0" fontId="3" fillId="20" borderId="92" xfId="0" applyFont="1" applyFill="1" applyBorder="1" applyAlignment="1"/>
    <xf numFmtId="0" fontId="5" fillId="0" borderId="93" xfId="0" applyFont="1" applyBorder="1" applyAlignment="1"/>
    <xf numFmtId="0" fontId="5" fillId="0" borderId="94" xfId="0" applyFont="1" applyBorder="1" applyAlignment="1"/>
    <xf numFmtId="167" fontId="37" fillId="0" borderId="96" xfId="0" applyNumberFormat="1" applyFont="1" applyBorder="1"/>
    <xf numFmtId="0" fontId="3" fillId="0" borderId="97" xfId="0" applyFont="1" applyBorder="1" applyAlignment="1"/>
    <xf numFmtId="0" fontId="4" fillId="0" borderId="28" xfId="0" applyFont="1" applyBorder="1" applyAlignment="1"/>
    <xf numFmtId="0" fontId="18" fillId="13" borderId="33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18" fillId="5" borderId="33" xfId="0" applyFont="1" applyFill="1" applyBorder="1" applyAlignment="1">
      <alignment horizontal="center" vertical="center" wrapText="1"/>
    </xf>
    <xf numFmtId="0" fontId="18" fillId="16" borderId="33" xfId="0" applyFont="1" applyFill="1" applyBorder="1" applyAlignment="1">
      <alignment horizontal="center" vertical="center" wrapText="1"/>
    </xf>
    <xf numFmtId="2" fontId="54" fillId="5" borderId="37" xfId="0" applyNumberFormat="1" applyFont="1" applyFill="1" applyBorder="1" applyAlignment="1">
      <alignment horizontal="center" vertical="center"/>
    </xf>
    <xf numFmtId="2" fontId="54" fillId="0" borderId="31" xfId="0" applyNumberFormat="1" applyFont="1" applyBorder="1" applyAlignment="1">
      <alignment horizontal="center" vertical="center"/>
    </xf>
    <xf numFmtId="2" fontId="54" fillId="0" borderId="0" xfId="0" applyNumberFormat="1" applyFont="1" applyAlignment="1">
      <alignment horizontal="center" vertical="center"/>
    </xf>
    <xf numFmtId="2" fontId="54" fillId="10" borderId="36" xfId="0" applyNumberFormat="1" applyFont="1" applyFill="1" applyBorder="1" applyAlignment="1">
      <alignment horizontal="center" vertical="center" wrapText="1"/>
    </xf>
    <xf numFmtId="2" fontId="54" fillId="11" borderId="29" xfId="0" applyNumberFormat="1" applyFont="1" applyFill="1" applyBorder="1" applyAlignment="1">
      <alignment horizontal="center" vertical="center"/>
    </xf>
    <xf numFmtId="2" fontId="54" fillId="4" borderId="31" xfId="0" applyNumberFormat="1" applyFont="1" applyFill="1" applyBorder="1" applyAlignment="1">
      <alignment horizontal="center" vertical="center"/>
    </xf>
    <xf numFmtId="2" fontId="54" fillId="11" borderId="9" xfId="0" applyNumberFormat="1" applyFont="1" applyFill="1" applyBorder="1" applyAlignment="1">
      <alignment horizontal="center" vertical="center"/>
    </xf>
    <xf numFmtId="2" fontId="54" fillId="4" borderId="31" xfId="0" applyNumberFormat="1" applyFont="1" applyFill="1" applyBorder="1" applyAlignment="1">
      <alignment vertical="center"/>
    </xf>
    <xf numFmtId="2" fontId="55" fillId="0" borderId="31" xfId="0" applyNumberFormat="1" applyFont="1" applyBorder="1" applyAlignment="1"/>
    <xf numFmtId="2" fontId="56" fillId="4" borderId="31" xfId="0" applyNumberFormat="1" applyFont="1" applyFill="1" applyBorder="1" applyAlignment="1">
      <alignment vertical="center"/>
    </xf>
    <xf numFmtId="2" fontId="54" fillId="0" borderId="31" xfId="0" applyNumberFormat="1" applyFont="1" applyBorder="1"/>
    <xf numFmtId="2" fontId="57" fillId="7" borderId="9" xfId="0" applyNumberFormat="1" applyFont="1" applyFill="1" applyBorder="1" applyAlignment="1">
      <alignment horizontal="center" vertical="center"/>
    </xf>
    <xf numFmtId="2" fontId="54" fillId="13" borderId="37" xfId="0" applyNumberFormat="1" applyFont="1" applyFill="1" applyBorder="1" applyAlignment="1">
      <alignment horizontal="center" vertical="center"/>
    </xf>
    <xf numFmtId="2" fontId="57" fillId="14" borderId="9" xfId="0" applyNumberFormat="1" applyFont="1" applyFill="1" applyBorder="1" applyAlignment="1">
      <alignment horizontal="center" vertical="center"/>
    </xf>
    <xf numFmtId="2" fontId="58" fillId="0" borderId="31" xfId="0" applyNumberFormat="1" applyFont="1" applyBorder="1" applyAlignment="1">
      <alignment horizontal="center" vertical="center"/>
    </xf>
    <xf numFmtId="2" fontId="54" fillId="4" borderId="31" xfId="0" applyNumberFormat="1" applyFont="1" applyFill="1" applyBorder="1" applyAlignment="1">
      <alignment horizontal="center" vertical="center" textRotation="180"/>
    </xf>
    <xf numFmtId="2" fontId="57" fillId="15" borderId="9" xfId="0" applyNumberFormat="1" applyFont="1" applyFill="1" applyBorder="1" applyAlignment="1">
      <alignment horizontal="center" vertical="center"/>
    </xf>
    <xf numFmtId="2" fontId="59" fillId="15" borderId="9" xfId="0" applyNumberFormat="1" applyFont="1" applyFill="1" applyBorder="1" applyAlignment="1">
      <alignment horizontal="center" vertical="center"/>
    </xf>
    <xf numFmtId="2" fontId="57" fillId="17" borderId="9" xfId="0" applyNumberFormat="1" applyFont="1" applyFill="1" applyBorder="1" applyAlignment="1">
      <alignment horizontal="center" vertical="center"/>
    </xf>
    <xf numFmtId="2" fontId="54" fillId="18" borderId="9" xfId="0" applyNumberFormat="1" applyFont="1" applyFill="1" applyBorder="1" applyAlignment="1">
      <alignment horizontal="center" vertical="center"/>
    </xf>
    <xf numFmtId="2" fontId="54" fillId="18" borderId="29" xfId="0" applyNumberFormat="1" applyFont="1" applyFill="1" applyBorder="1" applyAlignment="1">
      <alignment horizontal="center" vertical="center"/>
    </xf>
    <xf numFmtId="2" fontId="55" fillId="18" borderId="29" xfId="0" applyNumberFormat="1" applyFont="1" applyFill="1" applyBorder="1" applyAlignment="1">
      <alignment horizontal="center" vertical="center"/>
    </xf>
    <xf numFmtId="2" fontId="56" fillId="0" borderId="0" xfId="0" applyNumberFormat="1" applyFont="1" applyAlignment="1"/>
    <xf numFmtId="2" fontId="60" fillId="11" borderId="28" xfId="0" applyNumberFormat="1" applyFont="1" applyFill="1" applyBorder="1" applyAlignment="1"/>
    <xf numFmtId="164" fontId="61" fillId="7" borderId="28" xfId="0" applyNumberFormat="1" applyFont="1" applyFill="1" applyBorder="1" applyAlignment="1"/>
    <xf numFmtId="2" fontId="62" fillId="15" borderId="28" xfId="0" applyNumberFormat="1" applyFont="1" applyFill="1" applyBorder="1" applyAlignment="1"/>
    <xf numFmtId="2" fontId="63" fillId="18" borderId="28" xfId="0" applyNumberFormat="1" applyFont="1" applyFill="1" applyBorder="1" applyAlignment="1">
      <alignment horizontal="center" vertical="center"/>
    </xf>
    <xf numFmtId="22" fontId="3" fillId="0" borderId="0" xfId="0" applyNumberFormat="1" applyFont="1" applyAlignment="1">
      <alignment vertical="center"/>
    </xf>
    <xf numFmtId="164" fontId="5" fillId="0" borderId="19" xfId="0" applyNumberFormat="1" applyFont="1" applyBorder="1" applyAlignment="1">
      <alignment vertical="center"/>
    </xf>
    <xf numFmtId="164" fontId="5" fillId="27" borderId="19" xfId="0" applyNumberFormat="1" applyFont="1" applyFill="1" applyBorder="1" applyAlignment="1">
      <alignment vertical="center"/>
    </xf>
    <xf numFmtId="0" fontId="0" fillId="0" borderId="0" xfId="0" applyFont="1" applyAlignment="1"/>
    <xf numFmtId="0" fontId="0" fillId="0" borderId="0" xfId="0" applyFont="1" applyAlignment="1"/>
    <xf numFmtId="2" fontId="57" fillId="15" borderId="29" xfId="0" applyNumberFormat="1" applyFont="1" applyFill="1" applyBorder="1" applyAlignment="1">
      <alignment horizontal="center" vertical="center"/>
    </xf>
    <xf numFmtId="0" fontId="3" fillId="15" borderId="30" xfId="0" applyFont="1" applyFill="1" applyBorder="1" applyAlignment="1">
      <alignment wrapText="1"/>
    </xf>
    <xf numFmtId="0" fontId="3" fillId="15" borderId="33" xfId="0" applyFont="1" applyFill="1" applyBorder="1" applyAlignment="1">
      <alignment wrapText="1"/>
    </xf>
    <xf numFmtId="0" fontId="29" fillId="15" borderId="0" xfId="0" applyFont="1" applyFill="1" applyBorder="1" applyAlignment="1">
      <alignment horizontal="center" vertical="center"/>
    </xf>
    <xf numFmtId="0" fontId="21" fillId="15" borderId="0" xfId="0" applyFont="1" applyFill="1" applyBorder="1" applyAlignment="1">
      <alignment horizontal="center" vertical="center"/>
    </xf>
    <xf numFmtId="164" fontId="3" fillId="15" borderId="0" xfId="0" applyNumberFormat="1" applyFont="1" applyFill="1" applyBorder="1" applyAlignment="1"/>
    <xf numFmtId="2" fontId="62" fillId="15" borderId="0" xfId="0" applyNumberFormat="1" applyFont="1" applyFill="1" applyBorder="1" applyAlignment="1"/>
    <xf numFmtId="2" fontId="5" fillId="15" borderId="98" xfId="0" applyNumberFormat="1" applyFont="1" applyFill="1" applyBorder="1" applyAlignment="1"/>
    <xf numFmtId="2" fontId="5" fillId="15" borderId="4" xfId="0" applyNumberFormat="1" applyFont="1" applyFill="1" applyBorder="1" applyAlignment="1"/>
    <xf numFmtId="2" fontId="57" fillId="15" borderId="5" xfId="0" applyNumberFormat="1" applyFont="1" applyFill="1" applyBorder="1" applyAlignment="1">
      <alignment horizontal="center" vertical="center"/>
    </xf>
    <xf numFmtId="0" fontId="28" fillId="0" borderId="60" xfId="0" applyFont="1" applyBorder="1" applyAlignment="1">
      <alignment horizontal="center" vertical="center"/>
    </xf>
    <xf numFmtId="0" fontId="28" fillId="0" borderId="60" xfId="0" applyFont="1" applyBorder="1" applyAlignment="1"/>
    <xf numFmtId="0" fontId="25" fillId="0" borderId="60" xfId="0" applyFont="1" applyBorder="1" applyAlignment="1">
      <alignment horizontal="center" vertical="center"/>
    </xf>
    <xf numFmtId="164" fontId="3" fillId="0" borderId="60" xfId="0" applyNumberFormat="1" applyFont="1" applyBorder="1" applyAlignment="1">
      <alignment horizontal="right"/>
    </xf>
    <xf numFmtId="2" fontId="15" fillId="0" borderId="60" xfId="0" applyNumberFormat="1" applyFont="1" applyBorder="1" applyAlignment="1">
      <alignment horizontal="right"/>
    </xf>
    <xf numFmtId="165" fontId="15" fillId="0" borderId="108" xfId="0" applyNumberFormat="1" applyFont="1" applyBorder="1" applyAlignment="1">
      <alignment horizontal="right"/>
    </xf>
    <xf numFmtId="2" fontId="23" fillId="0" borderId="109" xfId="0" applyNumberFormat="1" applyFont="1" applyBorder="1" applyAlignment="1">
      <alignment horizontal="right"/>
    </xf>
    <xf numFmtId="0" fontId="28" fillId="0" borderId="111" xfId="0" applyFont="1" applyBorder="1" applyAlignment="1">
      <alignment horizontal="center" vertical="center"/>
    </xf>
    <xf numFmtId="0" fontId="28" fillId="12" borderId="94" xfId="0" applyFont="1" applyFill="1" applyBorder="1" applyAlignment="1"/>
    <xf numFmtId="0" fontId="25" fillId="12" borderId="94" xfId="0" applyFont="1" applyFill="1" applyBorder="1" applyAlignment="1">
      <alignment horizontal="center" vertical="center"/>
    </xf>
    <xf numFmtId="164" fontId="3" fillId="12" borderId="94" xfId="0" applyNumberFormat="1" applyFont="1" applyFill="1" applyBorder="1" applyAlignment="1">
      <alignment horizontal="right"/>
    </xf>
    <xf numFmtId="2" fontId="15" fillId="12" borderId="94" xfId="0" applyNumberFormat="1" applyFont="1" applyFill="1" applyBorder="1" applyAlignment="1">
      <alignment horizontal="right"/>
    </xf>
    <xf numFmtId="165" fontId="15" fillId="12" borderId="112" xfId="0" applyNumberFormat="1" applyFont="1" applyFill="1" applyBorder="1" applyAlignment="1">
      <alignment horizontal="right"/>
    </xf>
    <xf numFmtId="2" fontId="23" fillId="3" borderId="112" xfId="0" applyNumberFormat="1" applyFont="1" applyFill="1" applyBorder="1" applyAlignment="1">
      <alignment horizontal="right"/>
    </xf>
    <xf numFmtId="0" fontId="3" fillId="4" borderId="0" xfId="0" applyFont="1" applyFill="1" applyAlignment="1">
      <alignment horizontal="center" vertical="center"/>
    </xf>
    <xf numFmtId="0" fontId="0" fillId="0" borderId="0" xfId="0" applyFont="1" applyAlignment="1">
      <alignment horizontal="center"/>
    </xf>
    <xf numFmtId="0" fontId="4" fillId="0" borderId="2" xfId="0" applyFont="1" applyBorder="1" applyAlignment="1"/>
    <xf numFmtId="0" fontId="4" fillId="0" borderId="5" xfId="0" applyFont="1" applyBorder="1" applyAlignment="1">
      <alignment horizontal="center"/>
    </xf>
    <xf numFmtId="0" fontId="4" fillId="0" borderId="106" xfId="0" applyFont="1" applyBorder="1" applyAlignment="1"/>
    <xf numFmtId="0" fontId="4" fillId="0" borderId="31" xfId="0" applyFont="1" applyBorder="1" applyAlignment="1"/>
    <xf numFmtId="0" fontId="4" fillId="0" borderId="5" xfId="0" applyFont="1" applyBorder="1" applyAlignment="1"/>
    <xf numFmtId="0" fontId="4" fillId="0" borderId="105" xfId="0" applyFont="1" applyBorder="1" applyAlignment="1"/>
    <xf numFmtId="0" fontId="0" fillId="0" borderId="0" xfId="0" applyFont="1" applyAlignment="1"/>
    <xf numFmtId="0" fontId="2" fillId="0" borderId="115" xfId="0" applyFont="1" applyBorder="1" applyAlignment="1">
      <alignment horizontal="right" vertical="center"/>
    </xf>
    <xf numFmtId="0" fontId="2" fillId="0" borderId="117" xfId="0" applyFont="1" applyBorder="1" applyAlignment="1">
      <alignment horizontal="right" vertical="center"/>
    </xf>
    <xf numFmtId="0" fontId="37" fillId="0" borderId="2" xfId="0" applyFont="1" applyBorder="1" applyAlignment="1">
      <alignment horizontal="center"/>
    </xf>
    <xf numFmtId="0" fontId="37" fillId="0" borderId="17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wrapText="1"/>
    </xf>
    <xf numFmtId="0" fontId="8" fillId="4" borderId="39" xfId="0" applyFont="1" applyFill="1" applyBorder="1" applyAlignment="1">
      <alignment horizontal="center" vertical="center"/>
    </xf>
    <xf numFmtId="0" fontId="3" fillId="0" borderId="125" xfId="0" applyFont="1" applyBorder="1" applyAlignment="1">
      <alignment vertical="center"/>
    </xf>
    <xf numFmtId="4" fontId="7" fillId="0" borderId="128" xfId="0" applyNumberFormat="1" applyFont="1" applyBorder="1" applyAlignment="1">
      <alignment horizontal="right" vertical="center"/>
    </xf>
    <xf numFmtId="4" fontId="7" fillId="27" borderId="128" xfId="0" applyNumberFormat="1" applyFont="1" applyFill="1" applyBorder="1" applyAlignment="1">
      <alignment horizontal="right" vertical="center"/>
    </xf>
    <xf numFmtId="0" fontId="7" fillId="4" borderId="127" xfId="0" applyFont="1" applyFill="1" applyBorder="1" applyAlignment="1">
      <alignment vertical="center"/>
    </xf>
    <xf numFmtId="4" fontId="9" fillId="4" borderId="128" xfId="0" applyNumberFormat="1" applyFont="1" applyFill="1" applyBorder="1" applyAlignment="1">
      <alignment horizontal="right" vertical="center"/>
    </xf>
    <xf numFmtId="0" fontId="7" fillId="6" borderId="131" xfId="0" applyFont="1" applyFill="1" applyBorder="1" applyAlignment="1">
      <alignment horizontal="left"/>
    </xf>
    <xf numFmtId="4" fontId="9" fillId="6" borderId="128" xfId="0" applyNumberFormat="1" applyFont="1" applyFill="1" applyBorder="1" applyAlignment="1">
      <alignment horizontal="right" vertical="center"/>
    </xf>
    <xf numFmtId="0" fontId="3" fillId="8" borderId="128" xfId="0" applyFont="1" applyFill="1" applyBorder="1" applyAlignment="1">
      <alignment vertical="center"/>
    </xf>
    <xf numFmtId="4" fontId="5" fillId="0" borderId="128" xfId="0" applyNumberFormat="1" applyFont="1" applyBorder="1" applyAlignment="1">
      <alignment horizontal="center" vertical="center"/>
    </xf>
    <xf numFmtId="0" fontId="10" fillId="3" borderId="130" xfId="0" applyFont="1" applyFill="1" applyBorder="1" applyAlignment="1">
      <alignment vertical="center"/>
    </xf>
    <xf numFmtId="4" fontId="12" fillId="3" borderId="128" xfId="0" applyNumberFormat="1" applyFont="1" applyFill="1" applyBorder="1" applyAlignment="1">
      <alignment horizontal="right" vertical="center"/>
    </xf>
    <xf numFmtId="0" fontId="10" fillId="0" borderId="124" xfId="0" applyFont="1" applyBorder="1" applyAlignment="1">
      <alignment vertical="center"/>
    </xf>
    <xf numFmtId="4" fontId="12" fillId="0" borderId="128" xfId="0" applyNumberFormat="1" applyFont="1" applyBorder="1" applyAlignment="1">
      <alignment horizontal="right" vertical="center"/>
    </xf>
    <xf numFmtId="4" fontId="2" fillId="0" borderId="128" xfId="0" applyNumberFormat="1" applyFont="1" applyBorder="1" applyAlignment="1">
      <alignment horizontal="right" vertical="center"/>
    </xf>
    <xf numFmtId="165" fontId="2" fillId="3" borderId="132" xfId="0" applyNumberFormat="1" applyFont="1" applyFill="1" applyBorder="1" applyAlignment="1">
      <alignment horizontal="right" vertical="center"/>
    </xf>
    <xf numFmtId="166" fontId="11" fillId="3" borderId="133" xfId="0" applyNumberFormat="1" applyFont="1" applyFill="1" applyBorder="1" applyAlignment="1">
      <alignment horizontal="right" vertical="center"/>
    </xf>
    <xf numFmtId="164" fontId="3" fillId="0" borderId="13" xfId="0" applyNumberFormat="1" applyFont="1" applyBorder="1" applyAlignment="1">
      <alignment vertical="center"/>
    </xf>
    <xf numFmtId="164" fontId="3" fillId="0" borderId="21" xfId="0" applyNumberFormat="1" applyFont="1" applyBorder="1" applyAlignment="1">
      <alignment vertical="center"/>
    </xf>
    <xf numFmtId="164" fontId="3" fillId="0" borderId="126" xfId="0" applyNumberFormat="1" applyFont="1" applyBorder="1" applyAlignment="1">
      <alignment vertical="center"/>
    </xf>
    <xf numFmtId="0" fontId="0" fillId="0" borderId="134" xfId="0" applyFont="1" applyBorder="1" applyAlignment="1"/>
    <xf numFmtId="0" fontId="65" fillId="0" borderId="135" xfId="0" applyFont="1" applyBorder="1" applyAlignment="1"/>
    <xf numFmtId="0" fontId="8" fillId="27" borderId="39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3" fillId="7" borderId="43" xfId="0" applyFont="1" applyFill="1" applyBorder="1" applyAlignment="1">
      <alignment vertical="center"/>
    </xf>
    <xf numFmtId="164" fontId="2" fillId="3" borderId="13" xfId="0" applyNumberFormat="1" applyFont="1" applyFill="1" applyBorder="1" applyAlignment="1">
      <alignment horizontal="right" vertical="center"/>
    </xf>
    <xf numFmtId="164" fontId="12" fillId="3" borderId="52" xfId="0" applyNumberFormat="1" applyFont="1" applyFill="1" applyBorder="1" applyAlignment="1">
      <alignment horizontal="right" vertical="center"/>
    </xf>
    <xf numFmtId="164" fontId="12" fillId="0" borderId="136" xfId="0" applyNumberFormat="1" applyFont="1" applyBorder="1" applyAlignment="1">
      <alignment horizontal="right" vertical="center"/>
    </xf>
    <xf numFmtId="164" fontId="15" fillId="0" borderId="19" xfId="0" applyNumberFormat="1" applyFont="1" applyBorder="1" applyAlignment="1">
      <alignment horizontal="center" vertical="center"/>
    </xf>
    <xf numFmtId="164" fontId="15" fillId="27" borderId="19" xfId="0" applyNumberFormat="1" applyFont="1" applyFill="1" applyBorder="1" applyAlignment="1">
      <alignment horizontal="center" vertical="center"/>
    </xf>
    <xf numFmtId="164" fontId="15" fillId="27" borderId="10" xfId="0" applyNumberFormat="1" applyFont="1" applyFill="1" applyBorder="1" applyAlignment="1">
      <alignment horizontal="center"/>
    </xf>
    <xf numFmtId="164" fontId="15" fillId="0" borderId="13" xfId="0" applyNumberFormat="1" applyFont="1" applyBorder="1" applyAlignment="1">
      <alignment horizontal="center"/>
    </xf>
    <xf numFmtId="164" fontId="15" fillId="27" borderId="13" xfId="0" applyNumberFormat="1" applyFont="1" applyFill="1" applyBorder="1" applyAlignment="1">
      <alignment horizontal="center"/>
    </xf>
    <xf numFmtId="164" fontId="15" fillId="6" borderId="19" xfId="0" applyNumberFormat="1" applyFont="1" applyFill="1" applyBorder="1" applyAlignment="1">
      <alignment horizontal="center" vertical="center"/>
    </xf>
    <xf numFmtId="1" fontId="4" fillId="0" borderId="14" xfId="0" applyNumberFormat="1" applyFont="1" applyBorder="1" applyAlignment="1">
      <alignment horizontal="center"/>
    </xf>
    <xf numFmtId="0" fontId="65" fillId="0" borderId="134" xfId="0" applyFont="1" applyBorder="1" applyAlignment="1">
      <alignment horizontal="center" vertical="center"/>
    </xf>
    <xf numFmtId="169" fontId="5" fillId="0" borderId="121" xfId="0" applyNumberFormat="1" applyFont="1" applyBorder="1" applyAlignment="1">
      <alignment horizontal="left" vertical="center"/>
    </xf>
    <xf numFmtId="0" fontId="5" fillId="0" borderId="125" xfId="0" applyFont="1" applyBorder="1" applyAlignment="1">
      <alignment horizontal="left" vertical="center"/>
    </xf>
    <xf numFmtId="2" fontId="56" fillId="0" borderId="113" xfId="0" applyNumberFormat="1" applyFont="1" applyFill="1" applyBorder="1" applyAlignment="1">
      <alignment horizontal="center" wrapText="1"/>
    </xf>
    <xf numFmtId="0" fontId="66" fillId="0" borderId="127" xfId="0" applyFont="1" applyBorder="1" applyAlignment="1">
      <alignment vertical="center"/>
    </xf>
    <xf numFmtId="0" fontId="66" fillId="27" borderId="127" xfId="0" applyFont="1" applyFill="1" applyBorder="1" applyAlignment="1">
      <alignment vertical="center"/>
    </xf>
    <xf numFmtId="0" fontId="66" fillId="0" borderId="129" xfId="0" applyFont="1" applyBorder="1" applyAlignment="1">
      <alignment vertical="center"/>
    </xf>
    <xf numFmtId="0" fontId="66" fillId="27" borderId="129" xfId="0" applyFont="1" applyFill="1" applyBorder="1" applyAlignment="1">
      <alignment vertical="center"/>
    </xf>
    <xf numFmtId="0" fontId="67" fillId="7" borderId="124" xfId="0" applyFont="1" applyFill="1" applyBorder="1" applyAlignment="1">
      <alignment vertical="center"/>
    </xf>
    <xf numFmtId="0" fontId="67" fillId="5" borderId="130" xfId="0" applyFont="1" applyFill="1" applyBorder="1" applyAlignment="1">
      <alignment vertical="center"/>
    </xf>
    <xf numFmtId="0" fontId="66" fillId="4" borderId="127" xfId="0" applyFont="1" applyFill="1" applyBorder="1" applyAlignment="1">
      <alignment vertical="center"/>
    </xf>
    <xf numFmtId="0" fontId="66" fillId="6" borderId="127" xfId="0" applyFont="1" applyFill="1" applyBorder="1" applyAlignment="1">
      <alignment vertical="center"/>
    </xf>
    <xf numFmtId="0" fontId="66" fillId="28" borderId="127" xfId="0" applyFont="1" applyFill="1" applyBorder="1" applyAlignment="1">
      <alignment vertical="center"/>
    </xf>
    <xf numFmtId="0" fontId="3" fillId="0" borderId="137" xfId="0" applyFont="1" applyBorder="1" applyAlignment="1">
      <alignment horizontal="center" vertical="center"/>
    </xf>
    <xf numFmtId="0" fontId="4" fillId="0" borderId="138" xfId="0" applyFont="1" applyBorder="1" applyAlignment="1"/>
    <xf numFmtId="0" fontId="4" fillId="0" borderId="14" xfId="0" applyFont="1" applyBorder="1" applyAlignment="1"/>
    <xf numFmtId="20" fontId="3" fillId="3" borderId="139" xfId="0" applyNumberFormat="1" applyFont="1" applyFill="1" applyBorder="1" applyAlignment="1">
      <alignment horizontal="center" vertical="center"/>
    </xf>
    <xf numFmtId="0" fontId="68" fillId="5" borderId="18" xfId="0" applyFont="1" applyFill="1" applyBorder="1" applyAlignment="1">
      <alignment horizontal="center" vertical="center"/>
    </xf>
    <xf numFmtId="0" fontId="68" fillId="31" borderId="18" xfId="0" applyFont="1" applyFill="1" applyBorder="1" applyAlignment="1">
      <alignment horizontal="center" vertical="center"/>
    </xf>
    <xf numFmtId="0" fontId="3" fillId="0" borderId="13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131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25" xfId="0" applyFont="1" applyBorder="1" applyAlignment="1">
      <alignment horizontal="center"/>
    </xf>
    <xf numFmtId="0" fontId="0" fillId="0" borderId="110" xfId="0" applyFont="1" applyBorder="1" applyAlignment="1">
      <alignment horizontal="center"/>
    </xf>
    <xf numFmtId="0" fontId="0" fillId="0" borderId="140" xfId="0" applyFont="1" applyBorder="1" applyAlignment="1">
      <alignment horizontal="center"/>
    </xf>
    <xf numFmtId="0" fontId="0" fillId="0" borderId="113" xfId="0" applyFont="1" applyBorder="1" applyAlignment="1">
      <alignment horizontal="center"/>
    </xf>
    <xf numFmtId="0" fontId="4" fillId="0" borderId="9" xfId="0" applyFont="1" applyBorder="1" applyAlignment="1"/>
    <xf numFmtId="0" fontId="3" fillId="5" borderId="56" xfId="0" applyFont="1" applyFill="1" applyBorder="1" applyAlignment="1">
      <alignment vertical="center"/>
    </xf>
    <xf numFmtId="0" fontId="46" fillId="32" borderId="52" xfId="0" applyFont="1" applyFill="1" applyBorder="1" applyAlignment="1">
      <alignment vertical="center"/>
    </xf>
    <xf numFmtId="0" fontId="46" fillId="32" borderId="73" xfId="0" applyFont="1" applyFill="1" applyBorder="1" applyAlignment="1">
      <alignment vertical="center"/>
    </xf>
    <xf numFmtId="0" fontId="3" fillId="32" borderId="126" xfId="0" applyFont="1" applyFill="1" applyBorder="1" applyAlignment="1">
      <alignment vertical="center"/>
    </xf>
    <xf numFmtId="0" fontId="66" fillId="0" borderId="129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66" fillId="6" borderId="127" xfId="0" applyFont="1" applyFill="1" applyBorder="1" applyAlignment="1">
      <alignment horizontal="left" vertical="center"/>
    </xf>
    <xf numFmtId="0" fontId="8" fillId="6" borderId="19" xfId="0" applyFont="1" applyFill="1" applyBorder="1" applyAlignment="1">
      <alignment horizontal="left" vertical="center"/>
    </xf>
    <xf numFmtId="0" fontId="66" fillId="4" borderId="127" xfId="0" applyFont="1" applyFill="1" applyBorder="1" applyAlignment="1">
      <alignment horizontal="left" vertical="center"/>
    </xf>
    <xf numFmtId="0" fontId="8" fillId="4" borderId="19" xfId="0" applyFont="1" applyFill="1" applyBorder="1" applyAlignment="1">
      <alignment horizontal="left" vertical="center"/>
    </xf>
    <xf numFmtId="0" fontId="37" fillId="0" borderId="147" xfId="0" applyFont="1" applyBorder="1" applyAlignment="1">
      <alignment horizontal="center"/>
    </xf>
    <xf numFmtId="0" fontId="37" fillId="0" borderId="148" xfId="0" applyFont="1" applyBorder="1" applyAlignment="1">
      <alignment horizontal="center" wrapText="1"/>
    </xf>
    <xf numFmtId="169" fontId="5" fillId="0" borderId="137" xfId="0" applyNumberFormat="1" applyFont="1" applyBorder="1" applyAlignment="1">
      <alignment horizontal="left" vertical="center"/>
    </xf>
    <xf numFmtId="0" fontId="5" fillId="0" borderId="138" xfId="0" applyFont="1" applyBorder="1" applyAlignment="1">
      <alignment horizontal="left" vertical="center"/>
    </xf>
    <xf numFmtId="49" fontId="10" fillId="0" borderId="0" xfId="0" applyNumberFormat="1" applyFont="1" applyAlignment="1">
      <alignment horizontal="center" vertical="center"/>
    </xf>
    <xf numFmtId="0" fontId="68" fillId="31" borderId="126" xfId="0" applyFont="1" applyFill="1" applyBorder="1" applyAlignment="1">
      <alignment horizontal="center" vertical="center"/>
    </xf>
    <xf numFmtId="164" fontId="15" fillId="0" borderId="128" xfId="0" applyNumberFormat="1" applyFont="1" applyBorder="1" applyAlignment="1">
      <alignment horizontal="right" vertical="center"/>
    </xf>
    <xf numFmtId="164" fontId="15" fillId="27" borderId="128" xfId="0" applyNumberFormat="1" applyFont="1" applyFill="1" applyBorder="1" applyAlignment="1">
      <alignment horizontal="right" vertical="center"/>
    </xf>
    <xf numFmtId="0" fontId="68" fillId="5" borderId="126" xfId="0" applyFont="1" applyFill="1" applyBorder="1" applyAlignment="1">
      <alignment horizontal="center" vertical="center"/>
    </xf>
    <xf numFmtId="0" fontId="65" fillId="0" borderId="149" xfId="0" applyFont="1" applyBorder="1" applyAlignment="1">
      <alignment horizontal="center" vertical="center"/>
    </xf>
    <xf numFmtId="0" fontId="3" fillId="8" borderId="21" xfId="0" applyFont="1" applyFill="1" applyBorder="1" applyAlignment="1">
      <alignment vertical="center"/>
    </xf>
    <xf numFmtId="0" fontId="11" fillId="0" borderId="152" xfId="0" applyFont="1" applyBorder="1" applyAlignment="1">
      <alignment horizontal="left" vertical="center" indent="2" readingOrder="1"/>
    </xf>
    <xf numFmtId="0" fontId="11" fillId="0" borderId="105" xfId="0" applyFont="1" applyBorder="1" applyAlignment="1">
      <alignment horizontal="left" vertical="center" indent="2" readingOrder="1"/>
    </xf>
    <xf numFmtId="0" fontId="11" fillId="0" borderId="132" xfId="0" applyFont="1" applyBorder="1" applyAlignment="1">
      <alignment horizontal="left" vertical="center" indent="2" readingOrder="1"/>
    </xf>
    <xf numFmtId="0" fontId="11" fillId="0" borderId="106" xfId="0" applyFont="1" applyBorder="1" applyAlignment="1">
      <alignment horizontal="left" vertical="center" indent="2" readingOrder="1"/>
    </xf>
    <xf numFmtId="0" fontId="46" fillId="32" borderId="145" xfId="0" applyFont="1" applyFill="1" applyBorder="1" applyAlignment="1">
      <alignment horizontal="center" vertical="center"/>
    </xf>
    <xf numFmtId="0" fontId="46" fillId="32" borderId="146" xfId="0" applyFont="1" applyFill="1" applyBorder="1" applyAlignment="1">
      <alignment horizontal="center" vertical="center"/>
    </xf>
    <xf numFmtId="4" fontId="3" fillId="0" borderId="150" xfId="0" applyNumberFormat="1" applyFont="1" applyBorder="1" applyAlignment="1">
      <alignment horizontal="center" vertical="center"/>
    </xf>
    <xf numFmtId="4" fontId="3" fillId="0" borderId="151" xfId="0" applyNumberFormat="1" applyFont="1" applyBorder="1" applyAlignment="1">
      <alignment horizontal="center" vertical="center"/>
    </xf>
    <xf numFmtId="0" fontId="66" fillId="27" borderId="130" xfId="0" applyFont="1" applyFill="1" applyBorder="1" applyAlignment="1">
      <alignment horizontal="left" vertical="center"/>
    </xf>
    <xf numFmtId="0" fontId="66" fillId="27" borderId="10" xfId="0" applyFont="1" applyFill="1" applyBorder="1" applyAlignment="1">
      <alignment horizontal="left" vertical="center"/>
    </xf>
    <xf numFmtId="0" fontId="66" fillId="0" borderId="130" xfId="0" applyFont="1" applyBorder="1" applyAlignment="1">
      <alignment horizontal="left" vertical="center"/>
    </xf>
    <xf numFmtId="0" fontId="66" fillId="0" borderId="10" xfId="0" applyFont="1" applyBorder="1" applyAlignment="1">
      <alignment horizontal="left" vertical="center"/>
    </xf>
    <xf numFmtId="0" fontId="3" fillId="32" borderId="143" xfId="0" applyFont="1" applyFill="1" applyBorder="1" applyAlignment="1">
      <alignment horizontal="center" vertical="center"/>
    </xf>
    <xf numFmtId="0" fontId="3" fillId="32" borderId="144" xfId="0" applyFont="1" applyFill="1" applyBorder="1" applyAlignment="1">
      <alignment horizontal="center" vertical="center"/>
    </xf>
    <xf numFmtId="0" fontId="67" fillId="32" borderId="130" xfId="0" applyFont="1" applyFill="1" applyBorder="1" applyAlignment="1">
      <alignment horizontal="center" vertical="center"/>
    </xf>
    <xf numFmtId="0" fontId="67" fillId="32" borderId="10" xfId="0" applyFont="1" applyFill="1" applyBorder="1" applyAlignment="1">
      <alignment horizontal="center" vertical="center"/>
    </xf>
    <xf numFmtId="0" fontId="67" fillId="33" borderId="130" xfId="0" applyFont="1" applyFill="1" applyBorder="1" applyAlignment="1">
      <alignment horizontal="center" vertical="center"/>
    </xf>
    <xf numFmtId="0" fontId="67" fillId="33" borderId="10" xfId="0" applyFont="1" applyFill="1" applyBorder="1" applyAlignment="1">
      <alignment horizontal="center" vertical="center"/>
    </xf>
    <xf numFmtId="0" fontId="10" fillId="0" borderId="131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25" xfId="0" applyFont="1" applyBorder="1" applyAlignment="1">
      <alignment horizontal="center"/>
    </xf>
    <xf numFmtId="0" fontId="10" fillId="0" borderId="69" xfId="0" applyFont="1" applyBorder="1" applyAlignment="1">
      <alignment horizontal="center"/>
    </xf>
    <xf numFmtId="0" fontId="10" fillId="0" borderId="86" xfId="0" applyFont="1" applyBorder="1" applyAlignment="1">
      <alignment horizontal="center"/>
    </xf>
    <xf numFmtId="0" fontId="10" fillId="0" borderId="10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6" fillId="8" borderId="124" xfId="0" applyFont="1" applyFill="1" applyBorder="1" applyAlignment="1">
      <alignment vertical="center"/>
    </xf>
    <xf numFmtId="0" fontId="4" fillId="0" borderId="13" xfId="0" applyFont="1" applyBorder="1" applyAlignment="1"/>
    <xf numFmtId="0" fontId="5" fillId="3" borderId="124" xfId="0" applyFont="1" applyFill="1" applyBorder="1" applyAlignment="1">
      <alignment vertical="center"/>
    </xf>
    <xf numFmtId="0" fontId="10" fillId="0" borderId="130" xfId="0" applyFont="1" applyBorder="1" applyAlignment="1">
      <alignment vertical="center"/>
    </xf>
    <xf numFmtId="0" fontId="4" fillId="0" borderId="10" xfId="0" applyFont="1" applyBorder="1" applyAlignment="1"/>
    <xf numFmtId="0" fontId="10" fillId="3" borderId="93" xfId="0" applyFont="1" applyFill="1" applyBorder="1" applyAlignment="1">
      <alignment vertical="center"/>
    </xf>
    <xf numFmtId="0" fontId="4" fillId="0" borderId="132" xfId="0" applyFont="1" applyBorder="1" applyAlignment="1"/>
    <xf numFmtId="0" fontId="5" fillId="0" borderId="124" xfId="0" applyFont="1" applyBorder="1" applyAlignment="1">
      <alignment vertical="center"/>
    </xf>
    <xf numFmtId="0" fontId="6" fillId="8" borderId="131" xfId="0" applyFont="1" applyFill="1" applyBorder="1" applyAlignment="1">
      <alignment vertical="center"/>
    </xf>
    <xf numFmtId="0" fontId="4" fillId="0" borderId="21" xfId="0" applyFont="1" applyBorder="1" applyAlignment="1"/>
    <xf numFmtId="0" fontId="10" fillId="0" borderId="143" xfId="0" applyFont="1" applyBorder="1" applyAlignment="1">
      <alignment vertical="center"/>
    </xf>
    <xf numFmtId="0" fontId="4" fillId="0" borderId="144" xfId="0" applyFont="1" applyBorder="1" applyAlignment="1"/>
    <xf numFmtId="0" fontId="10" fillId="0" borderId="93" xfId="0" applyFont="1" applyBorder="1" applyAlignment="1">
      <alignment vertical="center"/>
    </xf>
    <xf numFmtId="0" fontId="5" fillId="0" borderId="93" xfId="0" applyFont="1" applyBorder="1" applyAlignment="1">
      <alignment horizontal="right" vertical="center" wrapText="1"/>
    </xf>
    <xf numFmtId="0" fontId="5" fillId="0" borderId="106" xfId="0" applyFont="1" applyBorder="1" applyAlignment="1">
      <alignment horizontal="right" vertical="center" wrapText="1"/>
    </xf>
    <xf numFmtId="0" fontId="5" fillId="0" borderId="120" xfId="0" applyFont="1" applyBorder="1" applyAlignment="1">
      <alignment horizontal="right" vertical="center"/>
    </xf>
    <xf numFmtId="0" fontId="5" fillId="0" borderId="121" xfId="0" applyFont="1" applyBorder="1" applyAlignment="1">
      <alignment horizontal="right" vertical="center"/>
    </xf>
    <xf numFmtId="0" fontId="5" fillId="0" borderId="122" xfId="0" applyFont="1" applyBorder="1" applyAlignment="1">
      <alignment horizontal="right" vertical="center"/>
    </xf>
    <xf numFmtId="0" fontId="5" fillId="0" borderId="123" xfId="0" applyFont="1" applyBorder="1" applyAlignment="1">
      <alignment horizontal="right" vertical="center"/>
    </xf>
    <xf numFmtId="0" fontId="3" fillId="0" borderId="105" xfId="0" applyFont="1" applyBorder="1" applyAlignment="1">
      <alignment vertical="center"/>
    </xf>
    <xf numFmtId="0" fontId="4" fillId="0" borderId="125" xfId="0" applyFont="1" applyBorder="1" applyAlignment="1"/>
    <xf numFmtId="0" fontId="5" fillId="0" borderId="141" xfId="0" applyFont="1" applyBorder="1" applyAlignment="1">
      <alignment horizontal="center" vertical="center"/>
    </xf>
    <xf numFmtId="0" fontId="5" fillId="0" borderId="142" xfId="0" applyFont="1" applyBorder="1" applyAlignment="1">
      <alignment horizontal="center" vertical="center"/>
    </xf>
    <xf numFmtId="0" fontId="5" fillId="0" borderId="118" xfId="0" applyFont="1" applyBorder="1" applyAlignment="1">
      <alignment horizontal="right" vertical="center"/>
    </xf>
    <xf numFmtId="0" fontId="5" fillId="0" borderId="119" xfId="0" applyFont="1" applyBorder="1" applyAlignment="1">
      <alignment horizontal="right" vertical="center"/>
    </xf>
    <xf numFmtId="0" fontId="1" fillId="2" borderId="114" xfId="0" applyFont="1" applyFill="1" applyBorder="1" applyAlignment="1">
      <alignment horizontal="center" vertical="center"/>
    </xf>
    <xf numFmtId="0" fontId="1" fillId="2" borderId="116" xfId="0" applyFont="1" applyFill="1" applyBorder="1" applyAlignment="1">
      <alignment horizontal="center" vertical="center"/>
    </xf>
    <xf numFmtId="2" fontId="54" fillId="0" borderId="36" xfId="0" applyNumberFormat="1" applyFont="1" applyFill="1" applyBorder="1" applyAlignment="1">
      <alignment horizontal="center" vertical="center" wrapText="1"/>
    </xf>
    <xf numFmtId="2" fontId="54" fillId="0" borderId="101" xfId="0" applyNumberFormat="1" applyFont="1" applyFill="1" applyBorder="1" applyAlignment="1">
      <alignment horizontal="center" vertical="center" wrapText="1"/>
    </xf>
    <xf numFmtId="2" fontId="54" fillId="0" borderId="102" xfId="0" applyNumberFormat="1" applyFont="1" applyFill="1" applyBorder="1" applyAlignment="1">
      <alignment horizontal="center" vertical="center" wrapText="1"/>
    </xf>
    <xf numFmtId="0" fontId="5" fillId="7" borderId="0" xfId="0" applyFont="1" applyFill="1" applyAlignment="1">
      <alignment horizontal="center" vertical="center"/>
    </xf>
    <xf numFmtId="0" fontId="0" fillId="0" borderId="0" xfId="0" applyFont="1" applyAlignment="1"/>
    <xf numFmtId="0" fontId="18" fillId="16" borderId="33" xfId="0" applyFont="1" applyFill="1" applyBorder="1" applyAlignment="1">
      <alignment horizontal="center" vertical="center" wrapText="1"/>
    </xf>
    <xf numFmtId="0" fontId="4" fillId="0" borderId="33" xfId="0" applyFont="1" applyBorder="1" applyAlignment="1">
      <alignment wrapText="1"/>
    </xf>
    <xf numFmtId="0" fontId="18" fillId="16" borderId="69" xfId="0" applyFont="1" applyFill="1" applyBorder="1" applyAlignment="1">
      <alignment horizontal="center" vertical="center" wrapText="1"/>
    </xf>
    <xf numFmtId="0" fontId="4" fillId="0" borderId="110" xfId="0" applyFont="1" applyBorder="1" applyAlignment="1">
      <alignment wrapText="1"/>
    </xf>
    <xf numFmtId="0" fontId="18" fillId="13" borderId="33" xfId="0" applyFont="1" applyFill="1" applyBorder="1" applyAlignment="1">
      <alignment horizontal="center" vertical="center" wrapText="1"/>
    </xf>
    <xf numFmtId="0" fontId="18" fillId="16" borderId="35" xfId="0" applyFont="1" applyFill="1" applyBorder="1" applyAlignment="1">
      <alignment horizontal="center" vertical="center" wrapText="1"/>
    </xf>
    <xf numFmtId="0" fontId="18" fillId="16" borderId="99" xfId="0" applyFont="1" applyFill="1" applyBorder="1" applyAlignment="1">
      <alignment horizontal="center" vertical="center" wrapText="1"/>
    </xf>
    <xf numFmtId="165" fontId="7" fillId="18" borderId="0" xfId="0" applyNumberFormat="1" applyFont="1" applyFill="1" applyAlignment="1">
      <alignment horizontal="right"/>
    </xf>
    <xf numFmtId="0" fontId="5" fillId="15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18" fillId="5" borderId="35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wrapText="1"/>
    </xf>
    <xf numFmtId="0" fontId="4" fillId="0" borderId="20" xfId="0" applyFont="1" applyBorder="1" applyAlignment="1">
      <alignment wrapText="1"/>
    </xf>
    <xf numFmtId="0" fontId="18" fillId="5" borderId="38" xfId="0" applyFont="1" applyFill="1" applyBorder="1" applyAlignment="1">
      <alignment horizontal="center" vertical="center" wrapText="1"/>
    </xf>
    <xf numFmtId="0" fontId="18" fillId="5" borderId="41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wrapText="1"/>
    </xf>
    <xf numFmtId="0" fontId="18" fillId="5" borderId="33" xfId="0" applyFont="1" applyFill="1" applyBorder="1" applyAlignment="1">
      <alignment horizontal="center" vertical="center" wrapText="1"/>
    </xf>
    <xf numFmtId="0" fontId="18" fillId="13" borderId="27" xfId="0" applyFont="1" applyFill="1" applyBorder="1" applyAlignment="1">
      <alignment horizontal="center" vertical="center" wrapText="1"/>
    </xf>
    <xf numFmtId="0" fontId="18" fillId="13" borderId="30" xfId="0" applyFont="1" applyFill="1" applyBorder="1" applyAlignment="1">
      <alignment horizontal="center" vertical="center" wrapText="1"/>
    </xf>
    <xf numFmtId="0" fontId="18" fillId="13" borderId="35" xfId="0" applyFont="1" applyFill="1" applyBorder="1" applyAlignment="1">
      <alignment horizontal="center" vertical="center" wrapText="1"/>
    </xf>
    <xf numFmtId="0" fontId="18" fillId="13" borderId="38" xfId="0" applyFont="1" applyFill="1" applyBorder="1" applyAlignment="1">
      <alignment horizontal="center" vertical="center" wrapText="1"/>
    </xf>
    <xf numFmtId="0" fontId="18" fillId="13" borderId="99" xfId="0" applyFont="1" applyFill="1" applyBorder="1" applyAlignment="1">
      <alignment horizontal="center" vertical="center" wrapText="1"/>
    </xf>
    <xf numFmtId="2" fontId="7" fillId="4" borderId="0" xfId="0" applyNumberFormat="1" applyFont="1" applyFill="1" applyAlignment="1"/>
    <xf numFmtId="0" fontId="17" fillId="5" borderId="27" xfId="0" applyFont="1" applyFill="1" applyBorder="1" applyAlignment="1">
      <alignment horizontal="center"/>
    </xf>
    <xf numFmtId="0" fontId="4" fillId="0" borderId="28" xfId="0" applyFont="1" applyBorder="1" applyAlignment="1"/>
    <xf numFmtId="0" fontId="4" fillId="0" borderId="29" xfId="0" applyFont="1" applyBorder="1" applyAlignment="1"/>
    <xf numFmtId="0" fontId="17" fillId="5" borderId="7" xfId="0" applyFont="1" applyFill="1" applyBorder="1" applyAlignment="1">
      <alignment horizontal="center"/>
    </xf>
    <xf numFmtId="0" fontId="4" fillId="0" borderId="8" xfId="0" applyFont="1" applyBorder="1" applyAlignment="1"/>
    <xf numFmtId="0" fontId="4" fillId="0" borderId="9" xfId="0" applyFont="1" applyBorder="1" applyAlignment="1"/>
    <xf numFmtId="0" fontId="17" fillId="5" borderId="44" xfId="0" applyFont="1" applyFill="1" applyBorder="1" applyAlignment="1">
      <alignment horizontal="center"/>
    </xf>
    <xf numFmtId="0" fontId="17" fillId="5" borderId="45" xfId="0" applyFont="1" applyFill="1" applyBorder="1" applyAlignment="1">
      <alignment horizontal="center"/>
    </xf>
    <xf numFmtId="0" fontId="17" fillId="5" borderId="46" xfId="0" applyFont="1" applyFill="1" applyBorder="1" applyAlignment="1">
      <alignment horizontal="center"/>
    </xf>
    <xf numFmtId="0" fontId="45" fillId="0" borderId="33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1" fillId="19" borderId="27" xfId="0" applyFont="1" applyFill="1" applyBorder="1" applyAlignment="1">
      <alignment horizontal="center" vertical="center"/>
    </xf>
    <xf numFmtId="0" fontId="41" fillId="19" borderId="29" xfId="0" applyFont="1" applyFill="1" applyBorder="1" applyAlignment="1">
      <alignment horizontal="center" vertical="center"/>
    </xf>
    <xf numFmtId="0" fontId="17" fillId="5" borderId="87" xfId="0" applyFont="1" applyFill="1" applyBorder="1" applyAlignment="1">
      <alignment horizontal="center"/>
    </xf>
    <xf numFmtId="0" fontId="4" fillId="0" borderId="88" xfId="0" applyFont="1" applyBorder="1" applyAlignment="1"/>
    <xf numFmtId="0" fontId="4" fillId="0" borderId="89" xfId="0" applyFont="1" applyBorder="1" applyAlignment="1"/>
    <xf numFmtId="0" fontId="17" fillId="5" borderId="7" xfId="0" applyFont="1" applyFill="1" applyBorder="1" applyAlignment="1">
      <alignment horizontal="center" vertical="center"/>
    </xf>
  </cellXfs>
  <cellStyles count="1">
    <cellStyle name="Normal" xfId="0" builtinId="0"/>
  </cellStyles>
  <dxfs count="42">
    <dxf>
      <fill>
        <patternFill>
          <bgColor rgb="FF00B050"/>
        </patternFill>
      </fill>
    </dxf>
    <dxf>
      <font>
        <color theme="0" tint="-0.499984740745262"/>
      </font>
      <fill>
        <patternFill patternType="lightUp">
          <bgColor theme="6" tint="0.79992065187536243"/>
        </patternFill>
      </fill>
    </dxf>
    <dxf>
      <font>
        <color rgb="FF9C0006"/>
      </font>
      <fill>
        <patternFill>
          <bgColor rgb="FFC00000"/>
        </patternFill>
      </fill>
    </dxf>
    <dxf>
      <fill>
        <patternFill patternType="solid">
          <fgColor rgb="FFB7E1CD"/>
          <bgColor rgb="FFB7E1CD"/>
        </patternFill>
      </fill>
    </dxf>
    <dxf>
      <font>
        <b/>
      </font>
      <fill>
        <patternFill patternType="solid">
          <fgColor theme="7"/>
          <bgColor rgb="FFFFC000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theme="7"/>
      </font>
      <fill>
        <patternFill patternType="solid">
          <fgColor theme="7"/>
          <bgColor theme="7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color theme="6" tint="-0.24994659260841701"/>
      </font>
      <fill>
        <patternFill>
          <bgColor theme="6" tint="-0.24994659260841701"/>
        </patternFill>
      </fill>
    </dxf>
    <dxf>
      <font>
        <color theme="4" tint="0.79998168889431442"/>
      </font>
      <fill>
        <patternFill patternType="solid">
          <bgColor theme="4" tint="0.79998168889431442"/>
        </patternFill>
      </fill>
    </dxf>
    <dxf>
      <font>
        <b/>
      </font>
      <fill>
        <patternFill patternType="solid">
          <fgColor theme="7"/>
          <bgColor theme="7"/>
        </patternFill>
      </fill>
    </dxf>
    <dxf>
      <font>
        <b/>
      </font>
      <fill>
        <patternFill patternType="solid">
          <fgColor theme="7"/>
          <bgColor theme="7"/>
        </patternFill>
      </fill>
    </dxf>
    <dxf>
      <font>
        <b/>
      </font>
      <fill>
        <patternFill patternType="solid">
          <fgColor theme="7"/>
          <bgColor theme="7"/>
        </patternFill>
      </fill>
    </dxf>
    <dxf>
      <font>
        <b/>
      </font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FFFF00"/>
          <bgColor rgb="FFFFFF00"/>
        </patternFill>
      </fill>
    </dxf>
    <dxf>
      <font>
        <b/>
        <color rgb="FFFFFFFF"/>
      </font>
      <fill>
        <patternFill patternType="solid">
          <fgColor rgb="FF980000"/>
          <bgColor rgb="FF980000"/>
        </patternFill>
      </fill>
    </dxf>
    <dxf>
      <font>
        <b/>
        <color rgb="FFFFFFFF"/>
      </font>
      <fill>
        <patternFill patternType="solid">
          <fgColor rgb="FF9900FF"/>
          <bgColor rgb="FF9900FF"/>
        </patternFill>
      </fill>
    </dxf>
    <dxf>
      <font>
        <b/>
      </font>
      <fill>
        <patternFill patternType="solid">
          <fgColor rgb="FFA4C2F4"/>
          <bgColor rgb="FFA4C2F4"/>
        </patternFill>
      </fill>
    </dxf>
    <dxf>
      <font>
        <b/>
      </font>
      <fill>
        <patternFill patternType="solid">
          <fgColor rgb="FFFF9900"/>
          <bgColor rgb="FFFF9900"/>
        </patternFill>
      </fill>
    </dxf>
    <dxf>
      <font>
        <b/>
      </font>
      <fill>
        <patternFill patternType="solid">
          <fgColor rgb="FF00FF00"/>
          <bgColor rgb="FF00FF00"/>
        </patternFill>
      </fill>
    </dxf>
    <dxf>
      <font>
        <b/>
        <color rgb="FFFFFFFF"/>
      </font>
      <fill>
        <patternFill patternType="solid">
          <fgColor rgb="FFFF00FF"/>
          <bgColor rgb="FFFF00FF"/>
        </patternFill>
      </fill>
    </dxf>
    <dxf>
      <font>
        <b/>
      </font>
      <fill>
        <patternFill patternType="solid">
          <fgColor rgb="FFFFFF00"/>
          <bgColor rgb="FFFFFF00"/>
        </patternFill>
      </fill>
    </dxf>
    <dxf>
      <font>
        <b/>
        <color rgb="FFFFFFFF"/>
      </font>
      <fill>
        <patternFill patternType="solid">
          <fgColor rgb="FFCC4125"/>
          <bgColor rgb="FFCC4125"/>
        </patternFill>
      </fill>
    </dxf>
    <dxf>
      <font>
        <b/>
        <color rgb="FFFFFFFF"/>
      </font>
      <fill>
        <patternFill patternType="solid">
          <fgColor rgb="FFFF9900"/>
          <bgColor rgb="FFFF9900"/>
        </patternFill>
      </fill>
    </dxf>
    <dxf>
      <font>
        <color rgb="FFDD7E6B"/>
      </font>
      <fill>
        <patternFill patternType="solid">
          <fgColor rgb="FFDD7E6B"/>
          <bgColor rgb="FFDD7E6B"/>
        </patternFill>
      </fill>
    </dxf>
    <dxf>
      <font>
        <b/>
        <color rgb="FFFFFFFF"/>
      </font>
      <fill>
        <patternFill patternType="solid">
          <fgColor rgb="FF980000"/>
          <bgColor rgb="FF980000"/>
        </patternFill>
      </fill>
    </dxf>
    <dxf>
      <font>
        <b/>
      </font>
      <fill>
        <patternFill patternType="solid">
          <fgColor rgb="FFFF9900"/>
          <bgColor theme="6"/>
        </patternFill>
      </fill>
    </dxf>
    <dxf>
      <fill>
        <patternFill>
          <bgColor theme="6" tint="-0.24994659260841701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ont>
        <color rgb="FFDD7E6B"/>
      </font>
      <fill>
        <patternFill patternType="solid">
          <fgColor rgb="FFDD7E6B"/>
          <bgColor rgb="FFDD7E6B"/>
        </patternFill>
      </fill>
    </dxf>
    <dxf>
      <font>
        <b/>
        <color rgb="FFFFFFFF"/>
      </font>
      <fill>
        <patternFill patternType="solid">
          <fgColor rgb="FF274E13"/>
          <bgColor rgb="FF274E13"/>
        </patternFill>
      </fill>
    </dxf>
    <dxf>
      <font>
        <b/>
        <color rgb="FFFFFFFF"/>
      </font>
      <fill>
        <patternFill patternType="solid">
          <fgColor rgb="FF0000FF"/>
          <bgColor rgb="FF0000FF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  <color rgb="FF000000"/>
      </font>
      <fill>
        <patternFill patternType="solid">
          <fgColor theme="7"/>
          <bgColor theme="7"/>
        </patternFill>
      </fill>
    </dxf>
    <dxf>
      <fill>
        <patternFill patternType="solid">
          <fgColor rgb="FFB7E1CD"/>
          <bgColor rgb="FFB7E1CD"/>
        </patternFill>
      </fill>
    </dxf>
    <dxf>
      <font>
        <color theme="7"/>
      </font>
      <fill>
        <patternFill patternType="solid">
          <fgColor theme="7"/>
          <bgColor theme="7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80</xdr:row>
          <xdr:rowOff>57150</xdr:rowOff>
        </xdr:from>
        <xdr:to>
          <xdr:col>0</xdr:col>
          <xdr:colOff>1600200</xdr:colOff>
          <xdr:row>84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2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Nouveau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5</xdr:row>
          <xdr:rowOff>19050</xdr:rowOff>
        </xdr:from>
        <xdr:to>
          <xdr:col>17</xdr:col>
          <xdr:colOff>1028700</xdr:colOff>
          <xdr:row>6</xdr:row>
          <xdr:rowOff>152400</xdr:rowOff>
        </xdr:to>
        <xdr:sp macro="" textlink="">
          <xdr:nvSpPr>
            <xdr:cNvPr id="2056" name="CheckBox1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2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0</xdr:row>
          <xdr:rowOff>57150</xdr:rowOff>
        </xdr:from>
        <xdr:to>
          <xdr:col>7</xdr:col>
          <xdr:colOff>742950</xdr:colOff>
          <xdr:row>0</xdr:row>
          <xdr:rowOff>333375</xdr:rowOff>
        </xdr:to>
        <xdr:sp macro="" textlink="">
          <xdr:nvSpPr>
            <xdr:cNvPr id="5121" name="CheckBox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163</xdr:row>
          <xdr:rowOff>95250</xdr:rowOff>
        </xdr:from>
        <xdr:to>
          <xdr:col>2</xdr:col>
          <xdr:colOff>933450</xdr:colOff>
          <xdr:row>167</xdr:row>
          <xdr:rowOff>76200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4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163</xdr:row>
          <xdr:rowOff>95250</xdr:rowOff>
        </xdr:from>
        <xdr:to>
          <xdr:col>2</xdr:col>
          <xdr:colOff>933450</xdr:colOff>
          <xdr:row>167</xdr:row>
          <xdr:rowOff>76200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4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163</xdr:row>
          <xdr:rowOff>95250</xdr:rowOff>
        </xdr:from>
        <xdr:to>
          <xdr:col>2</xdr:col>
          <xdr:colOff>933450</xdr:colOff>
          <xdr:row>167</xdr:row>
          <xdr:rowOff>76200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4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163</xdr:row>
          <xdr:rowOff>95250</xdr:rowOff>
        </xdr:from>
        <xdr:to>
          <xdr:col>2</xdr:col>
          <xdr:colOff>933450</xdr:colOff>
          <xdr:row>167</xdr:row>
          <xdr:rowOff>76200</xdr:rowOff>
        </xdr:to>
        <xdr:sp macro="" textlink="">
          <xdr:nvSpPr>
            <xdr:cNvPr id="1067" name="Button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4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43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FF00"/>
    <outlinePr summaryBelow="0" summaryRight="0"/>
  </sheetPr>
  <dimension ref="B1:L275"/>
  <sheetViews>
    <sheetView showGridLines="0" zoomScaleNormal="100" zoomScaleSheetLayoutView="70" workbookViewId="0">
      <pane ySplit="1" topLeftCell="A41" activePane="bottomLeft" state="frozen"/>
      <selection activeCell="E1" sqref="E1"/>
      <selection pane="bottomLeft" activeCell="J30" sqref="J30"/>
    </sheetView>
  </sheetViews>
  <sheetFormatPr defaultColWidth="14.42578125" defaultRowHeight="15.75" customHeight="1"/>
  <cols>
    <col min="2" max="2" width="22.85546875" style="161" bestFit="1" customWidth="1"/>
    <col min="3" max="3" width="5.7109375" style="152" bestFit="1" customWidth="1"/>
    <col min="4" max="4" width="16.5703125" customWidth="1"/>
    <col min="5" max="5" width="15.42578125" customWidth="1"/>
    <col min="6" max="6" width="15.140625" customWidth="1"/>
    <col min="8" max="8" width="5.7109375" bestFit="1" customWidth="1"/>
  </cols>
  <sheetData>
    <row r="1" spans="2:12" ht="31.5" customHeight="1" thickBot="1">
      <c r="B1" s="162" t="s">
        <v>0</v>
      </c>
      <c r="C1" s="162" t="s">
        <v>1</v>
      </c>
      <c r="D1" s="162" t="s">
        <v>2</v>
      </c>
      <c r="E1" s="162" t="s">
        <v>3</v>
      </c>
      <c r="F1" s="162" t="s">
        <v>4</v>
      </c>
      <c r="G1" s="386" t="s">
        <v>410</v>
      </c>
      <c r="H1" s="163" t="s">
        <v>5</v>
      </c>
      <c r="I1" s="444"/>
      <c r="J1" s="381" t="s">
        <v>6</v>
      </c>
      <c r="K1" s="382">
        <v>44374.795381944445</v>
      </c>
      <c r="L1" s="444"/>
    </row>
    <row r="2" spans="2:12" ht="12.75">
      <c r="B2" s="387" t="s">
        <v>7</v>
      </c>
      <c r="C2" s="388">
        <v>2</v>
      </c>
      <c r="D2" s="389">
        <v>0.25</v>
      </c>
      <c r="E2" s="390">
        <v>0</v>
      </c>
      <c r="F2" s="389">
        <f>'Gestion stock '!$E2-'Gestion stock '!$G2/D2</f>
        <v>0</v>
      </c>
      <c r="G2" s="391"/>
      <c r="H2" s="392" t="s">
        <v>8</v>
      </c>
      <c r="I2" s="444"/>
      <c r="J2" s="444"/>
      <c r="K2" s="444"/>
      <c r="L2" s="444"/>
    </row>
    <row r="3" spans="2:12" ht="12.75">
      <c r="B3" s="393" t="s">
        <v>9</v>
      </c>
      <c r="C3" s="394">
        <v>2</v>
      </c>
      <c r="D3" s="171"/>
      <c r="E3" s="171">
        <v>0</v>
      </c>
      <c r="F3" s="171">
        <f>'Gestion stock '!$E3-'Gestion stock '!$G3</f>
        <v>0</v>
      </c>
      <c r="G3" s="391"/>
      <c r="H3" s="395" t="s">
        <v>10</v>
      </c>
      <c r="I3" s="444"/>
      <c r="J3" s="444"/>
      <c r="K3" s="444"/>
      <c r="L3" s="444"/>
    </row>
    <row r="4" spans="2:12" ht="12.75">
      <c r="B4" s="387" t="s">
        <v>11</v>
      </c>
      <c r="C4" s="388">
        <v>2</v>
      </c>
      <c r="D4" s="389"/>
      <c r="E4" s="389">
        <v>0</v>
      </c>
      <c r="F4" s="389">
        <f>'Gestion stock '!$E4-'Gestion stock '!$G4</f>
        <v>0</v>
      </c>
      <c r="G4" s="391"/>
      <c r="H4" s="392" t="s">
        <v>8</v>
      </c>
      <c r="I4" s="444"/>
      <c r="J4" s="444"/>
      <c r="K4" s="444"/>
      <c r="L4" s="444"/>
    </row>
    <row r="5" spans="2:12" ht="12.75">
      <c r="B5" s="393" t="s">
        <v>12</v>
      </c>
      <c r="C5" s="394">
        <v>2</v>
      </c>
      <c r="D5" s="171"/>
      <c r="E5" s="171">
        <v>0</v>
      </c>
      <c r="F5" s="171">
        <f>'Gestion stock '!$E5-'Gestion stock '!$G5</f>
        <v>0</v>
      </c>
      <c r="G5" s="391"/>
      <c r="H5" s="395" t="s">
        <v>10</v>
      </c>
      <c r="I5" s="444"/>
      <c r="J5" s="444"/>
      <c r="K5" s="444"/>
      <c r="L5" s="444"/>
    </row>
    <row r="6" spans="2:12" ht="12.75">
      <c r="B6" s="387" t="s">
        <v>13</v>
      </c>
      <c r="C6" s="388">
        <v>1</v>
      </c>
      <c r="D6" s="389"/>
      <c r="E6" s="389">
        <v>0</v>
      </c>
      <c r="F6" s="389">
        <f>'Gestion stock '!$E6-'Gestion stock '!$G6</f>
        <v>0</v>
      </c>
      <c r="G6" s="391"/>
      <c r="H6" s="392" t="s">
        <v>10</v>
      </c>
      <c r="I6" s="444"/>
      <c r="J6" s="444"/>
      <c r="K6" s="444"/>
      <c r="L6" s="444"/>
    </row>
    <row r="7" spans="2:12" ht="12.75">
      <c r="B7" s="393" t="s">
        <v>14</v>
      </c>
      <c r="C7" s="394">
        <v>1</v>
      </c>
      <c r="D7" s="171"/>
      <c r="E7" s="171">
        <v>0</v>
      </c>
      <c r="F7" s="171">
        <f>'Gestion stock '!$E7-'Gestion stock '!$G7</f>
        <v>0</v>
      </c>
      <c r="G7" s="391"/>
      <c r="H7" s="395" t="s">
        <v>10</v>
      </c>
      <c r="I7" s="444"/>
      <c r="J7" s="444"/>
      <c r="K7" s="444"/>
      <c r="L7" s="444"/>
    </row>
    <row r="8" spans="2:12" ht="12.75">
      <c r="B8" s="387" t="s">
        <v>15</v>
      </c>
      <c r="C8" s="388">
        <v>6</v>
      </c>
      <c r="D8" s="389"/>
      <c r="E8" s="389">
        <v>0</v>
      </c>
      <c r="F8" s="389">
        <f>'Gestion stock '!$E8-'Gestion stock '!$G8</f>
        <v>0</v>
      </c>
      <c r="G8" s="391"/>
      <c r="H8" s="392" t="s">
        <v>10</v>
      </c>
      <c r="I8" s="444"/>
      <c r="J8" s="444"/>
      <c r="K8" s="444"/>
      <c r="L8" s="444"/>
    </row>
    <row r="9" spans="2:12" ht="12.75">
      <c r="B9" s="393" t="s">
        <v>16</v>
      </c>
      <c r="C9" s="394">
        <v>1</v>
      </c>
      <c r="D9" s="171"/>
      <c r="E9" s="171">
        <v>0</v>
      </c>
      <c r="F9" s="171">
        <f>'Gestion stock '!$E9-'Gestion stock '!$G9</f>
        <v>0</v>
      </c>
      <c r="G9" s="391"/>
      <c r="H9" s="395" t="s">
        <v>10</v>
      </c>
      <c r="I9" s="444"/>
      <c r="J9" s="444"/>
      <c r="K9" s="444"/>
      <c r="L9" s="444"/>
    </row>
    <row r="10" spans="2:12" ht="12.75">
      <c r="B10" s="387" t="s">
        <v>17</v>
      </c>
      <c r="C10" s="388">
        <v>1</v>
      </c>
      <c r="D10" s="389"/>
      <c r="E10" s="389">
        <v>0</v>
      </c>
      <c r="F10" s="389">
        <f>'Gestion stock '!$E10-'Gestion stock '!$G10</f>
        <v>0</v>
      </c>
      <c r="G10" s="391"/>
      <c r="H10" s="392" t="s">
        <v>10</v>
      </c>
      <c r="I10" s="444"/>
      <c r="J10" s="444"/>
      <c r="K10" s="444"/>
      <c r="L10" s="444"/>
    </row>
    <row r="11" spans="2:12" ht="12.75">
      <c r="B11" s="393" t="s">
        <v>18</v>
      </c>
      <c r="C11" s="394">
        <v>1</v>
      </c>
      <c r="D11" s="171"/>
      <c r="E11" s="171">
        <v>0</v>
      </c>
      <c r="F11" s="171">
        <f>'Gestion stock '!$E11-'Gestion stock '!$G11</f>
        <v>0</v>
      </c>
      <c r="G11" s="391"/>
      <c r="H11" s="395" t="s">
        <v>10</v>
      </c>
      <c r="I11" s="444"/>
      <c r="J11" s="444"/>
      <c r="K11" s="444"/>
      <c r="L11" s="444"/>
    </row>
    <row r="12" spans="2:12" ht="12.75">
      <c r="B12" s="387" t="s">
        <v>19</v>
      </c>
      <c r="C12" s="388">
        <v>1</v>
      </c>
      <c r="D12" s="389"/>
      <c r="E12" s="389">
        <v>0</v>
      </c>
      <c r="F12" s="389">
        <f>'Gestion stock '!$E12-'Gestion stock '!$G12</f>
        <v>0</v>
      </c>
      <c r="G12" s="391"/>
      <c r="H12" s="392" t="s">
        <v>10</v>
      </c>
      <c r="I12" s="444"/>
      <c r="J12" s="444"/>
      <c r="K12" s="444"/>
      <c r="L12" s="444"/>
    </row>
    <row r="13" spans="2:12" ht="12.75">
      <c r="B13" s="393" t="s">
        <v>20</v>
      </c>
      <c r="C13" s="394">
        <v>1</v>
      </c>
      <c r="D13" s="171"/>
      <c r="E13" s="171">
        <v>0</v>
      </c>
      <c r="F13" s="171">
        <f>'Gestion stock '!$E13-'Gestion stock '!$G13</f>
        <v>0</v>
      </c>
      <c r="G13" s="391"/>
      <c r="H13" s="395" t="s">
        <v>10</v>
      </c>
      <c r="I13" s="444"/>
      <c r="J13" s="444"/>
      <c r="K13" s="444"/>
      <c r="L13" s="444"/>
    </row>
    <row r="14" spans="2:12" ht="12.75">
      <c r="B14" s="387" t="s">
        <v>21</v>
      </c>
      <c r="C14" s="388">
        <v>1</v>
      </c>
      <c r="D14" s="389"/>
      <c r="E14" s="389">
        <v>0</v>
      </c>
      <c r="F14" s="389">
        <f>'Gestion stock '!$E14-'Gestion stock '!$G14</f>
        <v>0</v>
      </c>
      <c r="G14" s="391"/>
      <c r="H14" s="392" t="s">
        <v>10</v>
      </c>
      <c r="I14" s="444"/>
      <c r="J14" s="444"/>
      <c r="K14" s="444"/>
      <c r="L14" s="444"/>
    </row>
    <row r="15" spans="2:12" ht="12.75">
      <c r="B15" s="393" t="s">
        <v>22</v>
      </c>
      <c r="C15" s="394">
        <v>1</v>
      </c>
      <c r="D15" s="171"/>
      <c r="E15" s="171">
        <v>0</v>
      </c>
      <c r="F15" s="171">
        <f>'Gestion stock '!$E15-'Gestion stock '!$G15</f>
        <v>0</v>
      </c>
      <c r="G15" s="391"/>
      <c r="H15" s="395" t="s">
        <v>10</v>
      </c>
      <c r="I15" s="444"/>
      <c r="J15" s="444"/>
      <c r="K15" s="444"/>
      <c r="L15" s="444"/>
    </row>
    <row r="16" spans="2:12" ht="12.75">
      <c r="B16" s="387" t="s">
        <v>23</v>
      </c>
      <c r="C16" s="388">
        <v>1</v>
      </c>
      <c r="D16" s="389"/>
      <c r="E16" s="389">
        <v>0</v>
      </c>
      <c r="F16" s="389">
        <f>'Gestion stock '!$E16-'Gestion stock '!$G16</f>
        <v>0</v>
      </c>
      <c r="G16" s="391"/>
      <c r="H16" s="392" t="s">
        <v>10</v>
      </c>
      <c r="I16" s="444"/>
      <c r="J16" s="444"/>
      <c r="K16" s="444"/>
      <c r="L16" s="444"/>
    </row>
    <row r="17" spans="2:12" ht="12.75">
      <c r="B17" s="393" t="s">
        <v>24</v>
      </c>
      <c r="C17" s="394">
        <v>1</v>
      </c>
      <c r="D17" s="171"/>
      <c r="E17" s="171">
        <v>0</v>
      </c>
      <c r="F17" s="171">
        <f>'Gestion stock '!$E17-'Gestion stock '!$G17</f>
        <v>0</v>
      </c>
      <c r="G17" s="391"/>
      <c r="H17" s="395" t="s">
        <v>10</v>
      </c>
      <c r="I17" s="444"/>
      <c r="J17" s="444"/>
      <c r="K17" s="444"/>
      <c r="L17" s="444"/>
    </row>
    <row r="18" spans="2:12" ht="12.75">
      <c r="B18" s="387" t="s">
        <v>25</v>
      </c>
      <c r="C18" s="388">
        <v>1</v>
      </c>
      <c r="D18" s="389"/>
      <c r="E18" s="389">
        <v>0</v>
      </c>
      <c r="F18" s="389">
        <f>'Gestion stock '!$E18-'Gestion stock '!$G18</f>
        <v>0</v>
      </c>
      <c r="G18" s="391"/>
      <c r="H18" s="392" t="s">
        <v>10</v>
      </c>
      <c r="I18" s="444"/>
      <c r="J18" s="444"/>
      <c r="K18" s="444"/>
      <c r="L18" s="444"/>
    </row>
    <row r="19" spans="2:12" ht="12.75">
      <c r="B19" s="393" t="s">
        <v>26</v>
      </c>
      <c r="C19" s="394">
        <v>6</v>
      </c>
      <c r="D19" s="171"/>
      <c r="E19" s="171">
        <v>0</v>
      </c>
      <c r="F19" s="171">
        <f>'Gestion stock '!$E19-'Gestion stock '!$G19</f>
        <v>0</v>
      </c>
      <c r="G19" s="391"/>
      <c r="H19" s="395" t="s">
        <v>10</v>
      </c>
      <c r="I19" s="444"/>
      <c r="J19" s="444"/>
      <c r="K19" s="444"/>
      <c r="L19" s="444"/>
    </row>
    <row r="20" spans="2:12" ht="12.75">
      <c r="B20" s="387" t="s">
        <v>27</v>
      </c>
      <c r="C20" s="388">
        <v>6</v>
      </c>
      <c r="D20" s="389"/>
      <c r="E20" s="389">
        <v>0</v>
      </c>
      <c r="F20" s="389">
        <f>'Gestion stock '!$E20-'Gestion stock '!$G20</f>
        <v>0</v>
      </c>
      <c r="G20" s="391"/>
      <c r="H20" s="392" t="s">
        <v>10</v>
      </c>
      <c r="I20" s="444"/>
      <c r="J20" s="444"/>
      <c r="K20" s="444"/>
      <c r="L20" s="444"/>
    </row>
    <row r="21" spans="2:12" ht="12.75">
      <c r="B21" s="393" t="s">
        <v>28</v>
      </c>
      <c r="C21" s="394">
        <v>6</v>
      </c>
      <c r="D21" s="171"/>
      <c r="E21" s="171">
        <v>0</v>
      </c>
      <c r="F21" s="171">
        <f>'Gestion stock '!$E21-'Gestion stock '!$G21</f>
        <v>0</v>
      </c>
      <c r="G21" s="391"/>
      <c r="H21" s="395" t="s">
        <v>10</v>
      </c>
      <c r="I21" s="444"/>
      <c r="J21" s="444"/>
      <c r="K21" s="444"/>
      <c r="L21" s="444"/>
    </row>
    <row r="22" spans="2:12" ht="12.75">
      <c r="B22" s="387" t="s">
        <v>29</v>
      </c>
      <c r="C22" s="388">
        <v>6</v>
      </c>
      <c r="D22" s="389"/>
      <c r="E22" s="389">
        <v>0</v>
      </c>
      <c r="F22" s="389">
        <f>'Gestion stock '!$E22-'Gestion stock '!$G22</f>
        <v>0</v>
      </c>
      <c r="G22" s="391"/>
      <c r="H22" s="392" t="s">
        <v>10</v>
      </c>
      <c r="I22" s="444"/>
      <c r="J22" s="444"/>
      <c r="K22" s="444"/>
      <c r="L22" s="444"/>
    </row>
    <row r="23" spans="2:12" ht="12.75">
      <c r="B23" s="393" t="s">
        <v>30</v>
      </c>
      <c r="C23" s="394">
        <v>6</v>
      </c>
      <c r="D23" s="171"/>
      <c r="E23" s="171">
        <v>0</v>
      </c>
      <c r="F23" s="171">
        <f>'Gestion stock '!$E23-'Gestion stock '!$G23</f>
        <v>0</v>
      </c>
      <c r="G23" s="391"/>
      <c r="H23" s="395" t="s">
        <v>10</v>
      </c>
      <c r="I23" s="444"/>
      <c r="J23" s="444"/>
      <c r="K23" s="444"/>
      <c r="L23" s="444"/>
    </row>
    <row r="24" spans="2:12" ht="12.75">
      <c r="B24" s="387" t="s">
        <v>31</v>
      </c>
      <c r="C24" s="388">
        <v>6</v>
      </c>
      <c r="D24" s="389"/>
      <c r="E24" s="389">
        <v>0</v>
      </c>
      <c r="F24" s="389">
        <f>'Gestion stock '!$E24-'Gestion stock '!$G24</f>
        <v>0</v>
      </c>
      <c r="G24" s="391"/>
      <c r="H24" s="392" t="s">
        <v>10</v>
      </c>
      <c r="I24" s="444"/>
      <c r="J24" s="444"/>
      <c r="K24" s="444"/>
      <c r="L24" s="444"/>
    </row>
    <row r="25" spans="2:12" ht="12.75">
      <c r="B25" s="393" t="s">
        <v>32</v>
      </c>
      <c r="C25" s="394">
        <v>6</v>
      </c>
      <c r="D25" s="171"/>
      <c r="E25" s="171">
        <v>0</v>
      </c>
      <c r="F25" s="171">
        <f>'Gestion stock '!$E25-'Gestion stock '!$G25</f>
        <v>0</v>
      </c>
      <c r="G25" s="391"/>
      <c r="H25" s="395" t="s">
        <v>10</v>
      </c>
      <c r="I25" s="444"/>
      <c r="J25" s="444"/>
      <c r="K25" s="444"/>
      <c r="L25" s="444"/>
    </row>
    <row r="26" spans="2:12" ht="12.75">
      <c r="B26" s="387" t="s">
        <v>33</v>
      </c>
      <c r="C26" s="388">
        <v>6</v>
      </c>
      <c r="D26" s="389"/>
      <c r="E26" s="389">
        <v>0</v>
      </c>
      <c r="F26" s="389">
        <f>'Gestion stock '!$E26-'Gestion stock '!$G26</f>
        <v>0</v>
      </c>
      <c r="G26" s="391"/>
      <c r="H26" s="392" t="s">
        <v>10</v>
      </c>
      <c r="I26" s="444"/>
      <c r="J26" s="444"/>
      <c r="K26" s="444"/>
      <c r="L26" s="444"/>
    </row>
    <row r="27" spans="2:12" ht="12.75">
      <c r="B27" s="393" t="s">
        <v>34</v>
      </c>
      <c r="C27" s="394">
        <v>6</v>
      </c>
      <c r="D27" s="171"/>
      <c r="E27" s="171">
        <v>0</v>
      </c>
      <c r="F27" s="171">
        <f>'Gestion stock '!$E27-'Gestion stock '!$G27</f>
        <v>0</v>
      </c>
      <c r="G27" s="391"/>
      <c r="H27" s="395" t="s">
        <v>10</v>
      </c>
      <c r="I27" s="444"/>
      <c r="J27" s="444"/>
      <c r="K27" s="444"/>
      <c r="L27" s="444"/>
    </row>
    <row r="28" spans="2:12" ht="12.75">
      <c r="B28" s="387" t="s">
        <v>35</v>
      </c>
      <c r="C28" s="388">
        <v>6</v>
      </c>
      <c r="D28" s="389"/>
      <c r="E28" s="389">
        <v>0</v>
      </c>
      <c r="F28" s="389">
        <f>'Gestion stock '!$E28-'Gestion stock '!$G28</f>
        <v>0</v>
      </c>
      <c r="G28" s="391"/>
      <c r="H28" s="392" t="s">
        <v>10</v>
      </c>
      <c r="I28" s="444"/>
      <c r="J28" s="444"/>
      <c r="K28" s="444"/>
      <c r="L28" s="444"/>
    </row>
    <row r="29" spans="2:12" ht="12.75">
      <c r="B29" s="393" t="s">
        <v>36</v>
      </c>
      <c r="C29" s="394">
        <v>6</v>
      </c>
      <c r="D29" s="171"/>
      <c r="E29" s="171">
        <v>0</v>
      </c>
      <c r="F29" s="171">
        <f>'Gestion stock '!$E29-'Gestion stock '!$G29</f>
        <v>0</v>
      </c>
      <c r="G29" s="391"/>
      <c r="H29" s="395" t="s">
        <v>10</v>
      </c>
      <c r="I29" s="444"/>
      <c r="J29" s="444"/>
      <c r="K29" s="444"/>
      <c r="L29" s="444"/>
    </row>
    <row r="30" spans="2:12" ht="12.75">
      <c r="B30" s="387" t="s">
        <v>37</v>
      </c>
      <c r="C30" s="388">
        <v>3</v>
      </c>
      <c r="D30" s="389"/>
      <c r="E30" s="389">
        <v>0</v>
      </c>
      <c r="F30" s="389">
        <f>'Gestion stock '!$E30-'Gestion stock '!$G30</f>
        <v>0</v>
      </c>
      <c r="G30" s="391"/>
      <c r="H30" s="392" t="s">
        <v>10</v>
      </c>
      <c r="I30" s="444"/>
      <c r="J30" s="444"/>
      <c r="K30" s="444"/>
      <c r="L30" s="444"/>
    </row>
    <row r="31" spans="2:12" ht="12.75">
      <c r="B31" s="393" t="s">
        <v>38</v>
      </c>
      <c r="C31" s="394">
        <v>6</v>
      </c>
      <c r="D31" s="171"/>
      <c r="E31" s="171">
        <v>0</v>
      </c>
      <c r="F31" s="171">
        <f>'Gestion stock '!$E31-'Gestion stock '!$G31</f>
        <v>0</v>
      </c>
      <c r="G31" s="391"/>
      <c r="H31" s="395" t="s">
        <v>10</v>
      </c>
      <c r="I31" s="444"/>
      <c r="J31" s="444"/>
      <c r="K31" s="444"/>
      <c r="L31" s="444"/>
    </row>
    <row r="32" spans="2:12" ht="12.75">
      <c r="B32" s="387" t="s">
        <v>39</v>
      </c>
      <c r="C32" s="388">
        <v>6</v>
      </c>
      <c r="D32" s="389"/>
      <c r="E32" s="389">
        <v>0</v>
      </c>
      <c r="F32" s="389">
        <f>'Gestion stock '!$E32-'Gestion stock '!$G32</f>
        <v>0</v>
      </c>
      <c r="G32" s="391"/>
      <c r="H32" s="392" t="s">
        <v>10</v>
      </c>
      <c r="I32" s="444"/>
      <c r="J32" s="444"/>
      <c r="K32" s="444"/>
      <c r="L32" s="444"/>
    </row>
    <row r="33" spans="2:12" ht="12.75">
      <c r="B33" s="393" t="s">
        <v>40</v>
      </c>
      <c r="C33" s="394">
        <v>2</v>
      </c>
      <c r="D33" s="171"/>
      <c r="E33" s="171">
        <v>0</v>
      </c>
      <c r="F33" s="171">
        <f>'Gestion stock '!$E33-'Gestion stock '!$G33</f>
        <v>0</v>
      </c>
      <c r="G33" s="391"/>
      <c r="H33" s="395" t="s">
        <v>10</v>
      </c>
      <c r="I33" s="444"/>
      <c r="J33" s="444"/>
      <c r="K33" s="444"/>
      <c r="L33" s="444"/>
    </row>
    <row r="34" spans="2:12" ht="12.75">
      <c r="B34" s="387" t="s">
        <v>41</v>
      </c>
      <c r="C34" s="388">
        <v>6</v>
      </c>
      <c r="D34" s="389"/>
      <c r="E34" s="389">
        <v>0</v>
      </c>
      <c r="F34" s="389">
        <f>'Gestion stock '!$E34-'Gestion stock '!$G34</f>
        <v>0</v>
      </c>
      <c r="G34" s="391"/>
      <c r="H34" s="392" t="s">
        <v>10</v>
      </c>
      <c r="I34" s="444"/>
      <c r="J34" s="444"/>
      <c r="K34" s="444"/>
      <c r="L34" s="444"/>
    </row>
    <row r="35" spans="2:12" ht="12.75">
      <c r="B35" s="393" t="s">
        <v>42</v>
      </c>
      <c r="C35" s="394">
        <v>6</v>
      </c>
      <c r="D35" s="171"/>
      <c r="E35" s="171">
        <v>0</v>
      </c>
      <c r="F35" s="171">
        <f>'Gestion stock '!$E35-'Gestion stock '!$G35</f>
        <v>0</v>
      </c>
      <c r="G35" s="391"/>
      <c r="H35" s="395" t="s">
        <v>10</v>
      </c>
      <c r="I35" s="444"/>
      <c r="J35" s="444"/>
      <c r="K35" s="444"/>
      <c r="L35" s="444"/>
    </row>
    <row r="36" spans="2:12" ht="12.75">
      <c r="B36" s="387" t="s">
        <v>43</v>
      </c>
      <c r="C36" s="388">
        <v>2</v>
      </c>
      <c r="D36" s="389"/>
      <c r="E36" s="389">
        <v>0</v>
      </c>
      <c r="F36" s="389">
        <f>'Gestion stock '!$E36-'Gestion stock '!$G36</f>
        <v>0</v>
      </c>
      <c r="G36" s="391"/>
      <c r="H36" s="392" t="s">
        <v>10</v>
      </c>
      <c r="I36" s="444"/>
      <c r="J36" s="444"/>
      <c r="K36" s="444"/>
      <c r="L36" s="444"/>
    </row>
    <row r="37" spans="2:12" ht="12.75">
      <c r="B37" s="393" t="s">
        <v>44</v>
      </c>
      <c r="C37" s="394">
        <v>6</v>
      </c>
      <c r="D37" s="171"/>
      <c r="E37" s="171">
        <v>0</v>
      </c>
      <c r="F37" s="171">
        <f>'Gestion stock '!$E37-'Gestion stock '!$G37</f>
        <v>0</v>
      </c>
      <c r="G37" s="391"/>
      <c r="H37" s="395" t="s">
        <v>10</v>
      </c>
      <c r="I37" s="444"/>
      <c r="J37" s="444"/>
      <c r="K37" s="444"/>
      <c r="L37" s="444"/>
    </row>
    <row r="38" spans="2:12" ht="12.75">
      <c r="B38" s="387" t="s">
        <v>45</v>
      </c>
      <c r="C38" s="388">
        <v>6</v>
      </c>
      <c r="D38" s="389"/>
      <c r="E38" s="389">
        <v>0</v>
      </c>
      <c r="F38" s="389">
        <f>'Gestion stock '!$E38-'Gestion stock '!$G38</f>
        <v>0</v>
      </c>
      <c r="G38" s="391"/>
      <c r="H38" s="392" t="s">
        <v>10</v>
      </c>
      <c r="I38" s="444"/>
      <c r="J38" s="444"/>
      <c r="K38" s="444"/>
      <c r="L38" s="444"/>
    </row>
    <row r="39" spans="2:12" ht="12.75">
      <c r="B39" s="393" t="s">
        <v>46</v>
      </c>
      <c r="C39" s="394">
        <v>6</v>
      </c>
      <c r="D39" s="171"/>
      <c r="E39" s="171">
        <v>0</v>
      </c>
      <c r="F39" s="171">
        <f>'Gestion stock '!$E39-'Gestion stock '!$G39</f>
        <v>0</v>
      </c>
      <c r="G39" s="391"/>
      <c r="H39" s="395" t="s">
        <v>10</v>
      </c>
      <c r="I39" s="444"/>
      <c r="J39" s="444"/>
      <c r="K39" s="444"/>
      <c r="L39" s="444"/>
    </row>
    <row r="40" spans="2:12" ht="12.75">
      <c r="B40" s="387" t="s">
        <v>47</v>
      </c>
      <c r="C40" s="388">
        <v>1</v>
      </c>
      <c r="D40" s="389"/>
      <c r="E40" s="389">
        <v>0</v>
      </c>
      <c r="F40" s="389">
        <f>'Gestion stock '!$E40-'Gestion stock '!$G40</f>
        <v>0</v>
      </c>
      <c r="G40" s="391"/>
      <c r="H40" s="392" t="s">
        <v>10</v>
      </c>
      <c r="I40" s="444"/>
      <c r="J40" s="444"/>
      <c r="K40" s="444"/>
      <c r="L40" s="444"/>
    </row>
    <row r="41" spans="2:12" ht="12.75">
      <c r="B41" s="393" t="s">
        <v>48</v>
      </c>
      <c r="C41" s="394">
        <v>1</v>
      </c>
      <c r="D41" s="171"/>
      <c r="E41" s="171">
        <v>0</v>
      </c>
      <c r="F41" s="171">
        <f>'Gestion stock '!$E41-'Gestion stock '!$G41</f>
        <v>0</v>
      </c>
      <c r="G41" s="391"/>
      <c r="H41" s="395" t="s">
        <v>10</v>
      </c>
      <c r="I41" s="444"/>
      <c r="J41" s="444"/>
      <c r="K41" s="444"/>
      <c r="L41" s="444"/>
    </row>
    <row r="42" spans="2:12" ht="12.75">
      <c r="B42" s="387" t="s">
        <v>49</v>
      </c>
      <c r="C42" s="388">
        <v>6</v>
      </c>
      <c r="D42" s="389"/>
      <c r="E42" s="389">
        <v>0</v>
      </c>
      <c r="F42" s="389">
        <f>'Gestion stock '!$E42-'Gestion stock '!$G42</f>
        <v>0</v>
      </c>
      <c r="G42" s="391"/>
      <c r="H42" s="392" t="s">
        <v>10</v>
      </c>
      <c r="I42" s="444"/>
      <c r="J42" s="444"/>
      <c r="K42" s="444"/>
      <c r="L42" s="444"/>
    </row>
    <row r="43" spans="2:12" ht="12.75">
      <c r="B43" s="393" t="s">
        <v>50</v>
      </c>
      <c r="C43" s="394">
        <v>1</v>
      </c>
      <c r="D43" s="171"/>
      <c r="E43" s="171">
        <v>0</v>
      </c>
      <c r="F43" s="171">
        <f>'Gestion stock '!$E43-'Gestion stock '!$G43</f>
        <v>0</v>
      </c>
      <c r="G43" s="391"/>
      <c r="H43" s="395" t="s">
        <v>10</v>
      </c>
      <c r="I43" s="444"/>
      <c r="J43" s="444"/>
      <c r="K43" s="444"/>
      <c r="L43" s="444"/>
    </row>
    <row r="44" spans="2:12" ht="12.75">
      <c r="B44" s="387" t="s">
        <v>51</v>
      </c>
      <c r="C44" s="388">
        <v>6</v>
      </c>
      <c r="D44" s="389"/>
      <c r="E44" s="389">
        <v>0</v>
      </c>
      <c r="F44" s="389">
        <f>'Gestion stock '!$E44-'Gestion stock '!$G44</f>
        <v>0</v>
      </c>
      <c r="G44" s="391"/>
      <c r="H44" s="392" t="s">
        <v>10</v>
      </c>
      <c r="I44" s="444"/>
      <c r="J44" s="444"/>
      <c r="K44" s="444"/>
      <c r="L44" s="444"/>
    </row>
    <row r="45" spans="2:12" ht="12.75">
      <c r="B45" s="393" t="s">
        <v>52</v>
      </c>
      <c r="C45" s="394">
        <v>6</v>
      </c>
      <c r="D45" s="171"/>
      <c r="E45" s="171">
        <v>0</v>
      </c>
      <c r="F45" s="171">
        <f>'Gestion stock '!$E45-'Gestion stock '!$G45</f>
        <v>0</v>
      </c>
      <c r="G45" s="391"/>
      <c r="H45" s="395" t="s">
        <v>10</v>
      </c>
      <c r="I45" s="444"/>
      <c r="J45" s="444"/>
      <c r="K45" s="444"/>
      <c r="L45" s="444"/>
    </row>
    <row r="46" spans="2:12" ht="12.75">
      <c r="B46" s="387" t="s">
        <v>53</v>
      </c>
      <c r="C46" s="388">
        <v>6</v>
      </c>
      <c r="D46" s="389"/>
      <c r="E46" s="389">
        <v>0</v>
      </c>
      <c r="F46" s="389">
        <f>'Gestion stock '!$E46-'Gestion stock '!$G46</f>
        <v>0</v>
      </c>
      <c r="G46" s="391"/>
      <c r="H46" s="392" t="s">
        <v>10</v>
      </c>
      <c r="I46" s="444"/>
      <c r="J46" s="444"/>
      <c r="K46" s="444"/>
      <c r="L46" s="444"/>
    </row>
    <row r="47" spans="2:12" ht="12.75">
      <c r="B47" s="393" t="s">
        <v>54</v>
      </c>
      <c r="C47" s="394">
        <v>6</v>
      </c>
      <c r="D47" s="171"/>
      <c r="E47" s="171">
        <v>0</v>
      </c>
      <c r="F47" s="171">
        <f>'Gestion stock '!$E47-'Gestion stock '!$G47</f>
        <v>0</v>
      </c>
      <c r="G47" s="391"/>
      <c r="H47" s="395" t="s">
        <v>10</v>
      </c>
      <c r="I47" s="444"/>
      <c r="J47" s="444"/>
      <c r="K47" s="444"/>
      <c r="L47" s="444"/>
    </row>
    <row r="48" spans="2:12" ht="12.75">
      <c r="B48" s="387" t="s">
        <v>55</v>
      </c>
      <c r="C48" s="388">
        <v>6</v>
      </c>
      <c r="D48" s="389"/>
      <c r="E48" s="389">
        <v>0</v>
      </c>
      <c r="F48" s="389">
        <f>'Gestion stock '!$E48-'Gestion stock '!$G48</f>
        <v>0</v>
      </c>
      <c r="G48" s="391"/>
      <c r="H48" s="392" t="s">
        <v>10</v>
      </c>
      <c r="I48" s="444"/>
      <c r="J48" s="444"/>
      <c r="K48" s="444"/>
      <c r="L48" s="444"/>
    </row>
    <row r="49" spans="2:12" ht="12.75">
      <c r="B49" s="393" t="s">
        <v>56</v>
      </c>
      <c r="C49" s="394">
        <v>6</v>
      </c>
      <c r="D49" s="171"/>
      <c r="E49" s="171">
        <v>0</v>
      </c>
      <c r="F49" s="171">
        <f>'Gestion stock '!$E49-'Gestion stock '!$G49</f>
        <v>0</v>
      </c>
      <c r="G49" s="391"/>
      <c r="H49" s="395" t="s">
        <v>10</v>
      </c>
      <c r="I49" s="444"/>
      <c r="J49" s="444"/>
      <c r="K49" s="444"/>
      <c r="L49" s="444"/>
    </row>
    <row r="50" spans="2:12" ht="12.75">
      <c r="B50" s="387" t="s">
        <v>57</v>
      </c>
      <c r="C50" s="388">
        <v>6</v>
      </c>
      <c r="D50" s="389"/>
      <c r="E50" s="389">
        <v>0</v>
      </c>
      <c r="F50" s="389">
        <f>'Gestion stock '!$E50-'Gestion stock '!$G50</f>
        <v>0</v>
      </c>
      <c r="G50" s="391"/>
      <c r="H50" s="392" t="s">
        <v>10</v>
      </c>
      <c r="I50" s="444"/>
      <c r="J50" s="444"/>
      <c r="K50" s="444"/>
      <c r="L50" s="444"/>
    </row>
    <row r="51" spans="2:12" ht="12.75">
      <c r="B51" s="393" t="s">
        <v>58</v>
      </c>
      <c r="C51" s="394">
        <v>6</v>
      </c>
      <c r="D51" s="171"/>
      <c r="E51" s="171">
        <v>0</v>
      </c>
      <c r="F51" s="171">
        <f>'Gestion stock '!$E51-'Gestion stock '!$G51</f>
        <v>0</v>
      </c>
      <c r="G51" s="391"/>
      <c r="H51" s="395" t="s">
        <v>10</v>
      </c>
      <c r="I51" s="444"/>
      <c r="J51" s="444"/>
      <c r="K51" s="444"/>
      <c r="L51" s="444"/>
    </row>
    <row r="52" spans="2:12" ht="12.75">
      <c r="B52" s="387" t="s">
        <v>59</v>
      </c>
      <c r="C52" s="388">
        <v>6</v>
      </c>
      <c r="D52" s="389"/>
      <c r="E52" s="389">
        <v>0</v>
      </c>
      <c r="F52" s="389">
        <f>'Gestion stock '!$E52-'Gestion stock '!$G52</f>
        <v>0</v>
      </c>
      <c r="G52" s="391"/>
      <c r="H52" s="392" t="s">
        <v>10</v>
      </c>
      <c r="I52" s="444"/>
      <c r="J52" s="444"/>
      <c r="K52" s="444"/>
      <c r="L52" s="444"/>
    </row>
    <row r="53" spans="2:12" ht="12.75">
      <c r="B53" s="393" t="s">
        <v>60</v>
      </c>
      <c r="C53" s="394">
        <v>6</v>
      </c>
      <c r="D53" s="171"/>
      <c r="E53" s="171">
        <v>0</v>
      </c>
      <c r="F53" s="171">
        <f>'Gestion stock '!$E53-'Gestion stock '!$G53</f>
        <v>0</v>
      </c>
      <c r="G53" s="391"/>
      <c r="H53" s="395" t="s">
        <v>10</v>
      </c>
      <c r="I53" s="444"/>
      <c r="J53" s="444"/>
      <c r="K53" s="444"/>
      <c r="L53" s="444"/>
    </row>
    <row r="54" spans="2:12" ht="12.75">
      <c r="B54" s="387" t="s">
        <v>61</v>
      </c>
      <c r="C54" s="388">
        <v>6</v>
      </c>
      <c r="D54" s="389"/>
      <c r="E54" s="389">
        <v>0</v>
      </c>
      <c r="F54" s="389">
        <f>'Gestion stock '!$E54-'Gestion stock '!$G54</f>
        <v>0</v>
      </c>
      <c r="G54" s="391"/>
      <c r="H54" s="392" t="s">
        <v>10</v>
      </c>
      <c r="I54" s="444"/>
      <c r="J54" s="444"/>
      <c r="K54" s="444"/>
      <c r="L54" s="444"/>
    </row>
    <row r="55" spans="2:12" ht="12.75">
      <c r="B55" s="393" t="s">
        <v>62</v>
      </c>
      <c r="C55" s="394">
        <v>6</v>
      </c>
      <c r="D55" s="171"/>
      <c r="E55" s="171">
        <v>0</v>
      </c>
      <c r="F55" s="171">
        <f>'Gestion stock '!$E55-'Gestion stock '!$G55</f>
        <v>0</v>
      </c>
      <c r="G55" s="391"/>
      <c r="H55" s="395" t="s">
        <v>10</v>
      </c>
      <c r="I55" s="444"/>
      <c r="J55" s="444"/>
      <c r="K55" s="444"/>
      <c r="L55" s="444"/>
    </row>
    <row r="56" spans="2:12" ht="12.75">
      <c r="B56" s="387" t="s">
        <v>63</v>
      </c>
      <c r="C56" s="388">
        <v>6</v>
      </c>
      <c r="D56" s="389"/>
      <c r="E56" s="389">
        <v>0</v>
      </c>
      <c r="F56" s="389">
        <f>'Gestion stock '!$E56-'Gestion stock '!$G56</f>
        <v>0</v>
      </c>
      <c r="G56" s="391"/>
      <c r="H56" s="392" t="s">
        <v>10</v>
      </c>
      <c r="I56" s="444"/>
      <c r="J56" s="444"/>
      <c r="K56" s="444"/>
      <c r="L56" s="444"/>
    </row>
    <row r="57" spans="2:12" ht="12.75">
      <c r="B57" s="393" t="s">
        <v>64</v>
      </c>
      <c r="C57" s="394">
        <v>6</v>
      </c>
      <c r="D57" s="171"/>
      <c r="E57" s="171">
        <v>0</v>
      </c>
      <c r="F57" s="171">
        <f>'Gestion stock '!$E57-'Gestion stock '!$G57</f>
        <v>0</v>
      </c>
      <c r="G57" s="391"/>
      <c r="H57" s="395" t="s">
        <v>10</v>
      </c>
      <c r="I57" s="444"/>
      <c r="J57" s="444"/>
      <c r="K57" s="444"/>
      <c r="L57" s="444"/>
    </row>
    <row r="58" spans="2:12" ht="12.75">
      <c r="B58" s="387" t="s">
        <v>65</v>
      </c>
      <c r="C58" s="388">
        <v>6</v>
      </c>
      <c r="D58" s="389"/>
      <c r="E58" s="389">
        <v>0</v>
      </c>
      <c r="F58" s="389">
        <f>'Gestion stock '!$E58-'Gestion stock '!$G58</f>
        <v>0</v>
      </c>
      <c r="G58" s="391"/>
      <c r="H58" s="392" t="s">
        <v>10</v>
      </c>
      <c r="I58" s="444"/>
      <c r="J58" s="444"/>
      <c r="K58" s="444"/>
      <c r="L58" s="444"/>
    </row>
    <row r="59" spans="2:12" ht="12.75">
      <c r="B59" s="393" t="s">
        <v>66</v>
      </c>
      <c r="C59" s="394">
        <v>6</v>
      </c>
      <c r="D59" s="171"/>
      <c r="E59" s="171">
        <v>0</v>
      </c>
      <c r="F59" s="171">
        <f>'Gestion stock '!$E59-'Gestion stock '!$G59</f>
        <v>0</v>
      </c>
      <c r="G59" s="391"/>
      <c r="H59" s="395" t="s">
        <v>10</v>
      </c>
      <c r="I59" s="444"/>
      <c r="J59" s="444"/>
      <c r="K59" s="444"/>
      <c r="L59" s="444"/>
    </row>
    <row r="60" spans="2:12" ht="12.75">
      <c r="B60" s="387" t="s">
        <v>67</v>
      </c>
      <c r="C60" s="388">
        <v>2</v>
      </c>
      <c r="D60" s="389"/>
      <c r="E60" s="389">
        <v>0</v>
      </c>
      <c r="F60" s="389">
        <f>'Gestion stock '!$E60-'Gestion stock '!$G60</f>
        <v>0</v>
      </c>
      <c r="G60" s="391"/>
      <c r="H60" s="392" t="s">
        <v>10</v>
      </c>
      <c r="I60" s="444"/>
      <c r="J60" s="444"/>
      <c r="K60" s="444"/>
      <c r="L60" s="444"/>
    </row>
    <row r="61" spans="2:12" ht="12.75">
      <c r="B61" s="393" t="s">
        <v>68</v>
      </c>
      <c r="C61" s="394">
        <v>6</v>
      </c>
      <c r="D61" s="171"/>
      <c r="E61" s="171">
        <v>0</v>
      </c>
      <c r="F61" s="171">
        <f>'Gestion stock '!$E61-'Gestion stock '!$G61</f>
        <v>0</v>
      </c>
      <c r="G61" s="391"/>
      <c r="H61" s="395" t="s">
        <v>10</v>
      </c>
      <c r="I61" s="444"/>
      <c r="J61" s="444"/>
      <c r="K61" s="444"/>
      <c r="L61" s="444"/>
    </row>
    <row r="62" spans="2:12" ht="12.75">
      <c r="B62" s="387" t="s">
        <v>69</v>
      </c>
      <c r="C62" s="388">
        <v>6</v>
      </c>
      <c r="D62" s="389"/>
      <c r="E62" s="389">
        <v>0</v>
      </c>
      <c r="F62" s="389">
        <f>'Gestion stock '!$E62-'Gestion stock '!$G62</f>
        <v>0</v>
      </c>
      <c r="G62" s="391"/>
      <c r="H62" s="392" t="s">
        <v>10</v>
      </c>
      <c r="I62" s="444"/>
      <c r="J62" s="444"/>
      <c r="K62" s="444"/>
      <c r="L62" s="444"/>
    </row>
    <row r="63" spans="2:12" ht="12.75">
      <c r="B63" s="393" t="s">
        <v>59</v>
      </c>
      <c r="C63" s="394">
        <v>6</v>
      </c>
      <c r="D63" s="171"/>
      <c r="E63" s="171">
        <v>0</v>
      </c>
      <c r="F63" s="171">
        <f>'Gestion stock '!$E63-'Gestion stock '!$G63</f>
        <v>0</v>
      </c>
      <c r="G63" s="391"/>
      <c r="H63" s="395" t="s">
        <v>10</v>
      </c>
      <c r="I63" s="444"/>
      <c r="J63" s="444"/>
      <c r="K63" s="444"/>
      <c r="L63" s="444"/>
    </row>
    <row r="64" spans="2:12" ht="12.75">
      <c r="B64" s="387" t="s">
        <v>70</v>
      </c>
      <c r="C64" s="388">
        <v>6</v>
      </c>
      <c r="D64" s="389"/>
      <c r="E64" s="389">
        <v>0</v>
      </c>
      <c r="F64" s="389">
        <f>'Gestion stock '!$E64-'Gestion stock '!$G64</f>
        <v>0</v>
      </c>
      <c r="G64" s="391"/>
      <c r="H64" s="392" t="s">
        <v>10</v>
      </c>
      <c r="I64" s="444"/>
      <c r="J64" s="444"/>
      <c r="K64" s="444"/>
      <c r="L64" s="444"/>
    </row>
    <row r="65" spans="2:12" ht="12.75">
      <c r="B65" s="393" t="s">
        <v>71</v>
      </c>
      <c r="C65" s="394">
        <v>6</v>
      </c>
      <c r="D65" s="171"/>
      <c r="E65" s="171">
        <v>0</v>
      </c>
      <c r="F65" s="171">
        <f>'Gestion stock '!$E65-'Gestion stock '!$G65</f>
        <v>0</v>
      </c>
      <c r="G65" s="391"/>
      <c r="H65" s="395" t="s">
        <v>10</v>
      </c>
      <c r="I65" s="444"/>
      <c r="J65" s="444"/>
      <c r="K65" s="444"/>
      <c r="L65" s="444"/>
    </row>
    <row r="66" spans="2:12" ht="12.75">
      <c r="B66" s="387" t="s">
        <v>72</v>
      </c>
      <c r="C66" s="388">
        <v>6</v>
      </c>
      <c r="D66" s="389"/>
      <c r="E66" s="389">
        <v>0</v>
      </c>
      <c r="F66" s="389">
        <f>'Gestion stock '!$E66-'Gestion stock '!$G66</f>
        <v>0</v>
      </c>
      <c r="G66" s="391"/>
      <c r="H66" s="392" t="s">
        <v>10</v>
      </c>
      <c r="I66" s="444"/>
      <c r="J66" s="444"/>
      <c r="K66" s="444"/>
      <c r="L66" s="444"/>
    </row>
    <row r="67" spans="2:12" ht="12.75">
      <c r="B67" s="393" t="s">
        <v>73</v>
      </c>
      <c r="C67" s="394">
        <v>6</v>
      </c>
      <c r="D67" s="171"/>
      <c r="E67" s="171">
        <v>0</v>
      </c>
      <c r="F67" s="171">
        <f>'Gestion stock '!$E67-'Gestion stock '!$G67</f>
        <v>0</v>
      </c>
      <c r="G67" s="391"/>
      <c r="H67" s="395" t="s">
        <v>10</v>
      </c>
      <c r="I67" s="444"/>
      <c r="J67" s="444"/>
      <c r="K67" s="444"/>
      <c r="L67" s="444"/>
    </row>
    <row r="68" spans="2:12" ht="12.75">
      <c r="B68" s="387" t="s">
        <v>74</v>
      </c>
      <c r="C68" s="388">
        <v>6</v>
      </c>
      <c r="D68" s="389"/>
      <c r="E68" s="389">
        <v>0</v>
      </c>
      <c r="F68" s="389">
        <f>'Gestion stock '!$E68-'Gestion stock '!$G68</f>
        <v>0</v>
      </c>
      <c r="G68" s="391"/>
      <c r="H68" s="392" t="s">
        <v>10</v>
      </c>
      <c r="I68" s="444"/>
      <c r="J68" s="444"/>
      <c r="K68" s="444"/>
      <c r="L68" s="444"/>
    </row>
    <row r="69" spans="2:12" ht="12.75">
      <c r="B69" s="393" t="s">
        <v>75</v>
      </c>
      <c r="C69" s="394">
        <v>6</v>
      </c>
      <c r="D69" s="171"/>
      <c r="E69" s="171">
        <v>0</v>
      </c>
      <c r="F69" s="171">
        <f>'Gestion stock '!$E69-'Gestion stock '!$G69</f>
        <v>0</v>
      </c>
      <c r="G69" s="391"/>
      <c r="H69" s="395" t="s">
        <v>10</v>
      </c>
      <c r="I69" s="444"/>
      <c r="J69" s="444"/>
      <c r="K69" s="444"/>
      <c r="L69" s="444"/>
    </row>
    <row r="70" spans="2:12" ht="12.75">
      <c r="B70" s="387" t="s">
        <v>76</v>
      </c>
      <c r="C70" s="388">
        <v>6</v>
      </c>
      <c r="D70" s="389"/>
      <c r="E70" s="389">
        <v>0</v>
      </c>
      <c r="F70" s="389">
        <f>'Gestion stock '!$E70-'Gestion stock '!$G70</f>
        <v>0</v>
      </c>
      <c r="G70" s="391"/>
      <c r="H70" s="392" t="s">
        <v>10</v>
      </c>
      <c r="I70" s="444"/>
      <c r="J70" s="444"/>
      <c r="K70" s="444"/>
      <c r="L70" s="444"/>
    </row>
    <row r="71" spans="2:12" ht="12.75">
      <c r="B71" s="393" t="s">
        <v>77</v>
      </c>
      <c r="C71" s="394">
        <v>6</v>
      </c>
      <c r="D71" s="171"/>
      <c r="E71" s="171">
        <v>0</v>
      </c>
      <c r="F71" s="171">
        <f>'Gestion stock '!$E71-'Gestion stock '!$G71</f>
        <v>0</v>
      </c>
      <c r="G71" s="391"/>
      <c r="H71" s="395" t="s">
        <v>10</v>
      </c>
      <c r="I71" s="444"/>
      <c r="J71" s="444"/>
      <c r="K71" s="444"/>
      <c r="L71" s="444"/>
    </row>
    <row r="72" spans="2:12" ht="12.75">
      <c r="B72" s="387" t="s">
        <v>78</v>
      </c>
      <c r="C72" s="388">
        <v>6</v>
      </c>
      <c r="D72" s="389"/>
      <c r="E72" s="389">
        <v>0</v>
      </c>
      <c r="F72" s="389">
        <f>'Gestion stock '!$E72-'Gestion stock '!$G72</f>
        <v>0</v>
      </c>
      <c r="G72" s="391"/>
      <c r="H72" s="392" t="s">
        <v>10</v>
      </c>
      <c r="I72" s="444"/>
      <c r="J72" s="444"/>
      <c r="K72" s="444"/>
      <c r="L72" s="444"/>
    </row>
    <row r="73" spans="2:12" ht="12.75">
      <c r="B73" s="393" t="s">
        <v>79</v>
      </c>
      <c r="C73" s="394">
        <v>6</v>
      </c>
      <c r="D73" s="171"/>
      <c r="E73" s="171">
        <v>0</v>
      </c>
      <c r="F73" s="171">
        <f>'Gestion stock '!$E73-'Gestion stock '!$G73</f>
        <v>0</v>
      </c>
      <c r="G73" s="391"/>
      <c r="H73" s="395" t="s">
        <v>10</v>
      </c>
      <c r="I73" s="444"/>
      <c r="J73" s="444"/>
      <c r="K73" s="444"/>
      <c r="L73" s="444"/>
    </row>
    <row r="74" spans="2:12" ht="12.75">
      <c r="B74" s="387" t="s">
        <v>80</v>
      </c>
      <c r="C74" s="388">
        <v>6</v>
      </c>
      <c r="D74" s="389"/>
      <c r="E74" s="389">
        <v>0</v>
      </c>
      <c r="F74" s="389">
        <f>'Gestion stock '!$E74-'Gestion stock '!$G74</f>
        <v>0</v>
      </c>
      <c r="G74" s="391"/>
      <c r="H74" s="392" t="s">
        <v>10</v>
      </c>
      <c r="I74" s="444"/>
      <c r="J74" s="444"/>
      <c r="K74" s="444"/>
      <c r="L74" s="444"/>
    </row>
    <row r="75" spans="2:12" ht="12.75">
      <c r="B75" s="393" t="s">
        <v>81</v>
      </c>
      <c r="C75" s="394">
        <v>6</v>
      </c>
      <c r="D75" s="171"/>
      <c r="E75" s="171">
        <v>0</v>
      </c>
      <c r="F75" s="171">
        <f>'Gestion stock '!$E75-'Gestion stock '!$G75</f>
        <v>0</v>
      </c>
      <c r="G75" s="391"/>
      <c r="H75" s="395" t="s">
        <v>10</v>
      </c>
      <c r="I75" s="444"/>
      <c r="J75" s="444"/>
      <c r="K75" s="444"/>
      <c r="L75" s="444"/>
    </row>
    <row r="76" spans="2:12" ht="12.75">
      <c r="B76" s="387" t="s">
        <v>82</v>
      </c>
      <c r="C76" s="388">
        <v>6</v>
      </c>
      <c r="D76" s="389"/>
      <c r="E76" s="389">
        <v>0</v>
      </c>
      <c r="F76" s="389">
        <f>'Gestion stock '!$E76-'Gestion stock '!$G76</f>
        <v>0</v>
      </c>
      <c r="G76" s="391"/>
      <c r="H76" s="392" t="s">
        <v>10</v>
      </c>
      <c r="I76" s="444"/>
      <c r="J76" s="444"/>
      <c r="K76" s="444"/>
      <c r="L76" s="444"/>
    </row>
    <row r="77" spans="2:12" ht="12.75">
      <c r="B77" s="393" t="s">
        <v>83</v>
      </c>
      <c r="C77" s="394">
        <v>6</v>
      </c>
      <c r="D77" s="171"/>
      <c r="E77" s="171">
        <v>0</v>
      </c>
      <c r="F77" s="171">
        <f>'Gestion stock '!$E77-'Gestion stock '!$G77</f>
        <v>0</v>
      </c>
      <c r="G77" s="391"/>
      <c r="H77" s="395" t="s">
        <v>10</v>
      </c>
      <c r="I77" s="444"/>
      <c r="J77" s="444"/>
      <c r="K77" s="444"/>
      <c r="L77" s="444"/>
    </row>
    <row r="78" spans="2:12" ht="12.75">
      <c r="B78" s="387" t="s">
        <v>84</v>
      </c>
      <c r="C78" s="388">
        <v>6</v>
      </c>
      <c r="D78" s="389"/>
      <c r="E78" s="389">
        <v>0</v>
      </c>
      <c r="F78" s="389">
        <f>'Gestion stock '!$E78-'Gestion stock '!$G78</f>
        <v>0</v>
      </c>
      <c r="G78" s="391"/>
      <c r="H78" s="392" t="s">
        <v>10</v>
      </c>
      <c r="I78" s="444"/>
      <c r="J78" s="444"/>
      <c r="K78" s="444"/>
      <c r="L78" s="444"/>
    </row>
    <row r="79" spans="2:12" ht="12.75">
      <c r="B79" s="393" t="s">
        <v>85</v>
      </c>
      <c r="C79" s="394">
        <v>2</v>
      </c>
      <c r="D79" s="171"/>
      <c r="E79" s="171">
        <v>0</v>
      </c>
      <c r="F79" s="171">
        <f>'Gestion stock '!$E79-'Gestion stock '!$G79</f>
        <v>0</v>
      </c>
      <c r="G79" s="391"/>
      <c r="H79" s="395" t="s">
        <v>10</v>
      </c>
      <c r="I79" s="444"/>
      <c r="J79" s="444"/>
      <c r="K79" s="444"/>
      <c r="L79" s="444"/>
    </row>
    <row r="80" spans="2:12" ht="12.75">
      <c r="B80" s="387" t="s">
        <v>86</v>
      </c>
      <c r="C80" s="388">
        <v>2</v>
      </c>
      <c r="D80" s="389"/>
      <c r="E80" s="389">
        <v>0</v>
      </c>
      <c r="F80" s="389">
        <f>'Gestion stock '!$E80-'Gestion stock '!$G80</f>
        <v>0</v>
      </c>
      <c r="G80" s="391"/>
      <c r="H80" s="392" t="s">
        <v>10</v>
      </c>
      <c r="I80" s="444"/>
      <c r="J80" s="444"/>
      <c r="K80" s="444"/>
      <c r="L80" s="444"/>
    </row>
    <row r="81" spans="2:12" ht="12.75">
      <c r="B81" s="393" t="s">
        <v>87</v>
      </c>
      <c r="C81" s="394">
        <v>2</v>
      </c>
      <c r="D81" s="171"/>
      <c r="E81" s="171">
        <v>0</v>
      </c>
      <c r="F81" s="171">
        <f>'Gestion stock '!$E81-'Gestion stock '!$G81</f>
        <v>0</v>
      </c>
      <c r="G81" s="391"/>
      <c r="H81" s="395" t="s">
        <v>10</v>
      </c>
      <c r="I81" s="444"/>
      <c r="J81" s="444"/>
      <c r="K81" s="444"/>
      <c r="L81" s="444"/>
    </row>
    <row r="82" spans="2:12" ht="12.75">
      <c r="B82" s="387" t="s">
        <v>88</v>
      </c>
      <c r="C82" s="388">
        <v>2</v>
      </c>
      <c r="D82" s="389"/>
      <c r="E82" s="389">
        <v>0</v>
      </c>
      <c r="F82" s="389">
        <f>'Gestion stock '!$E82-'Gestion stock '!$G82</f>
        <v>0</v>
      </c>
      <c r="G82" s="391"/>
      <c r="H82" s="392" t="s">
        <v>10</v>
      </c>
      <c r="I82" s="444"/>
      <c r="J82" s="444"/>
      <c r="K82" s="444"/>
      <c r="L82" s="444"/>
    </row>
    <row r="83" spans="2:12" ht="12.75">
      <c r="B83" s="393" t="s">
        <v>89</v>
      </c>
      <c r="C83" s="394">
        <v>2</v>
      </c>
      <c r="D83" s="171"/>
      <c r="E83" s="171">
        <v>0</v>
      </c>
      <c r="F83" s="171">
        <f>'Gestion stock '!$E83-'Gestion stock '!$G83</f>
        <v>0</v>
      </c>
      <c r="G83" s="391"/>
      <c r="H83" s="395" t="s">
        <v>10</v>
      </c>
      <c r="I83" s="444"/>
      <c r="J83" s="444"/>
      <c r="K83" s="444"/>
      <c r="L83" s="444"/>
    </row>
    <row r="84" spans="2:12" ht="12.75">
      <c r="B84" s="387" t="s">
        <v>90</v>
      </c>
      <c r="C84" s="388">
        <v>4</v>
      </c>
      <c r="D84" s="389"/>
      <c r="E84" s="389">
        <v>0</v>
      </c>
      <c r="F84" s="389">
        <f>'Gestion stock '!$E84-'Gestion stock '!$G84</f>
        <v>0</v>
      </c>
      <c r="G84" s="391"/>
      <c r="H84" s="392" t="s">
        <v>10</v>
      </c>
      <c r="I84" s="444"/>
      <c r="J84" s="444"/>
      <c r="K84" s="444"/>
      <c r="L84" s="444"/>
    </row>
    <row r="85" spans="2:12" ht="12.75">
      <c r="B85" s="393" t="s">
        <v>91</v>
      </c>
      <c r="C85" s="394">
        <v>4</v>
      </c>
      <c r="D85" s="171"/>
      <c r="E85" s="171">
        <v>0</v>
      </c>
      <c r="F85" s="171">
        <f>'Gestion stock '!$E85-'Gestion stock '!$G85</f>
        <v>0</v>
      </c>
      <c r="G85" s="391"/>
      <c r="H85" s="395" t="s">
        <v>10</v>
      </c>
      <c r="I85" s="444"/>
      <c r="J85" s="444"/>
      <c r="K85" s="444"/>
      <c r="L85" s="444"/>
    </row>
    <row r="86" spans="2:12" ht="12.75">
      <c r="B86" s="387" t="s">
        <v>92</v>
      </c>
      <c r="C86" s="388">
        <v>4</v>
      </c>
      <c r="D86" s="389"/>
      <c r="E86" s="389">
        <v>0</v>
      </c>
      <c r="F86" s="389">
        <f>'Gestion stock '!$E86-'Gestion stock '!$G86</f>
        <v>0</v>
      </c>
      <c r="G86" s="391"/>
      <c r="H86" s="392" t="s">
        <v>10</v>
      </c>
      <c r="I86" s="444"/>
      <c r="J86" s="444"/>
      <c r="K86" s="444"/>
      <c r="L86" s="444"/>
    </row>
    <row r="87" spans="2:12" ht="12.75">
      <c r="B87" s="393" t="s">
        <v>93</v>
      </c>
      <c r="C87" s="394">
        <v>6</v>
      </c>
      <c r="D87" s="171"/>
      <c r="E87" s="171">
        <v>0</v>
      </c>
      <c r="F87" s="171">
        <f>'Gestion stock '!$E87-'Gestion stock '!$G87</f>
        <v>0</v>
      </c>
      <c r="G87" s="391"/>
      <c r="H87" s="395" t="s">
        <v>10</v>
      </c>
      <c r="I87" s="444"/>
      <c r="J87" s="444"/>
      <c r="K87" s="444"/>
      <c r="L87" s="444"/>
    </row>
    <row r="88" spans="2:12" ht="12.75">
      <c r="B88" s="387" t="s">
        <v>94</v>
      </c>
      <c r="C88" s="388">
        <v>4</v>
      </c>
      <c r="D88" s="389"/>
      <c r="E88" s="389">
        <v>0</v>
      </c>
      <c r="F88" s="389">
        <f>'Gestion stock '!$E88-'Gestion stock '!$G88</f>
        <v>0</v>
      </c>
      <c r="G88" s="391"/>
      <c r="H88" s="392" t="s">
        <v>10</v>
      </c>
      <c r="I88" s="444"/>
      <c r="J88" s="444"/>
      <c r="K88" s="444"/>
      <c r="L88" s="444"/>
    </row>
    <row r="89" spans="2:12" ht="12.75">
      <c r="B89" s="393" t="s">
        <v>95</v>
      </c>
      <c r="C89" s="394">
        <v>4</v>
      </c>
      <c r="D89" s="171"/>
      <c r="E89" s="171">
        <v>0</v>
      </c>
      <c r="F89" s="171">
        <f>'Gestion stock '!$E89-'Gestion stock '!$G89</f>
        <v>0</v>
      </c>
      <c r="G89" s="391"/>
      <c r="H89" s="395" t="s">
        <v>10</v>
      </c>
      <c r="I89" s="444"/>
      <c r="J89" s="444"/>
      <c r="K89" s="444"/>
      <c r="L89" s="444"/>
    </row>
    <row r="90" spans="2:12" ht="12.75">
      <c r="B90" s="387" t="s">
        <v>96</v>
      </c>
      <c r="C90" s="388">
        <v>4</v>
      </c>
      <c r="D90" s="389"/>
      <c r="E90" s="389">
        <v>0</v>
      </c>
      <c r="F90" s="389">
        <f>'Gestion stock '!$E90-'Gestion stock '!$G90</f>
        <v>0</v>
      </c>
      <c r="G90" s="391"/>
      <c r="H90" s="392" t="s">
        <v>10</v>
      </c>
      <c r="I90" s="444"/>
      <c r="J90" s="444"/>
      <c r="K90" s="444"/>
      <c r="L90" s="444"/>
    </row>
    <row r="91" spans="2:12" ht="12.75">
      <c r="B91" s="393" t="s">
        <v>97</v>
      </c>
      <c r="C91" s="394">
        <v>4</v>
      </c>
      <c r="D91" s="171"/>
      <c r="E91" s="171">
        <v>0</v>
      </c>
      <c r="F91" s="171">
        <f>'Gestion stock '!$E91-'Gestion stock '!$G91</f>
        <v>0</v>
      </c>
      <c r="G91" s="391"/>
      <c r="H91" s="395" t="s">
        <v>10</v>
      </c>
      <c r="I91" s="444"/>
      <c r="J91" s="444"/>
      <c r="K91" s="444"/>
      <c r="L91" s="444"/>
    </row>
    <row r="92" spans="2:12" ht="12.75">
      <c r="B92" s="387" t="s">
        <v>98</v>
      </c>
      <c r="C92" s="388">
        <v>4</v>
      </c>
      <c r="D92" s="389"/>
      <c r="E92" s="389">
        <v>0</v>
      </c>
      <c r="F92" s="389">
        <f>'Gestion stock '!$E92-'Gestion stock '!$G92</f>
        <v>0</v>
      </c>
      <c r="G92" s="391"/>
      <c r="H92" s="392" t="s">
        <v>10</v>
      </c>
      <c r="I92" s="444"/>
      <c r="J92" s="444"/>
      <c r="K92" s="444"/>
      <c r="L92" s="444"/>
    </row>
    <row r="93" spans="2:12" ht="12.75">
      <c r="B93" s="393" t="s">
        <v>99</v>
      </c>
      <c r="C93" s="394">
        <v>4</v>
      </c>
      <c r="D93" s="171"/>
      <c r="E93" s="171">
        <v>0</v>
      </c>
      <c r="F93" s="171">
        <f>'Gestion stock '!$E93-'Gestion stock '!$G93</f>
        <v>0</v>
      </c>
      <c r="G93" s="391"/>
      <c r="H93" s="395" t="s">
        <v>10</v>
      </c>
      <c r="I93" s="444"/>
      <c r="J93" s="444"/>
      <c r="K93" s="444"/>
      <c r="L93" s="444"/>
    </row>
    <row r="94" spans="2:12" ht="12.75">
      <c r="B94" s="387" t="s">
        <v>100</v>
      </c>
      <c r="C94" s="388">
        <v>2</v>
      </c>
      <c r="D94" s="389"/>
      <c r="E94" s="389">
        <v>0</v>
      </c>
      <c r="F94" s="389">
        <f>'Gestion stock '!$E94-'Gestion stock '!$G94</f>
        <v>0</v>
      </c>
      <c r="G94" s="391"/>
      <c r="H94" s="392" t="s">
        <v>10</v>
      </c>
      <c r="I94" s="444"/>
      <c r="J94" s="444"/>
      <c r="K94" s="444"/>
      <c r="L94" s="444"/>
    </row>
    <row r="95" spans="2:12" ht="12.75">
      <c r="B95" s="396" t="s">
        <v>101</v>
      </c>
      <c r="C95" s="397">
        <v>2</v>
      </c>
      <c r="D95" s="398"/>
      <c r="E95" s="398">
        <v>0</v>
      </c>
      <c r="F95" s="398">
        <f>'Gestion stock '!$E95-'Gestion stock '!$G95</f>
        <v>0</v>
      </c>
      <c r="G95" s="399"/>
      <c r="H95" s="400" t="s">
        <v>10</v>
      </c>
      <c r="I95" s="444"/>
      <c r="J95" s="444"/>
      <c r="K95" s="444"/>
      <c r="L95" s="444"/>
    </row>
    <row r="96" spans="2:12" ht="15.75" customHeight="1">
      <c r="B96" s="401"/>
      <c r="D96" s="444"/>
      <c r="E96" s="444"/>
      <c r="F96" s="444"/>
      <c r="G96" s="444"/>
      <c r="H96" s="444"/>
      <c r="I96" s="444"/>
      <c r="J96" s="444"/>
      <c r="K96" s="444"/>
      <c r="L96" s="444"/>
    </row>
    <row r="104" ht="12.75"/>
    <row r="105" ht="12.75"/>
    <row r="106" ht="12.75"/>
    <row r="107" ht="12.75"/>
    <row r="108" ht="12.75"/>
    <row r="109" ht="12.75"/>
    <row r="110" ht="12.75"/>
    <row r="111" ht="12.75"/>
    <row r="112" ht="12.75"/>
    <row r="113" ht="12.75"/>
    <row r="114" ht="12.75"/>
    <row r="115" ht="12.75"/>
    <row r="116" ht="12.75"/>
    <row r="117" ht="12.75"/>
    <row r="142" ht="12.75"/>
    <row r="168" ht="12.75"/>
    <row r="169" ht="12.75"/>
    <row r="170" ht="12.75"/>
    <row r="171" ht="12.75"/>
    <row r="172" ht="12.75"/>
    <row r="173" ht="12.75"/>
    <row r="174" ht="12.75"/>
    <row r="175" ht="12.75"/>
    <row r="176" ht="12.75"/>
    <row r="177" ht="12.75"/>
    <row r="178" ht="12.75"/>
    <row r="179" ht="12.75"/>
    <row r="180" ht="12.75"/>
    <row r="181" ht="12.75"/>
    <row r="182" ht="12.75"/>
    <row r="183" ht="12.75"/>
    <row r="184" ht="12.75"/>
    <row r="185" ht="12.75"/>
    <row r="186" ht="12.75"/>
    <row r="208" ht="12.75"/>
    <row r="209" ht="12.75"/>
    <row r="210" ht="12.75"/>
    <row r="211" ht="12.75"/>
    <row r="212" ht="12.75"/>
    <row r="213" ht="12.75"/>
    <row r="214" ht="12.75"/>
    <row r="215" ht="12.75"/>
    <row r="216" ht="12.75"/>
    <row r="217" ht="12.75"/>
    <row r="218" ht="12.75"/>
    <row r="219" ht="12.75"/>
    <row r="220" ht="12.75"/>
    <row r="221" ht="12.75"/>
    <row r="235" ht="12.75"/>
    <row r="236" ht="12.75"/>
    <row r="237" ht="12.75"/>
    <row r="238" ht="12.75"/>
    <row r="239" ht="12.75"/>
    <row r="240" ht="12.75"/>
    <row r="241" ht="12.75"/>
    <row r="242" ht="12.75"/>
    <row r="243" ht="12.75"/>
    <row r="244" ht="12.75"/>
    <row r="245" ht="12.75"/>
    <row r="246" ht="12.75"/>
    <row r="247" ht="12.75"/>
    <row r="248" ht="12.75"/>
    <row r="273" ht="12.75"/>
    <row r="274" ht="12.75"/>
    <row r="275" ht="12.75"/>
  </sheetData>
  <protectedRanges>
    <protectedRange algorithmName="SHA-512" hashValue="EH00/IXNu46onKlDkJGacD6cpXM6rYlcS/kc8XwdFcSJ7IRdTl77IEMKvsLW7oBNtjUhwWomvKEo23knu/YFew==" saltValue="zVk1pyDwUKtg9hQZanrr6w==" spinCount="100000" sqref="F1:F1048576" name="Commande en cour"/>
  </protectedRange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3B304-2932-4C0E-8694-DC9D114262F2}">
  <sheetPr codeName="Feuil7">
    <tabColor theme="5"/>
  </sheetPr>
  <dimension ref="A1:D52"/>
  <sheetViews>
    <sheetView workbookViewId="0">
      <selection activeCell="B1" sqref="B1"/>
    </sheetView>
  </sheetViews>
  <sheetFormatPr defaultColWidth="11.42578125" defaultRowHeight="12.75"/>
  <cols>
    <col min="1" max="1" width="34.28515625" bestFit="1" customWidth="1"/>
  </cols>
  <sheetData>
    <row r="1" spans="1:4">
      <c r="B1" s="595" t="s">
        <v>432</v>
      </c>
      <c r="C1" s="595" t="s">
        <v>433</v>
      </c>
      <c r="D1" s="595" t="s">
        <v>431</v>
      </c>
    </row>
    <row r="2" spans="1:4" ht="14.25">
      <c r="A2" s="557" t="s">
        <v>117</v>
      </c>
      <c r="B2" s="19">
        <v>0.04</v>
      </c>
      <c r="C2" s="19">
        <v>0.04</v>
      </c>
      <c r="D2" s="19">
        <v>0.04</v>
      </c>
    </row>
    <row r="3" spans="1:4" ht="14.25">
      <c r="A3" s="558" t="s">
        <v>118</v>
      </c>
      <c r="B3" s="359">
        <v>0.04</v>
      </c>
      <c r="C3" s="359">
        <v>0.04</v>
      </c>
      <c r="D3" s="359">
        <v>0.04</v>
      </c>
    </row>
    <row r="4" spans="1:4" ht="14.25">
      <c r="A4" s="559" t="s">
        <v>119</v>
      </c>
      <c r="B4" s="19">
        <v>0.04</v>
      </c>
      <c r="C4" s="19">
        <v>0.04</v>
      </c>
      <c r="D4" s="19">
        <v>0.04</v>
      </c>
    </row>
    <row r="5" spans="1:4" ht="14.25">
      <c r="A5" s="560" t="s">
        <v>120</v>
      </c>
      <c r="B5" s="359">
        <v>0.04</v>
      </c>
      <c r="C5" s="359">
        <v>0.04</v>
      </c>
      <c r="D5" s="359">
        <v>0.04</v>
      </c>
    </row>
    <row r="6" spans="1:4" ht="14.25">
      <c r="A6" s="559" t="s">
        <v>121</v>
      </c>
      <c r="B6" s="19">
        <v>4.4999999999999998E-2</v>
      </c>
      <c r="C6" s="19">
        <v>4.4999999999999998E-2</v>
      </c>
      <c r="D6" s="19">
        <v>4.4999999999999998E-2</v>
      </c>
    </row>
    <row r="7" spans="1:4" ht="14.25">
      <c r="A7" s="558" t="s">
        <v>122</v>
      </c>
      <c r="B7" s="359">
        <v>4.4999999999999998E-2</v>
      </c>
      <c r="C7" s="359">
        <v>4.4999999999999998E-2</v>
      </c>
      <c r="D7" s="359">
        <v>4.4999999999999998E-2</v>
      </c>
    </row>
    <row r="8" spans="1:4" ht="14.25">
      <c r="A8" s="559" t="s">
        <v>123</v>
      </c>
      <c r="B8" s="20">
        <v>0.04</v>
      </c>
      <c r="C8" s="20">
        <v>0.04</v>
      </c>
      <c r="D8" s="20">
        <v>0.04</v>
      </c>
    </row>
    <row r="9" spans="1:4" ht="14.25">
      <c r="A9" s="560" t="s">
        <v>124</v>
      </c>
      <c r="B9" s="360">
        <v>0.04</v>
      </c>
      <c r="C9" s="360">
        <v>0.04</v>
      </c>
      <c r="D9" s="360">
        <v>0.04</v>
      </c>
    </row>
    <row r="10" spans="1:4" ht="14.25">
      <c r="A10" s="559" t="s">
        <v>125</v>
      </c>
      <c r="B10" s="20">
        <v>0.04</v>
      </c>
      <c r="C10" s="20">
        <v>0.04</v>
      </c>
      <c r="D10" s="20">
        <v>0.04</v>
      </c>
    </row>
    <row r="11" spans="1:4" ht="14.25">
      <c r="A11" s="560" t="s">
        <v>126</v>
      </c>
      <c r="B11" s="360">
        <v>0.03</v>
      </c>
      <c r="C11" s="360">
        <v>0.03</v>
      </c>
      <c r="D11" s="360">
        <v>0.03</v>
      </c>
    </row>
    <row r="12" spans="1:4" ht="14.25">
      <c r="A12" s="559" t="s">
        <v>127</v>
      </c>
      <c r="B12" s="20">
        <v>0.03</v>
      </c>
      <c r="C12" s="20">
        <v>0.03</v>
      </c>
      <c r="D12" s="20">
        <v>0.03</v>
      </c>
    </row>
    <row r="13" spans="1:4" ht="14.25">
      <c r="A13" s="558" t="s">
        <v>128</v>
      </c>
      <c r="B13" s="540">
        <v>0.04</v>
      </c>
      <c r="C13" s="540">
        <v>0.04</v>
      </c>
      <c r="D13" s="540">
        <v>0.04</v>
      </c>
    </row>
    <row r="14" spans="1:4">
      <c r="A14" s="561"/>
      <c r="B14" s="542"/>
      <c r="C14" s="542"/>
      <c r="D14" s="542"/>
    </row>
    <row r="15" spans="1:4" ht="14.25">
      <c r="A15" s="557" t="s">
        <v>129</v>
      </c>
      <c r="B15" s="541">
        <v>0.04</v>
      </c>
      <c r="C15" s="541">
        <v>0.04</v>
      </c>
      <c r="D15" s="541">
        <v>0.04</v>
      </c>
    </row>
    <row r="16" spans="1:4" ht="14.25">
      <c r="A16" s="558" t="s">
        <v>413</v>
      </c>
      <c r="B16" s="359">
        <v>0.09</v>
      </c>
      <c r="C16" s="359">
        <v>0.09</v>
      </c>
      <c r="D16" s="359">
        <v>0.09</v>
      </c>
    </row>
    <row r="17" spans="1:4" ht="14.25">
      <c r="A17" s="557" t="s">
        <v>130</v>
      </c>
      <c r="B17" s="19">
        <v>0.09</v>
      </c>
      <c r="C17" s="19">
        <v>0.09</v>
      </c>
      <c r="D17" s="19">
        <v>0.09</v>
      </c>
    </row>
    <row r="18" spans="1:4" ht="14.25">
      <c r="A18" s="558" t="s">
        <v>131</v>
      </c>
      <c r="B18" s="359">
        <v>0.09</v>
      </c>
      <c r="C18" s="359">
        <v>0.09</v>
      </c>
      <c r="D18" s="359">
        <v>0.09</v>
      </c>
    </row>
    <row r="19" spans="1:4" ht="14.25">
      <c r="A19" s="557" t="s">
        <v>132</v>
      </c>
      <c r="B19" s="19">
        <v>0.09</v>
      </c>
      <c r="C19" s="19">
        <v>0.09</v>
      </c>
      <c r="D19" s="19">
        <v>0.09</v>
      </c>
    </row>
    <row r="20" spans="1:4" ht="14.25">
      <c r="A20" s="558" t="s">
        <v>133</v>
      </c>
      <c r="B20" s="361">
        <v>0.1</v>
      </c>
      <c r="C20" s="361">
        <v>0.1</v>
      </c>
      <c r="D20" s="361">
        <v>0.1</v>
      </c>
    </row>
    <row r="21" spans="1:4" ht="14.25">
      <c r="A21" s="557" t="s">
        <v>134</v>
      </c>
      <c r="B21" s="19">
        <v>0.09</v>
      </c>
      <c r="C21" s="19">
        <v>0.09</v>
      </c>
      <c r="D21" s="19">
        <v>0.09</v>
      </c>
    </row>
    <row r="22" spans="1:4" ht="14.25">
      <c r="A22" s="558" t="s">
        <v>135</v>
      </c>
      <c r="B22" s="359">
        <v>0.09</v>
      </c>
      <c r="C22" s="359">
        <v>0.09</v>
      </c>
      <c r="D22" s="359">
        <v>0.09</v>
      </c>
    </row>
    <row r="23" spans="1:4" ht="14.25">
      <c r="A23" s="557" t="s">
        <v>136</v>
      </c>
      <c r="B23" s="19">
        <v>0.09</v>
      </c>
      <c r="C23" s="19">
        <v>0.09</v>
      </c>
      <c r="D23" s="19">
        <v>0.09</v>
      </c>
    </row>
    <row r="24" spans="1:4" ht="14.25">
      <c r="A24" s="558" t="s">
        <v>137</v>
      </c>
      <c r="B24" s="359">
        <v>0.09</v>
      </c>
      <c r="C24" s="359">
        <v>0.09</v>
      </c>
      <c r="D24" s="359">
        <v>0.09</v>
      </c>
    </row>
    <row r="25" spans="1:4" ht="14.25">
      <c r="A25" s="557" t="s">
        <v>138</v>
      </c>
      <c r="B25" s="19">
        <v>0.09</v>
      </c>
      <c r="C25" s="19">
        <v>0.09</v>
      </c>
      <c r="D25" s="19">
        <v>0.09</v>
      </c>
    </row>
    <row r="26" spans="1:4" ht="14.25">
      <c r="A26" s="558" t="s">
        <v>139</v>
      </c>
      <c r="B26" s="359">
        <v>0.09</v>
      </c>
      <c r="C26" s="359">
        <v>0.09</v>
      </c>
      <c r="D26" s="359">
        <v>0.09</v>
      </c>
    </row>
    <row r="27" spans="1:4" ht="14.25">
      <c r="A27" s="557" t="s">
        <v>140</v>
      </c>
      <c r="B27" s="19">
        <v>0.08</v>
      </c>
      <c r="C27" s="19">
        <v>0.08</v>
      </c>
      <c r="D27" s="19">
        <v>0.08</v>
      </c>
    </row>
    <row r="28" spans="1:4" ht="14.25">
      <c r="A28" s="560" t="s">
        <v>141</v>
      </c>
      <c r="B28" s="360">
        <v>0.09</v>
      </c>
      <c r="C28" s="360">
        <v>0.09</v>
      </c>
      <c r="D28" s="360">
        <v>0.09</v>
      </c>
    </row>
    <row r="29" spans="1:4" ht="14.25">
      <c r="A29" s="559" t="s">
        <v>142</v>
      </c>
      <c r="B29" s="20">
        <v>0.09</v>
      </c>
      <c r="C29" s="20">
        <v>0.09</v>
      </c>
      <c r="D29" s="20">
        <v>0.09</v>
      </c>
    </row>
    <row r="30" spans="1:4" ht="14.25">
      <c r="A30" s="558" t="s">
        <v>143</v>
      </c>
      <c r="B30" s="359">
        <v>0.09</v>
      </c>
      <c r="C30" s="359">
        <v>0.09</v>
      </c>
      <c r="D30" s="359">
        <v>0.09</v>
      </c>
    </row>
    <row r="31" spans="1:4" ht="14.25">
      <c r="A31" s="559" t="s">
        <v>144</v>
      </c>
      <c r="B31" s="20">
        <v>0.09</v>
      </c>
      <c r="C31" s="20">
        <v>0.09</v>
      </c>
      <c r="D31" s="20">
        <v>0.09</v>
      </c>
    </row>
    <row r="32" spans="1:4" ht="14.25">
      <c r="A32" s="560" t="s">
        <v>145</v>
      </c>
      <c r="B32" s="360">
        <v>0.09</v>
      </c>
      <c r="C32" s="360">
        <v>0.09</v>
      </c>
      <c r="D32" s="360">
        <v>0.09</v>
      </c>
    </row>
    <row r="33" spans="1:4" ht="14.25" hidden="1">
      <c r="A33" s="559" t="s">
        <v>146</v>
      </c>
      <c r="B33" s="20"/>
      <c r="C33" s="20"/>
      <c r="D33" s="20"/>
    </row>
    <row r="34" spans="1:4" ht="14.25" hidden="1">
      <c r="A34" s="559" t="s">
        <v>147</v>
      </c>
      <c r="B34" s="20"/>
      <c r="C34" s="20"/>
      <c r="D34" s="20"/>
    </row>
    <row r="35" spans="1:4" ht="14.25" hidden="1">
      <c r="A35" s="559" t="s">
        <v>148</v>
      </c>
      <c r="B35" s="20"/>
      <c r="C35" s="20"/>
      <c r="D35" s="20"/>
    </row>
    <row r="36" spans="1:4">
      <c r="A36" s="562"/>
      <c r="B36" s="581"/>
      <c r="C36" s="581"/>
      <c r="D36" s="581"/>
    </row>
    <row r="37" spans="1:4" ht="14.25">
      <c r="A37" s="563" t="s">
        <v>149</v>
      </c>
      <c r="B37" s="6">
        <v>2.5000000000000001E-2</v>
      </c>
      <c r="C37" s="6">
        <v>2.5000000000000001E-2</v>
      </c>
      <c r="D37" s="6">
        <v>2.5000000000000001E-2</v>
      </c>
    </row>
    <row r="38" spans="1:4" ht="14.25">
      <c r="A38" s="558" t="s">
        <v>150</v>
      </c>
      <c r="B38" s="359">
        <v>0.03</v>
      </c>
      <c r="C38" s="359">
        <v>0.03</v>
      </c>
      <c r="D38" s="359">
        <v>0.03</v>
      </c>
    </row>
    <row r="39" spans="1:4" ht="14.25">
      <c r="A39" s="557" t="s">
        <v>151</v>
      </c>
      <c r="B39" s="19">
        <v>0.02</v>
      </c>
      <c r="C39" s="19">
        <v>0.02</v>
      </c>
      <c r="D39" s="19">
        <v>0.02</v>
      </c>
    </row>
    <row r="40" spans="1:4" ht="14.25">
      <c r="A40" s="558" t="s">
        <v>152</v>
      </c>
      <c r="B40" s="359">
        <v>0.02</v>
      </c>
      <c r="C40" s="359">
        <v>0.02</v>
      </c>
      <c r="D40" s="359">
        <v>0.02</v>
      </c>
    </row>
    <row r="41" spans="1:4" ht="14.25">
      <c r="A41" s="563" t="s">
        <v>153</v>
      </c>
      <c r="B41" s="6">
        <v>0.02</v>
      </c>
      <c r="C41" s="6">
        <v>0.02</v>
      </c>
      <c r="D41" s="6">
        <v>0.02</v>
      </c>
    </row>
    <row r="42" spans="1:4" ht="14.25" hidden="1">
      <c r="A42" s="564" t="s">
        <v>154</v>
      </c>
      <c r="B42" s="4"/>
      <c r="C42" s="4"/>
      <c r="D42" s="4"/>
    </row>
    <row r="43" spans="1:4" ht="14.25" hidden="1">
      <c r="A43" s="563" t="s">
        <v>155</v>
      </c>
      <c r="B43" s="6"/>
      <c r="C43" s="6"/>
      <c r="D43" s="6"/>
    </row>
    <row r="44" spans="1:4">
      <c r="A44" s="562"/>
      <c r="B44" s="581"/>
      <c r="C44" s="581"/>
      <c r="D44" s="581"/>
    </row>
    <row r="45" spans="1:4" ht="14.25">
      <c r="A45" s="563" t="s">
        <v>156</v>
      </c>
      <c r="B45" s="6">
        <v>0.02</v>
      </c>
      <c r="C45" s="6">
        <v>0.02</v>
      </c>
      <c r="D45" s="6">
        <v>0.02</v>
      </c>
    </row>
    <row r="46" spans="1:4" ht="14.25">
      <c r="A46" s="565" t="s">
        <v>157</v>
      </c>
      <c r="B46" s="362">
        <v>0.05</v>
      </c>
      <c r="C46" s="362">
        <v>0.05</v>
      </c>
      <c r="D46" s="362">
        <v>0.05</v>
      </c>
    </row>
    <row r="47" spans="1:4" ht="14.25">
      <c r="A47" s="563" t="s">
        <v>158</v>
      </c>
      <c r="B47" s="6">
        <v>0.02</v>
      </c>
      <c r="C47" s="6">
        <v>0.02</v>
      </c>
      <c r="D47" s="6">
        <v>0.02</v>
      </c>
    </row>
    <row r="48" spans="1:4" ht="14.25">
      <c r="A48" s="558" t="s">
        <v>159</v>
      </c>
      <c r="B48" s="359">
        <v>0.05</v>
      </c>
      <c r="C48" s="359">
        <v>0.05</v>
      </c>
      <c r="D48" s="359">
        <v>0.05</v>
      </c>
    </row>
    <row r="49" spans="1:4" ht="14.25">
      <c r="A49" s="557" t="s">
        <v>160</v>
      </c>
      <c r="B49" s="19">
        <v>0.05</v>
      </c>
      <c r="C49" s="19">
        <v>0.05</v>
      </c>
      <c r="D49" s="19">
        <v>0.05</v>
      </c>
    </row>
    <row r="50" spans="1:4" ht="14.25">
      <c r="A50" s="558" t="s">
        <v>161</v>
      </c>
      <c r="B50" s="359">
        <v>0.02</v>
      </c>
      <c r="C50" s="359">
        <v>0.02</v>
      </c>
      <c r="D50" s="359">
        <v>0.02</v>
      </c>
    </row>
    <row r="51" spans="1:4" ht="14.25">
      <c r="A51" s="557" t="s">
        <v>162</v>
      </c>
      <c r="B51" s="19">
        <v>0.02</v>
      </c>
      <c r="C51" s="19">
        <v>0.02</v>
      </c>
      <c r="D51" s="19">
        <v>0.02</v>
      </c>
    </row>
    <row r="52" spans="1:4" ht="14.25">
      <c r="A52" s="565" t="s">
        <v>163</v>
      </c>
      <c r="B52" s="362">
        <v>1.4999999999999999E-2</v>
      </c>
      <c r="C52" s="362">
        <v>1.4999999999999999E-2</v>
      </c>
      <c r="D52" s="362">
        <v>1.4999999999999999E-2</v>
      </c>
    </row>
  </sheetData>
  <conditionalFormatting sqref="B15:D27 B37:D40 B45:D52 B30:D32 B2:D13">
    <cfRule type="containsBlanks" dxfId="41" priority="1">
      <formula>LEN(TRIM(B2))=0</formula>
    </cfRule>
  </conditionalFormatting>
  <conditionalFormatting sqref="B15:D35">
    <cfRule type="containsBlanks" dxfId="40" priority="2">
      <formula>LEN(TRIM(B15))=0</formula>
    </cfRule>
  </conditionalFormatting>
  <conditionalFormatting sqref="B37:D43">
    <cfRule type="containsBlanks" dxfId="39" priority="3">
      <formula>LEN(TRIM(B37))=0</formula>
    </cfRule>
  </conditionalFormatting>
  <conditionalFormatting sqref="B45:D52">
    <cfRule type="containsBlanks" dxfId="38" priority="4">
      <formula>LEN(TRIM(B45))=0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980000"/>
    <outlinePr summaryBelow="0" summaryRight="0"/>
    <pageSetUpPr fitToPage="1"/>
  </sheetPr>
  <dimension ref="A1:AG355"/>
  <sheetViews>
    <sheetView showGridLines="0" tabSelected="1" zoomScale="85" zoomScaleNormal="85" workbookViewId="0">
      <selection activeCell="N21" sqref="N21"/>
    </sheetView>
  </sheetViews>
  <sheetFormatPr defaultColWidth="14.42578125" defaultRowHeight="15.75" customHeight="1" outlineLevelRow="1"/>
  <cols>
    <col min="1" max="1" width="28.28515625" customWidth="1"/>
    <col min="2" max="2" width="6.5703125" customWidth="1"/>
    <col min="3" max="3" width="15.28515625" bestFit="1" customWidth="1"/>
    <col min="18" max="18" width="16.28515625" customWidth="1"/>
  </cols>
  <sheetData>
    <row r="1" spans="1:19" ht="12.75" customHeight="1">
      <c r="A1" s="653" t="s">
        <v>102</v>
      </c>
      <c r="B1" s="512" t="s">
        <v>103</v>
      </c>
      <c r="C1" s="566" t="s">
        <v>415</v>
      </c>
      <c r="D1" s="566" t="s">
        <v>415</v>
      </c>
      <c r="E1" s="566" t="s">
        <v>415</v>
      </c>
      <c r="F1" s="566" t="s">
        <v>415</v>
      </c>
      <c r="G1" s="566" t="s">
        <v>415</v>
      </c>
      <c r="H1" s="566" t="s">
        <v>415</v>
      </c>
      <c r="I1" s="566" t="s">
        <v>415</v>
      </c>
      <c r="J1" s="566" t="s">
        <v>415</v>
      </c>
      <c r="K1" s="566" t="s">
        <v>415</v>
      </c>
      <c r="L1" s="566" t="s">
        <v>415</v>
      </c>
      <c r="M1" s="566" t="s">
        <v>415</v>
      </c>
      <c r="N1" s="566" t="s">
        <v>415</v>
      </c>
      <c r="O1" s="566" t="s">
        <v>415</v>
      </c>
      <c r="P1" s="566" t="s">
        <v>415</v>
      </c>
      <c r="Q1" s="566" t="s">
        <v>415</v>
      </c>
      <c r="R1" s="647"/>
      <c r="S1" s="7"/>
    </row>
    <row r="2" spans="1:19" ht="13.5" thickBot="1">
      <c r="A2" s="654"/>
      <c r="B2" s="513" t="s">
        <v>104</v>
      </c>
      <c r="C2" s="567"/>
      <c r="D2" s="509"/>
      <c r="E2" s="509"/>
      <c r="F2" s="509"/>
      <c r="G2" s="509"/>
      <c r="H2" s="509"/>
      <c r="I2" s="509"/>
      <c r="J2" s="509"/>
      <c r="K2" s="509"/>
      <c r="L2" s="509"/>
      <c r="M2" s="509"/>
      <c r="N2" s="509"/>
      <c r="O2" s="509"/>
      <c r="P2" s="509"/>
      <c r="Q2" s="509"/>
      <c r="R2" s="648"/>
      <c r="S2" s="7"/>
    </row>
    <row r="3" spans="1:19" ht="33" customHeight="1" thickBot="1">
      <c r="A3" s="651" t="s">
        <v>105</v>
      </c>
      <c r="B3" s="652"/>
      <c r="C3" s="508"/>
      <c r="D3" s="580"/>
      <c r="E3" s="580"/>
      <c r="F3" s="580"/>
      <c r="G3" s="580"/>
      <c r="H3" s="580"/>
      <c r="I3" s="580"/>
      <c r="J3" s="580"/>
      <c r="K3" s="580"/>
      <c r="L3" s="580"/>
      <c r="M3" s="580"/>
      <c r="N3" s="580"/>
      <c r="O3" s="580"/>
      <c r="P3" s="580"/>
      <c r="Q3" s="580"/>
      <c r="R3" s="648"/>
      <c r="S3" s="7"/>
    </row>
    <row r="4" spans="1:19" ht="12.75">
      <c r="A4" s="643" t="s">
        <v>106</v>
      </c>
      <c r="B4" s="644"/>
      <c r="C4" s="566" t="s">
        <v>432</v>
      </c>
      <c r="D4" s="566"/>
      <c r="E4" s="566" t="s">
        <v>432</v>
      </c>
      <c r="F4" s="566"/>
      <c r="G4" s="566"/>
      <c r="H4" s="566"/>
      <c r="I4" s="566"/>
      <c r="J4" s="566"/>
      <c r="K4" s="566"/>
      <c r="L4" s="566"/>
      <c r="M4" s="566" t="s">
        <v>432</v>
      </c>
      <c r="N4" s="566" t="s">
        <v>433</v>
      </c>
      <c r="O4" s="566"/>
      <c r="P4" s="566"/>
      <c r="Q4" s="566"/>
      <c r="R4" s="648"/>
      <c r="S4" s="1"/>
    </row>
    <row r="5" spans="1:19" ht="13.5" thickBot="1">
      <c r="A5" s="645" t="s">
        <v>107</v>
      </c>
      <c r="B5" s="646"/>
      <c r="C5" s="569" t="s">
        <v>416</v>
      </c>
      <c r="D5" s="569" t="s">
        <v>416</v>
      </c>
      <c r="E5" s="569" t="s">
        <v>416</v>
      </c>
      <c r="F5" s="569" t="s">
        <v>416</v>
      </c>
      <c r="G5" s="569" t="s">
        <v>416</v>
      </c>
      <c r="H5" s="569" t="s">
        <v>416</v>
      </c>
      <c r="I5" s="569" t="s">
        <v>416</v>
      </c>
      <c r="J5" s="569" t="s">
        <v>416</v>
      </c>
      <c r="K5" s="569" t="s">
        <v>416</v>
      </c>
      <c r="L5" s="569" t="s">
        <v>416</v>
      </c>
      <c r="M5" s="569" t="s">
        <v>416</v>
      </c>
      <c r="N5" s="569" t="s">
        <v>416</v>
      </c>
      <c r="O5" s="569" t="s">
        <v>416</v>
      </c>
      <c r="P5" s="569" t="s">
        <v>416</v>
      </c>
      <c r="Q5" s="569" t="s">
        <v>416</v>
      </c>
      <c r="R5" s="648"/>
      <c r="S5" s="7"/>
    </row>
    <row r="6" spans="1:19" ht="33.75" customHeight="1">
      <c r="A6" s="643" t="s">
        <v>108</v>
      </c>
      <c r="B6" s="644"/>
      <c r="C6" s="568"/>
      <c r="D6" s="505"/>
      <c r="E6" s="505"/>
      <c r="F6" s="505"/>
      <c r="G6" s="505"/>
      <c r="H6" s="505"/>
      <c r="I6" s="505"/>
      <c r="J6" s="505"/>
      <c r="K6" s="505"/>
      <c r="L6" s="505"/>
      <c r="M6" s="505"/>
      <c r="N6" s="505"/>
      <c r="O6" s="505"/>
      <c r="P6" s="505"/>
      <c r="Q6" s="505"/>
      <c r="R6" s="648"/>
      <c r="S6" s="7"/>
    </row>
    <row r="7" spans="1:19" ht="18.75" customHeight="1" thickBot="1">
      <c r="A7" s="645" t="s">
        <v>109</v>
      </c>
      <c r="B7" s="646"/>
      <c r="C7" s="508"/>
      <c r="D7" s="508"/>
      <c r="E7" s="508"/>
      <c r="F7" s="508"/>
      <c r="G7" s="508"/>
      <c r="H7" s="508"/>
      <c r="I7" s="508"/>
      <c r="J7" s="508"/>
      <c r="K7" s="508"/>
      <c r="L7" s="508"/>
      <c r="M7" s="508"/>
      <c r="N7" s="508"/>
      <c r="O7" s="508"/>
      <c r="P7" s="508"/>
      <c r="Q7" s="508"/>
      <c r="R7" s="648"/>
      <c r="S7" s="7"/>
    </row>
    <row r="8" spans="1:19" ht="23.25" customHeight="1" thickTop="1">
      <c r="A8" s="643" t="s">
        <v>110</v>
      </c>
      <c r="B8" s="644"/>
      <c r="C8" s="510"/>
      <c r="D8" s="510"/>
      <c r="E8" s="510"/>
      <c r="F8" s="510"/>
      <c r="G8" s="510"/>
      <c r="H8" s="510"/>
      <c r="I8" s="510"/>
      <c r="J8" s="510"/>
      <c r="K8" s="510"/>
      <c r="L8" s="510"/>
      <c r="M8" s="510"/>
      <c r="N8" s="510"/>
      <c r="O8" s="510"/>
      <c r="P8" s="510"/>
      <c r="Q8" s="510"/>
      <c r="R8" s="649" t="s">
        <v>111</v>
      </c>
      <c r="S8" s="7"/>
    </row>
    <row r="9" spans="1:19" ht="20.25" customHeight="1" thickBot="1">
      <c r="A9" s="645" t="s">
        <v>112</v>
      </c>
      <c r="B9" s="646"/>
      <c r="C9" s="507"/>
      <c r="D9" s="507"/>
      <c r="E9" s="507"/>
      <c r="F9" s="507"/>
      <c r="G9" s="507"/>
      <c r="H9" s="507"/>
      <c r="I9" s="507"/>
      <c r="J9" s="507"/>
      <c r="K9" s="507"/>
      <c r="L9" s="507"/>
      <c r="M9" s="507"/>
      <c r="N9" s="507"/>
      <c r="O9" s="507"/>
      <c r="P9" s="507"/>
      <c r="Q9" s="507"/>
      <c r="R9" s="650"/>
      <c r="S9" s="7"/>
    </row>
    <row r="10" spans="1:19" ht="12.75">
      <c r="A10" s="643" t="s">
        <v>113</v>
      </c>
      <c r="B10" s="644"/>
      <c r="C10" s="552">
        <v>15</v>
      </c>
      <c r="D10" s="552"/>
      <c r="E10" s="552">
        <v>15</v>
      </c>
      <c r="F10" s="552"/>
      <c r="G10" s="552"/>
      <c r="H10" s="552"/>
      <c r="I10" s="552"/>
      <c r="J10" s="552"/>
      <c r="K10" s="552"/>
      <c r="L10" s="552"/>
      <c r="M10" s="552">
        <v>15</v>
      </c>
      <c r="N10" s="552">
        <v>10</v>
      </c>
      <c r="O10" s="552"/>
      <c r="P10" s="552"/>
      <c r="Q10" s="552"/>
      <c r="R10" s="554" t="str">
        <f>SUM(C10:Q10)&amp;" Adultes"</f>
        <v>55 Adultes</v>
      </c>
      <c r="S10" s="7"/>
    </row>
    <row r="11" spans="1:19" ht="13.5" thickBot="1">
      <c r="A11" s="645" t="s">
        <v>114</v>
      </c>
      <c r="B11" s="646"/>
      <c r="C11" s="506">
        <v>10</v>
      </c>
      <c r="D11" s="506"/>
      <c r="E11" s="506"/>
      <c r="F11" s="506"/>
      <c r="G11" s="506"/>
      <c r="H11" s="506"/>
      <c r="I11" s="506"/>
      <c r="J11" s="506"/>
      <c r="K11" s="506"/>
      <c r="L11" s="506"/>
      <c r="M11" s="506">
        <v>20</v>
      </c>
      <c r="N11" s="506"/>
      <c r="O11" s="506"/>
      <c r="P11" s="506"/>
      <c r="Q11" s="506"/>
      <c r="R11" s="555" t="str">
        <f>SUM(C11:Q11)&amp;" Enfants"</f>
        <v>30 Enfants</v>
      </c>
      <c r="S11" s="7"/>
    </row>
    <row r="12" spans="1:19" ht="12.75">
      <c r="A12" s="643" t="s">
        <v>115</v>
      </c>
      <c r="B12" s="644"/>
      <c r="C12" s="514">
        <f>C$11/2+C$10</f>
        <v>20</v>
      </c>
      <c r="D12" s="514">
        <f t="shared" ref="D12:Q12" si="0">D$11/2+D$10</f>
        <v>0</v>
      </c>
      <c r="E12" s="514">
        <f t="shared" si="0"/>
        <v>15</v>
      </c>
      <c r="F12" s="514">
        <f t="shared" si="0"/>
        <v>0</v>
      </c>
      <c r="G12" s="514">
        <f t="shared" si="0"/>
        <v>0</v>
      </c>
      <c r="H12" s="514">
        <f t="shared" si="0"/>
        <v>0</v>
      </c>
      <c r="I12" s="514">
        <f t="shared" si="0"/>
        <v>0</v>
      </c>
      <c r="J12" s="514">
        <f t="shared" si="0"/>
        <v>0</v>
      </c>
      <c r="K12" s="514">
        <f t="shared" si="0"/>
        <v>0</v>
      </c>
      <c r="L12" s="514">
        <f t="shared" si="0"/>
        <v>0</v>
      </c>
      <c r="M12" s="514">
        <f t="shared" si="0"/>
        <v>25</v>
      </c>
      <c r="N12" s="514">
        <f t="shared" si="0"/>
        <v>10</v>
      </c>
      <c r="O12" s="514">
        <f t="shared" si="0"/>
        <v>0</v>
      </c>
      <c r="P12" s="514">
        <f t="shared" si="0"/>
        <v>0</v>
      </c>
      <c r="Q12" s="591">
        <f t="shared" si="0"/>
        <v>0</v>
      </c>
      <c r="R12" s="593" t="str">
        <f>SUM(C12:Q12)&amp;" Personnes"</f>
        <v>70 Personnes</v>
      </c>
      <c r="S12" s="7"/>
    </row>
    <row r="13" spans="1:19" s="517" customFormat="1" ht="13.5" thickBot="1">
      <c r="A13" s="641" t="s">
        <v>116</v>
      </c>
      <c r="B13" s="642"/>
      <c r="C13" s="515">
        <f>IFERROR(IF(OR(C$4="4F 4G",C$4="4F 7G",C$4="Aniv 4F"),C$12*4,C12*C4),"Prob. Formule")</f>
        <v>80</v>
      </c>
      <c r="D13" s="515">
        <f t="shared" ref="D13:Q13" si="1">IFERROR(IF(OR(D$4="4F 4G",D$4="4F 7G",D$4="Aniv 4F"),D$12*4,D12*D4),"Prob. Formule")</f>
        <v>0</v>
      </c>
      <c r="E13" s="515">
        <f t="shared" si="1"/>
        <v>60</v>
      </c>
      <c r="F13" s="515">
        <f t="shared" si="1"/>
        <v>0</v>
      </c>
      <c r="G13" s="515">
        <f t="shared" si="1"/>
        <v>0</v>
      </c>
      <c r="H13" s="515">
        <f t="shared" si="1"/>
        <v>0</v>
      </c>
      <c r="I13" s="515">
        <f t="shared" si="1"/>
        <v>0</v>
      </c>
      <c r="J13" s="515">
        <f t="shared" si="1"/>
        <v>0</v>
      </c>
      <c r="K13" s="515">
        <f t="shared" si="1"/>
        <v>0</v>
      </c>
      <c r="L13" s="515">
        <f t="shared" si="1"/>
        <v>0</v>
      </c>
      <c r="M13" s="515">
        <f t="shared" si="1"/>
        <v>100</v>
      </c>
      <c r="N13" s="515">
        <f t="shared" si="1"/>
        <v>40</v>
      </c>
      <c r="O13" s="515">
        <f t="shared" si="1"/>
        <v>0</v>
      </c>
      <c r="P13" s="515">
        <f t="shared" si="1"/>
        <v>0</v>
      </c>
      <c r="Q13" s="592">
        <f t="shared" si="1"/>
        <v>0</v>
      </c>
      <c r="R13" s="594" t="str">
        <f>SUM(C13:Q13)&amp;" Fouées"</f>
        <v>280 Fouées</v>
      </c>
      <c r="S13" s="516"/>
    </row>
    <row r="14" spans="1:19" ht="14.25" customHeight="1">
      <c r="A14" s="614"/>
      <c r="B14" s="615"/>
      <c r="C14" s="570" t="str">
        <f>COUNT(C15:C26)&amp;" Entrée(s)"</f>
        <v>4 Entrée(s)</v>
      </c>
      <c r="D14" s="570" t="str">
        <f t="shared" ref="D14:Q14" si="2">COUNT(D15:D26)&amp;" Entrée(s)"</f>
        <v>0 Entrée(s)</v>
      </c>
      <c r="E14" s="570" t="str">
        <f t="shared" si="2"/>
        <v>2 Entrée(s)</v>
      </c>
      <c r="F14" s="570" t="str">
        <f t="shared" si="2"/>
        <v>0 Entrée(s)</v>
      </c>
      <c r="G14" s="570" t="str">
        <f t="shared" si="2"/>
        <v>0 Entrée(s)</v>
      </c>
      <c r="H14" s="570" t="str">
        <f t="shared" si="2"/>
        <v>0 Entrée(s)</v>
      </c>
      <c r="I14" s="570" t="str">
        <f t="shared" si="2"/>
        <v>0 Entrée(s)</v>
      </c>
      <c r="J14" s="570" t="str">
        <f t="shared" si="2"/>
        <v>0 Entrée(s)</v>
      </c>
      <c r="K14" s="570" t="str">
        <f t="shared" si="2"/>
        <v>0 Entrée(s)</v>
      </c>
      <c r="L14" s="570" t="str">
        <f t="shared" si="2"/>
        <v>0 Entrée(s)</v>
      </c>
      <c r="M14" s="570" t="str">
        <f t="shared" si="2"/>
        <v>1 Entrée(s)</v>
      </c>
      <c r="N14" s="570" t="str">
        <f t="shared" si="2"/>
        <v>3 Entrée(s)</v>
      </c>
      <c r="O14" s="570" t="str">
        <f t="shared" si="2"/>
        <v>0 Entrée(s)</v>
      </c>
      <c r="P14" s="570" t="str">
        <f t="shared" si="2"/>
        <v>0 Entrée(s)</v>
      </c>
      <c r="Q14" s="570" t="str">
        <f t="shared" si="2"/>
        <v>0 Entrée(s)</v>
      </c>
      <c r="R14" s="584"/>
    </row>
    <row r="15" spans="1:19" ht="15">
      <c r="A15" s="612" t="s">
        <v>117</v>
      </c>
      <c r="B15" s="613"/>
      <c r="C15" s="546"/>
      <c r="D15" s="546"/>
      <c r="E15" s="546"/>
      <c r="F15" s="546"/>
      <c r="G15" s="546"/>
      <c r="H15" s="546"/>
      <c r="I15" s="546"/>
      <c r="J15" s="546"/>
      <c r="K15" s="546"/>
      <c r="L15" s="546"/>
      <c r="M15" s="546"/>
      <c r="N15" s="546"/>
      <c r="O15" s="546"/>
      <c r="P15" s="546"/>
      <c r="Q15" s="546"/>
      <c r="R15" s="520">
        <f>SUM(C15:Q15)</f>
        <v>0</v>
      </c>
    </row>
    <row r="16" spans="1:19" ht="15">
      <c r="A16" s="610" t="s">
        <v>118</v>
      </c>
      <c r="B16" s="611"/>
      <c r="C16" s="547">
        <v>0.6</v>
      </c>
      <c r="D16" s="547"/>
      <c r="E16" s="547">
        <v>0.6</v>
      </c>
      <c r="F16" s="547"/>
      <c r="G16" s="547"/>
      <c r="H16" s="547"/>
      <c r="I16" s="547"/>
      <c r="J16" s="547"/>
      <c r="K16" s="547"/>
      <c r="L16" s="547"/>
      <c r="M16" s="547">
        <v>0.6</v>
      </c>
      <c r="N16" s="547"/>
      <c r="O16" s="547"/>
      <c r="P16" s="547"/>
      <c r="Q16" s="547"/>
      <c r="R16" s="521">
        <f>SUM(C16:Q16)</f>
        <v>1.7999999999999998</v>
      </c>
      <c r="S16" s="7"/>
    </row>
    <row r="17" spans="1:19" ht="15">
      <c r="A17" s="612" t="s">
        <v>119</v>
      </c>
      <c r="B17" s="613"/>
      <c r="C17" s="546"/>
      <c r="D17" s="546"/>
      <c r="E17" s="546"/>
      <c r="F17" s="546"/>
      <c r="G17" s="546"/>
      <c r="H17" s="546"/>
      <c r="I17" s="546"/>
      <c r="J17" s="546"/>
      <c r="K17" s="546"/>
      <c r="L17" s="546"/>
      <c r="M17" s="546"/>
      <c r="N17" s="546">
        <v>0.4</v>
      </c>
      <c r="O17" s="546"/>
      <c r="P17" s="546"/>
      <c r="Q17" s="546"/>
      <c r="R17" s="520">
        <f t="shared" ref="R17:R65" si="3">SUM(C17:Q17)</f>
        <v>0.4</v>
      </c>
      <c r="S17" s="16"/>
    </row>
    <row r="18" spans="1:19" ht="15">
      <c r="A18" s="610" t="s">
        <v>120</v>
      </c>
      <c r="B18" s="611"/>
      <c r="C18" s="548"/>
      <c r="D18" s="548"/>
      <c r="E18" s="548">
        <v>0.6</v>
      </c>
      <c r="F18" s="548"/>
      <c r="G18" s="548"/>
      <c r="H18" s="548"/>
      <c r="I18" s="548"/>
      <c r="J18" s="548"/>
      <c r="K18" s="548"/>
      <c r="L18" s="548"/>
      <c r="M18" s="548"/>
      <c r="N18" s="548"/>
      <c r="O18" s="548"/>
      <c r="P18" s="547"/>
      <c r="Q18" s="547"/>
      <c r="R18" s="521">
        <f t="shared" si="3"/>
        <v>0.6</v>
      </c>
      <c r="S18" s="16"/>
    </row>
    <row r="19" spans="1:19" ht="15">
      <c r="A19" s="612" t="s">
        <v>121</v>
      </c>
      <c r="B19" s="613"/>
      <c r="C19" s="549">
        <v>0.67499999999999993</v>
      </c>
      <c r="D19" s="549"/>
      <c r="E19" s="549"/>
      <c r="F19" s="549"/>
      <c r="G19" s="549"/>
      <c r="H19" s="549"/>
      <c r="I19" s="549"/>
      <c r="J19" s="549"/>
      <c r="K19" s="549"/>
      <c r="L19" s="549"/>
      <c r="M19" s="549"/>
      <c r="N19" s="549">
        <v>0.44999999999999996</v>
      </c>
      <c r="O19" s="549"/>
      <c r="P19" s="546"/>
      <c r="Q19" s="546"/>
      <c r="R19" s="520">
        <f t="shared" si="3"/>
        <v>1.125</v>
      </c>
      <c r="S19" s="16"/>
    </row>
    <row r="20" spans="1:19" ht="15">
      <c r="A20" s="610" t="s">
        <v>122</v>
      </c>
      <c r="B20" s="611"/>
      <c r="C20" s="550"/>
      <c r="D20" s="550"/>
      <c r="E20" s="550"/>
      <c r="F20" s="550"/>
      <c r="G20" s="550"/>
      <c r="H20" s="550"/>
      <c r="I20" s="550"/>
      <c r="J20" s="550"/>
      <c r="K20" s="550"/>
      <c r="L20" s="550"/>
      <c r="M20" s="550"/>
      <c r="N20" s="550"/>
      <c r="O20" s="550"/>
      <c r="P20" s="547"/>
      <c r="Q20" s="547"/>
      <c r="R20" s="521">
        <f t="shared" si="3"/>
        <v>0</v>
      </c>
      <c r="S20" s="7"/>
    </row>
    <row r="21" spans="1:19" ht="15">
      <c r="A21" s="612" t="s">
        <v>123</v>
      </c>
      <c r="B21" s="613"/>
      <c r="C21" s="549"/>
      <c r="D21" s="549"/>
      <c r="E21" s="549"/>
      <c r="F21" s="549"/>
      <c r="G21" s="549"/>
      <c r="H21" s="549"/>
      <c r="I21" s="549"/>
      <c r="J21" s="549"/>
      <c r="K21" s="549"/>
      <c r="L21" s="549"/>
      <c r="M21" s="549"/>
      <c r="N21" s="549">
        <v>0.4</v>
      </c>
      <c r="O21" s="549"/>
      <c r="P21" s="546"/>
      <c r="Q21" s="546"/>
      <c r="R21" s="520">
        <f t="shared" si="3"/>
        <v>0.4</v>
      </c>
      <c r="S21" s="16"/>
    </row>
    <row r="22" spans="1:19" ht="15">
      <c r="A22" s="610" t="s">
        <v>124</v>
      </c>
      <c r="B22" s="611"/>
      <c r="C22" s="550"/>
      <c r="D22" s="550"/>
      <c r="E22" s="550"/>
      <c r="F22" s="550"/>
      <c r="G22" s="550"/>
      <c r="H22" s="550"/>
      <c r="I22" s="550"/>
      <c r="J22" s="550"/>
      <c r="K22" s="550"/>
      <c r="L22" s="550"/>
      <c r="M22" s="550"/>
      <c r="N22" s="550"/>
      <c r="O22" s="550"/>
      <c r="P22" s="547"/>
      <c r="Q22" s="547"/>
      <c r="R22" s="521">
        <f t="shared" si="3"/>
        <v>0</v>
      </c>
      <c r="S22" s="16"/>
    </row>
    <row r="23" spans="1:19" ht="15">
      <c r="A23" s="612" t="s">
        <v>125</v>
      </c>
      <c r="B23" s="613"/>
      <c r="C23" s="549">
        <v>0.6</v>
      </c>
      <c r="D23" s="549"/>
      <c r="E23" s="549"/>
      <c r="F23" s="549"/>
      <c r="G23" s="549"/>
      <c r="H23" s="549"/>
      <c r="I23" s="549"/>
      <c r="J23" s="549"/>
      <c r="K23" s="549"/>
      <c r="L23" s="549"/>
      <c r="M23" s="549"/>
      <c r="N23" s="549"/>
      <c r="O23" s="549"/>
      <c r="P23" s="546"/>
      <c r="Q23" s="546"/>
      <c r="R23" s="520">
        <f t="shared" si="3"/>
        <v>0.6</v>
      </c>
      <c r="S23" s="16"/>
    </row>
    <row r="24" spans="1:19" ht="15">
      <c r="A24" s="610" t="s">
        <v>126</v>
      </c>
      <c r="B24" s="611"/>
      <c r="C24" s="550"/>
      <c r="D24" s="550"/>
      <c r="E24" s="550"/>
      <c r="F24" s="550"/>
      <c r="G24" s="550"/>
      <c r="H24" s="550"/>
      <c r="I24" s="550"/>
      <c r="J24" s="550"/>
      <c r="K24" s="550"/>
      <c r="L24" s="550"/>
      <c r="M24" s="550"/>
      <c r="N24" s="550"/>
      <c r="O24" s="550"/>
      <c r="P24" s="547"/>
      <c r="Q24" s="547"/>
      <c r="R24" s="521">
        <f t="shared" si="3"/>
        <v>0</v>
      </c>
      <c r="S24" s="16"/>
    </row>
    <row r="25" spans="1:19" ht="15">
      <c r="A25" s="612" t="s">
        <v>127</v>
      </c>
      <c r="B25" s="613"/>
      <c r="C25" s="549">
        <v>0.44999999999999996</v>
      </c>
      <c r="D25" s="549"/>
      <c r="E25" s="549"/>
      <c r="F25" s="549"/>
      <c r="G25" s="549"/>
      <c r="H25" s="549"/>
      <c r="I25" s="549"/>
      <c r="J25" s="549"/>
      <c r="K25" s="549"/>
      <c r="L25" s="549"/>
      <c r="M25" s="549"/>
      <c r="N25" s="549"/>
      <c r="O25" s="549"/>
      <c r="P25" s="546"/>
      <c r="Q25" s="546"/>
      <c r="R25" s="520">
        <f t="shared" si="3"/>
        <v>0.44999999999999996</v>
      </c>
      <c r="S25" s="7"/>
    </row>
    <row r="26" spans="1:19" ht="15">
      <c r="A26" s="610" t="s">
        <v>128</v>
      </c>
      <c r="B26" s="611"/>
      <c r="C26" s="550"/>
      <c r="D26" s="550"/>
      <c r="E26" s="550"/>
      <c r="F26" s="550"/>
      <c r="G26" s="550"/>
      <c r="H26" s="550"/>
      <c r="I26" s="550"/>
      <c r="J26" s="550"/>
      <c r="K26" s="550"/>
      <c r="L26" s="550"/>
      <c r="M26" s="550"/>
      <c r="N26" s="550"/>
      <c r="O26" s="550"/>
      <c r="P26" s="547"/>
      <c r="Q26" s="547"/>
      <c r="R26" s="521">
        <f t="shared" si="3"/>
        <v>0</v>
      </c>
      <c r="S26" s="7"/>
    </row>
    <row r="27" spans="1:19" ht="14.25" customHeight="1">
      <c r="A27" s="618"/>
      <c r="B27" s="619"/>
      <c r="C27" s="571" t="str">
        <f>COUNT(C28:C45)&amp;" Plat(s)"</f>
        <v>5 Plat(s)</v>
      </c>
      <c r="D27" s="571">
        <v>0</v>
      </c>
      <c r="E27" s="571" t="str">
        <f t="shared" ref="E27:Q27" si="4">COUNT(E28:E45)&amp;" Plat(s)"</f>
        <v>0 Plat(s)</v>
      </c>
      <c r="F27" s="571" t="str">
        <f t="shared" si="4"/>
        <v>0 Plat(s)</v>
      </c>
      <c r="G27" s="571" t="str">
        <f t="shared" si="4"/>
        <v>0 Plat(s)</v>
      </c>
      <c r="H27" s="571" t="str">
        <f t="shared" si="4"/>
        <v>0 Plat(s)</v>
      </c>
      <c r="I27" s="571" t="str">
        <f t="shared" si="4"/>
        <v>0 Plat(s)</v>
      </c>
      <c r="J27" s="571" t="str">
        <f t="shared" si="4"/>
        <v>0 Plat(s)</v>
      </c>
      <c r="K27" s="571" t="str">
        <f t="shared" si="4"/>
        <v>0 Plat(s)</v>
      </c>
      <c r="L27" s="571" t="str">
        <f t="shared" si="4"/>
        <v>0 Plat(s)</v>
      </c>
      <c r="M27" s="571" t="str">
        <f t="shared" si="4"/>
        <v>0 Plat(s)</v>
      </c>
      <c r="N27" s="571" t="str">
        <f t="shared" si="4"/>
        <v>0 Plat(s)</v>
      </c>
      <c r="O27" s="571" t="str">
        <f t="shared" si="4"/>
        <v>0 Plat(s)</v>
      </c>
      <c r="P27" s="571" t="str">
        <f t="shared" si="4"/>
        <v>0 Plat(s)</v>
      </c>
      <c r="Q27" s="571" t="str">
        <f t="shared" si="4"/>
        <v>0 Plat(s)</v>
      </c>
      <c r="R27" s="596"/>
      <c r="S27" s="7"/>
    </row>
    <row r="28" spans="1:19" ht="15">
      <c r="A28" s="612" t="s">
        <v>129</v>
      </c>
      <c r="B28" s="613"/>
      <c r="C28" s="546">
        <v>0.6</v>
      </c>
      <c r="D28" s="546"/>
      <c r="E28" s="546"/>
      <c r="F28" s="546"/>
      <c r="G28" s="546"/>
      <c r="H28" s="546"/>
      <c r="I28" s="546"/>
      <c r="J28" s="546"/>
      <c r="K28" s="546"/>
      <c r="L28" s="546"/>
      <c r="M28" s="546"/>
      <c r="N28" s="546"/>
      <c r="O28" s="546"/>
      <c r="P28" s="546"/>
      <c r="Q28" s="546"/>
      <c r="R28" s="597">
        <f t="shared" si="3"/>
        <v>0.6</v>
      </c>
      <c r="S28" s="7"/>
    </row>
    <row r="29" spans="1:19" ht="15">
      <c r="A29" s="610" t="s">
        <v>413</v>
      </c>
      <c r="B29" s="611"/>
      <c r="C29" s="547"/>
      <c r="D29" s="547"/>
      <c r="E29" s="547"/>
      <c r="F29" s="547"/>
      <c r="G29" s="547"/>
      <c r="H29" s="547"/>
      <c r="I29" s="547"/>
      <c r="J29" s="547"/>
      <c r="K29" s="547"/>
      <c r="L29" s="547"/>
      <c r="M29" s="547"/>
      <c r="N29" s="547"/>
      <c r="O29" s="547"/>
      <c r="P29" s="547"/>
      <c r="Q29" s="547"/>
      <c r="R29" s="598">
        <f t="shared" si="3"/>
        <v>0</v>
      </c>
      <c r="S29" s="7"/>
    </row>
    <row r="30" spans="1:19" s="291" customFormat="1" ht="15">
      <c r="A30" s="612" t="s">
        <v>130</v>
      </c>
      <c r="B30" s="613"/>
      <c r="C30" s="546">
        <v>1.3499999999999999</v>
      </c>
      <c r="D30" s="546"/>
      <c r="E30" s="546"/>
      <c r="F30" s="546"/>
      <c r="G30" s="546"/>
      <c r="H30" s="546"/>
      <c r="I30" s="546"/>
      <c r="J30" s="546"/>
      <c r="K30" s="546"/>
      <c r="L30" s="546"/>
      <c r="M30" s="546"/>
      <c r="N30" s="546"/>
      <c r="O30" s="546"/>
      <c r="P30" s="546"/>
      <c r="Q30" s="546"/>
      <c r="R30" s="597">
        <f t="shared" si="3"/>
        <v>1.3499999999999999</v>
      </c>
      <c r="S30" s="7"/>
    </row>
    <row r="31" spans="1:19" ht="15">
      <c r="A31" s="610" t="s">
        <v>131</v>
      </c>
      <c r="B31" s="611"/>
      <c r="C31" s="547"/>
      <c r="D31" s="547"/>
      <c r="E31" s="547"/>
      <c r="F31" s="547"/>
      <c r="G31" s="547"/>
      <c r="H31" s="547"/>
      <c r="I31" s="547"/>
      <c r="J31" s="547"/>
      <c r="K31" s="547"/>
      <c r="L31" s="547"/>
      <c r="M31" s="547"/>
      <c r="N31" s="547"/>
      <c r="O31" s="547"/>
      <c r="P31" s="547"/>
      <c r="Q31" s="547"/>
      <c r="R31" s="598">
        <f t="shared" si="3"/>
        <v>0</v>
      </c>
      <c r="S31" s="7"/>
    </row>
    <row r="32" spans="1:19" ht="15">
      <c r="A32" s="612" t="s">
        <v>132</v>
      </c>
      <c r="B32" s="613"/>
      <c r="C32" s="546">
        <v>1.3499999999999999</v>
      </c>
      <c r="D32" s="546"/>
      <c r="E32" s="546"/>
      <c r="F32" s="546"/>
      <c r="G32" s="546"/>
      <c r="H32" s="546"/>
      <c r="I32" s="546"/>
      <c r="J32" s="546"/>
      <c r="K32" s="546"/>
      <c r="L32" s="546"/>
      <c r="M32" s="546"/>
      <c r="N32" s="546"/>
      <c r="O32" s="546"/>
      <c r="P32" s="546"/>
      <c r="Q32" s="546"/>
      <c r="R32" s="597">
        <f t="shared" si="3"/>
        <v>1.3499999999999999</v>
      </c>
      <c r="S32" s="7"/>
    </row>
    <row r="33" spans="1:19" ht="15">
      <c r="A33" s="610" t="s">
        <v>133</v>
      </c>
      <c r="B33" s="611"/>
      <c r="C33" s="547"/>
      <c r="D33" s="547"/>
      <c r="E33" s="547"/>
      <c r="F33" s="547"/>
      <c r="G33" s="547"/>
      <c r="H33" s="547"/>
      <c r="I33" s="547"/>
      <c r="J33" s="547"/>
      <c r="K33" s="547"/>
      <c r="L33" s="547"/>
      <c r="M33" s="547"/>
      <c r="N33" s="547"/>
      <c r="O33" s="547"/>
      <c r="P33" s="547"/>
      <c r="Q33" s="547"/>
      <c r="R33" s="598">
        <f t="shared" si="3"/>
        <v>0</v>
      </c>
      <c r="S33" s="7"/>
    </row>
    <row r="34" spans="1:19" ht="15">
      <c r="A34" s="612" t="s">
        <v>134</v>
      </c>
      <c r="B34" s="613"/>
      <c r="C34" s="546"/>
      <c r="D34" s="546"/>
      <c r="E34" s="546"/>
      <c r="F34" s="546"/>
      <c r="G34" s="546"/>
      <c r="H34" s="546"/>
      <c r="I34" s="546"/>
      <c r="J34" s="546"/>
      <c r="K34" s="546"/>
      <c r="L34" s="546"/>
      <c r="M34" s="546"/>
      <c r="N34" s="546"/>
      <c r="O34" s="546"/>
      <c r="P34" s="546"/>
      <c r="Q34" s="546"/>
      <c r="R34" s="597">
        <f t="shared" si="3"/>
        <v>0</v>
      </c>
      <c r="S34" s="7"/>
    </row>
    <row r="35" spans="1:19" ht="15">
      <c r="A35" s="610" t="s">
        <v>135</v>
      </c>
      <c r="B35" s="611"/>
      <c r="C35" s="547">
        <v>1.3499999999999999</v>
      </c>
      <c r="D35" s="547"/>
      <c r="E35" s="547"/>
      <c r="F35" s="547"/>
      <c r="G35" s="547"/>
      <c r="H35" s="547"/>
      <c r="I35" s="547"/>
      <c r="J35" s="547"/>
      <c r="K35" s="547"/>
      <c r="L35" s="547"/>
      <c r="M35" s="547"/>
      <c r="N35" s="547"/>
      <c r="O35" s="547"/>
      <c r="P35" s="547"/>
      <c r="Q35" s="547"/>
      <c r="R35" s="598">
        <f t="shared" si="3"/>
        <v>1.3499999999999999</v>
      </c>
      <c r="S35" s="7"/>
    </row>
    <row r="36" spans="1:19" ht="15">
      <c r="A36" s="612" t="s">
        <v>136</v>
      </c>
      <c r="B36" s="613"/>
      <c r="C36" s="546"/>
      <c r="D36" s="546"/>
      <c r="E36" s="546"/>
      <c r="F36" s="546"/>
      <c r="G36" s="546"/>
      <c r="H36" s="546"/>
      <c r="I36" s="546"/>
      <c r="J36" s="546"/>
      <c r="K36" s="546"/>
      <c r="L36" s="546"/>
      <c r="M36" s="546"/>
      <c r="N36" s="546"/>
      <c r="O36" s="546"/>
      <c r="P36" s="546"/>
      <c r="Q36" s="546"/>
      <c r="R36" s="597">
        <f t="shared" si="3"/>
        <v>0</v>
      </c>
      <c r="S36" s="7"/>
    </row>
    <row r="37" spans="1:19" ht="15">
      <c r="A37" s="610" t="s">
        <v>137</v>
      </c>
      <c r="B37" s="611"/>
      <c r="C37" s="547"/>
      <c r="D37" s="547"/>
      <c r="E37" s="547"/>
      <c r="F37" s="547"/>
      <c r="G37" s="547"/>
      <c r="H37" s="547"/>
      <c r="I37" s="547"/>
      <c r="J37" s="547"/>
      <c r="K37" s="547"/>
      <c r="L37" s="547"/>
      <c r="M37" s="547"/>
      <c r="N37" s="547"/>
      <c r="O37" s="547"/>
      <c r="P37" s="547"/>
      <c r="Q37" s="547"/>
      <c r="R37" s="598">
        <f t="shared" si="3"/>
        <v>0</v>
      </c>
      <c r="S37" s="7"/>
    </row>
    <row r="38" spans="1:19" ht="15">
      <c r="A38" s="612" t="s">
        <v>138</v>
      </c>
      <c r="B38" s="613"/>
      <c r="C38" s="546"/>
      <c r="D38" s="546"/>
      <c r="E38" s="546"/>
      <c r="F38" s="546"/>
      <c r="G38" s="546"/>
      <c r="H38" s="546"/>
      <c r="I38" s="546"/>
      <c r="J38" s="546"/>
      <c r="K38" s="546"/>
      <c r="L38" s="546"/>
      <c r="M38" s="546"/>
      <c r="N38" s="546"/>
      <c r="O38" s="546"/>
      <c r="P38" s="546"/>
      <c r="Q38" s="546"/>
      <c r="R38" s="597">
        <f t="shared" si="3"/>
        <v>0</v>
      </c>
      <c r="S38" s="7"/>
    </row>
    <row r="39" spans="1:19" ht="15">
      <c r="A39" s="610" t="s">
        <v>139</v>
      </c>
      <c r="B39" s="611"/>
      <c r="C39" s="547">
        <v>1.3499999999999999</v>
      </c>
      <c r="D39" s="547"/>
      <c r="E39" s="547"/>
      <c r="F39" s="547"/>
      <c r="G39" s="547"/>
      <c r="H39" s="547"/>
      <c r="I39" s="547"/>
      <c r="J39" s="547"/>
      <c r="K39" s="547"/>
      <c r="L39" s="547"/>
      <c r="M39" s="547"/>
      <c r="N39" s="547"/>
      <c r="O39" s="547"/>
      <c r="P39" s="547"/>
      <c r="Q39" s="547"/>
      <c r="R39" s="598">
        <f t="shared" si="3"/>
        <v>1.3499999999999999</v>
      </c>
      <c r="S39" s="7"/>
    </row>
    <row r="40" spans="1:19" ht="15">
      <c r="A40" s="612" t="s">
        <v>140</v>
      </c>
      <c r="B40" s="613"/>
      <c r="C40" s="546"/>
      <c r="D40" s="546"/>
      <c r="E40" s="546"/>
      <c r="F40" s="546"/>
      <c r="G40" s="546"/>
      <c r="H40" s="546"/>
      <c r="I40" s="546"/>
      <c r="J40" s="546"/>
      <c r="K40" s="546"/>
      <c r="L40" s="546"/>
      <c r="M40" s="546"/>
      <c r="N40" s="546"/>
      <c r="O40" s="546"/>
      <c r="P40" s="546"/>
      <c r="Q40" s="546"/>
      <c r="R40" s="597">
        <f t="shared" si="3"/>
        <v>0</v>
      </c>
      <c r="S40" s="7"/>
    </row>
    <row r="41" spans="1:19" ht="15">
      <c r="A41" s="610" t="s">
        <v>141</v>
      </c>
      <c r="B41" s="611"/>
      <c r="C41" s="547"/>
      <c r="D41" s="547"/>
      <c r="E41" s="547"/>
      <c r="F41" s="547"/>
      <c r="G41" s="547"/>
      <c r="H41" s="547"/>
      <c r="I41" s="547"/>
      <c r="J41" s="547"/>
      <c r="K41" s="547"/>
      <c r="L41" s="547"/>
      <c r="M41" s="547"/>
      <c r="N41" s="547"/>
      <c r="O41" s="547"/>
      <c r="P41" s="547"/>
      <c r="Q41" s="547"/>
      <c r="R41" s="598">
        <f t="shared" si="3"/>
        <v>0</v>
      </c>
      <c r="S41" s="7"/>
    </row>
    <row r="42" spans="1:19" ht="15">
      <c r="A42" s="612" t="s">
        <v>142</v>
      </c>
      <c r="B42" s="613"/>
      <c r="C42" s="546"/>
      <c r="D42" s="546"/>
      <c r="E42" s="546"/>
      <c r="F42" s="546"/>
      <c r="G42" s="546"/>
      <c r="H42" s="546"/>
      <c r="I42" s="546"/>
      <c r="J42" s="546"/>
      <c r="K42" s="546"/>
      <c r="L42" s="546"/>
      <c r="M42" s="546"/>
      <c r="N42" s="546"/>
      <c r="O42" s="546"/>
      <c r="P42" s="546"/>
      <c r="Q42" s="546"/>
      <c r="R42" s="597">
        <f t="shared" si="3"/>
        <v>0</v>
      </c>
      <c r="S42" s="7"/>
    </row>
    <row r="43" spans="1:19" ht="15">
      <c r="A43" s="610" t="s">
        <v>143</v>
      </c>
      <c r="B43" s="611"/>
      <c r="C43" s="547"/>
      <c r="D43" s="547"/>
      <c r="E43" s="547"/>
      <c r="F43" s="547"/>
      <c r="G43" s="547"/>
      <c r="H43" s="547"/>
      <c r="I43" s="547"/>
      <c r="J43" s="547"/>
      <c r="K43" s="547"/>
      <c r="L43" s="547"/>
      <c r="M43" s="547"/>
      <c r="N43" s="547"/>
      <c r="O43" s="547"/>
      <c r="P43" s="547"/>
      <c r="Q43" s="547"/>
      <c r="R43" s="598">
        <f t="shared" si="3"/>
        <v>0</v>
      </c>
      <c r="S43" s="7"/>
    </row>
    <row r="44" spans="1:19" ht="15">
      <c r="A44" s="612" t="s">
        <v>144</v>
      </c>
      <c r="B44" s="613"/>
      <c r="C44" s="546"/>
      <c r="D44" s="546"/>
      <c r="E44" s="546"/>
      <c r="F44" s="546"/>
      <c r="G44" s="546"/>
      <c r="H44" s="546"/>
      <c r="I44" s="546"/>
      <c r="J44" s="546"/>
      <c r="K44" s="546"/>
      <c r="L44" s="546"/>
      <c r="M44" s="546"/>
      <c r="N44" s="546"/>
      <c r="O44" s="546"/>
      <c r="P44" s="546"/>
      <c r="Q44" s="546"/>
      <c r="R44" s="597">
        <f t="shared" si="3"/>
        <v>0</v>
      </c>
      <c r="S44" s="7"/>
    </row>
    <row r="45" spans="1:19" ht="15" collapsed="1">
      <c r="A45" s="610" t="s">
        <v>145</v>
      </c>
      <c r="B45" s="611"/>
      <c r="C45" s="547"/>
      <c r="D45" s="547"/>
      <c r="E45" s="547"/>
      <c r="F45" s="547"/>
      <c r="G45" s="547"/>
      <c r="H45" s="547"/>
      <c r="I45" s="547"/>
      <c r="J45" s="547"/>
      <c r="K45" s="547"/>
      <c r="L45" s="547"/>
      <c r="M45" s="547"/>
      <c r="N45" s="547"/>
      <c r="O45" s="547"/>
      <c r="P45" s="547"/>
      <c r="Q45" s="547"/>
      <c r="R45" s="598">
        <f t="shared" si="3"/>
        <v>0</v>
      </c>
      <c r="S45" s="7"/>
    </row>
    <row r="46" spans="1:19" ht="15" hidden="1" customHeight="1" outlineLevel="1">
      <c r="A46" s="585" t="s">
        <v>146</v>
      </c>
      <c r="B46" s="586"/>
      <c r="C46" s="546"/>
      <c r="D46" s="546"/>
      <c r="E46" s="546"/>
      <c r="F46" s="546"/>
      <c r="G46" s="546"/>
      <c r="H46" s="546"/>
      <c r="I46" s="546"/>
      <c r="J46" s="546"/>
      <c r="K46" s="546"/>
      <c r="L46" s="546"/>
      <c r="M46" s="546"/>
      <c r="N46" s="546"/>
      <c r="O46" s="546"/>
      <c r="P46" s="546"/>
      <c r="Q46" s="546"/>
      <c r="R46" s="521">
        <f t="shared" si="3"/>
        <v>0</v>
      </c>
      <c r="S46" s="7"/>
    </row>
    <row r="47" spans="1:19" ht="15" hidden="1" customHeight="1" outlineLevel="1">
      <c r="A47" s="585" t="s">
        <v>147</v>
      </c>
      <c r="B47" s="586"/>
      <c r="C47" s="546"/>
      <c r="D47" s="546"/>
      <c r="E47" s="546"/>
      <c r="F47" s="546"/>
      <c r="G47" s="546"/>
      <c r="H47" s="546"/>
      <c r="I47" s="546"/>
      <c r="J47" s="546"/>
      <c r="K47" s="546"/>
      <c r="L47" s="546"/>
      <c r="M47" s="546"/>
      <c r="N47" s="546"/>
      <c r="O47" s="546"/>
      <c r="P47" s="546"/>
      <c r="Q47" s="546"/>
      <c r="R47" s="520">
        <f t="shared" si="3"/>
        <v>0</v>
      </c>
      <c r="S47" s="7"/>
    </row>
    <row r="48" spans="1:19" ht="15" hidden="1" customHeight="1" outlineLevel="1">
      <c r="A48" s="585" t="s">
        <v>148</v>
      </c>
      <c r="B48" s="586"/>
      <c r="C48" s="546"/>
      <c r="D48" s="546"/>
      <c r="E48" s="546"/>
      <c r="F48" s="546"/>
      <c r="G48" s="546"/>
      <c r="H48" s="546"/>
      <c r="I48" s="546"/>
      <c r="J48" s="546"/>
      <c r="K48" s="546"/>
      <c r="L48" s="546"/>
      <c r="M48" s="546"/>
      <c r="N48" s="546"/>
      <c r="O48" s="546"/>
      <c r="P48" s="546"/>
      <c r="Q48" s="546"/>
      <c r="R48" s="521">
        <f t="shared" si="3"/>
        <v>0</v>
      </c>
      <c r="S48" s="7"/>
    </row>
    <row r="49" spans="1:19" ht="14.25" customHeight="1">
      <c r="A49" s="616"/>
      <c r="B49" s="617"/>
      <c r="C49" s="570" t="str">
        <f>COUNT(C50:C54)&amp;" Fromage(s)"</f>
        <v>1 Fromage(s)</v>
      </c>
      <c r="D49" s="570">
        <v>0</v>
      </c>
      <c r="E49" s="570" t="str">
        <f t="shared" ref="E49:Q49" si="5">COUNT(E50:E54)&amp;" Fromage(s)"</f>
        <v>0 Fromage(s)</v>
      </c>
      <c r="F49" s="570" t="str">
        <f t="shared" si="5"/>
        <v>0 Fromage(s)</v>
      </c>
      <c r="G49" s="570" t="str">
        <f t="shared" si="5"/>
        <v>0 Fromage(s)</v>
      </c>
      <c r="H49" s="570" t="str">
        <f t="shared" si="5"/>
        <v>0 Fromage(s)</v>
      </c>
      <c r="I49" s="570" t="str">
        <f t="shared" si="5"/>
        <v>0 Fromage(s)</v>
      </c>
      <c r="J49" s="570" t="str">
        <f t="shared" si="5"/>
        <v>0 Fromage(s)</v>
      </c>
      <c r="K49" s="570" t="str">
        <f t="shared" si="5"/>
        <v>0 Fromage(s)</v>
      </c>
      <c r="L49" s="570" t="str">
        <f t="shared" si="5"/>
        <v>0 Fromage(s)</v>
      </c>
      <c r="M49" s="570" t="str">
        <f t="shared" si="5"/>
        <v>0 Fromage(s)</v>
      </c>
      <c r="N49" s="570" t="str">
        <f t="shared" si="5"/>
        <v>0 Fromage(s)</v>
      </c>
      <c r="O49" s="570" t="str">
        <f t="shared" si="5"/>
        <v>0 Fromage(s)</v>
      </c>
      <c r="P49" s="570" t="str">
        <f t="shared" si="5"/>
        <v>0 Fromage(s)</v>
      </c>
      <c r="Q49" s="570" t="str">
        <f t="shared" si="5"/>
        <v>0 Fromage(s)</v>
      </c>
      <c r="R49" s="599"/>
      <c r="S49" s="7"/>
    </row>
    <row r="50" spans="1:19" ht="15">
      <c r="A50" s="612" t="s">
        <v>149</v>
      </c>
      <c r="B50" s="613"/>
      <c r="C50" s="546"/>
      <c r="D50" s="546"/>
      <c r="E50" s="546"/>
      <c r="F50" s="546"/>
      <c r="G50" s="546"/>
      <c r="H50" s="546"/>
      <c r="I50" s="546"/>
      <c r="J50" s="546"/>
      <c r="K50" s="546"/>
      <c r="L50" s="546"/>
      <c r="M50" s="546"/>
      <c r="N50" s="546"/>
      <c r="O50" s="546"/>
      <c r="P50" s="546"/>
      <c r="Q50" s="546"/>
      <c r="R50" s="597">
        <f t="shared" si="3"/>
        <v>0</v>
      </c>
      <c r="S50" s="7"/>
    </row>
    <row r="51" spans="1:19" ht="15">
      <c r="A51" s="610" t="s">
        <v>150</v>
      </c>
      <c r="B51" s="611"/>
      <c r="C51" s="547">
        <v>0.44999999999999996</v>
      </c>
      <c r="D51" s="547"/>
      <c r="E51" s="547"/>
      <c r="F51" s="547"/>
      <c r="G51" s="547"/>
      <c r="H51" s="547"/>
      <c r="I51" s="547"/>
      <c r="J51" s="547"/>
      <c r="K51" s="547"/>
      <c r="L51" s="547"/>
      <c r="M51" s="547"/>
      <c r="N51" s="547"/>
      <c r="O51" s="547"/>
      <c r="P51" s="547"/>
      <c r="Q51" s="547"/>
      <c r="R51" s="598">
        <f t="shared" si="3"/>
        <v>0.44999999999999996</v>
      </c>
      <c r="S51" s="7"/>
    </row>
    <row r="52" spans="1:19" ht="15">
      <c r="A52" s="612" t="s">
        <v>151</v>
      </c>
      <c r="B52" s="613"/>
      <c r="C52" s="546"/>
      <c r="D52" s="546"/>
      <c r="E52" s="546"/>
      <c r="F52" s="546"/>
      <c r="G52" s="546"/>
      <c r="H52" s="546"/>
      <c r="I52" s="546"/>
      <c r="J52" s="546"/>
      <c r="K52" s="546"/>
      <c r="L52" s="546"/>
      <c r="M52" s="546"/>
      <c r="N52" s="546"/>
      <c r="O52" s="546"/>
      <c r="P52" s="546"/>
      <c r="Q52" s="546"/>
      <c r="R52" s="597">
        <f t="shared" si="3"/>
        <v>0</v>
      </c>
      <c r="S52" s="7"/>
    </row>
    <row r="53" spans="1:19" ht="15">
      <c r="A53" s="610" t="s">
        <v>152</v>
      </c>
      <c r="B53" s="611"/>
      <c r="C53" s="547"/>
      <c r="D53" s="547"/>
      <c r="E53" s="547"/>
      <c r="F53" s="547"/>
      <c r="G53" s="547"/>
      <c r="H53" s="547"/>
      <c r="I53" s="547"/>
      <c r="J53" s="547"/>
      <c r="K53" s="547"/>
      <c r="L53" s="547"/>
      <c r="M53" s="547"/>
      <c r="N53" s="547"/>
      <c r="O53" s="547"/>
      <c r="P53" s="547"/>
      <c r="Q53" s="547"/>
      <c r="R53" s="598">
        <f t="shared" si="3"/>
        <v>0</v>
      </c>
      <c r="S53" s="7"/>
    </row>
    <row r="54" spans="1:19" ht="15" collapsed="1">
      <c r="A54" s="612" t="s">
        <v>153</v>
      </c>
      <c r="B54" s="613"/>
      <c r="C54" s="546"/>
      <c r="D54" s="546"/>
      <c r="E54" s="546"/>
      <c r="F54" s="546"/>
      <c r="G54" s="546"/>
      <c r="H54" s="546"/>
      <c r="I54" s="546"/>
      <c r="J54" s="546"/>
      <c r="K54" s="546"/>
      <c r="L54" s="546"/>
      <c r="M54" s="546"/>
      <c r="N54" s="546"/>
      <c r="O54" s="546"/>
      <c r="P54" s="546"/>
      <c r="Q54" s="546"/>
      <c r="R54" s="597">
        <f t="shared" si="3"/>
        <v>0</v>
      </c>
      <c r="S54" s="7"/>
    </row>
    <row r="55" spans="1:19" ht="15" hidden="1" outlineLevel="1">
      <c r="A55" s="587" t="s">
        <v>154</v>
      </c>
      <c r="B55" s="588"/>
      <c r="C55" s="551"/>
      <c r="D55" s="551"/>
      <c r="E55" s="551"/>
      <c r="F55" s="551"/>
      <c r="G55" s="551"/>
      <c r="H55" s="551"/>
      <c r="I55" s="551"/>
      <c r="J55" s="551"/>
      <c r="K55" s="551"/>
      <c r="L55" s="551"/>
      <c r="M55" s="551"/>
      <c r="N55" s="551"/>
      <c r="O55" s="551"/>
      <c r="P55" s="551"/>
      <c r="Q55" s="551"/>
      <c r="R55" s="520">
        <f t="shared" si="3"/>
        <v>0</v>
      </c>
      <c r="S55" s="7"/>
    </row>
    <row r="56" spans="1:19" ht="15" hidden="1" outlineLevel="1">
      <c r="A56" s="589" t="s">
        <v>155</v>
      </c>
      <c r="B56" s="590"/>
      <c r="C56" s="546"/>
      <c r="D56" s="546"/>
      <c r="E56" s="546"/>
      <c r="F56" s="546"/>
      <c r="G56" s="546"/>
      <c r="H56" s="546"/>
      <c r="I56" s="546"/>
      <c r="J56" s="546"/>
      <c r="K56" s="546"/>
      <c r="L56" s="546"/>
      <c r="M56" s="546"/>
      <c r="N56" s="546"/>
      <c r="O56" s="546"/>
      <c r="P56" s="546"/>
      <c r="Q56" s="546"/>
      <c r="R56" s="521">
        <f t="shared" si="3"/>
        <v>0</v>
      </c>
      <c r="S56" s="7"/>
    </row>
    <row r="57" spans="1:19" ht="14.25" customHeight="1">
      <c r="A57" s="616"/>
      <c r="B57" s="617"/>
      <c r="C57" s="570" t="str">
        <f>COUNT(C58:C68)&amp;" Dessert(s)"</f>
        <v>2 Dessert(s)</v>
      </c>
      <c r="D57" s="570">
        <v>0</v>
      </c>
      <c r="E57" s="570" t="str">
        <f t="shared" ref="E57:Q57" si="6">COUNT(E58:E68)&amp;" Dessert(s)"</f>
        <v>0 Dessert(s)</v>
      </c>
      <c r="F57" s="570" t="str">
        <f t="shared" si="6"/>
        <v>0 Dessert(s)</v>
      </c>
      <c r="G57" s="570" t="str">
        <f t="shared" si="6"/>
        <v>0 Dessert(s)</v>
      </c>
      <c r="H57" s="570" t="str">
        <f t="shared" si="6"/>
        <v>0 Dessert(s)</v>
      </c>
      <c r="I57" s="570" t="str">
        <f t="shared" si="6"/>
        <v>0 Dessert(s)</v>
      </c>
      <c r="J57" s="570" t="str">
        <f t="shared" si="6"/>
        <v>0 Dessert(s)</v>
      </c>
      <c r="K57" s="570" t="str">
        <f t="shared" si="6"/>
        <v>0 Dessert(s)</v>
      </c>
      <c r="L57" s="570" t="str">
        <f t="shared" si="6"/>
        <v>0 Dessert(s)</v>
      </c>
      <c r="M57" s="570" t="str">
        <f t="shared" si="6"/>
        <v>0 Dessert(s)</v>
      </c>
      <c r="N57" s="570" t="str">
        <f t="shared" si="6"/>
        <v>0 Dessert(s)</v>
      </c>
      <c r="O57" s="570" t="str">
        <f t="shared" si="6"/>
        <v>0 Dessert(s)</v>
      </c>
      <c r="P57" s="570" t="str">
        <f t="shared" si="6"/>
        <v>0 Dessert(s)</v>
      </c>
      <c r="Q57" s="570" t="str">
        <f t="shared" si="6"/>
        <v>0 Dessert(s)</v>
      </c>
      <c r="R57" s="599"/>
      <c r="S57" s="7"/>
    </row>
    <row r="58" spans="1:19" ht="15">
      <c r="A58" s="612" t="s">
        <v>156</v>
      </c>
      <c r="B58" s="613"/>
      <c r="C58" s="546"/>
      <c r="D58" s="546"/>
      <c r="E58" s="546"/>
      <c r="F58" s="546"/>
      <c r="G58" s="546"/>
      <c r="H58" s="546"/>
      <c r="I58" s="546"/>
      <c r="J58" s="546"/>
      <c r="K58" s="546"/>
      <c r="L58" s="546"/>
      <c r="M58" s="546"/>
      <c r="N58" s="546"/>
      <c r="O58" s="546"/>
      <c r="P58" s="546"/>
      <c r="Q58" s="546"/>
      <c r="R58" s="597">
        <f t="shared" si="3"/>
        <v>0</v>
      </c>
      <c r="S58" s="7"/>
    </row>
    <row r="59" spans="1:19" s="291" customFormat="1" ht="15">
      <c r="A59" s="610" t="s">
        <v>157</v>
      </c>
      <c r="B59" s="611"/>
      <c r="C59" s="547">
        <v>0.75</v>
      </c>
      <c r="D59" s="547"/>
      <c r="E59" s="547"/>
      <c r="F59" s="547"/>
      <c r="G59" s="547"/>
      <c r="H59" s="547"/>
      <c r="I59" s="547"/>
      <c r="J59" s="547"/>
      <c r="K59" s="547"/>
      <c r="L59" s="547"/>
      <c r="M59" s="547"/>
      <c r="N59" s="547"/>
      <c r="O59" s="547"/>
      <c r="P59" s="547"/>
      <c r="Q59" s="547"/>
      <c r="R59" s="598">
        <f t="shared" si="3"/>
        <v>0.75</v>
      </c>
      <c r="S59" s="7"/>
    </row>
    <row r="60" spans="1:19" ht="15">
      <c r="A60" s="612" t="s">
        <v>158</v>
      </c>
      <c r="B60" s="613"/>
      <c r="C60" s="546"/>
      <c r="D60" s="546"/>
      <c r="E60" s="546"/>
      <c r="F60" s="546"/>
      <c r="G60" s="546"/>
      <c r="H60" s="546"/>
      <c r="I60" s="546"/>
      <c r="J60" s="546"/>
      <c r="K60" s="546"/>
      <c r="L60" s="546"/>
      <c r="M60" s="546"/>
      <c r="N60" s="546"/>
      <c r="O60" s="546"/>
      <c r="P60" s="546"/>
      <c r="Q60" s="546"/>
      <c r="R60" s="597">
        <f t="shared" si="3"/>
        <v>0</v>
      </c>
      <c r="S60" s="7"/>
    </row>
    <row r="61" spans="1:19" ht="15">
      <c r="A61" s="610" t="s">
        <v>159</v>
      </c>
      <c r="B61" s="611"/>
      <c r="C61" s="547">
        <v>0.75</v>
      </c>
      <c r="D61" s="547"/>
      <c r="E61" s="547"/>
      <c r="F61" s="547"/>
      <c r="G61" s="547"/>
      <c r="H61" s="547"/>
      <c r="I61" s="547"/>
      <c r="J61" s="547"/>
      <c r="K61" s="547"/>
      <c r="L61" s="547"/>
      <c r="M61" s="547"/>
      <c r="N61" s="547"/>
      <c r="O61" s="547"/>
      <c r="P61" s="547"/>
      <c r="Q61" s="547"/>
      <c r="R61" s="598">
        <f t="shared" si="3"/>
        <v>0.75</v>
      </c>
      <c r="S61" s="7"/>
    </row>
    <row r="62" spans="1:19" ht="15">
      <c r="A62" s="612" t="s">
        <v>160</v>
      </c>
      <c r="B62" s="613"/>
      <c r="C62" s="546"/>
      <c r="D62" s="546"/>
      <c r="E62" s="546"/>
      <c r="F62" s="546"/>
      <c r="G62" s="546"/>
      <c r="H62" s="546"/>
      <c r="I62" s="546"/>
      <c r="J62" s="546"/>
      <c r="K62" s="546"/>
      <c r="L62" s="546"/>
      <c r="M62" s="546"/>
      <c r="N62" s="546"/>
      <c r="O62" s="546"/>
      <c r="P62" s="546"/>
      <c r="Q62" s="546"/>
      <c r="R62" s="597">
        <f t="shared" si="3"/>
        <v>0</v>
      </c>
      <c r="S62" s="7"/>
    </row>
    <row r="63" spans="1:19" ht="15">
      <c r="A63" s="610" t="s">
        <v>161</v>
      </c>
      <c r="B63" s="611"/>
      <c r="C63" s="547"/>
      <c r="D63" s="547"/>
      <c r="E63" s="547"/>
      <c r="F63" s="547"/>
      <c r="G63" s="547"/>
      <c r="H63" s="547"/>
      <c r="I63" s="547"/>
      <c r="J63" s="547"/>
      <c r="K63" s="547"/>
      <c r="L63" s="547"/>
      <c r="M63" s="547"/>
      <c r="N63" s="547"/>
      <c r="O63" s="547"/>
      <c r="P63" s="547"/>
      <c r="Q63" s="547"/>
      <c r="R63" s="598">
        <f t="shared" si="3"/>
        <v>0</v>
      </c>
      <c r="S63" s="7"/>
    </row>
    <row r="64" spans="1:19" ht="15">
      <c r="A64" s="612" t="s">
        <v>162</v>
      </c>
      <c r="B64" s="613"/>
      <c r="C64" s="546"/>
      <c r="D64" s="546"/>
      <c r="E64" s="546"/>
      <c r="F64" s="546"/>
      <c r="G64" s="546"/>
      <c r="H64" s="546"/>
      <c r="I64" s="546"/>
      <c r="J64" s="546"/>
      <c r="K64" s="546"/>
      <c r="L64" s="546"/>
      <c r="M64" s="546"/>
      <c r="N64" s="546"/>
      <c r="O64" s="546"/>
      <c r="P64" s="546"/>
      <c r="Q64" s="546"/>
      <c r="R64" s="597">
        <f t="shared" si="3"/>
        <v>0</v>
      </c>
      <c r="S64" s="7"/>
    </row>
    <row r="65" spans="1:19" ht="15" collapsed="1">
      <c r="A65" s="610" t="s">
        <v>163</v>
      </c>
      <c r="B65" s="611"/>
      <c r="C65" s="547"/>
      <c r="D65" s="547"/>
      <c r="E65" s="547"/>
      <c r="F65" s="547"/>
      <c r="G65" s="547"/>
      <c r="H65" s="547"/>
      <c r="I65" s="547"/>
      <c r="J65" s="547"/>
      <c r="K65" s="547"/>
      <c r="L65" s="547"/>
      <c r="M65" s="547"/>
      <c r="N65" s="547"/>
      <c r="O65" s="547"/>
      <c r="P65" s="547"/>
      <c r="Q65" s="547"/>
      <c r="R65" s="598">
        <f t="shared" si="3"/>
        <v>0</v>
      </c>
      <c r="S65" s="7"/>
    </row>
    <row r="66" spans="1:19" ht="15" hidden="1" outlineLevel="1">
      <c r="A66" s="522" t="s">
        <v>164</v>
      </c>
      <c r="B66" s="6"/>
      <c r="C66" s="475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475"/>
      <c r="R66" s="523">
        <f t="shared" ref="R66:R68" si="7">SUM(C66:O66)</f>
        <v>0</v>
      </c>
      <c r="S66" s="7"/>
    </row>
    <row r="67" spans="1:19" ht="15" hidden="1" outlineLevel="1">
      <c r="A67" s="524" t="s">
        <v>165</v>
      </c>
      <c r="B67" s="4"/>
      <c r="C67" s="476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476"/>
      <c r="R67" s="525">
        <f t="shared" si="7"/>
        <v>0</v>
      </c>
      <c r="S67" s="7"/>
    </row>
    <row r="68" spans="1:19" ht="15" hidden="1" outlineLevel="1">
      <c r="A68" s="522" t="s">
        <v>166</v>
      </c>
      <c r="B68" s="518"/>
      <c r="C68" s="475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475"/>
      <c r="R68" s="523">
        <f t="shared" si="7"/>
        <v>0</v>
      </c>
      <c r="S68" s="7"/>
    </row>
    <row r="69" spans="1:19" ht="14.25" customHeight="1">
      <c r="A69" s="606"/>
      <c r="B69" s="607"/>
      <c r="C69" s="582"/>
      <c r="D69" s="582"/>
      <c r="E69" s="582"/>
      <c r="F69" s="582"/>
      <c r="G69" s="582"/>
      <c r="H69" s="582"/>
      <c r="I69" s="582"/>
      <c r="J69" s="582"/>
      <c r="K69" s="582"/>
      <c r="L69" s="582"/>
      <c r="M69" s="582"/>
      <c r="N69" s="582"/>
      <c r="O69" s="582"/>
      <c r="P69" s="582"/>
      <c r="Q69" s="582"/>
      <c r="R69" s="583"/>
      <c r="S69" s="7"/>
    </row>
    <row r="70" spans="1:19" s="511" customFormat="1" ht="12.75">
      <c r="A70" s="539" t="s">
        <v>414</v>
      </c>
      <c r="B70" s="538"/>
      <c r="C70" s="553">
        <v>0</v>
      </c>
      <c r="D70" s="553" t="str">
        <f t="shared" ref="D70:Q70" si="8">COUNT(D15:D26,D28:D45,D50:D54,D58:D65)&amp;" Garnitures"</f>
        <v>0 Garnitures</v>
      </c>
      <c r="E70" s="553" t="str">
        <f t="shared" si="8"/>
        <v>2 Garnitures</v>
      </c>
      <c r="F70" s="553" t="str">
        <f t="shared" si="8"/>
        <v>0 Garnitures</v>
      </c>
      <c r="G70" s="553" t="str">
        <f t="shared" si="8"/>
        <v>0 Garnitures</v>
      </c>
      <c r="H70" s="553" t="str">
        <f t="shared" si="8"/>
        <v>0 Garnitures</v>
      </c>
      <c r="I70" s="553" t="str">
        <f t="shared" si="8"/>
        <v>0 Garnitures</v>
      </c>
      <c r="J70" s="553" t="str">
        <f t="shared" si="8"/>
        <v>0 Garnitures</v>
      </c>
      <c r="K70" s="553" t="str">
        <f t="shared" si="8"/>
        <v>0 Garnitures</v>
      </c>
      <c r="L70" s="553" t="str">
        <f t="shared" si="8"/>
        <v>0 Garnitures</v>
      </c>
      <c r="M70" s="553" t="str">
        <f t="shared" si="8"/>
        <v>1 Garnitures</v>
      </c>
      <c r="N70" s="553" t="str">
        <f t="shared" si="8"/>
        <v>3 Garnitures</v>
      </c>
      <c r="O70" s="553" t="str">
        <f t="shared" si="8"/>
        <v>0 Garnitures</v>
      </c>
      <c r="P70" s="553" t="str">
        <f t="shared" si="8"/>
        <v>0 Garnitures</v>
      </c>
      <c r="Q70" s="553" t="str">
        <f t="shared" si="8"/>
        <v>0 Garnitures</v>
      </c>
      <c r="R70" s="600"/>
      <c r="S70" s="7"/>
    </row>
    <row r="71" spans="1:19" ht="32.25" customHeight="1">
      <c r="A71" s="635" t="s">
        <v>167</v>
      </c>
      <c r="B71" s="629"/>
      <c r="C71" s="535"/>
      <c r="D71" s="535"/>
      <c r="E71" s="536"/>
      <c r="F71" s="536"/>
      <c r="G71" s="536"/>
      <c r="H71" s="536"/>
      <c r="I71" s="536"/>
      <c r="J71" s="536"/>
      <c r="K71" s="536"/>
      <c r="L71" s="536"/>
      <c r="M71" s="536"/>
      <c r="N71" s="536"/>
      <c r="O71" s="536"/>
      <c r="P71" s="536"/>
      <c r="Q71" s="536"/>
      <c r="R71" s="537"/>
      <c r="S71" s="7"/>
    </row>
    <row r="72" spans="1:19" ht="9" customHeight="1" thickBot="1">
      <c r="A72" s="636"/>
      <c r="B72" s="637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526"/>
      <c r="S72" s="7"/>
    </row>
    <row r="73" spans="1:19" ht="12.75">
      <c r="A73" s="638" t="s">
        <v>168</v>
      </c>
      <c r="B73" s="639"/>
      <c r="C73" s="602">
        <v>0</v>
      </c>
      <c r="D73" s="602">
        <v>0</v>
      </c>
      <c r="E73" s="602" t="s">
        <v>169</v>
      </c>
      <c r="F73" s="602" t="s">
        <v>169</v>
      </c>
      <c r="G73" s="602" t="s">
        <v>169</v>
      </c>
      <c r="H73" s="602" t="s">
        <v>169</v>
      </c>
      <c r="I73" s="602" t="s">
        <v>169</v>
      </c>
      <c r="J73" s="602" t="s">
        <v>169</v>
      </c>
      <c r="K73" s="602" t="s">
        <v>169</v>
      </c>
      <c r="L73" s="602" t="s">
        <v>169</v>
      </c>
      <c r="M73" s="602" t="s">
        <v>169</v>
      </c>
      <c r="N73" s="602" t="s">
        <v>169</v>
      </c>
      <c r="O73" s="602" t="s">
        <v>169</v>
      </c>
      <c r="P73" s="602" t="s">
        <v>169</v>
      </c>
      <c r="Q73" s="603" t="s">
        <v>169</v>
      </c>
      <c r="R73" s="608"/>
      <c r="S73" s="7"/>
    </row>
    <row r="74" spans="1:19" ht="12" customHeight="1" thickBot="1">
      <c r="A74" s="640" t="s">
        <v>170</v>
      </c>
      <c r="B74" s="634"/>
      <c r="C74" s="604">
        <v>0</v>
      </c>
      <c r="D74" s="604">
        <v>0</v>
      </c>
      <c r="E74" s="604" t="s">
        <v>169</v>
      </c>
      <c r="F74" s="604" t="s">
        <v>169</v>
      </c>
      <c r="G74" s="604" t="s">
        <v>169</v>
      </c>
      <c r="H74" s="604" t="s">
        <v>169</v>
      </c>
      <c r="I74" s="604" t="s">
        <v>169</v>
      </c>
      <c r="J74" s="604" t="s">
        <v>169</v>
      </c>
      <c r="K74" s="604" t="s">
        <v>169</v>
      </c>
      <c r="L74" s="604" t="s">
        <v>169</v>
      </c>
      <c r="M74" s="604" t="s">
        <v>169</v>
      </c>
      <c r="N74" s="604" t="s">
        <v>169</v>
      </c>
      <c r="O74" s="604" t="s">
        <v>169</v>
      </c>
      <c r="P74" s="604" t="s">
        <v>169</v>
      </c>
      <c r="Q74" s="605" t="s">
        <v>169</v>
      </c>
      <c r="R74" s="609"/>
      <c r="S74" s="7"/>
    </row>
    <row r="75" spans="1:19" ht="13.5" customHeight="1">
      <c r="A75" s="628"/>
      <c r="B75" s="629"/>
      <c r="C75" s="601"/>
      <c r="D75" s="601"/>
      <c r="E75" s="601"/>
      <c r="F75" s="601"/>
      <c r="G75" s="601"/>
      <c r="H75" s="601"/>
      <c r="I75" s="601"/>
      <c r="J75" s="601"/>
      <c r="K75" s="601"/>
      <c r="L75" s="601"/>
      <c r="M75" s="601"/>
      <c r="N75" s="601"/>
      <c r="O75" s="601"/>
      <c r="P75" s="601"/>
      <c r="Q75" s="601"/>
      <c r="R75" s="527" t="s">
        <v>171</v>
      </c>
      <c r="S75" s="7"/>
    </row>
    <row r="76" spans="1:19" ht="12.75">
      <c r="A76" s="528" t="s">
        <v>83</v>
      </c>
      <c r="B76" s="341">
        <v>0.05</v>
      </c>
      <c r="C76" s="544">
        <v>0</v>
      </c>
      <c r="D76" s="8">
        <v>0</v>
      </c>
      <c r="E76" s="8">
        <f t="shared" ref="E76:Q76" si="9">$B$76*E$13</f>
        <v>3</v>
      </c>
      <c r="F76" s="8">
        <f t="shared" si="9"/>
        <v>0</v>
      </c>
      <c r="G76" s="8">
        <f t="shared" si="9"/>
        <v>0</v>
      </c>
      <c r="H76" s="8">
        <f t="shared" si="9"/>
        <v>0</v>
      </c>
      <c r="I76" s="8">
        <f t="shared" si="9"/>
        <v>0</v>
      </c>
      <c r="J76" s="8">
        <f t="shared" si="9"/>
        <v>0</v>
      </c>
      <c r="K76" s="8">
        <f t="shared" si="9"/>
        <v>0</v>
      </c>
      <c r="L76" s="8">
        <f t="shared" si="9"/>
        <v>0</v>
      </c>
      <c r="M76" s="8">
        <f t="shared" si="9"/>
        <v>5</v>
      </c>
      <c r="N76" s="8">
        <f t="shared" si="9"/>
        <v>2</v>
      </c>
      <c r="O76" s="8">
        <f t="shared" si="9"/>
        <v>0</v>
      </c>
      <c r="P76" s="8">
        <f t="shared" si="9"/>
        <v>0</v>
      </c>
      <c r="Q76" s="8">
        <f t="shared" si="9"/>
        <v>0</v>
      </c>
      <c r="R76" s="529">
        <f>SUM(C76:O76)</f>
        <v>10</v>
      </c>
      <c r="S76" s="7"/>
    </row>
    <row r="77" spans="1:19" ht="12.75">
      <c r="A77" s="530" t="s">
        <v>172</v>
      </c>
      <c r="B77" s="342">
        <v>6.5000000000000002E-2</v>
      </c>
      <c r="C77" s="545">
        <v>0</v>
      </c>
      <c r="D77" s="9">
        <v>0</v>
      </c>
      <c r="E77" s="9">
        <f t="shared" ref="E77:Q77" si="10">$B$77*E$13</f>
        <v>3.9000000000000004</v>
      </c>
      <c r="F77" s="9">
        <f t="shared" si="10"/>
        <v>0</v>
      </c>
      <c r="G77" s="9">
        <f t="shared" si="10"/>
        <v>0</v>
      </c>
      <c r="H77" s="9">
        <f t="shared" si="10"/>
        <v>0</v>
      </c>
      <c r="I77" s="9">
        <f t="shared" si="10"/>
        <v>0</v>
      </c>
      <c r="J77" s="9">
        <f t="shared" si="10"/>
        <v>0</v>
      </c>
      <c r="K77" s="9">
        <f t="shared" si="10"/>
        <v>0</v>
      </c>
      <c r="L77" s="9">
        <f t="shared" si="10"/>
        <v>0</v>
      </c>
      <c r="M77" s="9">
        <f t="shared" si="10"/>
        <v>6.5</v>
      </c>
      <c r="N77" s="9">
        <f t="shared" si="10"/>
        <v>2.6</v>
      </c>
      <c r="O77" s="9">
        <f t="shared" si="10"/>
        <v>0</v>
      </c>
      <c r="P77" s="9">
        <f t="shared" si="10"/>
        <v>0</v>
      </c>
      <c r="Q77" s="9">
        <f t="shared" si="10"/>
        <v>0</v>
      </c>
      <c r="R77" s="531">
        <f>SUM(C77:O77)</f>
        <v>13</v>
      </c>
      <c r="S77" s="7"/>
    </row>
    <row r="78" spans="1:19" ht="12.75">
      <c r="A78" s="630" t="s">
        <v>173</v>
      </c>
      <c r="B78" s="629"/>
      <c r="C78" s="543">
        <v>0</v>
      </c>
      <c r="D78" s="10">
        <v>0</v>
      </c>
      <c r="E78" s="10">
        <f t="shared" ref="E78:Q78" si="11">SUM(E15:E65)</f>
        <v>1.2</v>
      </c>
      <c r="F78" s="10">
        <f t="shared" si="11"/>
        <v>0</v>
      </c>
      <c r="G78" s="10">
        <f t="shared" si="11"/>
        <v>0</v>
      </c>
      <c r="H78" s="10">
        <f t="shared" si="11"/>
        <v>0</v>
      </c>
      <c r="I78" s="10">
        <f t="shared" si="11"/>
        <v>0</v>
      </c>
      <c r="J78" s="10">
        <f t="shared" si="11"/>
        <v>0</v>
      </c>
      <c r="K78" s="10">
        <f t="shared" si="11"/>
        <v>0</v>
      </c>
      <c r="L78" s="10">
        <f t="shared" si="11"/>
        <v>0</v>
      </c>
      <c r="M78" s="10">
        <f t="shared" si="11"/>
        <v>0.6</v>
      </c>
      <c r="N78" s="10">
        <f t="shared" si="11"/>
        <v>1.25</v>
      </c>
      <c r="O78" s="10">
        <f t="shared" si="11"/>
        <v>0</v>
      </c>
      <c r="P78" s="10">
        <f t="shared" si="11"/>
        <v>0</v>
      </c>
      <c r="Q78" s="10">
        <f t="shared" si="11"/>
        <v>0</v>
      </c>
      <c r="R78" s="529">
        <f>SUM(C78:O78)</f>
        <v>3.05</v>
      </c>
      <c r="S78" s="7"/>
    </row>
    <row r="79" spans="1:19" ht="12.75">
      <c r="A79" s="631" t="s">
        <v>174</v>
      </c>
      <c r="B79" s="632"/>
      <c r="C79" s="11">
        <v>0</v>
      </c>
      <c r="D79" s="11">
        <v>0</v>
      </c>
      <c r="E79" s="11">
        <f t="shared" ref="E79:Q79" si="12">SUM(E$77:E$78)</f>
        <v>5.1000000000000005</v>
      </c>
      <c r="F79" s="11">
        <f t="shared" si="12"/>
        <v>0</v>
      </c>
      <c r="G79" s="11">
        <f t="shared" si="12"/>
        <v>0</v>
      </c>
      <c r="H79" s="11">
        <f t="shared" si="12"/>
        <v>0</v>
      </c>
      <c r="I79" s="11">
        <f t="shared" si="12"/>
        <v>0</v>
      </c>
      <c r="J79" s="11">
        <f t="shared" si="12"/>
        <v>0</v>
      </c>
      <c r="K79" s="11">
        <f t="shared" si="12"/>
        <v>0</v>
      </c>
      <c r="L79" s="11">
        <f t="shared" si="12"/>
        <v>0</v>
      </c>
      <c r="M79" s="11">
        <f t="shared" si="12"/>
        <v>7.1</v>
      </c>
      <c r="N79" s="11">
        <f t="shared" si="12"/>
        <v>3.85</v>
      </c>
      <c r="O79" s="11">
        <f t="shared" si="12"/>
        <v>0</v>
      </c>
      <c r="P79" s="11">
        <f t="shared" si="12"/>
        <v>0</v>
      </c>
      <c r="Q79" s="11">
        <f t="shared" si="12"/>
        <v>0</v>
      </c>
      <c r="R79" s="532">
        <f>SUM(C79:O79)</f>
        <v>16.05</v>
      </c>
      <c r="S79" s="7"/>
    </row>
    <row r="80" spans="1:19" ht="12.75">
      <c r="A80" s="633" t="s">
        <v>175</v>
      </c>
      <c r="B80" s="634"/>
      <c r="C80" s="533">
        <v>0</v>
      </c>
      <c r="D80" s="533" t="str">
        <f t="shared" ref="D80:Q80" si="13">IFERROR(D$79/D$12,"x")</f>
        <v>x</v>
      </c>
      <c r="E80" s="533">
        <f t="shared" si="13"/>
        <v>0.34</v>
      </c>
      <c r="F80" s="533" t="str">
        <f t="shared" si="13"/>
        <v>x</v>
      </c>
      <c r="G80" s="533" t="str">
        <f t="shared" si="13"/>
        <v>x</v>
      </c>
      <c r="H80" s="533" t="str">
        <f t="shared" si="13"/>
        <v>x</v>
      </c>
      <c r="I80" s="533" t="str">
        <f t="shared" si="13"/>
        <v>x</v>
      </c>
      <c r="J80" s="533" t="str">
        <f t="shared" si="13"/>
        <v>x</v>
      </c>
      <c r="K80" s="533" t="str">
        <f t="shared" si="13"/>
        <v>x</v>
      </c>
      <c r="L80" s="533" t="str">
        <f t="shared" si="13"/>
        <v>x</v>
      </c>
      <c r="M80" s="533">
        <f t="shared" si="13"/>
        <v>0.28399999999999997</v>
      </c>
      <c r="N80" s="533">
        <f t="shared" si="13"/>
        <v>0.38500000000000001</v>
      </c>
      <c r="O80" s="533" t="str">
        <f t="shared" si="13"/>
        <v>x</v>
      </c>
      <c r="P80" s="533" t="str">
        <f t="shared" si="13"/>
        <v>x</v>
      </c>
      <c r="Q80" s="533" t="str">
        <f t="shared" si="13"/>
        <v>x</v>
      </c>
      <c r="R80" s="534"/>
      <c r="S80" s="7"/>
    </row>
    <row r="81" spans="1:19" ht="12.75">
      <c r="A81" s="7"/>
      <c r="B81" s="7"/>
      <c r="C81" s="12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2"/>
      <c r="S81" s="7"/>
    </row>
    <row r="82" spans="1:19" ht="12.7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2"/>
      <c r="S82" s="7"/>
    </row>
    <row r="83" spans="1:19" ht="14.25">
      <c r="A83" s="53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2"/>
      <c r="S83" s="7"/>
    </row>
    <row r="84" spans="1:19" ht="14.25">
      <c r="A84" s="13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2"/>
      <c r="S84" s="7"/>
    </row>
    <row r="85" spans="1:19" ht="12.7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2"/>
      <c r="S85" s="7"/>
    </row>
    <row r="86" spans="1:19" ht="12.75">
      <c r="A86" s="7"/>
      <c r="B86" s="7"/>
      <c r="C86" s="474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2"/>
      <c r="S86" s="7"/>
    </row>
    <row r="87" spans="1:19" ht="12.75" collapsed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2"/>
      <c r="S87" s="7"/>
    </row>
    <row r="88" spans="1:19" s="478" customFormat="1" ht="12.75" hidden="1" outlineLevel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2"/>
      <c r="S88" s="7"/>
    </row>
    <row r="89" spans="1:19" ht="12.75" hidden="1" outlineLevel="1">
      <c r="R89" s="2"/>
      <c r="S89" s="7"/>
    </row>
    <row r="90" spans="1:19" s="478" customFormat="1" ht="15.75" hidden="1" customHeight="1" outlineLevel="1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 s="2"/>
      <c r="S90" s="7"/>
    </row>
    <row r="91" spans="1:19" s="504" customFormat="1" ht="12.75" hidden="1" outlineLevel="1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 s="503"/>
      <c r="S91" s="1"/>
    </row>
    <row r="92" spans="1:19" ht="12.75" hidden="1" outlineLevel="1">
      <c r="R92" s="2"/>
      <c r="S92" s="7"/>
    </row>
    <row r="93" spans="1:19" ht="12.75" hidden="1" outlineLevel="1">
      <c r="R93" s="2"/>
      <c r="S93" s="7"/>
    </row>
    <row r="94" spans="1:19" ht="12.75" hidden="1" outlineLevel="1">
      <c r="R94" s="2"/>
      <c r="S94" s="7"/>
    </row>
    <row r="95" spans="1:19" ht="12.75" hidden="1" outlineLevel="1">
      <c r="R95" s="2"/>
      <c r="S95" s="7"/>
    </row>
    <row r="96" spans="1:19" ht="12.75" hidden="1" outlineLevel="1">
      <c r="R96" s="2"/>
      <c r="S96" s="7"/>
    </row>
    <row r="97" spans="1:33" ht="12.75" hidden="1" outlineLevel="1">
      <c r="R97" s="2"/>
      <c r="S97" s="7"/>
    </row>
    <row r="98" spans="1:33" ht="12.75" hidden="1" outlineLevel="1">
      <c r="A98" s="626" t="s">
        <v>418</v>
      </c>
      <c r="B98" s="627"/>
      <c r="R98" s="2"/>
      <c r="S98" s="7"/>
    </row>
    <row r="99" spans="1:33" ht="12.75" hidden="1" outlineLevel="1">
      <c r="A99" s="286" t="s">
        <v>417</v>
      </c>
      <c r="B99">
        <v>0.15</v>
      </c>
      <c r="R99" s="2"/>
      <c r="S99" s="7"/>
    </row>
    <row r="100" spans="1:33" ht="12.75" hidden="1" outlineLevel="1">
      <c r="R100" s="2"/>
      <c r="S100" s="7"/>
      <c r="T100" s="444"/>
      <c r="U100" s="444"/>
      <c r="V100" s="444"/>
      <c r="W100" s="444"/>
      <c r="X100" s="444"/>
      <c r="Y100" s="444"/>
      <c r="Z100" s="444"/>
      <c r="AA100" s="444"/>
      <c r="AB100" s="444"/>
      <c r="AC100" s="444"/>
      <c r="AD100" s="444"/>
      <c r="AE100" s="444"/>
      <c r="AF100" s="444"/>
      <c r="AG100" s="444"/>
    </row>
    <row r="101" spans="1:33" ht="12.75" hidden="1" outlineLevel="1">
      <c r="R101" s="2"/>
      <c r="S101" s="7"/>
      <c r="T101" s="444"/>
      <c r="U101" s="444"/>
      <c r="V101" s="444"/>
      <c r="W101" s="444"/>
      <c r="X101" s="444"/>
      <c r="Y101" s="444"/>
      <c r="Z101" s="444"/>
      <c r="AA101" s="444"/>
      <c r="AB101" s="444"/>
      <c r="AC101" s="444"/>
      <c r="AD101" s="444"/>
      <c r="AE101" s="444"/>
      <c r="AF101" s="444"/>
      <c r="AG101" s="444"/>
    </row>
    <row r="102" spans="1:33" ht="12.75" hidden="1" outlineLevel="1">
      <c r="R102" s="2"/>
      <c r="S102" s="7"/>
      <c r="T102" s="444"/>
      <c r="U102" s="444"/>
      <c r="V102" s="444"/>
      <c r="W102" s="444"/>
      <c r="X102" s="444"/>
      <c r="Y102" s="444"/>
      <c r="Z102" s="444"/>
      <c r="AA102" s="444"/>
      <c r="AB102" s="444"/>
      <c r="AC102" s="444"/>
      <c r="AD102" s="444"/>
      <c r="AE102" s="444"/>
      <c r="AF102" s="444"/>
      <c r="AG102" s="444"/>
    </row>
    <row r="103" spans="1:33" ht="12.75" hidden="1" outlineLevel="1">
      <c r="R103" s="2"/>
      <c r="S103" s="7"/>
      <c r="T103" s="444"/>
      <c r="U103" s="444"/>
      <c r="V103" s="444"/>
      <c r="W103" s="444"/>
      <c r="X103" s="444"/>
      <c r="Y103" s="444"/>
      <c r="Z103" s="444"/>
      <c r="AA103" s="444"/>
      <c r="AB103" s="444"/>
      <c r="AC103" s="444"/>
      <c r="AD103" s="444"/>
      <c r="AE103" s="444"/>
      <c r="AF103" s="444"/>
      <c r="AG103" s="444"/>
    </row>
    <row r="104" spans="1:33" ht="12.75" hidden="1" outlineLevel="1">
      <c r="R104" s="2"/>
      <c r="S104" s="7"/>
      <c r="T104" s="444"/>
      <c r="U104" s="444"/>
      <c r="V104" s="444"/>
      <c r="W104" s="444"/>
      <c r="X104" s="444"/>
      <c r="Y104" s="444"/>
      <c r="Z104" s="444"/>
      <c r="AA104" s="444"/>
      <c r="AB104" s="444"/>
      <c r="AC104" s="444"/>
      <c r="AD104" s="444"/>
      <c r="AE104" s="444"/>
      <c r="AF104" s="444"/>
      <c r="AG104" s="444"/>
    </row>
    <row r="105" spans="1:33" ht="13.5" hidden="1" outlineLevel="1" thickBot="1">
      <c r="R105" s="2"/>
      <c r="S105" s="7"/>
      <c r="T105" s="444"/>
      <c r="U105" s="444"/>
      <c r="V105" s="444"/>
      <c r="W105" s="444"/>
      <c r="X105" s="444"/>
      <c r="Y105" s="444"/>
      <c r="Z105" s="444"/>
      <c r="AA105" s="444"/>
      <c r="AB105" s="444"/>
      <c r="AC105" s="444"/>
      <c r="AD105" s="444"/>
      <c r="AE105" s="444"/>
      <c r="AF105" s="444"/>
      <c r="AG105" s="444"/>
    </row>
    <row r="106" spans="1:33" ht="12.75" hidden="1" outlineLevel="1">
      <c r="C106" s="623" t="s">
        <v>419</v>
      </c>
      <c r="D106" s="624"/>
      <c r="E106" s="624"/>
      <c r="F106" s="624"/>
      <c r="G106" s="624"/>
      <c r="H106" s="624"/>
      <c r="I106" s="624"/>
      <c r="J106" s="624"/>
      <c r="K106" s="624"/>
      <c r="L106" s="624"/>
      <c r="M106" s="624"/>
      <c r="N106" s="624"/>
      <c r="O106" s="624"/>
      <c r="P106" s="624"/>
      <c r="Q106" s="625"/>
      <c r="R106" s="2"/>
      <c r="S106" s="7"/>
      <c r="T106" s="444"/>
      <c r="U106" s="444"/>
      <c r="V106" s="444"/>
      <c r="W106" s="444"/>
      <c r="X106" s="444"/>
      <c r="Y106" s="444"/>
      <c r="Z106" s="444"/>
      <c r="AA106" s="444"/>
      <c r="AB106" s="444"/>
      <c r="AC106" s="444"/>
      <c r="AD106" s="444"/>
      <c r="AE106" s="444"/>
      <c r="AF106" s="444"/>
      <c r="AG106" s="444"/>
    </row>
    <row r="107" spans="1:33" ht="12.75" hidden="1" outlineLevel="1">
      <c r="C107" s="572" t="b">
        <f>AND(C$4="4F 4G",C$14="1 Entrée(s)")</f>
        <v>0</v>
      </c>
      <c r="D107" s="573" t="b">
        <f t="shared" ref="D107:Q107" si="14">AND(D$4="4F 4G",D$14="1 Entrée(s)")</f>
        <v>0</v>
      </c>
      <c r="E107" s="573" t="b">
        <f t="shared" si="14"/>
        <v>0</v>
      </c>
      <c r="F107" s="573" t="b">
        <f t="shared" si="14"/>
        <v>0</v>
      </c>
      <c r="G107" s="573" t="b">
        <f t="shared" si="14"/>
        <v>0</v>
      </c>
      <c r="H107" s="573" t="b">
        <f t="shared" si="14"/>
        <v>0</v>
      </c>
      <c r="I107" s="573" t="b">
        <f t="shared" si="14"/>
        <v>0</v>
      </c>
      <c r="J107" s="573" t="b">
        <f t="shared" si="14"/>
        <v>0</v>
      </c>
      <c r="K107" s="573" t="b">
        <f t="shared" si="14"/>
        <v>0</v>
      </c>
      <c r="L107" s="573" t="b">
        <f t="shared" si="14"/>
        <v>0</v>
      </c>
      <c r="M107" s="573" t="b">
        <f t="shared" si="14"/>
        <v>1</v>
      </c>
      <c r="N107" s="573" t="b">
        <f t="shared" si="14"/>
        <v>0</v>
      </c>
      <c r="O107" s="573" t="b">
        <f t="shared" si="14"/>
        <v>0</v>
      </c>
      <c r="P107" s="573" t="b">
        <f t="shared" si="14"/>
        <v>0</v>
      </c>
      <c r="Q107" s="519" t="b">
        <f t="shared" si="14"/>
        <v>0</v>
      </c>
      <c r="R107" s="2"/>
      <c r="S107" s="7"/>
      <c r="T107" s="444"/>
      <c r="U107" s="444"/>
      <c r="V107" s="444"/>
      <c r="W107" s="444"/>
      <c r="X107" s="444"/>
      <c r="Y107" s="444"/>
      <c r="Z107" s="444"/>
      <c r="AA107" s="444"/>
      <c r="AB107" s="444"/>
      <c r="AC107" s="444"/>
      <c r="AD107" s="444"/>
      <c r="AE107" s="444"/>
      <c r="AF107" s="444"/>
      <c r="AG107" s="444"/>
    </row>
    <row r="108" spans="1:33" ht="12.75" hidden="1" outlineLevel="1">
      <c r="A108" s="7"/>
      <c r="B108" s="7"/>
      <c r="C108" s="574" t="str">
        <f>LEFT(C107,5)</f>
        <v>FALSE</v>
      </c>
      <c r="D108" s="575" t="str">
        <f t="shared" ref="D108:Q108" si="15">LEFT(D107,5)</f>
        <v>FAUX</v>
      </c>
      <c r="E108" s="575" t="str">
        <f t="shared" si="15"/>
        <v>FALSE</v>
      </c>
      <c r="F108" s="575" t="str">
        <f t="shared" si="15"/>
        <v>FAUX</v>
      </c>
      <c r="G108" s="575" t="str">
        <f t="shared" si="15"/>
        <v>FAUX</v>
      </c>
      <c r="H108" s="575" t="str">
        <f t="shared" si="15"/>
        <v>FAUX</v>
      </c>
      <c r="I108" s="575" t="str">
        <f t="shared" si="15"/>
        <v>FAUX</v>
      </c>
      <c r="J108" s="575" t="str">
        <f t="shared" si="15"/>
        <v>FAUX</v>
      </c>
      <c r="K108" s="575" t="str">
        <f t="shared" si="15"/>
        <v>FAUX</v>
      </c>
      <c r="L108" s="575" t="str">
        <f t="shared" si="15"/>
        <v>FAUX</v>
      </c>
      <c r="M108" s="575" t="str">
        <f t="shared" si="15"/>
        <v>TRUE</v>
      </c>
      <c r="N108" s="575" t="str">
        <f t="shared" si="15"/>
        <v>FALSE</v>
      </c>
      <c r="O108" s="575" t="str">
        <f t="shared" si="15"/>
        <v>FAUX</v>
      </c>
      <c r="P108" s="575" t="str">
        <f t="shared" si="15"/>
        <v>FAUX</v>
      </c>
      <c r="Q108" s="576" t="str">
        <f t="shared" si="15"/>
        <v>FAUX</v>
      </c>
      <c r="R108" s="2"/>
      <c r="S108" s="7"/>
      <c r="T108" s="444"/>
      <c r="U108" s="444"/>
      <c r="V108" s="444"/>
      <c r="W108" s="444"/>
      <c r="X108" s="444"/>
      <c r="Y108" s="444"/>
      <c r="Z108" s="444"/>
      <c r="AA108" s="444"/>
      <c r="AB108" s="444"/>
      <c r="AC108" s="444"/>
      <c r="AD108" s="444"/>
      <c r="AE108" s="444"/>
      <c r="AF108" s="444"/>
      <c r="AG108" s="444"/>
    </row>
    <row r="109" spans="1:33" ht="12.75" hidden="1" outlineLevel="1">
      <c r="A109" s="7"/>
      <c r="B109" s="7"/>
      <c r="C109" s="620" t="s">
        <v>420</v>
      </c>
      <c r="D109" s="621"/>
      <c r="E109" s="621"/>
      <c r="F109" s="621"/>
      <c r="G109" s="621"/>
      <c r="H109" s="621"/>
      <c r="I109" s="621"/>
      <c r="J109" s="621"/>
      <c r="K109" s="621"/>
      <c r="L109" s="621"/>
      <c r="M109" s="621"/>
      <c r="N109" s="621"/>
      <c r="O109" s="621"/>
      <c r="P109" s="621"/>
      <c r="Q109" s="622"/>
      <c r="R109" s="2"/>
      <c r="S109" s="7"/>
      <c r="T109" s="444"/>
      <c r="U109" s="444"/>
      <c r="V109" s="444"/>
      <c r="W109" s="444"/>
      <c r="X109" s="444"/>
      <c r="Y109" s="444"/>
      <c r="Z109" s="444"/>
      <c r="AA109" s="444"/>
      <c r="AB109" s="444"/>
      <c r="AC109" s="444"/>
      <c r="AD109" s="444"/>
      <c r="AE109" s="444"/>
      <c r="AF109" s="444"/>
      <c r="AG109" s="444"/>
    </row>
    <row r="110" spans="1:33" ht="12.75" hidden="1" outlineLevel="1">
      <c r="A110" s="7"/>
      <c r="B110" s="7"/>
      <c r="C110" s="572" t="b">
        <f>AND(C$4="4F 4G",C$27="1 Plat(s)")</f>
        <v>0</v>
      </c>
      <c r="D110" s="573" t="b">
        <f t="shared" ref="D110:Q110" si="16">AND(D$4="4F 4G",D$27="1 Plat(s)")</f>
        <v>0</v>
      </c>
      <c r="E110" s="573" t="b">
        <f t="shared" si="16"/>
        <v>0</v>
      </c>
      <c r="F110" s="573" t="b">
        <f t="shared" si="16"/>
        <v>0</v>
      </c>
      <c r="G110" s="573" t="b">
        <f t="shared" si="16"/>
        <v>0</v>
      </c>
      <c r="H110" s="573" t="b">
        <f t="shared" si="16"/>
        <v>0</v>
      </c>
      <c r="I110" s="573" t="b">
        <f t="shared" si="16"/>
        <v>0</v>
      </c>
      <c r="J110" s="573" t="b">
        <f t="shared" si="16"/>
        <v>0</v>
      </c>
      <c r="K110" s="573" t="b">
        <f t="shared" si="16"/>
        <v>0</v>
      </c>
      <c r="L110" s="573" t="b">
        <f t="shared" si="16"/>
        <v>0</v>
      </c>
      <c r="M110" s="573" t="b">
        <f t="shared" si="16"/>
        <v>0</v>
      </c>
      <c r="N110" s="573" t="b">
        <f t="shared" si="16"/>
        <v>0</v>
      </c>
      <c r="O110" s="573" t="b">
        <f t="shared" si="16"/>
        <v>0</v>
      </c>
      <c r="P110" s="573" t="b">
        <f t="shared" si="16"/>
        <v>0</v>
      </c>
      <c r="Q110" s="519" t="b">
        <f t="shared" si="16"/>
        <v>0</v>
      </c>
      <c r="R110" s="2"/>
      <c r="S110" s="7"/>
      <c r="T110" s="444"/>
      <c r="U110" s="444"/>
      <c r="V110" s="444"/>
      <c r="W110" s="444"/>
      <c r="X110" s="444"/>
      <c r="Y110" s="444"/>
      <c r="Z110" s="444"/>
      <c r="AA110" s="444"/>
      <c r="AB110" s="444"/>
      <c r="AC110" s="444"/>
      <c r="AD110" s="444"/>
      <c r="AE110" s="444"/>
      <c r="AF110" s="444"/>
      <c r="AG110" s="444"/>
    </row>
    <row r="111" spans="1:33" ht="12.75" hidden="1" outlineLevel="1">
      <c r="A111" s="7"/>
      <c r="B111" s="7"/>
      <c r="C111" s="574" t="str">
        <f>LEFT(C110,5)</f>
        <v>FALSE</v>
      </c>
      <c r="D111" s="575" t="str">
        <f t="shared" ref="D111:Q111" si="17">LEFT(D110,5)</f>
        <v>FAUX</v>
      </c>
      <c r="E111" s="575" t="str">
        <f t="shared" si="17"/>
        <v>FALSE</v>
      </c>
      <c r="F111" s="575" t="str">
        <f t="shared" si="17"/>
        <v>FAUX</v>
      </c>
      <c r="G111" s="575" t="str">
        <f t="shared" si="17"/>
        <v>FAUX</v>
      </c>
      <c r="H111" s="575" t="str">
        <f t="shared" si="17"/>
        <v>FAUX</v>
      </c>
      <c r="I111" s="575" t="str">
        <f t="shared" si="17"/>
        <v>FAUX</v>
      </c>
      <c r="J111" s="575" t="str">
        <f t="shared" si="17"/>
        <v>FAUX</v>
      </c>
      <c r="K111" s="575" t="str">
        <f t="shared" si="17"/>
        <v>FAUX</v>
      </c>
      <c r="L111" s="575" t="str">
        <f t="shared" si="17"/>
        <v>FAUX</v>
      </c>
      <c r="M111" s="575" t="str">
        <f t="shared" si="17"/>
        <v>FALSE</v>
      </c>
      <c r="N111" s="575" t="str">
        <f t="shared" si="17"/>
        <v>FALSE</v>
      </c>
      <c r="O111" s="575" t="str">
        <f t="shared" si="17"/>
        <v>FAUX</v>
      </c>
      <c r="P111" s="575" t="str">
        <f t="shared" si="17"/>
        <v>FAUX</v>
      </c>
      <c r="Q111" s="576" t="str">
        <f t="shared" si="17"/>
        <v>FAUX</v>
      </c>
      <c r="R111" s="2"/>
      <c r="S111" s="7"/>
      <c r="T111" s="444"/>
      <c r="U111" s="444"/>
      <c r="V111" s="444"/>
      <c r="W111" s="444"/>
      <c r="X111" s="444"/>
      <c r="Y111" s="444"/>
      <c r="Z111" s="444"/>
      <c r="AA111" s="444"/>
      <c r="AB111" s="444"/>
      <c r="AC111" s="444"/>
      <c r="AD111" s="444"/>
      <c r="AE111" s="444"/>
      <c r="AF111" s="444"/>
      <c r="AG111" s="444"/>
    </row>
    <row r="112" spans="1:33" s="84" customFormat="1" ht="12.75" hidden="1" outlineLevel="1">
      <c r="A112" s="7"/>
      <c r="B112" s="7"/>
      <c r="C112" s="620" t="s">
        <v>421</v>
      </c>
      <c r="D112" s="621"/>
      <c r="E112" s="621"/>
      <c r="F112" s="621"/>
      <c r="G112" s="621"/>
      <c r="H112" s="621"/>
      <c r="I112" s="621"/>
      <c r="J112" s="621"/>
      <c r="K112" s="621"/>
      <c r="L112" s="621"/>
      <c r="M112" s="621"/>
      <c r="N112" s="621"/>
      <c r="O112" s="621"/>
      <c r="P112" s="621"/>
      <c r="Q112" s="622"/>
      <c r="R112" s="2"/>
      <c r="S112" s="7"/>
    </row>
    <row r="113" spans="1:19" s="84" customFormat="1" ht="12.75" hidden="1" outlineLevel="1">
      <c r="A113" s="7"/>
      <c r="B113" s="7"/>
      <c r="C113" s="572" t="b">
        <f>AND(C$4="4F 4G",C$49="1 Fromage(s)")</f>
        <v>1</v>
      </c>
      <c r="D113" s="573" t="b">
        <f t="shared" ref="D113:Q113" si="18">AND(D$4="4F 4G",D$49="1 Fromage(s)")</f>
        <v>0</v>
      </c>
      <c r="E113" s="573" t="b">
        <f t="shared" si="18"/>
        <v>0</v>
      </c>
      <c r="F113" s="573" t="b">
        <f t="shared" si="18"/>
        <v>0</v>
      </c>
      <c r="G113" s="573" t="b">
        <f t="shared" si="18"/>
        <v>0</v>
      </c>
      <c r="H113" s="573" t="b">
        <f t="shared" si="18"/>
        <v>0</v>
      </c>
      <c r="I113" s="573" t="b">
        <f t="shared" si="18"/>
        <v>0</v>
      </c>
      <c r="J113" s="573" t="b">
        <f t="shared" si="18"/>
        <v>0</v>
      </c>
      <c r="K113" s="573" t="b">
        <f t="shared" si="18"/>
        <v>0</v>
      </c>
      <c r="L113" s="573" t="b">
        <f t="shared" si="18"/>
        <v>0</v>
      </c>
      <c r="M113" s="573" t="b">
        <f t="shared" si="18"/>
        <v>0</v>
      </c>
      <c r="N113" s="573" t="b">
        <f t="shared" si="18"/>
        <v>0</v>
      </c>
      <c r="O113" s="573" t="b">
        <f t="shared" si="18"/>
        <v>0</v>
      </c>
      <c r="P113" s="573" t="b">
        <f t="shared" si="18"/>
        <v>0</v>
      </c>
      <c r="Q113" s="519" t="b">
        <f t="shared" si="18"/>
        <v>0</v>
      </c>
      <c r="R113" s="2"/>
      <c r="S113" s="7"/>
    </row>
    <row r="114" spans="1:19" s="84" customFormat="1" ht="12.75" hidden="1" outlineLevel="1">
      <c r="A114" s="7"/>
      <c r="B114" s="7"/>
      <c r="C114" s="574" t="str">
        <f>LEFT(C113,5)</f>
        <v>TRUE</v>
      </c>
      <c r="D114" s="575" t="str">
        <f t="shared" ref="D114:Q114" si="19">LEFT(D113,5)</f>
        <v>FAUX</v>
      </c>
      <c r="E114" s="575" t="str">
        <f t="shared" si="19"/>
        <v>FALSE</v>
      </c>
      <c r="F114" s="575" t="str">
        <f t="shared" si="19"/>
        <v>FAUX</v>
      </c>
      <c r="G114" s="575" t="str">
        <f t="shared" si="19"/>
        <v>FAUX</v>
      </c>
      <c r="H114" s="575" t="str">
        <f t="shared" si="19"/>
        <v>FAUX</v>
      </c>
      <c r="I114" s="575" t="str">
        <f t="shared" si="19"/>
        <v>FAUX</v>
      </c>
      <c r="J114" s="575" t="str">
        <f t="shared" si="19"/>
        <v>FAUX</v>
      </c>
      <c r="K114" s="575" t="str">
        <f t="shared" si="19"/>
        <v>FAUX</v>
      </c>
      <c r="L114" s="575" t="str">
        <f t="shared" si="19"/>
        <v>FAUX</v>
      </c>
      <c r="M114" s="575" t="str">
        <f t="shared" si="19"/>
        <v>FALSE</v>
      </c>
      <c r="N114" s="575" t="str">
        <f t="shared" si="19"/>
        <v>FALSE</v>
      </c>
      <c r="O114" s="575" t="str">
        <f t="shared" si="19"/>
        <v>FAUX</v>
      </c>
      <c r="P114" s="575" t="str">
        <f t="shared" si="19"/>
        <v>FAUX</v>
      </c>
      <c r="Q114" s="576" t="str">
        <f t="shared" si="19"/>
        <v>FAUX</v>
      </c>
      <c r="R114" s="2"/>
      <c r="S114" s="7"/>
    </row>
    <row r="115" spans="1:19" s="84" customFormat="1" ht="12.75" hidden="1" outlineLevel="1">
      <c r="A115" s="7"/>
      <c r="B115" s="7"/>
      <c r="C115" s="620" t="s">
        <v>422</v>
      </c>
      <c r="D115" s="621"/>
      <c r="E115" s="621"/>
      <c r="F115" s="621"/>
      <c r="G115" s="621"/>
      <c r="H115" s="621"/>
      <c r="I115" s="621"/>
      <c r="J115" s="621"/>
      <c r="K115" s="621"/>
      <c r="L115" s="621"/>
      <c r="M115" s="621"/>
      <c r="N115" s="621"/>
      <c r="O115" s="621"/>
      <c r="P115" s="621"/>
      <c r="Q115" s="622"/>
      <c r="R115" s="2"/>
      <c r="S115" s="7"/>
    </row>
    <row r="116" spans="1:19" s="84" customFormat="1" ht="12.75" hidden="1" outlineLevel="1">
      <c r="A116" s="7" t="s">
        <v>176</v>
      </c>
      <c r="B116" s="7"/>
      <c r="C116" s="572" t="b">
        <f>AND(C$4="4F 4G",C$57="1 Dessert(s)")</f>
        <v>0</v>
      </c>
      <c r="D116" s="573" t="b">
        <f t="shared" ref="D116:Q116" si="20">AND(D$4="4F 4G",D$57="1 Dessert(s)")</f>
        <v>0</v>
      </c>
      <c r="E116" s="573" t="b">
        <f t="shared" si="20"/>
        <v>0</v>
      </c>
      <c r="F116" s="573" t="b">
        <f t="shared" si="20"/>
        <v>0</v>
      </c>
      <c r="G116" s="573" t="b">
        <f t="shared" si="20"/>
        <v>0</v>
      </c>
      <c r="H116" s="573" t="b">
        <f t="shared" si="20"/>
        <v>0</v>
      </c>
      <c r="I116" s="573" t="b">
        <f t="shared" si="20"/>
        <v>0</v>
      </c>
      <c r="J116" s="573" t="b">
        <f t="shared" si="20"/>
        <v>0</v>
      </c>
      <c r="K116" s="573" t="b">
        <f t="shared" si="20"/>
        <v>0</v>
      </c>
      <c r="L116" s="573" t="b">
        <f t="shared" si="20"/>
        <v>0</v>
      </c>
      <c r="M116" s="573" t="b">
        <f t="shared" si="20"/>
        <v>0</v>
      </c>
      <c r="N116" s="573" t="b">
        <f t="shared" si="20"/>
        <v>0</v>
      </c>
      <c r="O116" s="573" t="b">
        <f t="shared" si="20"/>
        <v>0</v>
      </c>
      <c r="P116" s="573" t="b">
        <f t="shared" si="20"/>
        <v>0</v>
      </c>
      <c r="Q116" s="519" t="b">
        <f t="shared" si="20"/>
        <v>0</v>
      </c>
      <c r="R116" s="2"/>
      <c r="S116" s="7"/>
    </row>
    <row r="117" spans="1:19" s="84" customFormat="1" ht="13.5" hidden="1" outlineLevel="1" thickBot="1">
      <c r="A117" s="7" t="s">
        <v>177</v>
      </c>
      <c r="B117" s="7"/>
      <c r="C117" s="577" t="str">
        <f>LEFT(C116,5)</f>
        <v>FALSE</v>
      </c>
      <c r="D117" s="578" t="str">
        <f t="shared" ref="D117:Q117" si="21">LEFT(D116,5)</f>
        <v>FAUX</v>
      </c>
      <c r="E117" s="578" t="str">
        <f t="shared" si="21"/>
        <v>FALSE</v>
      </c>
      <c r="F117" s="578" t="str">
        <f t="shared" si="21"/>
        <v>FAUX</v>
      </c>
      <c r="G117" s="578" t="str">
        <f t="shared" si="21"/>
        <v>FAUX</v>
      </c>
      <c r="H117" s="578" t="str">
        <f t="shared" si="21"/>
        <v>FAUX</v>
      </c>
      <c r="I117" s="578" t="str">
        <f t="shared" si="21"/>
        <v>FAUX</v>
      </c>
      <c r="J117" s="578" t="str">
        <f t="shared" si="21"/>
        <v>FAUX</v>
      </c>
      <c r="K117" s="578" t="str">
        <f t="shared" si="21"/>
        <v>FAUX</v>
      </c>
      <c r="L117" s="578" t="str">
        <f t="shared" si="21"/>
        <v>FAUX</v>
      </c>
      <c r="M117" s="578" t="str">
        <f t="shared" si="21"/>
        <v>FALSE</v>
      </c>
      <c r="N117" s="578" t="str">
        <f t="shared" si="21"/>
        <v>FALSE</v>
      </c>
      <c r="O117" s="578" t="str">
        <f t="shared" si="21"/>
        <v>FAUX</v>
      </c>
      <c r="P117" s="578" t="str">
        <f t="shared" si="21"/>
        <v>FAUX</v>
      </c>
      <c r="Q117" s="579" t="str">
        <f t="shared" si="21"/>
        <v>FAUX</v>
      </c>
      <c r="R117" s="2"/>
      <c r="S117" s="7"/>
    </row>
    <row r="118" spans="1:19" s="84" customFormat="1" ht="13.5" hidden="1" outlineLevel="1" thickBot="1">
      <c r="A118" s="7" t="s">
        <v>178</v>
      </c>
      <c r="B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2"/>
      <c r="S118" s="7"/>
    </row>
    <row r="119" spans="1:19" s="84" customFormat="1" ht="12.75" hidden="1" outlineLevel="1">
      <c r="A119" s="7" t="s">
        <v>179</v>
      </c>
      <c r="B119" s="7"/>
      <c r="C119" s="623" t="s">
        <v>423</v>
      </c>
      <c r="D119" s="624"/>
      <c r="E119" s="624"/>
      <c r="F119" s="624"/>
      <c r="G119" s="624"/>
      <c r="H119" s="624"/>
      <c r="I119" s="624"/>
      <c r="J119" s="624"/>
      <c r="K119" s="624"/>
      <c r="L119" s="624"/>
      <c r="M119" s="624"/>
      <c r="N119" s="624"/>
      <c r="O119" s="624"/>
      <c r="P119" s="624"/>
      <c r="Q119" s="625"/>
      <c r="R119" s="2"/>
      <c r="S119" s="7"/>
    </row>
    <row r="120" spans="1:19" s="84" customFormat="1" ht="12.75" hidden="1" outlineLevel="1">
      <c r="A120" s="7" t="s">
        <v>180</v>
      </c>
      <c r="B120" s="7"/>
      <c r="C120" s="572" t="b">
        <f>AND(C$4="4F 7G",C$14="1 Entrée(s)")</f>
        <v>0</v>
      </c>
      <c r="D120" s="573" t="b">
        <f t="shared" ref="D120:Q120" si="22">AND(D$4="4F 7G",D$14="1 Entrée(s)")</f>
        <v>0</v>
      </c>
      <c r="E120" s="573" t="b">
        <f t="shared" si="22"/>
        <v>0</v>
      </c>
      <c r="F120" s="573" t="b">
        <f t="shared" si="22"/>
        <v>0</v>
      </c>
      <c r="G120" s="573" t="b">
        <f t="shared" si="22"/>
        <v>0</v>
      </c>
      <c r="H120" s="573" t="b">
        <f t="shared" si="22"/>
        <v>0</v>
      </c>
      <c r="I120" s="573" t="b">
        <f t="shared" si="22"/>
        <v>0</v>
      </c>
      <c r="J120" s="573" t="b">
        <f t="shared" si="22"/>
        <v>0</v>
      </c>
      <c r="K120" s="573" t="b">
        <f t="shared" si="22"/>
        <v>0</v>
      </c>
      <c r="L120" s="573" t="b">
        <f t="shared" si="22"/>
        <v>0</v>
      </c>
      <c r="M120" s="573" t="b">
        <f t="shared" si="22"/>
        <v>0</v>
      </c>
      <c r="N120" s="573" t="b">
        <f t="shared" si="22"/>
        <v>0</v>
      </c>
      <c r="O120" s="573" t="b">
        <f t="shared" si="22"/>
        <v>0</v>
      </c>
      <c r="P120" s="573" t="b">
        <f t="shared" si="22"/>
        <v>0</v>
      </c>
      <c r="Q120" s="519" t="b">
        <f t="shared" si="22"/>
        <v>0</v>
      </c>
      <c r="R120" s="2"/>
      <c r="S120" s="7"/>
    </row>
    <row r="121" spans="1:19" s="84" customFormat="1" ht="12.75" hidden="1" outlineLevel="1">
      <c r="A121" s="7" t="s">
        <v>181</v>
      </c>
      <c r="B121" s="7"/>
      <c r="C121" s="574" t="str">
        <f>LEFT(C120,5)</f>
        <v>FALSE</v>
      </c>
      <c r="D121" s="575" t="str">
        <f t="shared" ref="D121:Q121" si="23">LEFT(D120,5)</f>
        <v>FAUX</v>
      </c>
      <c r="E121" s="575" t="str">
        <f t="shared" si="23"/>
        <v>FALSE</v>
      </c>
      <c r="F121" s="575" t="str">
        <f t="shared" si="23"/>
        <v>FAUX</v>
      </c>
      <c r="G121" s="575" t="str">
        <f t="shared" si="23"/>
        <v>FAUX</v>
      </c>
      <c r="H121" s="575" t="str">
        <f t="shared" si="23"/>
        <v>FAUX</v>
      </c>
      <c r="I121" s="575" t="str">
        <f t="shared" si="23"/>
        <v>FAUX</v>
      </c>
      <c r="J121" s="575" t="str">
        <f t="shared" si="23"/>
        <v>FAUX</v>
      </c>
      <c r="K121" s="575" t="str">
        <f t="shared" si="23"/>
        <v>FAUX</v>
      </c>
      <c r="L121" s="575" t="str">
        <f t="shared" si="23"/>
        <v>FAUX</v>
      </c>
      <c r="M121" s="575" t="str">
        <f t="shared" si="23"/>
        <v>FALSE</v>
      </c>
      <c r="N121" s="575" t="str">
        <f t="shared" si="23"/>
        <v>FALSE</v>
      </c>
      <c r="O121" s="575" t="str">
        <f t="shared" si="23"/>
        <v>FAUX</v>
      </c>
      <c r="P121" s="575" t="str">
        <f t="shared" si="23"/>
        <v>FAUX</v>
      </c>
      <c r="Q121" s="576" t="str">
        <f t="shared" si="23"/>
        <v>FAUX</v>
      </c>
      <c r="R121" s="2"/>
      <c r="S121" s="7"/>
    </row>
    <row r="122" spans="1:19" s="84" customFormat="1" ht="12.75" hidden="1" outlineLevel="1">
      <c r="A122" s="7" t="s">
        <v>182</v>
      </c>
      <c r="B122" s="7"/>
      <c r="C122" s="620" t="s">
        <v>424</v>
      </c>
      <c r="D122" s="621"/>
      <c r="E122" s="621"/>
      <c r="F122" s="621"/>
      <c r="G122" s="621"/>
      <c r="H122" s="621"/>
      <c r="I122" s="621"/>
      <c r="J122" s="621"/>
      <c r="K122" s="621"/>
      <c r="L122" s="621"/>
      <c r="M122" s="621"/>
      <c r="N122" s="621"/>
      <c r="O122" s="621"/>
      <c r="P122" s="621"/>
      <c r="Q122" s="622"/>
      <c r="R122" s="2"/>
      <c r="S122" s="7"/>
    </row>
    <row r="123" spans="1:19" s="84" customFormat="1" ht="12.75" hidden="1" outlineLevel="1">
      <c r="A123" s="7" t="s">
        <v>183</v>
      </c>
      <c r="B123" s="7"/>
      <c r="C123" s="572" t="b">
        <f>AND(C$4="4F 7G",C$27="2 Plat(s)")</f>
        <v>0</v>
      </c>
      <c r="D123" s="573" t="b">
        <f t="shared" ref="D123:Q123" si="24">AND(D$4="4F 7G",D$27="2 Plat(s)")</f>
        <v>0</v>
      </c>
      <c r="E123" s="573" t="b">
        <f t="shared" si="24"/>
        <v>0</v>
      </c>
      <c r="F123" s="573" t="b">
        <f t="shared" si="24"/>
        <v>0</v>
      </c>
      <c r="G123" s="573" t="b">
        <f t="shared" si="24"/>
        <v>0</v>
      </c>
      <c r="H123" s="573" t="b">
        <f t="shared" si="24"/>
        <v>0</v>
      </c>
      <c r="I123" s="573" t="b">
        <f t="shared" si="24"/>
        <v>0</v>
      </c>
      <c r="J123" s="573" t="b">
        <f t="shared" si="24"/>
        <v>0</v>
      </c>
      <c r="K123" s="573" t="b">
        <f t="shared" si="24"/>
        <v>0</v>
      </c>
      <c r="L123" s="573" t="b">
        <f t="shared" si="24"/>
        <v>0</v>
      </c>
      <c r="M123" s="573" t="b">
        <f t="shared" si="24"/>
        <v>0</v>
      </c>
      <c r="N123" s="573" t="b">
        <f t="shared" si="24"/>
        <v>0</v>
      </c>
      <c r="O123" s="573" t="b">
        <f t="shared" si="24"/>
        <v>0</v>
      </c>
      <c r="P123" s="573" t="b">
        <f t="shared" si="24"/>
        <v>0</v>
      </c>
      <c r="Q123" s="519" t="b">
        <f t="shared" si="24"/>
        <v>0</v>
      </c>
      <c r="R123" s="2"/>
      <c r="S123" s="7"/>
    </row>
    <row r="124" spans="1:19" s="84" customFormat="1" ht="12.75" hidden="1" outlineLevel="1">
      <c r="A124" s="7" t="s">
        <v>184</v>
      </c>
      <c r="B124" s="7"/>
      <c r="C124" s="574" t="str">
        <f>LEFT(C123,5)</f>
        <v>FALSE</v>
      </c>
      <c r="D124" s="575" t="str">
        <f t="shared" ref="D124:Q124" si="25">LEFT(D123,5)</f>
        <v>FAUX</v>
      </c>
      <c r="E124" s="575" t="str">
        <f t="shared" si="25"/>
        <v>FALSE</v>
      </c>
      <c r="F124" s="575" t="str">
        <f t="shared" si="25"/>
        <v>FAUX</v>
      </c>
      <c r="G124" s="575" t="str">
        <f t="shared" si="25"/>
        <v>FAUX</v>
      </c>
      <c r="H124" s="575" t="str">
        <f t="shared" si="25"/>
        <v>FAUX</v>
      </c>
      <c r="I124" s="575" t="str">
        <f t="shared" si="25"/>
        <v>FAUX</v>
      </c>
      <c r="J124" s="575" t="str">
        <f t="shared" si="25"/>
        <v>FAUX</v>
      </c>
      <c r="K124" s="575" t="str">
        <f t="shared" si="25"/>
        <v>FAUX</v>
      </c>
      <c r="L124" s="575" t="str">
        <f t="shared" si="25"/>
        <v>FAUX</v>
      </c>
      <c r="M124" s="575" t="str">
        <f t="shared" si="25"/>
        <v>FALSE</v>
      </c>
      <c r="N124" s="575" t="str">
        <f t="shared" si="25"/>
        <v>FALSE</v>
      </c>
      <c r="O124" s="575" t="str">
        <f t="shared" si="25"/>
        <v>FAUX</v>
      </c>
      <c r="P124" s="575" t="str">
        <f t="shared" si="25"/>
        <v>FAUX</v>
      </c>
      <c r="Q124" s="576" t="str">
        <f t="shared" si="25"/>
        <v>FAUX</v>
      </c>
      <c r="R124" s="2"/>
      <c r="S124" s="7"/>
    </row>
    <row r="125" spans="1:19" s="84" customFormat="1" ht="12.75" hidden="1" outlineLevel="1">
      <c r="A125" s="7" t="s">
        <v>185</v>
      </c>
      <c r="B125" s="7"/>
      <c r="C125" s="620" t="s">
        <v>425</v>
      </c>
      <c r="D125" s="621"/>
      <c r="E125" s="621"/>
      <c r="F125" s="621"/>
      <c r="G125" s="621"/>
      <c r="H125" s="621"/>
      <c r="I125" s="621"/>
      <c r="J125" s="621"/>
      <c r="K125" s="621"/>
      <c r="L125" s="621"/>
      <c r="M125" s="621"/>
      <c r="N125" s="621"/>
      <c r="O125" s="621"/>
      <c r="P125" s="621"/>
      <c r="Q125" s="622"/>
      <c r="R125" s="2"/>
      <c r="S125" s="7"/>
    </row>
    <row r="126" spans="1:19" s="84" customFormat="1" ht="12.75" hidden="1" outlineLevel="1">
      <c r="A126" s="7" t="s">
        <v>186</v>
      </c>
      <c r="B126" s="7"/>
      <c r="C126" s="572" t="b">
        <f>AND(C$4="4F7G",C$49="2 Fromage(s)")</f>
        <v>0</v>
      </c>
      <c r="D126" s="573" t="b">
        <f t="shared" ref="D126:Q126" si="26">AND(D$4="4F7G",D$49="2 Fromage(s)")</f>
        <v>0</v>
      </c>
      <c r="E126" s="573" t="b">
        <f t="shared" si="26"/>
        <v>0</v>
      </c>
      <c r="F126" s="573" t="b">
        <f t="shared" si="26"/>
        <v>0</v>
      </c>
      <c r="G126" s="573" t="b">
        <f t="shared" si="26"/>
        <v>0</v>
      </c>
      <c r="H126" s="573" t="b">
        <f t="shared" si="26"/>
        <v>0</v>
      </c>
      <c r="I126" s="573" t="b">
        <f t="shared" si="26"/>
        <v>0</v>
      </c>
      <c r="J126" s="573" t="b">
        <f t="shared" si="26"/>
        <v>0</v>
      </c>
      <c r="K126" s="573" t="b">
        <f t="shared" si="26"/>
        <v>0</v>
      </c>
      <c r="L126" s="573" t="b">
        <f t="shared" si="26"/>
        <v>0</v>
      </c>
      <c r="M126" s="573" t="b">
        <f t="shared" si="26"/>
        <v>0</v>
      </c>
      <c r="N126" s="573" t="b">
        <f t="shared" si="26"/>
        <v>0</v>
      </c>
      <c r="O126" s="573" t="b">
        <f t="shared" si="26"/>
        <v>0</v>
      </c>
      <c r="P126" s="573" t="b">
        <f t="shared" si="26"/>
        <v>0</v>
      </c>
      <c r="Q126" s="519" t="b">
        <f t="shared" si="26"/>
        <v>0</v>
      </c>
      <c r="R126" s="2"/>
      <c r="S126" s="7"/>
    </row>
    <row r="127" spans="1:19" s="84" customFormat="1" ht="12.75" hidden="1" outlineLevel="1">
      <c r="A127" s="7" t="s">
        <v>187</v>
      </c>
      <c r="B127" s="7"/>
      <c r="C127" s="574" t="str">
        <f>LEFT(C126,5)</f>
        <v>FALSE</v>
      </c>
      <c r="D127" s="575" t="str">
        <f t="shared" ref="D127:Q127" si="27">LEFT(D126,5)</f>
        <v>FAUX</v>
      </c>
      <c r="E127" s="575" t="str">
        <f t="shared" si="27"/>
        <v>FALSE</v>
      </c>
      <c r="F127" s="575" t="str">
        <f t="shared" si="27"/>
        <v>FAUX</v>
      </c>
      <c r="G127" s="575" t="str">
        <f t="shared" si="27"/>
        <v>FAUX</v>
      </c>
      <c r="H127" s="575" t="str">
        <f t="shared" si="27"/>
        <v>FAUX</v>
      </c>
      <c r="I127" s="575" t="str">
        <f t="shared" si="27"/>
        <v>FAUX</v>
      </c>
      <c r="J127" s="575" t="str">
        <f t="shared" si="27"/>
        <v>FAUX</v>
      </c>
      <c r="K127" s="575" t="str">
        <f t="shared" si="27"/>
        <v>FAUX</v>
      </c>
      <c r="L127" s="575" t="str">
        <f t="shared" si="27"/>
        <v>FAUX</v>
      </c>
      <c r="M127" s="575" t="str">
        <f t="shared" si="27"/>
        <v>FALSE</v>
      </c>
      <c r="N127" s="575" t="str">
        <f t="shared" si="27"/>
        <v>FALSE</v>
      </c>
      <c r="O127" s="575" t="str">
        <f t="shared" si="27"/>
        <v>FAUX</v>
      </c>
      <c r="P127" s="575" t="str">
        <f t="shared" si="27"/>
        <v>FAUX</v>
      </c>
      <c r="Q127" s="576" t="str">
        <f t="shared" si="27"/>
        <v>FAUX</v>
      </c>
      <c r="R127" s="2"/>
      <c r="S127" s="7"/>
    </row>
    <row r="128" spans="1:19" s="84" customFormat="1" ht="12.75" hidden="1" outlineLevel="1">
      <c r="A128" s="7" t="s">
        <v>188</v>
      </c>
      <c r="B128" s="7"/>
      <c r="C128" s="620" t="s">
        <v>426</v>
      </c>
      <c r="D128" s="621"/>
      <c r="E128" s="621"/>
      <c r="F128" s="621"/>
      <c r="G128" s="621"/>
      <c r="H128" s="621"/>
      <c r="I128" s="621"/>
      <c r="J128" s="621"/>
      <c r="K128" s="621"/>
      <c r="L128" s="621"/>
      <c r="M128" s="621"/>
      <c r="N128" s="621"/>
      <c r="O128" s="621"/>
      <c r="P128" s="621"/>
      <c r="Q128" s="622"/>
      <c r="R128" s="2"/>
      <c r="S128" s="7"/>
    </row>
    <row r="129" spans="1:19" s="84" customFormat="1" ht="12.75" hidden="1" outlineLevel="1">
      <c r="A129" s="7" t="s">
        <v>189</v>
      </c>
      <c r="B129" s="7"/>
      <c r="C129" s="572" t="b">
        <f>AND(C$4="4F 7G",C$57="2 Dessert(s)")</f>
        <v>0</v>
      </c>
      <c r="D129" s="573" t="b">
        <f t="shared" ref="D129:Q129" si="28">AND(D$4="4F 7G",D$57="2 Dessert(s)")</f>
        <v>0</v>
      </c>
      <c r="E129" s="573" t="b">
        <f t="shared" si="28"/>
        <v>0</v>
      </c>
      <c r="F129" s="573" t="b">
        <f t="shared" si="28"/>
        <v>0</v>
      </c>
      <c r="G129" s="573" t="b">
        <f t="shared" si="28"/>
        <v>0</v>
      </c>
      <c r="H129" s="573" t="b">
        <f t="shared" si="28"/>
        <v>0</v>
      </c>
      <c r="I129" s="573" t="b">
        <f t="shared" si="28"/>
        <v>0</v>
      </c>
      <c r="J129" s="573" t="b">
        <f t="shared" si="28"/>
        <v>0</v>
      </c>
      <c r="K129" s="573" t="b">
        <f t="shared" si="28"/>
        <v>0</v>
      </c>
      <c r="L129" s="573" t="b">
        <f t="shared" si="28"/>
        <v>0</v>
      </c>
      <c r="M129" s="573" t="b">
        <f t="shared" si="28"/>
        <v>0</v>
      </c>
      <c r="N129" s="573" t="b">
        <f t="shared" si="28"/>
        <v>0</v>
      </c>
      <c r="O129" s="573" t="b">
        <f t="shared" si="28"/>
        <v>0</v>
      </c>
      <c r="P129" s="573" t="b">
        <f t="shared" si="28"/>
        <v>0</v>
      </c>
      <c r="Q129" s="519" t="b">
        <f t="shared" si="28"/>
        <v>0</v>
      </c>
      <c r="R129" s="2"/>
      <c r="S129" s="7"/>
    </row>
    <row r="130" spans="1:19" s="84" customFormat="1" ht="13.5" hidden="1" outlineLevel="1" thickBot="1">
      <c r="A130" s="7" t="s">
        <v>190</v>
      </c>
      <c r="B130" s="7"/>
      <c r="C130" s="577" t="str">
        <f>LEFT(C129,5)</f>
        <v>FALSE</v>
      </c>
      <c r="D130" s="578" t="str">
        <f t="shared" ref="D130:Q130" si="29">LEFT(D129,5)</f>
        <v>FAUX</v>
      </c>
      <c r="E130" s="578" t="str">
        <f t="shared" si="29"/>
        <v>FALSE</v>
      </c>
      <c r="F130" s="578" t="str">
        <f t="shared" si="29"/>
        <v>FAUX</v>
      </c>
      <c r="G130" s="578" t="str">
        <f t="shared" si="29"/>
        <v>FAUX</v>
      </c>
      <c r="H130" s="578" t="str">
        <f t="shared" si="29"/>
        <v>FAUX</v>
      </c>
      <c r="I130" s="578" t="str">
        <f t="shared" si="29"/>
        <v>FAUX</v>
      </c>
      <c r="J130" s="578" t="str">
        <f t="shared" si="29"/>
        <v>FAUX</v>
      </c>
      <c r="K130" s="578" t="str">
        <f t="shared" si="29"/>
        <v>FAUX</v>
      </c>
      <c r="L130" s="578" t="str">
        <f t="shared" si="29"/>
        <v>FAUX</v>
      </c>
      <c r="M130" s="578" t="str">
        <f t="shared" si="29"/>
        <v>FALSE</v>
      </c>
      <c r="N130" s="578" t="str">
        <f t="shared" si="29"/>
        <v>FALSE</v>
      </c>
      <c r="O130" s="578" t="str">
        <f t="shared" si="29"/>
        <v>FAUX</v>
      </c>
      <c r="P130" s="578" t="str">
        <f t="shared" si="29"/>
        <v>FAUX</v>
      </c>
      <c r="Q130" s="579" t="str">
        <f t="shared" si="29"/>
        <v>FAUX</v>
      </c>
      <c r="R130" s="2"/>
      <c r="S130" s="7"/>
    </row>
    <row r="131" spans="1:19" s="84" customFormat="1" ht="13.5" hidden="1" outlineLevel="1" thickBot="1">
      <c r="A131" s="7" t="s">
        <v>191</v>
      </c>
      <c r="B131" s="7"/>
      <c r="E131" s="7"/>
      <c r="F131" s="7"/>
      <c r="G131" s="7"/>
      <c r="H131" s="7"/>
      <c r="J131" s="7"/>
      <c r="O131" s="7"/>
      <c r="P131" s="7"/>
      <c r="Q131" s="7"/>
      <c r="R131" s="2"/>
      <c r="S131" s="7"/>
    </row>
    <row r="132" spans="1:19" s="84" customFormat="1" ht="12.75" hidden="1" outlineLevel="1">
      <c r="A132" s="7" t="s">
        <v>192</v>
      </c>
      <c r="B132" s="7"/>
      <c r="C132" s="623" t="s">
        <v>427</v>
      </c>
      <c r="D132" s="624"/>
      <c r="E132" s="624"/>
      <c r="F132" s="624"/>
      <c r="G132" s="624"/>
      <c r="H132" s="624"/>
      <c r="I132" s="624"/>
      <c r="J132" s="624"/>
      <c r="K132" s="624"/>
      <c r="L132" s="624"/>
      <c r="M132" s="624"/>
      <c r="N132" s="624"/>
      <c r="O132" s="624"/>
      <c r="P132" s="624"/>
      <c r="Q132" s="625"/>
      <c r="R132" s="2"/>
      <c r="S132" s="7"/>
    </row>
    <row r="133" spans="1:19" s="84" customFormat="1" ht="12.75" hidden="1" outlineLevel="1">
      <c r="A133" s="7" t="s">
        <v>193</v>
      </c>
      <c r="B133" s="7"/>
      <c r="C133" s="572" t="b">
        <f>AND(C$4="Aniv 4F 5G",C$14="2 Entrée(s)")</f>
        <v>0</v>
      </c>
      <c r="D133" s="573" t="b">
        <f t="shared" ref="D133:Q133" si="30">AND(D$4="Aniv 4F 5G",D$14="2 Entrée(s)")</f>
        <v>0</v>
      </c>
      <c r="E133" s="573" t="b">
        <f t="shared" si="30"/>
        <v>0</v>
      </c>
      <c r="F133" s="573" t="b">
        <f t="shared" si="30"/>
        <v>0</v>
      </c>
      <c r="G133" s="573" t="b">
        <f t="shared" si="30"/>
        <v>0</v>
      </c>
      <c r="H133" s="573" t="b">
        <f t="shared" si="30"/>
        <v>0</v>
      </c>
      <c r="I133" s="573" t="b">
        <f t="shared" si="30"/>
        <v>0</v>
      </c>
      <c r="J133" s="573" t="b">
        <f t="shared" si="30"/>
        <v>0</v>
      </c>
      <c r="K133" s="573" t="b">
        <f t="shared" si="30"/>
        <v>0</v>
      </c>
      <c r="L133" s="573" t="b">
        <f t="shared" si="30"/>
        <v>0</v>
      </c>
      <c r="M133" s="573" t="b">
        <f t="shared" si="30"/>
        <v>0</v>
      </c>
      <c r="N133" s="573" t="b">
        <f t="shared" si="30"/>
        <v>0</v>
      </c>
      <c r="O133" s="573" t="b">
        <f t="shared" si="30"/>
        <v>0</v>
      </c>
      <c r="P133" s="573" t="b">
        <f t="shared" si="30"/>
        <v>0</v>
      </c>
      <c r="Q133" s="519" t="b">
        <f t="shared" si="30"/>
        <v>0</v>
      </c>
      <c r="R133" s="2"/>
      <c r="S133" s="7"/>
    </row>
    <row r="134" spans="1:19" s="84" customFormat="1" ht="12.75" hidden="1" outlineLevel="1">
      <c r="A134" s="7" t="s">
        <v>194</v>
      </c>
      <c r="B134" s="7"/>
      <c r="C134" s="574" t="str">
        <f>LEFT(C133,5)</f>
        <v>FALSE</v>
      </c>
      <c r="D134" s="575" t="str">
        <f t="shared" ref="D134" si="31">LEFT(D133,5)</f>
        <v>FAUX</v>
      </c>
      <c r="E134" s="575" t="str">
        <f t="shared" ref="E134" si="32">LEFT(E133,5)</f>
        <v>FALSE</v>
      </c>
      <c r="F134" s="575" t="str">
        <f t="shared" ref="F134" si="33">LEFT(F133,5)</f>
        <v>FAUX</v>
      </c>
      <c r="G134" s="575" t="str">
        <f t="shared" ref="G134" si="34">LEFT(G133,5)</f>
        <v>FAUX</v>
      </c>
      <c r="H134" s="575" t="str">
        <f t="shared" ref="H134" si="35">LEFT(H133,5)</f>
        <v>FAUX</v>
      </c>
      <c r="I134" s="575" t="str">
        <f t="shared" ref="I134" si="36">LEFT(I133,5)</f>
        <v>FAUX</v>
      </c>
      <c r="J134" s="575" t="str">
        <f t="shared" ref="J134" si="37">LEFT(J133,5)</f>
        <v>FAUX</v>
      </c>
      <c r="K134" s="575" t="str">
        <f t="shared" ref="K134" si="38">LEFT(K133,5)</f>
        <v>FAUX</v>
      </c>
      <c r="L134" s="575" t="str">
        <f t="shared" ref="L134" si="39">LEFT(L133,5)</f>
        <v>FAUX</v>
      </c>
      <c r="M134" s="575" t="str">
        <f t="shared" ref="M134" si="40">LEFT(M133,5)</f>
        <v>FALSE</v>
      </c>
      <c r="N134" s="575" t="str">
        <f t="shared" ref="N134" si="41">LEFT(N133,5)</f>
        <v>FALSE</v>
      </c>
      <c r="O134" s="575" t="str">
        <f t="shared" ref="O134" si="42">LEFT(O133,5)</f>
        <v>FAUX</v>
      </c>
      <c r="P134" s="575" t="str">
        <f t="shared" ref="P134" si="43">LEFT(P133,5)</f>
        <v>FAUX</v>
      </c>
      <c r="Q134" s="576" t="str">
        <f t="shared" ref="Q134" si="44">LEFT(Q133,5)</f>
        <v>FAUX</v>
      </c>
      <c r="R134" s="2"/>
      <c r="S134" s="7"/>
    </row>
    <row r="135" spans="1:19" s="84" customFormat="1" ht="12.75" hidden="1" outlineLevel="1">
      <c r="A135" s="7" t="s">
        <v>195</v>
      </c>
      <c r="B135" s="7"/>
      <c r="C135" s="620" t="s">
        <v>428</v>
      </c>
      <c r="D135" s="621"/>
      <c r="E135" s="621"/>
      <c r="F135" s="621"/>
      <c r="G135" s="621"/>
      <c r="H135" s="621"/>
      <c r="I135" s="621"/>
      <c r="J135" s="621"/>
      <c r="K135" s="621"/>
      <c r="L135" s="621"/>
      <c r="M135" s="621"/>
      <c r="N135" s="621"/>
      <c r="O135" s="621"/>
      <c r="P135" s="621"/>
      <c r="Q135" s="622"/>
      <c r="R135" s="2"/>
      <c r="S135" s="7"/>
    </row>
    <row r="136" spans="1:19" s="84" customFormat="1" ht="12.75" hidden="1" outlineLevel="1">
      <c r="A136" s="7" t="s">
        <v>196</v>
      </c>
      <c r="B136" s="7"/>
      <c r="C136" s="572" t="b">
        <f>AND(C$4="Aniv 4F 5G",C$27="2 Plat(s)")</f>
        <v>0</v>
      </c>
      <c r="D136" s="573" t="b">
        <f t="shared" ref="D136:Q136" si="45">AND(D$4="Aniv 4F 5G",D$27="2 Plat(s)")</f>
        <v>0</v>
      </c>
      <c r="E136" s="573" t="b">
        <f t="shared" si="45"/>
        <v>0</v>
      </c>
      <c r="F136" s="573" t="b">
        <f t="shared" si="45"/>
        <v>0</v>
      </c>
      <c r="G136" s="573" t="b">
        <f t="shared" si="45"/>
        <v>0</v>
      </c>
      <c r="H136" s="573" t="b">
        <f t="shared" si="45"/>
        <v>0</v>
      </c>
      <c r="I136" s="573" t="b">
        <f t="shared" si="45"/>
        <v>0</v>
      </c>
      <c r="J136" s="573" t="b">
        <f t="shared" si="45"/>
        <v>0</v>
      </c>
      <c r="K136" s="573" t="b">
        <f t="shared" si="45"/>
        <v>0</v>
      </c>
      <c r="L136" s="573" t="b">
        <f t="shared" si="45"/>
        <v>0</v>
      </c>
      <c r="M136" s="573" t="b">
        <f t="shared" si="45"/>
        <v>0</v>
      </c>
      <c r="N136" s="573" t="b">
        <f t="shared" si="45"/>
        <v>0</v>
      </c>
      <c r="O136" s="573" t="b">
        <f t="shared" si="45"/>
        <v>0</v>
      </c>
      <c r="P136" s="573" t="b">
        <f t="shared" si="45"/>
        <v>0</v>
      </c>
      <c r="Q136" s="519" t="b">
        <f t="shared" si="45"/>
        <v>0</v>
      </c>
      <c r="R136" s="2"/>
      <c r="S136" s="7"/>
    </row>
    <row r="137" spans="1:19" s="84" customFormat="1" ht="12.75" hidden="1" outlineLevel="1">
      <c r="A137" s="7" t="s">
        <v>197</v>
      </c>
      <c r="B137" s="7"/>
      <c r="C137" s="574" t="str">
        <f>LEFT(C136,5)</f>
        <v>FALSE</v>
      </c>
      <c r="D137" s="575" t="str">
        <f t="shared" ref="D137" si="46">LEFT(D136,5)</f>
        <v>FAUX</v>
      </c>
      <c r="E137" s="575" t="str">
        <f t="shared" ref="E137" si="47">LEFT(E136,5)</f>
        <v>FALSE</v>
      </c>
      <c r="F137" s="575" t="str">
        <f t="shared" ref="F137" si="48">LEFT(F136,5)</f>
        <v>FAUX</v>
      </c>
      <c r="G137" s="575" t="str">
        <f t="shared" ref="G137" si="49">LEFT(G136,5)</f>
        <v>FAUX</v>
      </c>
      <c r="H137" s="575" t="str">
        <f t="shared" ref="H137" si="50">LEFT(H136,5)</f>
        <v>FAUX</v>
      </c>
      <c r="I137" s="575" t="str">
        <f t="shared" ref="I137" si="51">LEFT(I136,5)</f>
        <v>FAUX</v>
      </c>
      <c r="J137" s="575" t="str">
        <f t="shared" ref="J137" si="52">LEFT(J136,5)</f>
        <v>FAUX</v>
      </c>
      <c r="K137" s="575" t="str">
        <f t="shared" ref="K137" si="53">LEFT(K136,5)</f>
        <v>FAUX</v>
      </c>
      <c r="L137" s="575" t="str">
        <f t="shared" ref="L137" si="54">LEFT(L136,5)</f>
        <v>FAUX</v>
      </c>
      <c r="M137" s="575" t="str">
        <f t="shared" ref="M137" si="55">LEFT(M136,5)</f>
        <v>FALSE</v>
      </c>
      <c r="N137" s="575" t="str">
        <f t="shared" ref="N137" si="56">LEFT(N136,5)</f>
        <v>FALSE</v>
      </c>
      <c r="O137" s="575" t="str">
        <f t="shared" ref="O137" si="57">LEFT(O136,5)</f>
        <v>FAUX</v>
      </c>
      <c r="P137" s="575" t="str">
        <f t="shared" ref="P137" si="58">LEFT(P136,5)</f>
        <v>FAUX</v>
      </c>
      <c r="Q137" s="576" t="str">
        <f t="shared" ref="Q137" si="59">LEFT(Q136,5)</f>
        <v>FAUX</v>
      </c>
      <c r="R137" s="2"/>
      <c r="S137" s="7"/>
    </row>
    <row r="138" spans="1:19" s="84" customFormat="1" ht="12.75" hidden="1" outlineLevel="1">
      <c r="A138" s="7" t="s">
        <v>198</v>
      </c>
      <c r="B138" s="7"/>
      <c r="C138" s="620" t="s">
        <v>429</v>
      </c>
      <c r="D138" s="621"/>
      <c r="E138" s="621"/>
      <c r="F138" s="621"/>
      <c r="G138" s="621"/>
      <c r="H138" s="621"/>
      <c r="I138" s="621"/>
      <c r="J138" s="621"/>
      <c r="K138" s="621"/>
      <c r="L138" s="621"/>
      <c r="M138" s="621"/>
      <c r="N138" s="621"/>
      <c r="O138" s="621"/>
      <c r="P138" s="621"/>
      <c r="Q138" s="622"/>
      <c r="R138" s="2"/>
      <c r="S138" s="7"/>
    </row>
    <row r="139" spans="1:19" s="84" customFormat="1" ht="12.75" hidden="1" outlineLevel="1">
      <c r="A139" s="7" t="s">
        <v>199</v>
      </c>
      <c r="B139" s="7"/>
      <c r="C139" s="572" t="b">
        <f>AND(C$4="Aniv 4F 5G",C$49="1 Fromage(s)")</f>
        <v>0</v>
      </c>
      <c r="D139" s="573" t="b">
        <f t="shared" ref="D139:Q139" si="60">AND(D$4="Aniv 4F 5G",D$49="1 Fromage(s)")</f>
        <v>0</v>
      </c>
      <c r="E139" s="573" t="b">
        <f t="shared" si="60"/>
        <v>0</v>
      </c>
      <c r="F139" s="573" t="b">
        <f t="shared" si="60"/>
        <v>0</v>
      </c>
      <c r="G139" s="573" t="b">
        <f t="shared" si="60"/>
        <v>0</v>
      </c>
      <c r="H139" s="573" t="b">
        <f t="shared" si="60"/>
        <v>0</v>
      </c>
      <c r="I139" s="573" t="b">
        <f t="shared" si="60"/>
        <v>0</v>
      </c>
      <c r="J139" s="573" t="b">
        <f t="shared" si="60"/>
        <v>0</v>
      </c>
      <c r="K139" s="573" t="b">
        <f t="shared" si="60"/>
        <v>0</v>
      </c>
      <c r="L139" s="573" t="b">
        <f t="shared" si="60"/>
        <v>0</v>
      </c>
      <c r="M139" s="573" t="b">
        <f t="shared" si="60"/>
        <v>0</v>
      </c>
      <c r="N139" s="573" t="b">
        <f t="shared" si="60"/>
        <v>0</v>
      </c>
      <c r="O139" s="573" t="b">
        <f t="shared" si="60"/>
        <v>0</v>
      </c>
      <c r="P139" s="573" t="b">
        <f t="shared" si="60"/>
        <v>0</v>
      </c>
      <c r="Q139" s="519" t="b">
        <f t="shared" si="60"/>
        <v>0</v>
      </c>
      <c r="R139" s="2"/>
      <c r="S139" s="7"/>
    </row>
    <row r="140" spans="1:19" s="84" customFormat="1" ht="12.75" hidden="1" outlineLevel="1">
      <c r="A140" s="7" t="s">
        <v>200</v>
      </c>
      <c r="B140" s="7"/>
      <c r="C140" s="574" t="str">
        <f>LEFT(C139,5)</f>
        <v>FALSE</v>
      </c>
      <c r="D140" s="575" t="str">
        <f t="shared" ref="D140" si="61">LEFT(D139,5)</f>
        <v>FAUX</v>
      </c>
      <c r="E140" s="575" t="str">
        <f t="shared" ref="E140" si="62">LEFT(E139,5)</f>
        <v>FALSE</v>
      </c>
      <c r="F140" s="575" t="str">
        <f t="shared" ref="F140" si="63">LEFT(F139,5)</f>
        <v>FAUX</v>
      </c>
      <c r="G140" s="575" t="str">
        <f t="shared" ref="G140" si="64">LEFT(G139,5)</f>
        <v>FAUX</v>
      </c>
      <c r="H140" s="575" t="str">
        <f t="shared" ref="H140" si="65">LEFT(H139,5)</f>
        <v>FAUX</v>
      </c>
      <c r="I140" s="575" t="str">
        <f t="shared" ref="I140" si="66">LEFT(I139,5)</f>
        <v>FAUX</v>
      </c>
      <c r="J140" s="575" t="str">
        <f t="shared" ref="J140" si="67">LEFT(J139,5)</f>
        <v>FAUX</v>
      </c>
      <c r="K140" s="575" t="str">
        <f t="shared" ref="K140" si="68">LEFT(K139,5)</f>
        <v>FAUX</v>
      </c>
      <c r="L140" s="575" t="str">
        <f t="shared" ref="L140" si="69">LEFT(L139,5)</f>
        <v>FAUX</v>
      </c>
      <c r="M140" s="575" t="str">
        <f t="shared" ref="M140" si="70">LEFT(M139,5)</f>
        <v>FALSE</v>
      </c>
      <c r="N140" s="575" t="str">
        <f t="shared" ref="N140" si="71">LEFT(N139,5)</f>
        <v>FALSE</v>
      </c>
      <c r="O140" s="575" t="str">
        <f t="shared" ref="O140" si="72">LEFT(O139,5)</f>
        <v>FAUX</v>
      </c>
      <c r="P140" s="575" t="str">
        <f t="shared" ref="P140" si="73">LEFT(P139,5)</f>
        <v>FAUX</v>
      </c>
      <c r="Q140" s="576" t="str">
        <f t="shared" ref="Q140" si="74">LEFT(Q139,5)</f>
        <v>FAUX</v>
      </c>
      <c r="R140" s="2"/>
      <c r="S140" s="7"/>
    </row>
    <row r="141" spans="1:19" s="84" customFormat="1" ht="12.75" hidden="1" outlineLevel="1">
      <c r="A141" s="7" t="s">
        <v>201</v>
      </c>
      <c r="B141" s="7"/>
      <c r="C141" s="620" t="s">
        <v>430</v>
      </c>
      <c r="D141" s="621"/>
      <c r="E141" s="621"/>
      <c r="F141" s="621"/>
      <c r="G141" s="621"/>
      <c r="H141" s="621"/>
      <c r="I141" s="621"/>
      <c r="J141" s="621"/>
      <c r="K141" s="621"/>
      <c r="L141" s="621"/>
      <c r="M141" s="621"/>
      <c r="N141" s="621"/>
      <c r="O141" s="621"/>
      <c r="P141" s="621"/>
      <c r="Q141" s="622"/>
      <c r="R141" s="2"/>
      <c r="S141" s="7"/>
    </row>
    <row r="142" spans="1:19" s="84" customFormat="1" ht="12.75" hidden="1" outlineLevel="1">
      <c r="A142" s="7" t="s">
        <v>202</v>
      </c>
      <c r="B142" s="7"/>
      <c r="C142" s="572" t="b">
        <f>AND(C$4="Aniv 4F 5G",C$57="0 Dessert(s)")</f>
        <v>0</v>
      </c>
      <c r="D142" s="573" t="b">
        <f t="shared" ref="D142:Q142" si="75">AND(D$4="Aniv 4F 5G",D$57="0 Dessert(s)")</f>
        <v>0</v>
      </c>
      <c r="E142" s="573" t="b">
        <f t="shared" si="75"/>
        <v>0</v>
      </c>
      <c r="F142" s="573" t="b">
        <f t="shared" si="75"/>
        <v>0</v>
      </c>
      <c r="G142" s="573" t="b">
        <f t="shared" si="75"/>
        <v>0</v>
      </c>
      <c r="H142" s="573" t="b">
        <f t="shared" si="75"/>
        <v>0</v>
      </c>
      <c r="I142" s="573" t="b">
        <f t="shared" si="75"/>
        <v>0</v>
      </c>
      <c r="J142" s="573" t="b">
        <f t="shared" si="75"/>
        <v>0</v>
      </c>
      <c r="K142" s="573" t="b">
        <f t="shared" si="75"/>
        <v>0</v>
      </c>
      <c r="L142" s="573" t="b">
        <f t="shared" si="75"/>
        <v>0</v>
      </c>
      <c r="M142" s="573" t="b">
        <f t="shared" si="75"/>
        <v>0</v>
      </c>
      <c r="N142" s="573" t="b">
        <f t="shared" si="75"/>
        <v>0</v>
      </c>
      <c r="O142" s="573" t="b">
        <f t="shared" si="75"/>
        <v>0</v>
      </c>
      <c r="P142" s="573" t="b">
        <f t="shared" si="75"/>
        <v>0</v>
      </c>
      <c r="Q142" s="519" t="b">
        <f t="shared" si="75"/>
        <v>0</v>
      </c>
      <c r="R142" s="2"/>
      <c r="S142" s="7"/>
    </row>
    <row r="143" spans="1:19" s="84" customFormat="1" ht="13.5" hidden="1" outlineLevel="1" thickBot="1">
      <c r="A143" s="7" t="s">
        <v>203</v>
      </c>
      <c r="B143" s="7"/>
      <c r="C143" s="577" t="str">
        <f>LEFT(C142,5)</f>
        <v>FALSE</v>
      </c>
      <c r="D143" s="578" t="str">
        <f t="shared" ref="D143" si="76">LEFT(D142,5)</f>
        <v>FAUX</v>
      </c>
      <c r="E143" s="578" t="str">
        <f t="shared" ref="E143" si="77">LEFT(E142,5)</f>
        <v>FALSE</v>
      </c>
      <c r="F143" s="578" t="str">
        <f t="shared" ref="F143" si="78">LEFT(F142,5)</f>
        <v>FAUX</v>
      </c>
      <c r="G143" s="578" t="str">
        <f t="shared" ref="G143" si="79">LEFT(G142,5)</f>
        <v>FAUX</v>
      </c>
      <c r="H143" s="578" t="str">
        <f t="shared" ref="H143" si="80">LEFT(H142,5)</f>
        <v>FAUX</v>
      </c>
      <c r="I143" s="578" t="str">
        <f t="shared" ref="I143" si="81">LEFT(I142,5)</f>
        <v>FAUX</v>
      </c>
      <c r="J143" s="578" t="str">
        <f t="shared" ref="J143" si="82">LEFT(J142,5)</f>
        <v>FAUX</v>
      </c>
      <c r="K143" s="578" t="str">
        <f t="shared" ref="K143" si="83">LEFT(K142,5)</f>
        <v>FAUX</v>
      </c>
      <c r="L143" s="578" t="str">
        <f t="shared" ref="L143" si="84">LEFT(L142,5)</f>
        <v>FAUX</v>
      </c>
      <c r="M143" s="578" t="str">
        <f t="shared" ref="M143" si="85">LEFT(M142,5)</f>
        <v>FALSE</v>
      </c>
      <c r="N143" s="578" t="str">
        <f t="shared" ref="N143" si="86">LEFT(N142,5)</f>
        <v>FALSE</v>
      </c>
      <c r="O143" s="578" t="str">
        <f t="shared" ref="O143" si="87">LEFT(O142,5)</f>
        <v>FAUX</v>
      </c>
      <c r="P143" s="578" t="str">
        <f t="shared" ref="P143" si="88">LEFT(P142,5)</f>
        <v>FAUX</v>
      </c>
      <c r="Q143" s="579" t="str">
        <f t="shared" ref="Q143" si="89">LEFT(Q142,5)</f>
        <v>FAUX</v>
      </c>
      <c r="R143" s="2"/>
      <c r="S143" s="7"/>
    </row>
    <row r="144" spans="1:19" s="84" customFormat="1" ht="12.75" hidden="1" outlineLevel="1">
      <c r="A144" s="7" t="s">
        <v>206</v>
      </c>
      <c r="B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2"/>
      <c r="S144" s="7"/>
    </row>
    <row r="145" spans="1:19" s="84" customFormat="1" ht="12.75" hidden="1" outlineLevel="1">
      <c r="A145" s="7" t="s">
        <v>204</v>
      </c>
      <c r="B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2"/>
      <c r="S145" s="7"/>
    </row>
    <row r="146" spans="1:19" s="84" customFormat="1" ht="12.75" hidden="1" outlineLevel="1">
      <c r="A146" s="7" t="s">
        <v>205</v>
      </c>
      <c r="B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2"/>
      <c r="S146" s="7"/>
    </row>
    <row r="147" spans="1:19" s="84" customFormat="1" ht="12.75" hidden="1" outlineLevel="1">
      <c r="A147" s="7"/>
      <c r="B147" s="7"/>
      <c r="C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2"/>
      <c r="S147" s="7"/>
    </row>
    <row r="148" spans="1:19" s="84" customFormat="1" ht="12.75" hidden="1" outlineLevel="1">
      <c r="A148" s="7"/>
      <c r="B148" s="7"/>
      <c r="C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2"/>
      <c r="S148" s="7"/>
    </row>
    <row r="149" spans="1:19" s="84" customFormat="1" ht="12.75" hidden="1" outlineLevel="1">
      <c r="A149" s="7"/>
      <c r="B149" s="7"/>
      <c r="C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2"/>
      <c r="S149" s="7"/>
    </row>
    <row r="150" spans="1:19" s="84" customFormat="1" ht="12.75" hidden="1" outlineLevel="1">
      <c r="A150" s="7" t="s">
        <v>411</v>
      </c>
      <c r="B150" s="7"/>
      <c r="C150" s="7"/>
      <c r="D150" s="7" t="s">
        <v>412</v>
      </c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2"/>
      <c r="S150" s="7"/>
    </row>
    <row r="151" spans="1:19" ht="12.75" hidden="1" outlineLevel="1">
      <c r="A151" s="7" t="s">
        <v>407</v>
      </c>
      <c r="B151" s="7"/>
      <c r="C151" s="7"/>
      <c r="D151" s="7"/>
      <c r="E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2"/>
      <c r="S151" s="7"/>
    </row>
    <row r="152" spans="1:19" ht="12.75" hidden="1" outlineLevel="1">
      <c r="A152" s="7" t="s">
        <v>408</v>
      </c>
      <c r="B152" s="7"/>
      <c r="C152" s="7"/>
      <c r="D152" s="7"/>
      <c r="E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2"/>
      <c r="S152" s="7"/>
    </row>
    <row r="153" spans="1:19" ht="12.75" hidden="1" outlineLevel="1">
      <c r="A153" s="7" t="s">
        <v>409</v>
      </c>
      <c r="B153" s="7"/>
      <c r="C153" s="7"/>
      <c r="D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2"/>
      <c r="S153" s="7"/>
    </row>
    <row r="154" spans="1:19" ht="15.75" hidden="1" customHeight="1" outlineLevel="1">
      <c r="A154" s="7"/>
      <c r="B154" s="7"/>
      <c r="C154" s="7"/>
      <c r="D154" s="7"/>
    </row>
    <row r="155" spans="1:19" ht="15.75" hidden="1" customHeight="1" outlineLevel="1">
      <c r="A155" s="7"/>
      <c r="B155" s="7"/>
      <c r="C155" s="7"/>
      <c r="D155" s="7"/>
    </row>
    <row r="156" spans="1:19" ht="15.75" hidden="1" customHeight="1" outlineLevel="1">
      <c r="A156" s="7"/>
      <c r="B156" s="7"/>
      <c r="C156" s="7"/>
      <c r="D156" s="7"/>
    </row>
    <row r="157" spans="1:19" ht="15.75" hidden="1" customHeight="1" outlineLevel="1">
      <c r="A157" s="7"/>
      <c r="B157" s="7"/>
      <c r="C157" s="7"/>
      <c r="D157" s="7"/>
    </row>
    <row r="158" spans="1:19" ht="15.75" hidden="1" customHeight="1" outlineLevel="1">
      <c r="A158" s="7"/>
      <c r="B158" s="7"/>
      <c r="C158" s="7"/>
      <c r="D158" s="7"/>
    </row>
    <row r="159" spans="1:19" ht="15.75" hidden="1" customHeight="1" outlineLevel="1"/>
    <row r="160" spans="1:19" ht="15.75" hidden="1" customHeight="1" outlineLevel="1"/>
    <row r="161" spans="2:5" ht="15.75" hidden="1" customHeight="1" outlineLevel="1"/>
    <row r="162" spans="2:5" ht="15.75" hidden="1" customHeight="1" outlineLevel="1">
      <c r="B162" s="7"/>
      <c r="C162" s="7"/>
      <c r="D162" s="7"/>
      <c r="E162" s="7"/>
    </row>
    <row r="163" spans="2:5" ht="15.75" hidden="1" customHeight="1" outlineLevel="1">
      <c r="B163" s="7"/>
      <c r="C163" s="7"/>
      <c r="D163" s="7"/>
      <c r="E163" s="7"/>
    </row>
    <row r="164" spans="2:5" ht="15.75" hidden="1" customHeight="1" outlineLevel="1"/>
    <row r="165" spans="2:5" ht="15.75" hidden="1" customHeight="1" outlineLevel="1"/>
    <row r="166" spans="2:5" ht="15.75" hidden="1" customHeight="1" outlineLevel="1"/>
    <row r="167" spans="2:5" ht="15.75" hidden="1" customHeight="1" outlineLevel="1"/>
    <row r="168" spans="2:5" ht="15.75" hidden="1" customHeight="1" outlineLevel="1">
      <c r="D168" s="7"/>
    </row>
    <row r="169" spans="2:5" ht="15.75" hidden="1" customHeight="1" outlineLevel="1">
      <c r="D169" s="7"/>
    </row>
    <row r="170" spans="2:5" ht="15.75" hidden="1" customHeight="1" outlineLevel="1">
      <c r="D170" s="7"/>
    </row>
    <row r="171" spans="2:5" ht="15.75" customHeight="1">
      <c r="D171" s="7"/>
    </row>
    <row r="172" spans="2:5" ht="15.75" customHeight="1">
      <c r="D172" s="7"/>
    </row>
    <row r="173" spans="2:5" ht="15.75" customHeight="1">
      <c r="D173" s="7"/>
    </row>
    <row r="174" spans="2:5" ht="15.75" customHeight="1">
      <c r="D174" s="7"/>
    </row>
    <row r="175" spans="2:5" ht="15.75" customHeight="1">
      <c r="D175" s="7"/>
    </row>
    <row r="176" spans="2:5" ht="15.75" customHeight="1">
      <c r="D176" s="7"/>
    </row>
    <row r="177" spans="4:4" ht="15.75" customHeight="1">
      <c r="D177" s="7"/>
    </row>
    <row r="178" spans="4:4" ht="15.75" customHeight="1">
      <c r="D178" s="7"/>
    </row>
    <row r="179" spans="4:4" ht="15.75" customHeight="1">
      <c r="D179" s="7"/>
    </row>
    <row r="180" spans="4:4" ht="15.75" customHeight="1">
      <c r="D180" s="7"/>
    </row>
    <row r="181" spans="4:4" ht="15.75" customHeight="1">
      <c r="D181" s="7"/>
    </row>
    <row r="182" spans="4:4" ht="15.75" customHeight="1">
      <c r="D182" s="7"/>
    </row>
    <row r="183" spans="4:4" ht="15.75" customHeight="1">
      <c r="D183" s="7"/>
    </row>
    <row r="184" spans="4:4" ht="15.75" customHeight="1">
      <c r="D184" s="7"/>
    </row>
    <row r="185" spans="4:4" ht="15.75" customHeight="1">
      <c r="D185" s="7"/>
    </row>
    <row r="186" spans="4:4" ht="15.75" customHeight="1">
      <c r="D186" s="7"/>
    </row>
    <row r="187" spans="4:4" ht="15.75" customHeight="1">
      <c r="D187" s="7"/>
    </row>
    <row r="188" spans="4:4" ht="15.75" customHeight="1">
      <c r="D188" s="7"/>
    </row>
    <row r="189" spans="4:4" ht="15.75" customHeight="1">
      <c r="D189" s="7"/>
    </row>
    <row r="190" spans="4:4" ht="15.75" customHeight="1">
      <c r="D190" s="7"/>
    </row>
    <row r="191" spans="4:4" ht="15.75" customHeight="1">
      <c r="D191" s="7"/>
    </row>
    <row r="192" spans="4:4" ht="15.75" customHeight="1">
      <c r="D192" s="7"/>
    </row>
    <row r="193" spans="4:4" ht="15.75" customHeight="1">
      <c r="D193" s="7"/>
    </row>
    <row r="194" spans="4:4" ht="15.75" customHeight="1">
      <c r="D194" s="7"/>
    </row>
    <row r="195" spans="4:4" ht="15.75" customHeight="1">
      <c r="D195" s="7"/>
    </row>
    <row r="196" spans="4:4" ht="15.75" customHeight="1">
      <c r="D196" s="7"/>
    </row>
    <row r="197" spans="4:4" ht="15.75" customHeight="1">
      <c r="D197" s="7"/>
    </row>
    <row r="198" spans="4:4" ht="15.75" customHeight="1">
      <c r="D198" s="7"/>
    </row>
    <row r="199" spans="4:4" ht="15.75" customHeight="1">
      <c r="D199" s="7"/>
    </row>
    <row r="200" spans="4:4" ht="15.75" customHeight="1">
      <c r="D200" s="7"/>
    </row>
    <row r="201" spans="4:4" ht="15.75" customHeight="1">
      <c r="D201" s="7"/>
    </row>
    <row r="202" spans="4:4" ht="15.75" customHeight="1">
      <c r="D202" s="7"/>
    </row>
    <row r="203" spans="4:4" ht="15.75" customHeight="1">
      <c r="D203" s="7"/>
    </row>
    <row r="204" spans="4:4" ht="15.75" customHeight="1">
      <c r="D204" s="7"/>
    </row>
    <row r="205" spans="4:4" ht="15.75" customHeight="1">
      <c r="D205" s="7"/>
    </row>
    <row r="206" spans="4:4" ht="15.75" customHeight="1">
      <c r="D206" s="7"/>
    </row>
    <row r="207" spans="4:4" ht="15.75" customHeight="1">
      <c r="D207" s="7"/>
    </row>
    <row r="208" spans="4:4" ht="15.75" customHeight="1">
      <c r="D208" s="7"/>
    </row>
    <row r="209" spans="4:4" ht="15.75" customHeight="1">
      <c r="D209" s="7"/>
    </row>
    <row r="210" spans="4:4" ht="15.75" customHeight="1">
      <c r="D210" s="7"/>
    </row>
    <row r="211" spans="4:4" ht="15.75" customHeight="1">
      <c r="D211" s="7"/>
    </row>
    <row r="212" spans="4:4" ht="15.75" customHeight="1">
      <c r="D212" s="7"/>
    </row>
    <row r="213" spans="4:4" ht="15.75" customHeight="1">
      <c r="D213" s="7"/>
    </row>
    <row r="214" spans="4:4" ht="15.75" customHeight="1">
      <c r="D214" s="7"/>
    </row>
    <row r="215" spans="4:4" ht="15.75" customHeight="1">
      <c r="D215" s="7"/>
    </row>
    <row r="216" spans="4:4" ht="15.75" customHeight="1">
      <c r="D216" s="7"/>
    </row>
    <row r="217" spans="4:4" ht="15.75" customHeight="1">
      <c r="D217" s="7"/>
    </row>
    <row r="218" spans="4:4" ht="15.75" customHeight="1">
      <c r="D218" s="7"/>
    </row>
    <row r="219" spans="4:4" ht="15.75" customHeight="1">
      <c r="D219" s="7"/>
    </row>
    <row r="220" spans="4:4" ht="15.75" customHeight="1">
      <c r="D220" s="7"/>
    </row>
    <row r="221" spans="4:4" ht="15.75" customHeight="1">
      <c r="D221" s="7"/>
    </row>
    <row r="222" spans="4:4" ht="15.75" customHeight="1">
      <c r="D222" s="7"/>
    </row>
    <row r="223" spans="4:4" ht="15.75" customHeight="1">
      <c r="D223" s="7"/>
    </row>
    <row r="224" spans="4:4" ht="15.75" customHeight="1">
      <c r="D224" s="7"/>
    </row>
    <row r="225" spans="4:4" ht="15.75" customHeight="1">
      <c r="D225" s="7"/>
    </row>
    <row r="226" spans="4:4" ht="15.75" customHeight="1">
      <c r="D226" s="7"/>
    </row>
    <row r="227" spans="4:4" ht="15.75" customHeight="1">
      <c r="D227" s="7"/>
    </row>
    <row r="228" spans="4:4" ht="15.75" customHeight="1">
      <c r="D228" s="7"/>
    </row>
    <row r="229" spans="4:4" ht="15.75" customHeight="1">
      <c r="D229" s="7"/>
    </row>
    <row r="230" spans="4:4" ht="15.75" customHeight="1">
      <c r="D230" s="7"/>
    </row>
    <row r="231" spans="4:4" ht="15.75" customHeight="1">
      <c r="D231" s="7"/>
    </row>
    <row r="232" spans="4:4" ht="15.75" customHeight="1">
      <c r="D232" s="7"/>
    </row>
    <row r="233" spans="4:4" ht="15.75" customHeight="1">
      <c r="D233" s="7"/>
    </row>
    <row r="234" spans="4:4" ht="15.75" customHeight="1">
      <c r="D234" s="7"/>
    </row>
    <row r="235" spans="4:4" ht="15.75" customHeight="1">
      <c r="D235" s="7"/>
    </row>
    <row r="236" spans="4:4" ht="15.75" customHeight="1">
      <c r="D236" s="7"/>
    </row>
    <row r="237" spans="4:4" ht="15.75" customHeight="1">
      <c r="D237" s="7"/>
    </row>
    <row r="238" spans="4:4" ht="15.75" customHeight="1">
      <c r="D238" s="7"/>
    </row>
    <row r="239" spans="4:4" ht="15.75" customHeight="1">
      <c r="D239" s="7"/>
    </row>
    <row r="240" spans="4:4" ht="15.75" customHeight="1">
      <c r="D240" s="7"/>
    </row>
    <row r="241" spans="4:4" ht="15.75" customHeight="1">
      <c r="D241" s="7"/>
    </row>
    <row r="242" spans="4:4" ht="15.75" customHeight="1">
      <c r="D242" s="7"/>
    </row>
    <row r="243" spans="4:4" ht="15.75" customHeight="1">
      <c r="D243" s="7"/>
    </row>
    <row r="244" spans="4:4" ht="15.75" customHeight="1">
      <c r="D244" s="7"/>
    </row>
    <row r="245" spans="4:4" ht="15.75" customHeight="1">
      <c r="D245" s="7"/>
    </row>
    <row r="246" spans="4:4" ht="15.75" customHeight="1">
      <c r="D246" s="7"/>
    </row>
    <row r="247" spans="4:4" ht="15.75" customHeight="1">
      <c r="D247" s="7"/>
    </row>
    <row r="248" spans="4:4" ht="15.75" customHeight="1">
      <c r="D248" s="7"/>
    </row>
    <row r="249" spans="4:4" ht="15.75" customHeight="1">
      <c r="D249" s="7"/>
    </row>
    <row r="250" spans="4:4" ht="15.75" customHeight="1">
      <c r="D250" s="7"/>
    </row>
    <row r="251" spans="4:4" ht="15.75" customHeight="1">
      <c r="D251" s="7"/>
    </row>
    <row r="304" spans="1:1" ht="15.75" hidden="1" customHeight="1">
      <c r="A304" s="286" t="s">
        <v>102</v>
      </c>
    </row>
    <row r="305" spans="1:1" ht="15.75" hidden="1" customHeight="1">
      <c r="A305" s="286" t="s">
        <v>207</v>
      </c>
    </row>
    <row r="306" spans="1:1" ht="15.75" hidden="1" customHeight="1">
      <c r="A306" s="286" t="s">
        <v>208</v>
      </c>
    </row>
    <row r="307" spans="1:1" ht="15.75" hidden="1" customHeight="1">
      <c r="A307" s="286" t="s">
        <v>209</v>
      </c>
    </row>
    <row r="308" spans="1:1" ht="15.75" hidden="1" customHeight="1">
      <c r="A308" s="286" t="s">
        <v>210</v>
      </c>
    </row>
    <row r="309" spans="1:1" ht="15.75" hidden="1" customHeight="1">
      <c r="A309" s="286" t="s">
        <v>211</v>
      </c>
    </row>
    <row r="310" spans="1:1" ht="15.75" hidden="1" customHeight="1">
      <c r="A310" s="286" t="s">
        <v>212</v>
      </c>
    </row>
    <row r="311" spans="1:1" ht="15.75" hidden="1" customHeight="1">
      <c r="A311" s="286" t="s">
        <v>213</v>
      </c>
    </row>
    <row r="312" spans="1:1" ht="15.75" hidden="1" customHeight="1">
      <c r="A312" s="286" t="s">
        <v>214</v>
      </c>
    </row>
    <row r="313" spans="1:1" ht="15.75" hidden="1" customHeight="1">
      <c r="A313" s="286" t="s">
        <v>215</v>
      </c>
    </row>
    <row r="314" spans="1:1" ht="15.75" hidden="1" customHeight="1">
      <c r="A314" s="286" t="s">
        <v>216</v>
      </c>
    </row>
    <row r="315" spans="1:1" ht="15.75" hidden="1" customHeight="1">
      <c r="A315" s="286" t="s">
        <v>217</v>
      </c>
    </row>
    <row r="316" spans="1:1" ht="15.75" hidden="1" customHeight="1">
      <c r="A316" s="286" t="s">
        <v>218</v>
      </c>
    </row>
    <row r="317" spans="1:1" ht="15.75" hidden="1" customHeight="1">
      <c r="A317" s="286" t="s">
        <v>219</v>
      </c>
    </row>
    <row r="318" spans="1:1" ht="15.75" hidden="1" customHeight="1">
      <c r="A318" s="286" t="s">
        <v>220</v>
      </c>
    </row>
    <row r="319" spans="1:1" ht="15.75" hidden="1" customHeight="1">
      <c r="A319" s="286" t="s">
        <v>221</v>
      </c>
    </row>
    <row r="320" spans="1:1" ht="15.75" hidden="1" customHeight="1">
      <c r="A320" s="286" t="s">
        <v>222</v>
      </c>
    </row>
    <row r="321" spans="1:1" ht="15.75" hidden="1" customHeight="1">
      <c r="A321" s="286" t="s">
        <v>223</v>
      </c>
    </row>
    <row r="322" spans="1:1" ht="15.75" hidden="1" customHeight="1">
      <c r="A322" s="286" t="s">
        <v>224</v>
      </c>
    </row>
    <row r="323" spans="1:1" ht="15.75" hidden="1" customHeight="1">
      <c r="A323" s="286" t="s">
        <v>225</v>
      </c>
    </row>
    <row r="324" spans="1:1" ht="15.75" hidden="1" customHeight="1">
      <c r="A324" s="286" t="s">
        <v>226</v>
      </c>
    </row>
    <row r="325" spans="1:1" ht="15.75" hidden="1" customHeight="1">
      <c r="A325" s="286" t="s">
        <v>227</v>
      </c>
    </row>
    <row r="326" spans="1:1" ht="15.75" hidden="1" customHeight="1">
      <c r="A326" s="286" t="s">
        <v>228</v>
      </c>
    </row>
    <row r="327" spans="1:1" ht="15.75" hidden="1" customHeight="1">
      <c r="A327" s="286" t="s">
        <v>229</v>
      </c>
    </row>
    <row r="328" spans="1:1" ht="15.75" hidden="1" customHeight="1">
      <c r="A328" s="286" t="s">
        <v>230</v>
      </c>
    </row>
    <row r="329" spans="1:1" ht="15.75" hidden="1" customHeight="1">
      <c r="A329" s="286" t="s">
        <v>231</v>
      </c>
    </row>
    <row r="330" spans="1:1" ht="15.75" hidden="1" customHeight="1">
      <c r="A330" s="286" t="s">
        <v>232</v>
      </c>
    </row>
    <row r="331" spans="1:1" ht="15.75" hidden="1" customHeight="1">
      <c r="A331" s="286" t="s">
        <v>233</v>
      </c>
    </row>
    <row r="332" spans="1:1" ht="15.75" hidden="1" customHeight="1">
      <c r="A332" s="286" t="s">
        <v>234</v>
      </c>
    </row>
    <row r="333" spans="1:1" ht="15.75" hidden="1" customHeight="1">
      <c r="A333" s="286" t="s">
        <v>235</v>
      </c>
    </row>
    <row r="334" spans="1:1" ht="15.75" hidden="1" customHeight="1">
      <c r="A334" s="286" t="s">
        <v>236</v>
      </c>
    </row>
    <row r="335" spans="1:1" ht="15.75" hidden="1" customHeight="1">
      <c r="A335" s="286" t="s">
        <v>237</v>
      </c>
    </row>
    <row r="336" spans="1:1" ht="15.75" hidden="1" customHeight="1">
      <c r="A336" s="286" t="s">
        <v>238</v>
      </c>
    </row>
    <row r="337" spans="1:1" ht="15.75" hidden="1" customHeight="1">
      <c r="A337" s="286" t="s">
        <v>239</v>
      </c>
    </row>
    <row r="338" spans="1:1" ht="15.75" hidden="1" customHeight="1">
      <c r="A338" s="286" t="s">
        <v>240</v>
      </c>
    </row>
    <row r="339" spans="1:1" ht="15.75" hidden="1" customHeight="1">
      <c r="A339" s="286" t="s">
        <v>241</v>
      </c>
    </row>
    <row r="340" spans="1:1" ht="15.75" hidden="1" customHeight="1">
      <c r="A340" s="286" t="s">
        <v>242</v>
      </c>
    </row>
    <row r="341" spans="1:1" ht="15.75" hidden="1" customHeight="1">
      <c r="A341" s="286" t="s">
        <v>243</v>
      </c>
    </row>
    <row r="342" spans="1:1" ht="15.75" hidden="1" customHeight="1">
      <c r="A342" s="286" t="s">
        <v>244</v>
      </c>
    </row>
    <row r="343" spans="1:1" ht="15.75" hidden="1" customHeight="1">
      <c r="A343" s="286" t="s">
        <v>245</v>
      </c>
    </row>
    <row r="344" spans="1:1" ht="15.75" hidden="1" customHeight="1">
      <c r="A344" s="286" t="s">
        <v>246</v>
      </c>
    </row>
    <row r="345" spans="1:1" ht="15.75" hidden="1" customHeight="1">
      <c r="A345" s="286" t="s">
        <v>247</v>
      </c>
    </row>
    <row r="346" spans="1:1" ht="15.75" hidden="1" customHeight="1">
      <c r="A346" s="286" t="s">
        <v>248</v>
      </c>
    </row>
    <row r="347" spans="1:1" ht="15.75" hidden="1" customHeight="1">
      <c r="A347" s="286" t="s">
        <v>249</v>
      </c>
    </row>
    <row r="348" spans="1:1" ht="15.75" hidden="1" customHeight="1">
      <c r="A348" s="286" t="s">
        <v>250</v>
      </c>
    </row>
    <row r="349" spans="1:1" ht="15.75" hidden="1" customHeight="1">
      <c r="A349" s="286" t="s">
        <v>251</v>
      </c>
    </row>
    <row r="350" spans="1:1" ht="15.75" hidden="1" customHeight="1">
      <c r="A350" s="286" t="s">
        <v>252</v>
      </c>
    </row>
    <row r="351" spans="1:1" ht="15.75" hidden="1" customHeight="1">
      <c r="A351" s="286" t="s">
        <v>253</v>
      </c>
    </row>
    <row r="352" spans="1:1" ht="15.75" hidden="1" customHeight="1">
      <c r="A352" s="286" t="s">
        <v>254</v>
      </c>
    </row>
    <row r="353" spans="1:1" ht="15.75" hidden="1" customHeight="1">
      <c r="A353" s="286" t="s">
        <v>255</v>
      </c>
    </row>
    <row r="354" spans="1:1" ht="15.75" hidden="1" customHeight="1">
      <c r="A354" s="286" t="s">
        <v>256</v>
      </c>
    </row>
    <row r="355" spans="1:1" ht="15.75" hidden="1" customHeight="1">
      <c r="A355" s="286" t="s">
        <v>257</v>
      </c>
    </row>
  </sheetData>
  <mergeCells count="84">
    <mergeCell ref="R1:R7"/>
    <mergeCell ref="R8:R9"/>
    <mergeCell ref="A3:B3"/>
    <mergeCell ref="A4:B4"/>
    <mergeCell ref="A5:B5"/>
    <mergeCell ref="A1:A2"/>
    <mergeCell ref="A8:B8"/>
    <mergeCell ref="A13:B13"/>
    <mergeCell ref="A6:B6"/>
    <mergeCell ref="A7:B7"/>
    <mergeCell ref="A12:B12"/>
    <mergeCell ref="A11:B11"/>
    <mergeCell ref="A10:B10"/>
    <mergeCell ref="A9:B9"/>
    <mergeCell ref="A75:B75"/>
    <mergeCell ref="A78:B78"/>
    <mergeCell ref="A79:B79"/>
    <mergeCell ref="A80:B80"/>
    <mergeCell ref="A71:B71"/>
    <mergeCell ref="A72:B72"/>
    <mergeCell ref="A73:B73"/>
    <mergeCell ref="A74:B74"/>
    <mergeCell ref="A98:B98"/>
    <mergeCell ref="C106:Q106"/>
    <mergeCell ref="C109:Q109"/>
    <mergeCell ref="C112:Q112"/>
    <mergeCell ref="C115:Q115"/>
    <mergeCell ref="C135:Q135"/>
    <mergeCell ref="C138:Q138"/>
    <mergeCell ref="C141:Q141"/>
    <mergeCell ref="C119:Q119"/>
    <mergeCell ref="C122:Q122"/>
    <mergeCell ref="C125:Q125"/>
    <mergeCell ref="C128:Q128"/>
    <mergeCell ref="C132:Q132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33:B33"/>
    <mergeCell ref="A34:B34"/>
    <mergeCell ref="A35:B35"/>
    <mergeCell ref="A25:B25"/>
    <mergeCell ref="A26:B26"/>
    <mergeCell ref="A28:B28"/>
    <mergeCell ref="A29:B29"/>
    <mergeCell ref="A30:B30"/>
    <mergeCell ref="A27:B27"/>
    <mergeCell ref="A59:B59"/>
    <mergeCell ref="A60:B60"/>
    <mergeCell ref="A61:B61"/>
    <mergeCell ref="A62:B62"/>
    <mergeCell ref="A50:B50"/>
    <mergeCell ref="A51:B51"/>
    <mergeCell ref="A52:B52"/>
    <mergeCell ref="A53:B53"/>
    <mergeCell ref="A54:B54"/>
    <mergeCell ref="A14:B14"/>
    <mergeCell ref="A49:B49"/>
    <mergeCell ref="A57:B57"/>
    <mergeCell ref="A58:B58"/>
    <mergeCell ref="A41:B41"/>
    <mergeCell ref="A42:B42"/>
    <mergeCell ref="A43:B43"/>
    <mergeCell ref="A44:B44"/>
    <mergeCell ref="A45:B45"/>
    <mergeCell ref="A36:B36"/>
    <mergeCell ref="A37:B37"/>
    <mergeCell ref="A38:B38"/>
    <mergeCell ref="A39:B39"/>
    <mergeCell ref="A40:B40"/>
    <mergeCell ref="A31:B31"/>
    <mergeCell ref="A32:B32"/>
    <mergeCell ref="A69:B69"/>
    <mergeCell ref="R73:R74"/>
    <mergeCell ref="A63:B63"/>
    <mergeCell ref="A64:B64"/>
    <mergeCell ref="A65:B65"/>
  </mergeCells>
  <phoneticPr fontId="51" type="noConversion"/>
  <conditionalFormatting sqref="C66:R68 C58:Q65">
    <cfRule type="containsText" dxfId="37" priority="109" operator="containsText" text="A">
      <formula>NOT(ISERROR(SEARCH(("A"),(C58))))</formula>
    </cfRule>
  </conditionalFormatting>
  <conditionalFormatting sqref="C9:Q9">
    <cfRule type="notContainsBlanks" dxfId="36" priority="111">
      <formula>LEN(TRIM(C9))&gt;0</formula>
    </cfRule>
  </conditionalFormatting>
  <conditionalFormatting sqref="C71:Q71">
    <cfRule type="notContainsBlanks" dxfId="35" priority="112">
      <formula>LEN(TRIM(C71))&gt;0</formula>
    </cfRule>
  </conditionalFormatting>
  <conditionalFormatting sqref="C2:Q2">
    <cfRule type="expression" dxfId="34" priority="118">
      <formula>AND(ISNUMBER(C2),TRUNC(C2)&lt;TODAY())</formula>
    </cfRule>
  </conditionalFormatting>
  <conditionalFormatting sqref="C4:Q4">
    <cfRule type="cellIs" dxfId="33" priority="119" operator="equal">
      <formula>4</formula>
    </cfRule>
  </conditionalFormatting>
  <conditionalFormatting sqref="C4:Q4">
    <cfRule type="cellIs" dxfId="32" priority="120" operator="equal">
      <formula>5</formula>
    </cfRule>
  </conditionalFormatting>
  <conditionalFormatting sqref="C8:Q8">
    <cfRule type="containsText" dxfId="31" priority="121" operator="containsText" text=".">
      <formula>NOT(ISERROR(SEARCH(("."),(C8))))</formula>
    </cfRule>
  </conditionalFormatting>
  <conditionalFormatting sqref="C73:Q74">
    <cfRule type="containsText" dxfId="30" priority="122" operator="containsText" text="OUI">
      <formula>NOT(ISERROR(SEARCH(("OUI"),(C73))))</formula>
    </cfRule>
  </conditionalFormatting>
  <conditionalFormatting sqref="C73:Q74">
    <cfRule type="containsText" dxfId="29" priority="123" operator="containsText" text="M">
      <formula>NOT(ISERROR(SEARCH(("M"),(C73))))</formula>
    </cfRule>
  </conditionalFormatting>
  <conditionalFormatting sqref="C80:Q80">
    <cfRule type="cellIs" dxfId="28" priority="22" operator="lessThan">
      <formula>0.45</formula>
    </cfRule>
    <cfRule type="cellIs" dxfId="27" priority="124" operator="greaterThan">
      <formula>0.6</formula>
    </cfRule>
  </conditionalFormatting>
  <conditionalFormatting sqref="C80:Q80">
    <cfRule type="cellIs" dxfId="26" priority="125" operator="greaterThanOrEqual">
      <formula>0.75</formula>
    </cfRule>
  </conditionalFormatting>
  <conditionalFormatting sqref="C8:Q8">
    <cfRule type="containsBlanks" dxfId="25" priority="126">
      <formula>LEN(TRIM(C8))=0</formula>
    </cfRule>
  </conditionalFormatting>
  <conditionalFormatting sqref="C13:Q13">
    <cfRule type="cellIs" dxfId="24" priority="135" operator="between">
      <formula>500</formula>
      <formula>600</formula>
    </cfRule>
  </conditionalFormatting>
  <conditionalFormatting sqref="C13:Q13">
    <cfRule type="cellIs" dxfId="23" priority="136" operator="greaterThan">
      <formula>600</formula>
    </cfRule>
  </conditionalFormatting>
  <conditionalFormatting sqref="C1:Q1">
    <cfRule type="containsText" dxfId="22" priority="15" operator="containsText" text="Lundi">
      <formula>NOT(ISERROR(SEARCH(("Lundi"),(C1))))</formula>
    </cfRule>
  </conditionalFormatting>
  <conditionalFormatting sqref="C1:Q1">
    <cfRule type="containsText" dxfId="21" priority="16" operator="containsText" text="Mardi">
      <formula>NOT(ISERROR(SEARCH(("Mardi"),(C1))))</formula>
    </cfRule>
  </conditionalFormatting>
  <conditionalFormatting sqref="C1:Q1">
    <cfRule type="containsText" dxfId="20" priority="17" operator="containsText" text="Mercredi">
      <formula>NOT(ISERROR(SEARCH(("Mercredi"),(C1))))</formula>
    </cfRule>
  </conditionalFormatting>
  <conditionalFormatting sqref="C1:Q1">
    <cfRule type="containsText" dxfId="19" priority="18" operator="containsText" text="Jeudi">
      <formula>NOT(ISERROR(SEARCH(("Jeudi"),(C1))))</formula>
    </cfRule>
  </conditionalFormatting>
  <conditionalFormatting sqref="C1:Q1">
    <cfRule type="containsText" dxfId="18" priority="19" operator="containsText" text="Vendredi">
      <formula>NOT(ISERROR(SEARCH(("Vendredi"),(C1))))</formula>
    </cfRule>
  </conditionalFormatting>
  <conditionalFormatting sqref="C1:Q1">
    <cfRule type="containsText" dxfId="17" priority="20" operator="containsText" text="Samedi">
      <formula>NOT(ISERROR(SEARCH(("Samedi"),(C1))))</formula>
    </cfRule>
  </conditionalFormatting>
  <conditionalFormatting sqref="C1:Q1">
    <cfRule type="containsText" dxfId="16" priority="21" operator="containsText" text="Dimanche">
      <formula>NOT(ISERROR(SEARCH(("Dimanche"),(C1))))</formula>
    </cfRule>
  </conditionalFormatting>
  <conditionalFormatting sqref="C5:Q5">
    <cfRule type="containsText" dxfId="15" priority="10" operator="containsText" text="MIDI">
      <formula>NOT(ISERROR(SEARCH(("MIDI"),(C5))))</formula>
    </cfRule>
  </conditionalFormatting>
  <conditionalFormatting sqref="C5:Q5">
    <cfRule type="cellIs" dxfId="14" priority="11" operator="between">
      <formula>"09:00"</formula>
      <formula>"16:00"</formula>
    </cfRule>
  </conditionalFormatting>
  <conditionalFormatting sqref="C5:Q5">
    <cfRule type="cellIs" dxfId="13" priority="12" operator="between">
      <formula>"17:00"</formula>
      <formula>"23:59"</formula>
    </cfRule>
  </conditionalFormatting>
  <conditionalFormatting sqref="C5:Q5">
    <cfRule type="containsText" dxfId="12" priority="13" operator="containsText" text="SOIR">
      <formula>NOT(ISERROR(SEARCH(("SOIR"),(C5))))</formula>
    </cfRule>
  </conditionalFormatting>
  <conditionalFormatting sqref="C5:Q5">
    <cfRule type="cellIs" dxfId="11" priority="14" operator="equal">
      <formula>"00:00"</formula>
    </cfRule>
  </conditionalFormatting>
  <conditionalFormatting sqref="C14:Q14">
    <cfRule type="beginsWith" dxfId="10" priority="9" operator="beginsWith" text="0">
      <formula>LEFT(C14,LEN("0"))="0"</formula>
    </cfRule>
  </conditionalFormatting>
  <conditionalFormatting sqref="C27:R27">
    <cfRule type="beginsWith" dxfId="9" priority="8" operator="beginsWith" text="0">
      <formula>LEFT(C27,LEN("0"))="0"</formula>
    </cfRule>
  </conditionalFormatting>
  <conditionalFormatting sqref="C49:R49">
    <cfRule type="beginsWith" dxfId="8" priority="7" operator="beginsWith" text="0">
      <formula>LEFT(C49,LEN("0"))="0"</formula>
    </cfRule>
  </conditionalFormatting>
  <conditionalFormatting sqref="C57:R57">
    <cfRule type="beginsWith" dxfId="7" priority="6" operator="beginsWith" text="0">
      <formula>LEFT(C57,LEN("0"))="0"</formula>
    </cfRule>
  </conditionalFormatting>
  <conditionalFormatting sqref="R58:R65">
    <cfRule type="containsText" dxfId="6" priority="1" operator="containsText" text="A">
      <formula>NOT(ISERROR(SEARCH(("A"),(R58))))</formula>
    </cfRule>
  </conditionalFormatting>
  <dataValidations count="9">
    <dataValidation type="list" allowBlank="1" sqref="C73:Q74" xr:uid="{00000000-0002-0000-0200-000001000000}">
      <formula1>"Non,Oui"</formula1>
    </dataValidation>
    <dataValidation type="list" allowBlank="1" sqref="C71:Q71" xr:uid="{00000000-0002-0000-0200-000009000000}">
      <formula1>"CROUSTILLANT,3 CHOCOLATS,LAETITIA,LE CARAPOMME,LE MENTON,L'ANDALOUSE,LE PLOUGASTEL,LE MOGADOR,LE FINGER,L'ARDOISIER,TARTE AUX POMMES,TARTE AUXFRUITS,TARTE AUX FRAISES,PAS DE GATEAU"</formula1>
    </dataValidation>
    <dataValidation type="list" allowBlank="1" showInputMessage="1" showErrorMessage="1" sqref="A1:A2" xr:uid="{DE111BAD-C611-47A5-A678-7E030064ACE1}">
      <formula1>$A$304:$A$355</formula1>
    </dataValidation>
    <dataValidation type="list" allowBlank="1" sqref="C7:Q7" xr:uid="{BE55FCEE-E51E-4BD3-B6D4-108AFB7100F9}">
      <formula1>$D$114:$AG$114</formula1>
    </dataValidation>
    <dataValidation type="list" allowBlank="1" sqref="C8:Q8" xr:uid="{A51E6159-F8FE-4F5B-8D19-C4685AEF3EB8}">
      <formula1>".,Livraison,Autonome,David,Gilles,Virginie,Yago,William,Magalie,Mélanie,Justine,Johnny,Alexis,Jonathan,David Bourgeais"</formula1>
    </dataValidation>
    <dataValidation type="list" allowBlank="1" sqref="C1:Q1" xr:uid="{3A27D568-75F4-4011-86E5-B44EDCFA9300}">
      <formula1>"Sélectionner..,Lundi,Mardi,Mercredi,Jeudi,Vendredi,Samedi,Dimanche"</formula1>
    </dataValidation>
    <dataValidation type="list" allowBlank="1" sqref="C5:Q5" xr:uid="{48F7E0AB-AF48-4C00-98D3-865875EC065B}">
      <formula1>"H,MIDI,11:00,11:30,12:00,12:30,13:00,13:30,14:00,14:30,15:00,15:30,/////////,SOIR,18:00,18:30,19:00,19:30,20:00,20:30,21:00,21:30,22:00,22:30,23:00,23:30,00:00"</formula1>
    </dataValidation>
    <dataValidation type="list" allowBlank="1" sqref="D4:Q4" xr:uid="{2AB31961-D31C-46B0-BB54-A5F8FCDEE68B}">
      <formula1>"4F 4G,4F 7G,Aniv 4F 5G"</formula1>
    </dataValidation>
    <dataValidation type="list" allowBlank="1" sqref="C4" xr:uid="{2CE4F11C-C192-4DC2-B190-06F31FC2FD01}">
      <formula1>",4F 4G,4F 7G,Aniv 4F 5G,---------,Paella,Jambalaya,Rougaille saucisse"</formula1>
    </dataValidation>
  </dataValidations>
  <pageMargins left="0.25" right="0.25" top="0.75" bottom="0.75" header="0.3" footer="0.3"/>
  <pageSetup paperSize="9" scale="45" orientation="landscape" r:id="rId1"/>
  <drawing r:id="rId2"/>
  <legacyDrawing r:id="rId3"/>
  <controls>
    <mc:AlternateContent xmlns:mc="http://schemas.openxmlformats.org/markup-compatibility/2006">
      <mc:Choice Requires="x14">
        <control shapeId="2056" r:id="rId4" name="CheckBox1">
          <controlPr defaultSize="0" autoLine="0" r:id="rId5">
            <anchor moveWithCells="1">
              <from>
                <xdr:col>17</xdr:col>
                <xdr:colOff>47625</xdr:colOff>
                <xdr:row>5</xdr:row>
                <xdr:rowOff>19050</xdr:rowOff>
              </from>
              <to>
                <xdr:col>17</xdr:col>
                <xdr:colOff>1028700</xdr:colOff>
                <xdr:row>6</xdr:row>
                <xdr:rowOff>152400</xdr:rowOff>
              </to>
            </anchor>
          </controlPr>
        </control>
      </mc:Choice>
      <mc:Fallback>
        <control shapeId="2056" r:id="rId4" name="CheckBox1"/>
      </mc:Fallback>
    </mc:AlternateContent>
    <mc:AlternateContent xmlns:mc="http://schemas.openxmlformats.org/markup-compatibility/2006">
      <mc:Choice Requires="x14">
        <control shapeId="2053" r:id="rId6" name="Button 5">
          <controlPr defaultSize="0" print="0" autoFill="0" autoPict="0" macro="[0]!planning">
            <anchor moveWithCells="1" sizeWithCells="1">
              <from>
                <xdr:col>0</xdr:col>
                <xdr:colOff>104775</xdr:colOff>
                <xdr:row>80</xdr:row>
                <xdr:rowOff>57150</xdr:rowOff>
              </from>
              <to>
                <xdr:col>0</xdr:col>
                <xdr:colOff>1600200</xdr:colOff>
                <xdr:row>84</xdr:row>
                <xdr:rowOff>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1" operator="containsText" id="{09A16921-4946-4134-9FE1-BC106F265BCC}">
            <xm:f>NOT(ISERROR(SEARCH("x",C80)))</xm:f>
            <xm:f>"x"</xm:f>
            <x14:dxf>
              <font>
                <color theme="0" tint="-0.14996795556505021"/>
              </font>
              <fill>
                <patternFill patternType="solid">
                  <bgColor theme="0" tint="-0.14996795556505021"/>
                </patternFill>
              </fill>
            </x14:dxf>
          </x14:cfRule>
          <xm:sqref>C80:Q80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tabColor rgb="FF980000"/>
    <outlinePr summaryBelow="0" summaryRight="0"/>
  </sheetPr>
  <dimension ref="A1:Z1039"/>
  <sheetViews>
    <sheetView showGridLines="0" zoomScaleNormal="100" workbookViewId="0">
      <pane ySplit="2" topLeftCell="A3" activePane="bottomLeft" state="frozen"/>
      <selection activeCell="C4" sqref="C4"/>
      <selection pane="bottomLeft" activeCell="C4" sqref="C4"/>
    </sheetView>
  </sheetViews>
  <sheetFormatPr defaultColWidth="14.42578125" defaultRowHeight="15.75" customHeight="1" outlineLevelRow="1" outlineLevelCol="1"/>
  <cols>
    <col min="1" max="1" width="6.28515625" customWidth="1"/>
    <col min="2" max="2" width="30.28515625" customWidth="1" collapsed="1"/>
    <col min="3" max="3" width="29.85546875" hidden="1" customWidth="1" outlineLevel="1"/>
    <col min="4" max="4" width="30.85546875" customWidth="1"/>
    <col min="5" max="5" width="5.7109375" bestFit="1" customWidth="1" collapsed="1"/>
    <col min="6" max="6" width="6.140625" hidden="1" customWidth="1" outlineLevel="1"/>
    <col min="7" max="8" width="11.7109375" customWidth="1"/>
    <col min="9" max="9" width="3.5703125" customWidth="1"/>
    <col min="10" max="10" width="15.5703125" style="469" customWidth="1"/>
    <col min="12" max="12" width="38.85546875" customWidth="1" collapsed="1"/>
    <col min="13" max="15" width="14.42578125" hidden="1" customWidth="1" outlineLevel="1"/>
    <col min="16" max="16" width="11.42578125" hidden="1" customWidth="1" outlineLevel="1"/>
    <col min="17" max="18" width="14.42578125" hidden="1" customWidth="1" outlineLevel="1"/>
  </cols>
  <sheetData>
    <row r="1" spans="2:26" ht="33.75" customHeight="1" thickBot="1">
      <c r="B1" s="380" t="s">
        <v>102</v>
      </c>
      <c r="C1" s="379"/>
      <c r="D1" s="444"/>
      <c r="E1" s="444"/>
      <c r="F1" s="16"/>
      <c r="G1" s="24"/>
      <c r="H1" s="24"/>
      <c r="I1" s="444"/>
      <c r="J1" s="449"/>
      <c r="K1" s="444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2:26" ht="32.25" thickBot="1">
      <c r="B2" s="377" t="s">
        <v>258</v>
      </c>
      <c r="C2" s="378" t="s">
        <v>259</v>
      </c>
      <c r="D2" s="385" t="s">
        <v>260</v>
      </c>
      <c r="E2" s="385" t="s">
        <v>261</v>
      </c>
      <c r="F2" s="442"/>
      <c r="G2" s="26" t="s">
        <v>262</v>
      </c>
      <c r="H2" s="26" t="s">
        <v>263</v>
      </c>
      <c r="I2" s="27"/>
      <c r="J2" s="450" t="s">
        <v>264</v>
      </c>
      <c r="K2" s="444"/>
      <c r="L2" s="28"/>
      <c r="M2" s="28" t="s">
        <v>265</v>
      </c>
      <c r="N2" s="28" t="s">
        <v>266</v>
      </c>
      <c r="O2" s="28" t="s">
        <v>267</v>
      </c>
      <c r="P2" s="29" t="s">
        <v>268</v>
      </c>
      <c r="Q2" s="30"/>
      <c r="R2" s="30"/>
      <c r="S2" s="31"/>
      <c r="T2" s="32"/>
      <c r="U2" s="32"/>
      <c r="V2" s="32"/>
      <c r="W2" s="32"/>
      <c r="X2" s="32"/>
      <c r="Y2" s="14"/>
      <c r="Z2" s="14"/>
    </row>
    <row r="3" spans="2:26" ht="16.5" thickBot="1">
      <c r="B3" s="33"/>
      <c r="C3" s="184" t="s">
        <v>269</v>
      </c>
      <c r="D3" s="185" t="s">
        <v>270</v>
      </c>
      <c r="E3" s="186"/>
      <c r="F3" s="187" t="s">
        <v>271</v>
      </c>
      <c r="G3" s="188" t="s">
        <v>272</v>
      </c>
      <c r="H3" s="189" t="s">
        <v>273</v>
      </c>
      <c r="I3" s="34"/>
      <c r="J3" s="451"/>
      <c r="K3" s="444"/>
      <c r="L3" s="17"/>
      <c r="M3" s="669" t="s">
        <v>274</v>
      </c>
      <c r="N3" s="659"/>
      <c r="O3" s="659"/>
      <c r="P3" s="659"/>
      <c r="Q3" s="35"/>
      <c r="R3" s="35"/>
      <c r="S3" s="56"/>
      <c r="T3" s="444"/>
      <c r="U3" s="444"/>
      <c r="V3" s="444"/>
      <c r="W3" s="444"/>
      <c r="X3" s="444"/>
      <c r="Y3" s="444"/>
      <c r="Z3" s="444"/>
    </row>
    <row r="4" spans="2:26" outlineLevel="1" thickBot="1">
      <c r="B4" s="670" t="s">
        <v>117</v>
      </c>
      <c r="C4" s="190" t="str">
        <f>'Original Calculateur S'!$D4&amp;"_"&amp;COUNTIF($D$4:D4,D4)</f>
        <v>FROMAGE BLANC_1</v>
      </c>
      <c r="D4" s="191" t="s">
        <v>275</v>
      </c>
      <c r="E4" s="192"/>
      <c r="F4" s="193">
        <v>35</v>
      </c>
      <c r="G4" s="239">
        <f t="shared" ref="G4:G8" si="0">$F4*$J$4/100</f>
        <v>0</v>
      </c>
      <c r="H4" s="194"/>
      <c r="I4" s="36" t="s">
        <v>276</v>
      </c>
      <c r="J4" s="447">
        <f>VLOOKUP(B4,'Original Planning S'!$A$15:$R$68,18,0)</f>
        <v>0</v>
      </c>
      <c r="K4" s="444"/>
      <c r="L4" s="17"/>
      <c r="M4" s="37"/>
      <c r="N4" s="42"/>
      <c r="O4" s="39"/>
      <c r="P4" s="40"/>
      <c r="Q4" s="35"/>
      <c r="R4" s="35"/>
      <c r="S4" s="56"/>
      <c r="T4" s="444"/>
      <c r="U4" s="444"/>
      <c r="V4" s="444"/>
      <c r="W4" s="444"/>
      <c r="X4" s="444"/>
      <c r="Y4" s="444"/>
      <c r="Z4" s="444"/>
    </row>
    <row r="5" spans="2:26" outlineLevel="1" thickBot="1">
      <c r="B5" s="671"/>
      <c r="C5" s="190" t="str">
        <f>'Original Calculateur S'!$D5&amp;"_"&amp;COUNTIF($D$4:D5,D5)</f>
        <v>THON_1</v>
      </c>
      <c r="D5" s="195" t="s">
        <v>277</v>
      </c>
      <c r="E5" s="196"/>
      <c r="F5" s="197">
        <v>54</v>
      </c>
      <c r="G5" s="241">
        <f t="shared" si="0"/>
        <v>0</v>
      </c>
      <c r="H5" s="198"/>
      <c r="I5" s="38" t="s">
        <v>276</v>
      </c>
      <c r="J5" s="452"/>
      <c r="K5" s="444"/>
      <c r="L5" s="17"/>
      <c r="M5" s="37"/>
      <c r="N5" s="42"/>
      <c r="O5" s="39"/>
      <c r="P5" s="40"/>
      <c r="Q5" s="35"/>
      <c r="R5" s="35"/>
      <c r="S5" s="56"/>
      <c r="T5" s="444"/>
      <c r="U5" s="444"/>
      <c r="V5" s="444"/>
      <c r="W5" s="444"/>
      <c r="X5" s="444"/>
      <c r="Y5" s="444"/>
      <c r="Z5" s="444"/>
    </row>
    <row r="6" spans="2:26" outlineLevel="1" thickBot="1">
      <c r="B6" s="671"/>
      <c r="C6" s="190" t="str">
        <f>'Original Calculateur S'!$D6&amp;"_"&amp;COUNTIF($D$4:D6,D6)</f>
        <v>MOUTARDE_1</v>
      </c>
      <c r="D6" s="199" t="s">
        <v>278</v>
      </c>
      <c r="E6" s="200"/>
      <c r="F6" s="201">
        <v>4</v>
      </c>
      <c r="G6" s="243">
        <f t="shared" si="0"/>
        <v>0</v>
      </c>
      <c r="H6" s="202"/>
      <c r="I6" s="41" t="s">
        <v>276</v>
      </c>
      <c r="J6" s="452"/>
      <c r="K6" s="444"/>
      <c r="L6" s="17"/>
      <c r="M6" s="37"/>
      <c r="N6" s="42"/>
      <c r="O6" s="39"/>
      <c r="P6" s="40"/>
      <c r="Q6" s="35"/>
      <c r="R6" s="35"/>
      <c r="S6" s="56"/>
      <c r="T6" s="444"/>
      <c r="U6" s="444"/>
      <c r="V6" s="444"/>
      <c r="W6" s="444"/>
      <c r="X6" s="444"/>
      <c r="Y6" s="444"/>
      <c r="Z6" s="444"/>
    </row>
    <row r="7" spans="2:26" outlineLevel="1" thickBot="1">
      <c r="B7" s="671"/>
      <c r="C7" s="190" t="str">
        <f>'Original Calculateur S'!$D7&amp;"_"&amp;COUNTIF($D$4:D7,D7)</f>
        <v>CREME FRAICHE_1</v>
      </c>
      <c r="D7" s="195" t="s">
        <v>279</v>
      </c>
      <c r="E7" s="196"/>
      <c r="F7" s="197">
        <v>5</v>
      </c>
      <c r="G7" s="241">
        <f t="shared" si="0"/>
        <v>0</v>
      </c>
      <c r="H7" s="198"/>
      <c r="I7" s="38" t="s">
        <v>276</v>
      </c>
      <c r="J7" s="452"/>
      <c r="K7" s="444"/>
      <c r="L7" s="17"/>
      <c r="M7" s="17"/>
      <c r="N7" s="43"/>
      <c r="O7" s="17"/>
      <c r="P7" s="44"/>
      <c r="Q7" s="45"/>
      <c r="R7" s="45"/>
      <c r="S7" s="46"/>
      <c r="T7" s="444"/>
      <c r="U7" s="444"/>
      <c r="V7" s="444"/>
      <c r="W7" s="444"/>
      <c r="X7" s="444"/>
      <c r="Y7" s="444"/>
      <c r="Z7" s="444"/>
    </row>
    <row r="8" spans="2:26" outlineLevel="1" thickBot="1">
      <c r="B8" s="672"/>
      <c r="C8" s="190" t="str">
        <f>'Original Calculateur S'!$D8&amp;"_"&amp;COUNTIF($D$4:D8,D8)</f>
        <v>CITRON_1</v>
      </c>
      <c r="D8" s="199" t="s">
        <v>280</v>
      </c>
      <c r="E8" s="200"/>
      <c r="F8" s="203">
        <v>2</v>
      </c>
      <c r="G8" s="243">
        <f t="shared" si="0"/>
        <v>0</v>
      </c>
      <c r="H8" s="202"/>
      <c r="I8" s="47" t="s">
        <v>276</v>
      </c>
      <c r="J8" s="452"/>
      <c r="K8" s="444"/>
      <c r="L8" s="48"/>
      <c r="M8" s="37"/>
      <c r="N8" s="42"/>
      <c r="O8" s="39"/>
      <c r="P8" s="40"/>
      <c r="Q8" s="35"/>
      <c r="R8" s="35"/>
      <c r="S8" s="56"/>
      <c r="T8" s="444"/>
      <c r="U8" s="444"/>
      <c r="V8" s="444"/>
      <c r="W8" s="444"/>
      <c r="X8" s="444"/>
      <c r="Y8" s="444"/>
      <c r="Z8" s="444"/>
    </row>
    <row r="9" spans="2:26" ht="5.25" customHeight="1" thickBot="1">
      <c r="B9" s="147"/>
      <c r="C9" s="204"/>
      <c r="D9" s="184"/>
      <c r="E9" s="205"/>
      <c r="F9" s="206"/>
      <c r="G9" s="470" t="str">
        <f>IF(G8=0,"0","")</f>
        <v>0</v>
      </c>
      <c r="H9" s="189"/>
      <c r="I9" s="49"/>
      <c r="J9" s="453"/>
      <c r="K9" s="444"/>
      <c r="L9" s="17"/>
      <c r="M9" s="669" t="s">
        <v>118</v>
      </c>
      <c r="N9" s="659"/>
      <c r="O9" s="659"/>
      <c r="P9" s="659"/>
      <c r="Q9" s="35"/>
      <c r="R9" s="35"/>
      <c r="S9" s="56"/>
      <c r="T9" s="444"/>
      <c r="U9" s="444"/>
      <c r="V9" s="444"/>
      <c r="W9" s="444"/>
      <c r="X9" s="444"/>
      <c r="Y9" s="444"/>
      <c r="Z9" s="444"/>
    </row>
    <row r="10" spans="2:26" outlineLevel="1" thickBot="1">
      <c r="B10" s="673" t="s">
        <v>118</v>
      </c>
      <c r="C10" s="190" t="str">
        <f>'Original Calculateur S'!$D10&amp;"_"&amp;COUNTIF($D$4:D10,D10)</f>
        <v>HARICOTS ROUGE (AZUKIS)_1</v>
      </c>
      <c r="D10" s="191" t="s">
        <v>281</v>
      </c>
      <c r="E10" s="192"/>
      <c r="F10" s="193">
        <v>16.920000000000002</v>
      </c>
      <c r="G10" s="239">
        <f t="shared" ref="G10:G15" si="1">$J$10*$F10/100</f>
        <v>0.30456</v>
      </c>
      <c r="H10" s="194"/>
      <c r="I10" s="50" t="s">
        <v>276</v>
      </c>
      <c r="J10" s="447">
        <f>VLOOKUP(B10,'Original Planning S'!$A$15:$R$68,18,0)</f>
        <v>1.7999999999999998</v>
      </c>
      <c r="K10" s="444"/>
      <c r="L10" s="17"/>
      <c r="M10" s="37"/>
      <c r="N10" s="42"/>
      <c r="O10" s="39"/>
      <c r="P10" s="40"/>
      <c r="Q10" s="35"/>
      <c r="R10" s="35"/>
      <c r="S10" s="56"/>
      <c r="T10" s="444"/>
      <c r="U10" s="444"/>
      <c r="V10" s="444"/>
      <c r="W10" s="444"/>
      <c r="X10" s="444"/>
      <c r="Y10" s="444"/>
      <c r="Z10" s="444"/>
    </row>
    <row r="11" spans="2:26" outlineLevel="1" thickBot="1">
      <c r="B11" s="671"/>
      <c r="C11" s="190" t="str">
        <f>'Original Calculateur S'!$D11&amp;"_"&amp;COUNTIF($D$4:D11,D11)</f>
        <v>PUREE DE SESAME (TAHIN)_1</v>
      </c>
      <c r="D11" s="195" t="s">
        <v>282</v>
      </c>
      <c r="E11" s="196"/>
      <c r="F11" s="197">
        <v>14.81</v>
      </c>
      <c r="G11" s="241">
        <f t="shared" si="1"/>
        <v>0.26657999999999998</v>
      </c>
      <c r="H11" s="198"/>
      <c r="I11" s="38" t="s">
        <v>276</v>
      </c>
      <c r="J11" s="448"/>
      <c r="K11" s="444"/>
      <c r="L11" s="17"/>
      <c r="M11" s="37"/>
      <c r="N11" s="42"/>
      <c r="O11" s="39"/>
      <c r="P11" s="40"/>
      <c r="Q11" s="35"/>
      <c r="R11" s="35"/>
      <c r="S11" s="56"/>
      <c r="T11" s="444"/>
      <c r="U11" s="444"/>
      <c r="V11" s="444"/>
      <c r="W11" s="444"/>
      <c r="X11" s="444"/>
      <c r="Y11" s="444"/>
      <c r="Z11" s="444"/>
    </row>
    <row r="12" spans="2:26" outlineLevel="1" thickBot="1">
      <c r="B12" s="671"/>
      <c r="C12" s="190" t="str">
        <f>'Original Calculateur S'!$D12&amp;"_"&amp;COUNTIF($D$4:D12,D12)</f>
        <v>EAU_1</v>
      </c>
      <c r="D12" s="207" t="s">
        <v>283</v>
      </c>
      <c r="E12" s="208"/>
      <c r="F12" s="201">
        <v>60</v>
      </c>
      <c r="G12" s="243">
        <f t="shared" si="1"/>
        <v>1.0799999999999998</v>
      </c>
      <c r="H12" s="202"/>
      <c r="I12" s="51" t="s">
        <v>276</v>
      </c>
      <c r="J12" s="448"/>
      <c r="K12" s="444"/>
      <c r="L12" s="17"/>
      <c r="M12" s="37"/>
      <c r="N12" s="42"/>
      <c r="O12" s="39"/>
      <c r="P12" s="40"/>
      <c r="Q12" s="35"/>
      <c r="R12" s="35"/>
      <c r="S12" s="56"/>
      <c r="T12" s="444"/>
      <c r="U12" s="444"/>
      <c r="V12" s="444"/>
      <c r="W12" s="444"/>
      <c r="X12" s="444"/>
      <c r="Y12" s="444"/>
      <c r="Z12" s="444"/>
    </row>
    <row r="13" spans="2:26" outlineLevel="1" thickBot="1">
      <c r="B13" s="671"/>
      <c r="C13" s="190" t="str">
        <f>'Original Calculateur S'!$D13&amp;"_"&amp;COUNTIF($D$4:D13,D13)</f>
        <v>CITRON_2</v>
      </c>
      <c r="D13" s="195" t="s">
        <v>280</v>
      </c>
      <c r="E13" s="196"/>
      <c r="F13" s="197">
        <v>7.7</v>
      </c>
      <c r="G13" s="241">
        <f t="shared" si="1"/>
        <v>0.1386</v>
      </c>
      <c r="H13" s="198"/>
      <c r="I13" s="38" t="s">
        <v>276</v>
      </c>
      <c r="J13" s="448"/>
      <c r="K13" s="444"/>
      <c r="L13" s="17"/>
      <c r="M13" s="37"/>
      <c r="N13" s="42"/>
      <c r="O13" s="39"/>
      <c r="P13" s="78"/>
      <c r="Q13" s="35"/>
      <c r="R13" s="35"/>
      <c r="S13" s="56"/>
      <c r="T13" s="444"/>
      <c r="U13" s="444"/>
      <c r="V13" s="444"/>
      <c r="W13" s="444"/>
      <c r="X13" s="444"/>
      <c r="Y13" s="444"/>
      <c r="Z13" s="444"/>
    </row>
    <row r="14" spans="2:26" outlineLevel="1" thickBot="1">
      <c r="B14" s="671"/>
      <c r="C14" s="190" t="str">
        <f>'Original Calculateur S'!$D14&amp;"_"&amp;COUNTIF($D$4:D14,D14)</f>
        <v>CURRY_1</v>
      </c>
      <c r="D14" s="199" t="s">
        <v>284</v>
      </c>
      <c r="E14" s="200"/>
      <c r="F14" s="201">
        <v>1</v>
      </c>
      <c r="G14" s="243">
        <f t="shared" si="1"/>
        <v>1.7999999999999999E-2</v>
      </c>
      <c r="H14" s="202"/>
      <c r="I14" s="51" t="s">
        <v>276</v>
      </c>
      <c r="J14" s="448"/>
      <c r="K14" s="444"/>
      <c r="L14" s="17"/>
      <c r="M14" s="17"/>
      <c r="N14" s="43"/>
      <c r="O14" s="17"/>
      <c r="P14" s="44"/>
      <c r="Q14" s="45"/>
      <c r="R14" s="45"/>
      <c r="S14" s="46"/>
      <c r="T14" s="444"/>
      <c r="U14" s="444"/>
      <c r="V14" s="444"/>
      <c r="W14" s="444"/>
      <c r="X14" s="444"/>
      <c r="Y14" s="444"/>
      <c r="Z14" s="444"/>
    </row>
    <row r="15" spans="2:26" outlineLevel="1" thickBot="1">
      <c r="B15" s="672"/>
      <c r="C15" s="190" t="str">
        <f>'Original Calculateur S'!$D15&amp;"_"&amp;COUNTIF($D$4:D15,D15)</f>
        <v>POIVRE_1</v>
      </c>
      <c r="D15" s="195" t="s">
        <v>285</v>
      </c>
      <c r="E15" s="196"/>
      <c r="F15" s="209">
        <v>1</v>
      </c>
      <c r="G15" s="241">
        <f t="shared" si="1"/>
        <v>1.7999999999999999E-2</v>
      </c>
      <c r="H15" s="198"/>
      <c r="I15" s="38" t="s">
        <v>276</v>
      </c>
      <c r="J15" s="448"/>
      <c r="K15" s="444"/>
      <c r="L15" s="48"/>
      <c r="M15" s="37"/>
      <c r="N15" s="42"/>
      <c r="O15" s="39"/>
      <c r="P15" s="40"/>
      <c r="Q15" s="35"/>
      <c r="R15" s="35"/>
      <c r="S15" s="56"/>
      <c r="T15" s="444"/>
      <c r="U15" s="444"/>
      <c r="V15" s="444"/>
      <c r="W15" s="444"/>
      <c r="X15" s="444"/>
      <c r="Y15" s="444"/>
      <c r="Z15" s="444"/>
    </row>
    <row r="16" spans="2:26" ht="5.25" customHeight="1" thickBot="1">
      <c r="B16" s="147"/>
      <c r="C16" s="204"/>
      <c r="D16" s="184"/>
      <c r="E16" s="205"/>
      <c r="F16" s="206"/>
      <c r="G16" s="470" t="str">
        <f>IF(G15=0,"0","")</f>
        <v/>
      </c>
      <c r="H16" s="189"/>
      <c r="I16" s="49"/>
      <c r="J16" s="453"/>
      <c r="K16" s="444"/>
      <c r="L16" s="17"/>
      <c r="M16" s="669"/>
      <c r="N16" s="659"/>
      <c r="O16" s="659"/>
      <c r="P16" s="659"/>
      <c r="Q16" s="35"/>
      <c r="R16" s="35"/>
      <c r="S16" s="56"/>
      <c r="T16" s="444"/>
      <c r="U16" s="444"/>
      <c r="V16" s="444"/>
      <c r="W16" s="444"/>
      <c r="X16" s="444"/>
      <c r="Y16" s="444"/>
      <c r="Z16" s="444"/>
    </row>
    <row r="17" spans="2:19" outlineLevel="1" thickBot="1">
      <c r="B17" s="673" t="s">
        <v>119</v>
      </c>
      <c r="C17" s="190" t="str">
        <f>'Original Calculateur S'!$D17&amp;"_"&amp;COUNTIF($D$4:D17,D17)</f>
        <v>MAQUEREAU FUME_1</v>
      </c>
      <c r="D17" s="210" t="s">
        <v>286</v>
      </c>
      <c r="E17" s="211"/>
      <c r="F17" s="212">
        <v>65</v>
      </c>
      <c r="G17" s="343">
        <f>$F17*$J$17/100</f>
        <v>0.26</v>
      </c>
      <c r="H17" s="213"/>
      <c r="I17" s="52" t="s">
        <v>276</v>
      </c>
      <c r="J17" s="447">
        <f>VLOOKUP(B17,'Original Planning S'!$A$15:$R$68,18,0)</f>
        <v>0.4</v>
      </c>
      <c r="K17" s="444"/>
      <c r="L17" s="53"/>
      <c r="M17" s="37"/>
      <c r="N17" s="42"/>
      <c r="O17" s="39"/>
      <c r="P17" s="40"/>
      <c r="Q17" s="35"/>
      <c r="R17" s="35"/>
      <c r="S17" s="56"/>
    </row>
    <row r="18" spans="2:19" outlineLevel="1" thickBot="1">
      <c r="B18" s="671"/>
      <c r="C18" s="190" t="str">
        <f>'Original Calculateur S'!$D18&amp;"_"&amp;COUNTIF($D$4:D18,D18)</f>
        <v>FROMAGE BLANC_2</v>
      </c>
      <c r="D18" s="199" t="s">
        <v>275</v>
      </c>
      <c r="E18" s="200"/>
      <c r="F18" s="203">
        <v>22</v>
      </c>
      <c r="G18" s="345">
        <f>$F18*$J$17/100</f>
        <v>8.8000000000000009E-2</v>
      </c>
      <c r="H18" s="57"/>
      <c r="I18" s="41" t="s">
        <v>276</v>
      </c>
      <c r="J18" s="448"/>
      <c r="K18" s="444"/>
      <c r="L18" s="17"/>
      <c r="M18" s="37"/>
      <c r="N18" s="42"/>
      <c r="O18" s="39"/>
      <c r="P18" s="40"/>
      <c r="Q18" s="35"/>
      <c r="R18" s="35"/>
      <c r="S18" s="56"/>
    </row>
    <row r="19" spans="2:19" outlineLevel="1" thickBot="1">
      <c r="B19" s="671"/>
      <c r="C19" s="190" t="str">
        <f>'Original Calculateur S'!$D19&amp;"_"&amp;COUNTIF($D$4:D19,D19)</f>
        <v>CREME FRAICHE_2</v>
      </c>
      <c r="D19" s="195" t="s">
        <v>279</v>
      </c>
      <c r="E19" s="196"/>
      <c r="F19" s="209">
        <v>11</v>
      </c>
      <c r="G19" s="241">
        <f>$F19*$J$17/100</f>
        <v>4.4000000000000004E-2</v>
      </c>
      <c r="H19" s="198"/>
      <c r="I19" s="38" t="s">
        <v>276</v>
      </c>
      <c r="J19" s="448"/>
      <c r="K19" s="444"/>
      <c r="L19" s="17"/>
      <c r="M19" s="37"/>
      <c r="N19" s="42"/>
      <c r="O19" s="39"/>
      <c r="P19" s="40"/>
      <c r="Q19" s="35"/>
      <c r="R19" s="35"/>
      <c r="S19" s="56"/>
    </row>
    <row r="20" spans="2:19" outlineLevel="1" thickBot="1">
      <c r="B20" s="672"/>
      <c r="C20" s="190" t="str">
        <f>'Original Calculateur S'!$D20&amp;"_"&amp;COUNTIF($D$4:D20,D20)</f>
        <v>CITRON_3</v>
      </c>
      <c r="D20" s="199" t="s">
        <v>280</v>
      </c>
      <c r="E20" s="200"/>
      <c r="F20" s="203">
        <v>2</v>
      </c>
      <c r="G20" s="345">
        <f>$F20*$J$17/100</f>
        <v>8.0000000000000002E-3</v>
      </c>
      <c r="H20" s="57"/>
      <c r="I20" s="47" t="s">
        <v>276</v>
      </c>
      <c r="J20" s="448"/>
      <c r="K20" s="444"/>
      <c r="L20" s="17"/>
      <c r="M20" s="37"/>
      <c r="N20" s="42"/>
      <c r="O20" s="39"/>
      <c r="P20" s="78"/>
      <c r="Q20" s="35"/>
      <c r="R20" s="35"/>
      <c r="S20" s="56"/>
    </row>
    <row r="21" spans="2:19" ht="5.25" customHeight="1" thickBot="1">
      <c r="B21" s="147"/>
      <c r="C21" s="204"/>
      <c r="D21" s="184"/>
      <c r="E21" s="205"/>
      <c r="F21" s="206"/>
      <c r="G21" s="470" t="str">
        <f>IF(G20=0,"0","")</f>
        <v/>
      </c>
      <c r="H21" s="189"/>
      <c r="I21" s="49"/>
      <c r="J21" s="453"/>
      <c r="K21" s="444"/>
      <c r="L21" s="17"/>
      <c r="M21" s="669"/>
      <c r="N21" s="659"/>
      <c r="O21" s="659"/>
      <c r="P21" s="659"/>
      <c r="Q21" s="35"/>
      <c r="R21" s="35"/>
      <c r="S21" s="56"/>
    </row>
    <row r="22" spans="2:19" outlineLevel="1" thickBot="1">
      <c r="B22" s="673" t="s">
        <v>120</v>
      </c>
      <c r="C22" s="190" t="str">
        <f>'Original Calculateur S'!$D22&amp;"_"&amp;COUNTIF($D$4:D22,D22)</f>
        <v>FROMAGE BLANC_3</v>
      </c>
      <c r="D22" s="191" t="s">
        <v>275</v>
      </c>
      <c r="E22" s="214"/>
      <c r="F22" s="215">
        <v>3</v>
      </c>
      <c r="G22" s="239">
        <f t="shared" ref="G22:G27" si="2">$F22*$J$22/100</f>
        <v>1.7999999999999999E-2</v>
      </c>
      <c r="H22" s="194"/>
      <c r="I22" s="50" t="s">
        <v>276</v>
      </c>
      <c r="J22" s="447">
        <f>VLOOKUP(B22,'Original Planning S'!$A$15:$R$68,18,0)</f>
        <v>0.6</v>
      </c>
      <c r="K22" s="444"/>
      <c r="L22" s="54"/>
      <c r="M22" s="37"/>
      <c r="N22" s="42"/>
      <c r="O22" s="18"/>
      <c r="P22" s="78"/>
      <c r="Q22" s="55"/>
      <c r="R22" s="45"/>
      <c r="S22" s="56"/>
    </row>
    <row r="23" spans="2:19" outlineLevel="1" thickBot="1">
      <c r="B23" s="671"/>
      <c r="C23" s="190" t="str">
        <f>'Original Calculateur S'!$D23&amp;"_"&amp;COUNTIF($D$4:D23,D23)</f>
        <v>THON_2</v>
      </c>
      <c r="D23" s="195" t="s">
        <v>277</v>
      </c>
      <c r="E23" s="196"/>
      <c r="F23" s="216">
        <v>9.5</v>
      </c>
      <c r="G23" s="241">
        <f t="shared" si="2"/>
        <v>5.7000000000000002E-2</v>
      </c>
      <c r="H23" s="198"/>
      <c r="I23" s="38" t="s">
        <v>276</v>
      </c>
      <c r="J23" s="448"/>
      <c r="K23" s="444"/>
      <c r="L23" s="17"/>
      <c r="M23" s="37"/>
      <c r="N23" s="42"/>
      <c r="O23" s="18"/>
      <c r="P23" s="78"/>
      <c r="Q23" s="55"/>
      <c r="R23" s="45"/>
      <c r="S23" s="56"/>
    </row>
    <row r="24" spans="2:19" outlineLevel="1" thickBot="1">
      <c r="B24" s="671"/>
      <c r="C24" s="190" t="str">
        <f>'Original Calculateur S'!$D24&amp;"_"&amp;COUNTIF($D$4:D24,D24)</f>
        <v>MOUTARDE_2</v>
      </c>
      <c r="D24" s="199" t="s">
        <v>278</v>
      </c>
      <c r="E24" s="217"/>
      <c r="F24" s="218">
        <v>2</v>
      </c>
      <c r="G24" s="243">
        <f t="shared" si="2"/>
        <v>1.2E-2</v>
      </c>
      <c r="H24" s="202"/>
      <c r="I24" s="41" t="s">
        <v>276</v>
      </c>
      <c r="J24" s="448"/>
      <c r="K24" s="444"/>
      <c r="L24" s="17"/>
      <c r="M24" s="37"/>
      <c r="N24" s="42"/>
      <c r="O24" s="18"/>
      <c r="P24" s="78"/>
      <c r="Q24" s="55"/>
      <c r="R24" s="45"/>
      <c r="S24" s="56"/>
    </row>
    <row r="25" spans="2:19" outlineLevel="1" thickBot="1">
      <c r="B25" s="671"/>
      <c r="C25" s="190" t="str">
        <f>'Original Calculateur S'!$D25&amp;"_"&amp;COUNTIF($D$4:D25,D25)</f>
        <v>OIGNONS_1</v>
      </c>
      <c r="D25" s="195" t="s">
        <v>287</v>
      </c>
      <c r="E25" s="196"/>
      <c r="F25" s="216">
        <v>1</v>
      </c>
      <c r="G25" s="241">
        <f t="shared" si="2"/>
        <v>6.0000000000000001E-3</v>
      </c>
      <c r="H25" s="198"/>
      <c r="I25" s="38" t="s">
        <v>276</v>
      </c>
      <c r="J25" s="448"/>
      <c r="K25" s="444"/>
      <c r="L25" s="17"/>
      <c r="M25" s="37"/>
      <c r="N25" s="42"/>
      <c r="O25" s="17"/>
      <c r="P25" s="78"/>
      <c r="Q25" s="55"/>
      <c r="R25" s="45"/>
      <c r="S25" s="56"/>
    </row>
    <row r="26" spans="2:19" outlineLevel="1" thickBot="1">
      <c r="B26" s="671"/>
      <c r="C26" s="190" t="str">
        <f>'Original Calculateur S'!$D26&amp;"_"&amp;COUNTIF($D$4:D26,D26)</f>
        <v>CREME FRAICHE_3</v>
      </c>
      <c r="D26" s="219" t="s">
        <v>279</v>
      </c>
      <c r="E26" s="217"/>
      <c r="F26" s="220">
        <v>6.2</v>
      </c>
      <c r="G26" s="243">
        <f t="shared" si="2"/>
        <v>3.7199999999999997E-2</v>
      </c>
      <c r="H26" s="202"/>
      <c r="I26" s="41" t="s">
        <v>276</v>
      </c>
      <c r="J26" s="448"/>
      <c r="K26" s="444"/>
      <c r="L26" s="17"/>
      <c r="M26" s="17"/>
      <c r="N26" s="43"/>
      <c r="O26" s="17"/>
      <c r="P26" s="44"/>
      <c r="Q26" s="45"/>
      <c r="R26" s="45"/>
      <c r="S26" s="46"/>
    </row>
    <row r="27" spans="2:19" outlineLevel="1" thickBot="1">
      <c r="B27" s="671"/>
      <c r="C27" s="190" t="str">
        <f>'Original Calculateur S'!$D27&amp;"_"&amp;COUNTIF($D$4:D27,D27)</f>
        <v>POIVRON PIQUILLOS_1</v>
      </c>
      <c r="D27" s="195" t="s">
        <v>288</v>
      </c>
      <c r="E27" s="196"/>
      <c r="F27" s="216">
        <v>4</v>
      </c>
      <c r="G27" s="241">
        <f t="shared" si="2"/>
        <v>2.4E-2</v>
      </c>
      <c r="H27" s="198"/>
      <c r="I27" s="38" t="s">
        <v>276</v>
      </c>
      <c r="J27" s="448"/>
      <c r="K27" s="444"/>
      <c r="L27" s="48"/>
      <c r="M27" s="37"/>
      <c r="N27" s="42"/>
      <c r="O27" s="39"/>
      <c r="P27" s="35"/>
      <c r="Q27" s="40"/>
      <c r="R27" s="35"/>
      <c r="S27" s="56"/>
    </row>
    <row r="28" spans="2:19" outlineLevel="1" thickBot="1">
      <c r="B28" s="672"/>
      <c r="C28" s="190" t="str">
        <f>'Original Calculateur S'!$D28&amp;"_"&amp;COUNTIF($D$4:D28,D28)</f>
        <v>ANETH_1</v>
      </c>
      <c r="D28" s="219" t="s">
        <v>289</v>
      </c>
      <c r="E28" s="217"/>
      <c r="F28" s="220">
        <v>0.5</v>
      </c>
      <c r="G28" s="345">
        <f>F28*J22/100</f>
        <v>3.0000000000000001E-3</v>
      </c>
      <c r="H28" s="57"/>
      <c r="I28" s="47" t="s">
        <v>276</v>
      </c>
      <c r="J28" s="448"/>
      <c r="K28" s="444"/>
      <c r="L28" s="58"/>
      <c r="M28" s="37"/>
      <c r="N28" s="42"/>
      <c r="O28" s="39"/>
      <c r="P28" s="35"/>
      <c r="Q28" s="40"/>
      <c r="R28" s="35"/>
      <c r="S28" s="56"/>
    </row>
    <row r="29" spans="2:19" ht="5.25" customHeight="1" thickBot="1">
      <c r="B29" s="147"/>
      <c r="C29" s="204"/>
      <c r="D29" s="184"/>
      <c r="E29" s="205"/>
      <c r="F29" s="206"/>
      <c r="G29" s="470" t="str">
        <f>IF(G28=0,"0","")</f>
        <v/>
      </c>
      <c r="H29" s="189"/>
      <c r="I29" s="49"/>
      <c r="J29" s="453"/>
      <c r="K29" s="444"/>
      <c r="L29" s="17"/>
      <c r="M29" s="669"/>
      <c r="N29" s="659"/>
      <c r="O29" s="659"/>
      <c r="P29" s="659"/>
      <c r="Q29" s="35"/>
      <c r="R29" s="35"/>
      <c r="S29" s="56"/>
    </row>
    <row r="30" spans="2:19" outlineLevel="1" thickBot="1">
      <c r="B30" s="674" t="s">
        <v>121</v>
      </c>
      <c r="C30" s="190" t="str">
        <f>'Original Calculateur S'!$D30&amp;"_"&amp;COUNTIF($D$4:D30,D30)</f>
        <v>CONCOMBRE_1</v>
      </c>
      <c r="D30" s="191" t="s">
        <v>290</v>
      </c>
      <c r="E30" s="192"/>
      <c r="F30" s="193">
        <v>53</v>
      </c>
      <c r="G30" s="239">
        <f t="shared" ref="G30:G36" si="3">$F30*$J$30/100</f>
        <v>0.59624999999999995</v>
      </c>
      <c r="H30" s="194"/>
      <c r="I30" s="50" t="s">
        <v>276</v>
      </c>
      <c r="J30" s="447">
        <f>VLOOKUP(B30,'Original Planning S'!$A$15:$R$68,18,0)</f>
        <v>1.125</v>
      </c>
      <c r="K30" s="444"/>
      <c r="L30" s="58"/>
      <c r="M30" s="37"/>
      <c r="N30" s="42"/>
      <c r="O30" s="39"/>
      <c r="P30" s="35"/>
      <c r="Q30" s="40"/>
      <c r="R30" s="35"/>
      <c r="S30" s="56"/>
    </row>
    <row r="31" spans="2:19" outlineLevel="1" thickBot="1">
      <c r="B31" s="671"/>
      <c r="C31" s="190" t="str">
        <f>'Original Calculateur S'!$D31&amp;"_"&amp;COUNTIF($D$4:D31,D31)</f>
        <v>FROMAGE BLANC_4</v>
      </c>
      <c r="D31" s="195" t="s">
        <v>275</v>
      </c>
      <c r="E31" s="196"/>
      <c r="F31" s="197">
        <v>42</v>
      </c>
      <c r="G31" s="241">
        <f t="shared" si="3"/>
        <v>0.47249999999999998</v>
      </c>
      <c r="H31" s="198"/>
      <c r="I31" s="38" t="s">
        <v>276</v>
      </c>
      <c r="J31" s="454"/>
      <c r="K31" s="444"/>
      <c r="L31" s="58"/>
      <c r="M31" s="37"/>
      <c r="N31" s="42"/>
      <c r="O31" s="39"/>
      <c r="P31" s="35"/>
      <c r="Q31" s="40"/>
      <c r="R31" s="35"/>
      <c r="S31" s="56"/>
    </row>
    <row r="32" spans="2:19" outlineLevel="1" thickBot="1">
      <c r="B32" s="671"/>
      <c r="C32" s="190" t="str">
        <f>'Original Calculateur S'!$D32&amp;"_"&amp;COUNTIF($D$4:D32,D32)</f>
        <v>MENTHE _1</v>
      </c>
      <c r="D32" s="199" t="s">
        <v>291</v>
      </c>
      <c r="E32" s="200"/>
      <c r="F32" s="201">
        <v>3.5</v>
      </c>
      <c r="G32" s="243">
        <f t="shared" si="3"/>
        <v>3.9375E-2</v>
      </c>
      <c r="H32" s="202"/>
      <c r="I32" s="41" t="s">
        <v>276</v>
      </c>
      <c r="J32" s="455"/>
      <c r="K32" s="444"/>
      <c r="L32" s="58"/>
      <c r="M32" s="37"/>
      <c r="N32" s="42"/>
      <c r="O32" s="39"/>
      <c r="P32" s="59"/>
      <c r="Q32" s="80"/>
      <c r="R32" s="35"/>
      <c r="S32" s="56"/>
    </row>
    <row r="33" spans="2:19" outlineLevel="1" thickBot="1">
      <c r="B33" s="671"/>
      <c r="C33" s="190" t="str">
        <f>'Original Calculateur S'!$D33&amp;"_"&amp;COUNTIF($D$4:D33,D33)</f>
        <v>HUILE D'OLIVE_1</v>
      </c>
      <c r="D33" s="195" t="s">
        <v>292</v>
      </c>
      <c r="E33" s="196"/>
      <c r="F33" s="197">
        <v>2.68</v>
      </c>
      <c r="G33" s="241">
        <f t="shared" si="3"/>
        <v>3.015E-2</v>
      </c>
      <c r="H33" s="198"/>
      <c r="I33" s="38" t="s">
        <v>276</v>
      </c>
      <c r="J33" s="455"/>
      <c r="K33" s="444"/>
      <c r="L33" s="60"/>
      <c r="M33" s="37"/>
      <c r="N33" s="42"/>
      <c r="O33" s="39"/>
      <c r="P33" s="59"/>
      <c r="Q33" s="80"/>
      <c r="R33" s="35"/>
      <c r="S33" s="56"/>
    </row>
    <row r="34" spans="2:19" outlineLevel="1" thickBot="1">
      <c r="B34" s="671"/>
      <c r="C34" s="190" t="str">
        <f>'Original Calculateur S'!$D34&amp;"_"&amp;COUNTIF($D$4:D34,D34)</f>
        <v>CIBOULETTE_1</v>
      </c>
      <c r="D34" s="199" t="s">
        <v>293</v>
      </c>
      <c r="E34" s="200"/>
      <c r="F34" s="201">
        <v>3.58</v>
      </c>
      <c r="G34" s="243">
        <f t="shared" si="3"/>
        <v>4.0274999999999998E-2</v>
      </c>
      <c r="H34" s="202"/>
      <c r="I34" s="41" t="s">
        <v>276</v>
      </c>
      <c r="J34" s="455"/>
      <c r="K34" s="444"/>
      <c r="L34" s="17"/>
      <c r="M34" s="17"/>
      <c r="N34" s="43"/>
      <c r="O34" s="17"/>
      <c r="P34" s="44"/>
      <c r="Q34" s="45"/>
      <c r="R34" s="45"/>
      <c r="S34" s="46"/>
    </row>
    <row r="35" spans="2:19" outlineLevel="1" thickBot="1">
      <c r="B35" s="671"/>
      <c r="C35" s="190" t="str">
        <f>'Original Calculateur S'!$D35&amp;"_"&amp;COUNTIF($D$4:D35,D35)</f>
        <v>AIL_1</v>
      </c>
      <c r="D35" s="195" t="s">
        <v>294</v>
      </c>
      <c r="E35" s="196"/>
      <c r="F35" s="197">
        <v>1.26</v>
      </c>
      <c r="G35" s="241">
        <f t="shared" si="3"/>
        <v>1.4175E-2</v>
      </c>
      <c r="H35" s="198"/>
      <c r="I35" s="38" t="s">
        <v>276</v>
      </c>
      <c r="J35" s="455"/>
      <c r="K35" s="444"/>
      <c r="L35" s="17"/>
      <c r="M35" s="37"/>
      <c r="N35" s="42"/>
      <c r="O35" s="39"/>
      <c r="P35" s="78"/>
      <c r="Q35" s="35"/>
      <c r="R35" s="35"/>
      <c r="S35" s="56"/>
    </row>
    <row r="36" spans="2:19" outlineLevel="1" thickBot="1">
      <c r="B36" s="672"/>
      <c r="C36" s="190" t="str">
        <f>'Original Calculateur S'!$D36&amp;"_"&amp;COUNTIF($D$4:D36,D36)</f>
        <v>JUS DE CITRON_1</v>
      </c>
      <c r="D36" s="199" t="s">
        <v>295</v>
      </c>
      <c r="E36" s="200"/>
      <c r="F36" s="201">
        <v>2.68</v>
      </c>
      <c r="G36" s="243">
        <f t="shared" si="3"/>
        <v>3.015E-2</v>
      </c>
      <c r="H36" s="202"/>
      <c r="I36" s="41" t="s">
        <v>276</v>
      </c>
      <c r="J36" s="455"/>
      <c r="K36" s="444"/>
      <c r="L36" s="17"/>
      <c r="M36" s="37"/>
      <c r="N36" s="42"/>
      <c r="O36" s="39"/>
      <c r="P36" s="78"/>
      <c r="Q36" s="35"/>
      <c r="R36" s="35"/>
      <c r="S36" s="56"/>
    </row>
    <row r="37" spans="2:19" ht="5.25" customHeight="1" thickBot="1">
      <c r="B37" s="147"/>
      <c r="C37" s="204"/>
      <c r="D37" s="184"/>
      <c r="E37" s="205"/>
      <c r="F37" s="206"/>
      <c r="G37" s="470" t="str">
        <f>IF(G36=0,"0","")</f>
        <v/>
      </c>
      <c r="H37" s="189"/>
      <c r="I37" s="49"/>
      <c r="J37" s="453"/>
      <c r="K37" s="444"/>
      <c r="L37" s="17"/>
      <c r="M37" s="669"/>
      <c r="N37" s="659"/>
      <c r="O37" s="659"/>
      <c r="P37" s="659"/>
      <c r="Q37" s="35"/>
      <c r="R37" s="35"/>
      <c r="S37" s="56"/>
    </row>
    <row r="38" spans="2:19" outlineLevel="1" thickBot="1">
      <c r="B38" s="674" t="s">
        <v>122</v>
      </c>
      <c r="C38" s="190" t="str">
        <f>'Original Calculateur S'!$D38&amp;"_"&amp;COUNTIF($D$4:D38,D38)</f>
        <v>BETRAVE CUITE_1</v>
      </c>
      <c r="D38" s="191" t="s">
        <v>296</v>
      </c>
      <c r="E38" s="192"/>
      <c r="F38" s="193">
        <v>60</v>
      </c>
      <c r="G38" s="239">
        <f>$F38*$J$38/100</f>
        <v>0</v>
      </c>
      <c r="H38" s="221"/>
      <c r="I38" s="41" t="s">
        <v>276</v>
      </c>
      <c r="J38" s="447">
        <f>VLOOKUP(B38,'Original Planning S'!$A$15:$R$68,18,0)</f>
        <v>0</v>
      </c>
      <c r="K38" s="444"/>
      <c r="L38" s="17"/>
      <c r="M38" s="37"/>
      <c r="N38" s="42"/>
      <c r="O38" s="39"/>
      <c r="P38" s="78"/>
      <c r="Q38" s="35"/>
      <c r="R38" s="35"/>
      <c r="S38" s="56"/>
    </row>
    <row r="39" spans="2:19" outlineLevel="1" thickBot="1">
      <c r="B39" s="671"/>
      <c r="C39" s="190" t="str">
        <f>'Original Calculateur S'!$D39&amp;"_"&amp;COUNTIF($D$4:D39,D39)</f>
        <v>CHEVRE_1</v>
      </c>
      <c r="D39" s="195" t="s">
        <v>151</v>
      </c>
      <c r="E39" s="196"/>
      <c r="F39" s="197">
        <v>20</v>
      </c>
      <c r="G39" s="241">
        <f>$F39*$J$38/100</f>
        <v>0</v>
      </c>
      <c r="H39" s="198"/>
      <c r="I39" s="38" t="s">
        <v>276</v>
      </c>
      <c r="J39" s="456"/>
      <c r="K39" s="444"/>
      <c r="L39" s="17"/>
      <c r="M39" s="37"/>
      <c r="N39" s="42"/>
      <c r="O39" s="39"/>
      <c r="P39" s="78"/>
      <c r="Q39" s="35"/>
      <c r="R39" s="35"/>
      <c r="S39" s="56"/>
    </row>
    <row r="40" spans="2:19" outlineLevel="1" thickBot="1">
      <c r="B40" s="671"/>
      <c r="C40" s="190" t="str">
        <f>'Original Calculateur S'!$D40&amp;"_"&amp;COUNTIF($D$4:D40,D40)</f>
        <v>FROMAGE BLANC_5</v>
      </c>
      <c r="D40" s="199" t="s">
        <v>275</v>
      </c>
      <c r="E40" s="200"/>
      <c r="F40" s="201">
        <v>20</v>
      </c>
      <c r="G40" s="243">
        <f>$F40*$J$38/100</f>
        <v>0</v>
      </c>
      <c r="H40" s="202"/>
      <c r="I40" s="41" t="s">
        <v>276</v>
      </c>
      <c r="J40" s="455"/>
      <c r="K40" s="444"/>
      <c r="L40" s="17"/>
      <c r="M40" s="37"/>
      <c r="N40" s="42"/>
      <c r="O40" s="39"/>
      <c r="P40" s="78"/>
      <c r="Q40" s="35"/>
      <c r="R40" s="35"/>
      <c r="S40" s="56"/>
    </row>
    <row r="41" spans="2:19" outlineLevel="1" thickBot="1">
      <c r="B41" s="671"/>
      <c r="C41" s="190" t="str">
        <f>'Original Calculateur S'!$D41&amp;"_"&amp;COUNTIF($D$4:D41,D41)</f>
        <v>HUILE D'OLIVE_2</v>
      </c>
      <c r="D41" s="195" t="s">
        <v>292</v>
      </c>
      <c r="E41" s="196"/>
      <c r="F41" s="197">
        <v>3</v>
      </c>
      <c r="G41" s="241">
        <f>$F41*$J$38/100</f>
        <v>0</v>
      </c>
      <c r="H41" s="198"/>
      <c r="I41" s="38" t="s">
        <v>276</v>
      </c>
      <c r="J41" s="455"/>
      <c r="K41" s="444"/>
      <c r="L41" s="17"/>
      <c r="M41" s="37"/>
      <c r="N41" s="42"/>
      <c r="O41" s="39"/>
      <c r="P41" s="78"/>
      <c r="Q41" s="35"/>
      <c r="R41" s="35"/>
      <c r="S41" s="56"/>
    </row>
    <row r="42" spans="2:19" ht="5.25" customHeight="1" thickBot="1">
      <c r="B42" s="147"/>
      <c r="C42" s="204"/>
      <c r="D42" s="184"/>
      <c r="E42" s="205"/>
      <c r="F42" s="206"/>
      <c r="G42" s="470" t="str">
        <f>IF(G41=0,"0","")</f>
        <v>0</v>
      </c>
      <c r="H42" s="189"/>
      <c r="I42" s="49"/>
      <c r="J42" s="453"/>
      <c r="K42" s="444"/>
      <c r="L42" s="17"/>
      <c r="M42" s="669"/>
      <c r="N42" s="659"/>
      <c r="O42" s="659"/>
      <c r="P42" s="659"/>
      <c r="Q42" s="35"/>
      <c r="R42" s="35"/>
      <c r="S42" s="56"/>
    </row>
    <row r="43" spans="2:19" ht="16.5" customHeight="1" outlineLevel="1" thickBot="1">
      <c r="B43" s="670" t="s">
        <v>123</v>
      </c>
      <c r="C43" s="190" t="str">
        <f>'Original Calculateur S'!$D43&amp;"_"&amp;COUNTIF($D$4:D43,D43)</f>
        <v>FOIES DE VOLAILLE_1</v>
      </c>
      <c r="D43" s="222" t="s">
        <v>297</v>
      </c>
      <c r="E43" s="214"/>
      <c r="F43" s="223">
        <v>78</v>
      </c>
      <c r="G43" s="344">
        <f>$F43*$J$43/100</f>
        <v>0.31200000000000006</v>
      </c>
      <c r="H43" s="224"/>
      <c r="I43" s="61" t="s">
        <v>276</v>
      </c>
      <c r="J43" s="447">
        <f>VLOOKUP(B43,'Original Planning S'!$A$15:$R$68,18,0)</f>
        <v>0.4</v>
      </c>
      <c r="K43" s="444"/>
      <c r="L43" s="17"/>
      <c r="M43" s="37"/>
      <c r="N43" s="42"/>
      <c r="O43" s="39"/>
      <c r="P43" s="40"/>
      <c r="Q43" s="35"/>
      <c r="R43" s="35"/>
      <c r="S43" s="56"/>
    </row>
    <row r="44" spans="2:19" ht="16.5" customHeight="1" outlineLevel="1" thickBot="1">
      <c r="B44" s="675"/>
      <c r="C44" s="190" t="str">
        <f>'Original Calculateur S'!$D44&amp;"_"&amp;COUNTIF($D$4:D44,D44)</f>
        <v>BEURRE_1</v>
      </c>
      <c r="D44" s="225" t="s">
        <v>298</v>
      </c>
      <c r="E44" s="196"/>
      <c r="F44" s="226">
        <v>33</v>
      </c>
      <c r="G44" s="349">
        <f>$F44*$J$43/100</f>
        <v>0.13200000000000001</v>
      </c>
      <c r="H44" s="198"/>
      <c r="I44" s="62" t="s">
        <v>276</v>
      </c>
      <c r="J44" s="457"/>
      <c r="K44" s="444"/>
      <c r="L44" s="60" t="s">
        <v>299</v>
      </c>
      <c r="M44" s="37"/>
      <c r="N44" s="42"/>
      <c r="O44" s="39"/>
      <c r="P44" s="40"/>
      <c r="Q44" s="35"/>
      <c r="R44" s="35"/>
      <c r="S44" s="56"/>
    </row>
    <row r="45" spans="2:19" ht="16.5" customHeight="1" outlineLevel="1" thickBot="1">
      <c r="B45" s="675"/>
      <c r="C45" s="190" t="str">
        <f>'Original Calculateur S'!$D45&amp;"_"&amp;COUNTIF($D$4:D45,D45)</f>
        <v>PORTO_1</v>
      </c>
      <c r="D45" s="207" t="s">
        <v>300</v>
      </c>
      <c r="E45" s="217"/>
      <c r="F45" s="227">
        <v>1</v>
      </c>
      <c r="G45" s="345">
        <f>$F45*$J$43/100</f>
        <v>4.0000000000000001E-3</v>
      </c>
      <c r="H45" s="57"/>
      <c r="I45" s="61" t="s">
        <v>276</v>
      </c>
      <c r="J45" s="457"/>
      <c r="K45" s="444"/>
      <c r="L45" s="60"/>
      <c r="M45" s="37"/>
      <c r="N45" s="42"/>
      <c r="O45" s="39"/>
      <c r="P45" s="40"/>
      <c r="Q45" s="35"/>
      <c r="R45" s="35"/>
      <c r="S45" s="56"/>
    </row>
    <row r="46" spans="2:19" ht="16.5" customHeight="1" outlineLevel="1" thickBot="1">
      <c r="B46" s="675"/>
      <c r="C46" s="190" t="str">
        <f>'Original Calculateur S'!$D46&amp;"_"&amp;COUNTIF($D$4:D46,D46)</f>
        <v>ECHALOTTES_1</v>
      </c>
      <c r="D46" s="225" t="s">
        <v>301</v>
      </c>
      <c r="E46" s="196"/>
      <c r="F46" s="226">
        <v>2</v>
      </c>
      <c r="G46" s="349">
        <f>$F46*$J$43/100</f>
        <v>8.0000000000000002E-3</v>
      </c>
      <c r="H46" s="198"/>
      <c r="I46" s="62" t="s">
        <v>276</v>
      </c>
      <c r="J46" s="457"/>
      <c r="K46" s="444"/>
      <c r="L46" s="17"/>
      <c r="M46" s="37"/>
      <c r="N46" s="42"/>
      <c r="O46" s="39"/>
      <c r="P46" s="40"/>
      <c r="Q46" s="35"/>
      <c r="R46" s="35"/>
      <c r="S46" s="56"/>
    </row>
    <row r="47" spans="2:19" ht="5.25" customHeight="1" thickBot="1">
      <c r="B47" s="147"/>
      <c r="C47" s="204"/>
      <c r="D47" s="184"/>
      <c r="E47" s="205"/>
      <c r="F47" s="206"/>
      <c r="G47" s="470" t="str">
        <f>IF(G46=0,"0","")</f>
        <v/>
      </c>
      <c r="H47" s="189"/>
      <c r="I47" s="49"/>
      <c r="J47" s="453"/>
      <c r="K47" s="444"/>
      <c r="L47" s="17"/>
      <c r="M47" s="669"/>
      <c r="N47" s="659"/>
      <c r="O47" s="659"/>
      <c r="P47" s="659"/>
      <c r="Q47" s="35"/>
      <c r="R47" s="35"/>
      <c r="S47" s="56"/>
    </row>
    <row r="48" spans="2:19" outlineLevel="1" thickBot="1">
      <c r="B48" s="676" t="s">
        <v>124</v>
      </c>
      <c r="C48" s="190" t="str">
        <f>'Original Calculateur S'!$D48&amp;"_"&amp;COUNTIF($D$4:D48,D48)</f>
        <v>TOMATES_1</v>
      </c>
      <c r="D48" s="222" t="s">
        <v>302</v>
      </c>
      <c r="E48" s="214"/>
      <c r="F48" s="223">
        <v>100</v>
      </c>
      <c r="G48" s="344">
        <f>$F48*$J$48/100</f>
        <v>0</v>
      </c>
      <c r="H48" s="224"/>
      <c r="I48" s="61" t="s">
        <v>276</v>
      </c>
      <c r="J48" s="447">
        <f>VLOOKUP(B48,'Original Planning S'!$A$15:$R$68,18,0)</f>
        <v>0</v>
      </c>
      <c r="K48" s="444"/>
      <c r="L48" s="17"/>
      <c r="M48" s="37"/>
      <c r="N48" s="42"/>
      <c r="O48" s="39"/>
      <c r="P48" s="78"/>
      <c r="Q48" s="35"/>
      <c r="R48" s="35"/>
      <c r="S48" s="56"/>
    </row>
    <row r="49" spans="2:19" outlineLevel="1" thickBot="1">
      <c r="B49" s="661"/>
      <c r="C49" s="190" t="str">
        <f>'Original Calculateur S'!$D49&amp;"_"&amp;COUNTIF($D$4:D49,D49)</f>
        <v>FETA NATURE_1</v>
      </c>
      <c r="D49" s="225" t="s">
        <v>303</v>
      </c>
      <c r="E49" s="196"/>
      <c r="F49" s="226">
        <v>14</v>
      </c>
      <c r="G49" s="349">
        <f>$F49*$J$48/100</f>
        <v>0</v>
      </c>
      <c r="H49" s="198"/>
      <c r="I49" s="62" t="s">
        <v>276</v>
      </c>
      <c r="J49" s="448"/>
      <c r="K49" s="444"/>
      <c r="L49" s="60" t="s">
        <v>299</v>
      </c>
      <c r="M49" s="63"/>
      <c r="N49" s="42"/>
      <c r="O49" s="71"/>
      <c r="P49" s="78"/>
      <c r="Q49" s="64"/>
      <c r="R49" s="64"/>
      <c r="S49" s="56"/>
    </row>
    <row r="50" spans="2:19" outlineLevel="1" thickBot="1">
      <c r="B50" s="661"/>
      <c r="C50" s="190" t="str">
        <f>'Original Calculateur S'!$D50&amp;"_"&amp;COUNTIF($D$4:D50,D50)</f>
        <v>HUILE D'OLIVE_3</v>
      </c>
      <c r="D50" s="207" t="s">
        <v>292</v>
      </c>
      <c r="E50" s="217"/>
      <c r="F50" s="227">
        <v>14</v>
      </c>
      <c r="G50" s="345">
        <f>$F50*$J$48/100</f>
        <v>0</v>
      </c>
      <c r="H50" s="57"/>
      <c r="I50" s="61" t="s">
        <v>276</v>
      </c>
      <c r="J50" s="448"/>
      <c r="K50" s="444"/>
      <c r="L50" s="17"/>
      <c r="M50" s="63"/>
      <c r="N50" s="42"/>
      <c r="O50" s="71"/>
      <c r="P50" s="78"/>
      <c r="Q50" s="64"/>
      <c r="R50" s="64"/>
      <c r="S50" s="56"/>
    </row>
    <row r="51" spans="2:19" outlineLevel="1" thickBot="1">
      <c r="B51" s="661"/>
      <c r="C51" s="190" t="str">
        <f>'Original Calculateur S'!$D51&amp;"_"&amp;COUNTIF($D$4:D51,D51)</f>
        <v>HERBES DE PROVENCE_1</v>
      </c>
      <c r="D51" s="225" t="s">
        <v>304</v>
      </c>
      <c r="E51" s="196"/>
      <c r="F51" s="226">
        <v>1</v>
      </c>
      <c r="G51" s="349">
        <f>$F51*$J$48/100</f>
        <v>0</v>
      </c>
      <c r="H51" s="198"/>
      <c r="I51" s="62" t="s">
        <v>276</v>
      </c>
      <c r="J51" s="448"/>
      <c r="K51" s="444"/>
      <c r="L51" s="17"/>
      <c r="M51" s="63"/>
      <c r="N51" s="42"/>
      <c r="O51" s="71"/>
      <c r="P51" s="78"/>
      <c r="Q51" s="64"/>
      <c r="R51" s="64"/>
      <c r="S51" s="56"/>
    </row>
    <row r="52" spans="2:19" outlineLevel="1" thickBot="1">
      <c r="B52" s="661"/>
      <c r="C52" s="190" t="str">
        <f>'Original Calculateur S'!$D52&amp;"_"&amp;COUNTIF($D$4:D52,D52)</f>
        <v>BASILIC FRAIS_1</v>
      </c>
      <c r="D52" s="207" t="s">
        <v>305</v>
      </c>
      <c r="E52" s="217"/>
      <c r="F52" s="227">
        <v>1</v>
      </c>
      <c r="G52" s="345">
        <f>$F52*$J$48/100</f>
        <v>0</v>
      </c>
      <c r="H52" s="57"/>
      <c r="I52" s="61" t="s">
        <v>276</v>
      </c>
      <c r="J52" s="448"/>
      <c r="K52" s="444"/>
      <c r="L52" s="17"/>
      <c r="M52" s="63"/>
      <c r="N52" s="42"/>
      <c r="O52" s="71"/>
      <c r="P52" s="78"/>
      <c r="Q52" s="64"/>
      <c r="R52" s="64"/>
      <c r="S52" s="56"/>
    </row>
    <row r="53" spans="2:19" ht="5.25" customHeight="1" thickBot="1">
      <c r="B53" s="147"/>
      <c r="C53" s="204"/>
      <c r="D53" s="184"/>
      <c r="E53" s="205"/>
      <c r="F53" s="206"/>
      <c r="G53" s="470" t="str">
        <f>IF(G52=0,"0","")</f>
        <v>0</v>
      </c>
      <c r="H53" s="189"/>
      <c r="I53" s="49"/>
      <c r="J53" s="453"/>
      <c r="K53" s="444"/>
      <c r="L53" s="17"/>
      <c r="M53" s="669"/>
      <c r="N53" s="659"/>
      <c r="O53" s="659"/>
      <c r="P53" s="659"/>
      <c r="Q53" s="35"/>
      <c r="R53" s="35"/>
      <c r="S53" s="56"/>
    </row>
    <row r="54" spans="2:19" outlineLevel="1" thickBot="1">
      <c r="B54" s="676" t="s">
        <v>125</v>
      </c>
      <c r="C54" s="190" t="str">
        <f>'Original Calculateur S'!$D54&amp;"_"&amp;COUNTIF($D$4:D54,D54)</f>
        <v>LENTILLES CORAIL_1</v>
      </c>
      <c r="D54" s="222" t="s">
        <v>306</v>
      </c>
      <c r="E54" s="214"/>
      <c r="F54" s="223">
        <v>31</v>
      </c>
      <c r="G54" s="344">
        <f t="shared" ref="G54:G59" si="4">$F54*$J$54/100</f>
        <v>0.18599999999999997</v>
      </c>
      <c r="H54" s="224"/>
      <c r="I54" s="61" t="s">
        <v>276</v>
      </c>
      <c r="J54" s="447">
        <f>VLOOKUP(B54,'Original Planning S'!$A$15:$R$68,18,0)</f>
        <v>0.6</v>
      </c>
      <c r="K54" s="444"/>
      <c r="L54" s="17"/>
      <c r="M54" s="63"/>
      <c r="N54" s="42"/>
      <c r="O54" s="71"/>
      <c r="P54" s="78"/>
      <c r="Q54" s="64"/>
      <c r="R54" s="64"/>
      <c r="S54" s="56"/>
    </row>
    <row r="55" spans="2:19" outlineLevel="1" thickBot="1">
      <c r="B55" s="661"/>
      <c r="C55" s="190" t="str">
        <f>'Original Calculateur S'!$D55&amp;"_"&amp;COUNTIF($D$4:D55,D55)</f>
        <v>JUS DE CITRON_2</v>
      </c>
      <c r="D55" s="225" t="s">
        <v>295</v>
      </c>
      <c r="E55" s="196"/>
      <c r="F55" s="226">
        <v>0.63</v>
      </c>
      <c r="G55" s="349">
        <f t="shared" si="4"/>
        <v>3.7799999999999999E-3</v>
      </c>
      <c r="H55" s="198"/>
      <c r="I55" s="62" t="s">
        <v>276</v>
      </c>
      <c r="J55" s="448"/>
      <c r="K55" s="444"/>
      <c r="L55" s="17"/>
      <c r="M55" s="63"/>
      <c r="N55" s="42"/>
      <c r="O55" s="71"/>
      <c r="P55" s="78"/>
      <c r="Q55" s="64"/>
      <c r="R55" s="64"/>
      <c r="S55" s="56"/>
    </row>
    <row r="56" spans="2:19" outlineLevel="1" thickBot="1">
      <c r="B56" s="661"/>
      <c r="C56" s="190" t="str">
        <f>'Original Calculateur S'!$D56&amp;"_"&amp;COUNTIF($D$4:D56,D56)</f>
        <v>LAIT DE COCO_1</v>
      </c>
      <c r="D56" s="207" t="s">
        <v>307</v>
      </c>
      <c r="E56" s="217"/>
      <c r="F56" s="227">
        <v>3.75</v>
      </c>
      <c r="G56" s="345">
        <f t="shared" si="4"/>
        <v>2.2499999999999999E-2</v>
      </c>
      <c r="H56" s="57"/>
      <c r="I56" s="61" t="s">
        <v>276</v>
      </c>
      <c r="J56" s="448"/>
      <c r="K56" s="444"/>
      <c r="L56" s="60" t="s">
        <v>299</v>
      </c>
      <c r="M56" s="63"/>
      <c r="N56" s="42"/>
      <c r="O56" s="71"/>
      <c r="P56" s="78"/>
      <c r="Q56" s="64"/>
      <c r="R56" s="64"/>
      <c r="S56" s="56"/>
    </row>
    <row r="57" spans="2:19" outlineLevel="1" thickBot="1">
      <c r="B57" s="661"/>
      <c r="C57" s="190" t="str">
        <f>'Original Calculateur S'!$D57&amp;"_"&amp;COUNTIF($D$4:D57,D57)</f>
        <v>CURRY_2</v>
      </c>
      <c r="D57" s="225" t="s">
        <v>284</v>
      </c>
      <c r="E57" s="196"/>
      <c r="F57" s="226">
        <v>0.63</v>
      </c>
      <c r="G57" s="349">
        <f t="shared" si="4"/>
        <v>3.7799999999999999E-3</v>
      </c>
      <c r="H57" s="198"/>
      <c r="I57" s="62" t="s">
        <v>276</v>
      </c>
      <c r="J57" s="448"/>
      <c r="K57" s="444"/>
      <c r="L57" s="17"/>
      <c r="M57" s="63"/>
      <c r="N57" s="42"/>
      <c r="O57" s="71"/>
      <c r="P57" s="78"/>
      <c r="Q57" s="64"/>
      <c r="R57" s="64"/>
      <c r="S57" s="56"/>
    </row>
    <row r="58" spans="2:19" outlineLevel="1" thickBot="1">
      <c r="B58" s="661"/>
      <c r="C58" s="190" t="str">
        <f>'Original Calculateur S'!$D58&amp;"_"&amp;COUNTIF($D$4:D58,D58)</f>
        <v>CUMIN_1</v>
      </c>
      <c r="D58" s="207" t="s">
        <v>308</v>
      </c>
      <c r="E58" s="217"/>
      <c r="F58" s="227">
        <v>0.63</v>
      </c>
      <c r="G58" s="345">
        <f t="shared" si="4"/>
        <v>3.7799999999999999E-3</v>
      </c>
      <c r="H58" s="57"/>
      <c r="I58" s="61" t="s">
        <v>276</v>
      </c>
      <c r="J58" s="448"/>
      <c r="K58" s="444"/>
      <c r="L58" s="17"/>
      <c r="M58" s="63"/>
      <c r="N58" s="42"/>
      <c r="O58" s="71"/>
      <c r="P58" s="78"/>
      <c r="Q58" s="64"/>
      <c r="R58" s="64"/>
      <c r="S58" s="56"/>
    </row>
    <row r="59" spans="2:19" outlineLevel="1" thickBot="1">
      <c r="B59" s="661"/>
      <c r="C59" s="190" t="str">
        <f>'Original Calculateur S'!$D59&amp;"_"&amp;COUNTIF($D$4:D59,D59)</f>
        <v>CORIANDRE_1</v>
      </c>
      <c r="D59" s="225" t="s">
        <v>309</v>
      </c>
      <c r="E59" s="196"/>
      <c r="F59" s="209"/>
      <c r="G59" s="349">
        <f t="shared" si="4"/>
        <v>0</v>
      </c>
      <c r="H59" s="198"/>
      <c r="I59" s="62" t="s">
        <v>276</v>
      </c>
      <c r="J59" s="448"/>
      <c r="K59" s="444"/>
      <c r="L59" s="17"/>
      <c r="M59" s="63"/>
      <c r="N59" s="42"/>
      <c r="O59" s="71"/>
      <c r="P59" s="78"/>
      <c r="Q59" s="64"/>
      <c r="R59" s="64"/>
      <c r="S59" s="56"/>
    </row>
    <row r="60" spans="2:19" ht="5.25" customHeight="1" thickBot="1">
      <c r="B60" s="147"/>
      <c r="C60" s="204"/>
      <c r="D60" s="184"/>
      <c r="E60" s="205"/>
      <c r="F60" s="206"/>
      <c r="G60" s="470" t="str">
        <f>IF(G59=0,"0","")</f>
        <v>0</v>
      </c>
      <c r="H60" s="189"/>
      <c r="I60" s="49"/>
      <c r="J60" s="453"/>
      <c r="K60" s="444"/>
      <c r="L60" s="17"/>
      <c r="M60" s="669"/>
      <c r="N60" s="659"/>
      <c r="O60" s="659"/>
      <c r="P60" s="659"/>
      <c r="Q60" s="35"/>
      <c r="R60" s="35"/>
      <c r="S60" s="56"/>
    </row>
    <row r="61" spans="2:19" outlineLevel="1" thickBot="1">
      <c r="B61" s="673" t="s">
        <v>149</v>
      </c>
      <c r="C61" s="190" t="str">
        <f>'Original Calculateur S'!$D61&amp;"_"&amp;COUNTIF($D$4:D61,D61)</f>
        <v>FROMAGE BLANC_6</v>
      </c>
      <c r="D61" s="191" t="s">
        <v>275</v>
      </c>
      <c r="E61" s="192"/>
      <c r="F61" s="193">
        <v>90</v>
      </c>
      <c r="G61" s="239">
        <f>F61*J61/100</f>
        <v>0</v>
      </c>
      <c r="H61" s="194"/>
      <c r="I61" s="50" t="s">
        <v>276</v>
      </c>
      <c r="J61" s="447">
        <f>VLOOKUP(B61,'Original Planning S'!$A$15:$R$68,18,0)</f>
        <v>0</v>
      </c>
      <c r="K61" s="444"/>
      <c r="L61" s="17"/>
      <c r="M61" s="17"/>
      <c r="N61" s="43"/>
      <c r="O61" s="17"/>
      <c r="P61" s="40"/>
      <c r="Q61" s="35"/>
      <c r="R61" s="35"/>
      <c r="S61" s="56"/>
    </row>
    <row r="62" spans="2:19" outlineLevel="1" thickBot="1">
      <c r="B62" s="671"/>
      <c r="C62" s="190" t="str">
        <f>'Original Calculateur S'!$D62&amp;"_"&amp;COUNTIF($D$4:D62,D62)</f>
        <v>CREME FRAICHE_4</v>
      </c>
      <c r="D62" s="195" t="s">
        <v>279</v>
      </c>
      <c r="E62" s="196"/>
      <c r="F62" s="197">
        <v>10</v>
      </c>
      <c r="G62" s="241">
        <f>F62*J61/100</f>
        <v>0</v>
      </c>
      <c r="H62" s="198"/>
      <c r="I62" s="38" t="s">
        <v>276</v>
      </c>
      <c r="J62" s="448"/>
      <c r="K62" s="444"/>
      <c r="L62" s="17"/>
      <c r="M62" s="37"/>
      <c r="N62" s="42"/>
      <c r="O62" s="39"/>
      <c r="P62" s="40"/>
      <c r="Q62" s="35"/>
      <c r="R62" s="35"/>
      <c r="S62" s="56"/>
    </row>
    <row r="63" spans="2:19" outlineLevel="1" thickBot="1">
      <c r="B63" s="671"/>
      <c r="C63" s="190" t="str">
        <f>'Original Calculateur S'!$D63&amp;"_"&amp;COUNTIF($D$4:D63,D63)</f>
        <v>AIL_2</v>
      </c>
      <c r="D63" s="199" t="s">
        <v>294</v>
      </c>
      <c r="E63" s="200"/>
      <c r="F63" s="201">
        <v>2</v>
      </c>
      <c r="G63" s="243">
        <f>F63*J61/100</f>
        <v>0</v>
      </c>
      <c r="H63" s="202"/>
      <c r="I63" s="41" t="s">
        <v>276</v>
      </c>
      <c r="J63" s="448"/>
      <c r="K63" s="444"/>
      <c r="L63" s="17"/>
      <c r="M63" s="37"/>
      <c r="N63" s="42"/>
      <c r="O63" s="39"/>
      <c r="P63" s="40"/>
      <c r="Q63" s="35"/>
      <c r="R63" s="35"/>
      <c r="S63" s="56"/>
    </row>
    <row r="64" spans="2:19" outlineLevel="1" thickBot="1">
      <c r="B64" s="672"/>
      <c r="C64" s="190" t="str">
        <f>'Original Calculateur S'!$D64&amp;"_"&amp;COUNTIF($D$4:D64,D64)</f>
        <v>CIBOULETTE_2</v>
      </c>
      <c r="D64" s="195" t="s">
        <v>293</v>
      </c>
      <c r="E64" s="196"/>
      <c r="F64" s="209">
        <v>2</v>
      </c>
      <c r="G64" s="241">
        <f>F64*J61/100</f>
        <v>0</v>
      </c>
      <c r="H64" s="198"/>
      <c r="I64" s="65" t="s">
        <v>276</v>
      </c>
      <c r="J64" s="448"/>
      <c r="K64" s="444"/>
      <c r="L64" s="17"/>
      <c r="M64" s="37"/>
      <c r="N64" s="42"/>
      <c r="O64" s="39"/>
      <c r="P64" s="78"/>
      <c r="Q64" s="35"/>
      <c r="R64" s="35"/>
      <c r="S64" s="56"/>
    </row>
    <row r="65" spans="2:19" ht="5.25" customHeight="1" collapsed="1" thickBot="1">
      <c r="B65" s="147"/>
      <c r="C65" s="204"/>
      <c r="D65" s="184"/>
      <c r="E65" s="205"/>
      <c r="F65" s="206"/>
      <c r="G65" s="470" t="str">
        <f>IF(G64=0,"0","")</f>
        <v>0</v>
      </c>
      <c r="H65" s="189"/>
      <c r="I65" s="49"/>
      <c r="J65" s="453"/>
      <c r="K65" s="444"/>
      <c r="L65" s="17"/>
      <c r="M65" s="669"/>
      <c r="N65" s="659"/>
      <c r="O65" s="659"/>
      <c r="P65" s="659"/>
      <c r="Q65" s="64"/>
      <c r="R65" s="64"/>
      <c r="S65" s="56"/>
    </row>
    <row r="66" spans="2:19" hidden="1" outlineLevel="1" thickBot="1">
      <c r="B66" s="676"/>
      <c r="C66" s="190" t="str">
        <f>'Original Calculateur S'!$D66&amp;"_"&amp;COUNTIF($D$4:D66,D66)</f>
        <v>_0</v>
      </c>
      <c r="D66" s="222"/>
      <c r="E66" s="214"/>
      <c r="F66" s="228"/>
      <c r="G66" s="344">
        <f>$F66*$J$66/100</f>
        <v>0</v>
      </c>
      <c r="H66" s="224"/>
      <c r="I66" s="61" t="s">
        <v>276</v>
      </c>
      <c r="J66" s="447"/>
      <c r="K66" s="444"/>
      <c r="L66" s="17"/>
      <c r="M66" s="63"/>
      <c r="N66" s="42"/>
      <c r="O66" s="71"/>
      <c r="P66" s="78"/>
      <c r="Q66" s="64"/>
      <c r="R66" s="64"/>
      <c r="S66" s="56"/>
    </row>
    <row r="67" spans="2:19" hidden="1" outlineLevel="1" thickBot="1">
      <c r="B67" s="661"/>
      <c r="C67" s="190" t="str">
        <f>'Original Calculateur S'!$D67&amp;"_"&amp;COUNTIF($D$4:D67,D67)</f>
        <v>_0</v>
      </c>
      <c r="D67" s="225"/>
      <c r="E67" s="196"/>
      <c r="F67" s="203"/>
      <c r="G67" s="345">
        <f>$F67*$J$66/100</f>
        <v>0</v>
      </c>
      <c r="H67" s="198"/>
      <c r="I67" s="62" t="s">
        <v>276</v>
      </c>
      <c r="J67" s="448"/>
      <c r="K67" s="444"/>
      <c r="L67" s="66" t="s">
        <v>299</v>
      </c>
      <c r="M67" s="63"/>
      <c r="N67" s="42"/>
      <c r="O67" s="71"/>
      <c r="P67" s="78"/>
      <c r="Q67" s="64"/>
      <c r="R67" s="64"/>
      <c r="S67" s="56"/>
    </row>
    <row r="68" spans="2:19" hidden="1" outlineLevel="1" thickBot="1">
      <c r="B68" s="661"/>
      <c r="C68" s="190" t="str">
        <f>'Original Calculateur S'!$D68&amp;"_"&amp;COUNTIF($D$4:D68,D68)</f>
        <v>_0</v>
      </c>
      <c r="D68" s="207"/>
      <c r="E68" s="217"/>
      <c r="F68" s="203"/>
      <c r="G68" s="345">
        <f>$F68*$J$66/100</f>
        <v>0</v>
      </c>
      <c r="H68" s="57"/>
      <c r="I68" s="61" t="s">
        <v>276</v>
      </c>
      <c r="J68" s="448"/>
      <c r="K68" s="444"/>
      <c r="L68" s="17"/>
      <c r="M68" s="63"/>
      <c r="N68" s="42"/>
      <c r="O68" s="71"/>
      <c r="P68" s="78"/>
      <c r="Q68" s="64"/>
      <c r="R68" s="64"/>
      <c r="S68" s="56"/>
    </row>
    <row r="69" spans="2:19" ht="16.5" hidden="1" outlineLevel="1" thickBot="1">
      <c r="B69" s="147"/>
      <c r="C69" s="190" t="str">
        <f>'Original Calculateur S'!$D69&amp;"_"&amp;COUNTIF($D$4:D69,D69)</f>
        <v>_0</v>
      </c>
      <c r="D69" s="229"/>
      <c r="E69" s="205"/>
      <c r="F69" s="206"/>
      <c r="G69" s="383" t="str">
        <f>IF(G68=0,"0","")</f>
        <v>0</v>
      </c>
      <c r="H69" s="189"/>
      <c r="I69" s="49"/>
      <c r="J69" s="453"/>
      <c r="K69" s="444"/>
      <c r="L69" s="17"/>
      <c r="M69" s="63"/>
      <c r="N69" s="42"/>
      <c r="O69" s="71"/>
      <c r="P69" s="78"/>
      <c r="Q69" s="64"/>
      <c r="R69" s="64"/>
      <c r="S69" s="56"/>
    </row>
    <row r="70" spans="2:19" hidden="1" outlineLevel="1" thickBot="1">
      <c r="B70" s="676"/>
      <c r="C70" s="190" t="str">
        <f>'Original Calculateur S'!$D70&amp;"_"&amp;COUNTIF($D$4:D70,D70)</f>
        <v>_0</v>
      </c>
      <c r="D70" s="230"/>
      <c r="E70" s="214"/>
      <c r="F70" s="231"/>
      <c r="G70" s="344">
        <f>F70*J70/100</f>
        <v>0</v>
      </c>
      <c r="H70" s="224"/>
      <c r="I70" s="61" t="s">
        <v>276</v>
      </c>
      <c r="J70" s="447"/>
      <c r="K70" s="444"/>
      <c r="L70" s="17"/>
      <c r="M70" s="63"/>
      <c r="N70" s="42"/>
      <c r="O70" s="71"/>
      <c r="P70" s="78"/>
      <c r="Q70" s="64"/>
      <c r="R70" s="64"/>
      <c r="S70" s="56"/>
    </row>
    <row r="71" spans="2:19" hidden="1" outlineLevel="1" thickBot="1">
      <c r="B71" s="661"/>
      <c r="C71" s="190" t="str">
        <f>'Original Calculateur S'!$D71&amp;"_"&amp;COUNTIF($D$4:D71,D71)</f>
        <v>_0</v>
      </c>
      <c r="D71" s="195"/>
      <c r="E71" s="196"/>
      <c r="F71" s="209"/>
      <c r="G71" s="345">
        <f>J71*$F$70/100</f>
        <v>0</v>
      </c>
      <c r="H71" s="198"/>
      <c r="I71" s="62" t="s">
        <v>276</v>
      </c>
      <c r="J71" s="448"/>
      <c r="K71" s="444"/>
      <c r="L71" s="17"/>
      <c r="M71" s="63"/>
      <c r="N71" s="42"/>
      <c r="O71" s="71"/>
      <c r="P71" s="78"/>
      <c r="Q71" s="64"/>
      <c r="R71" s="64"/>
      <c r="S71" s="56"/>
    </row>
    <row r="72" spans="2:19" hidden="1" outlineLevel="1" thickBot="1">
      <c r="B72" s="661"/>
      <c r="C72" s="190" t="str">
        <f>'Original Calculateur S'!$D72&amp;"_"&amp;COUNTIF($D$4:D72,D72)</f>
        <v>_0</v>
      </c>
      <c r="D72" s="219"/>
      <c r="E72" s="217"/>
      <c r="F72" s="232"/>
      <c r="G72" s="345">
        <f>J72*$F$70/100</f>
        <v>0</v>
      </c>
      <c r="H72" s="57"/>
      <c r="I72" s="61" t="s">
        <v>276</v>
      </c>
      <c r="J72" s="448"/>
      <c r="K72" s="444"/>
      <c r="L72" s="66"/>
      <c r="M72" s="63"/>
      <c r="N72" s="42"/>
      <c r="O72" s="71"/>
      <c r="P72" s="78"/>
      <c r="Q72" s="64"/>
      <c r="R72" s="64"/>
      <c r="S72" s="56"/>
    </row>
    <row r="73" spans="2:19" hidden="1" outlineLevel="1" thickBot="1">
      <c r="B73" s="661"/>
      <c r="C73" s="190" t="str">
        <f>'Original Calculateur S'!$D73&amp;"_"&amp;COUNTIF($D$4:D73,D73)</f>
        <v>_0</v>
      </c>
      <c r="D73" s="195"/>
      <c r="E73" s="196"/>
      <c r="F73" s="209"/>
      <c r="G73" s="345">
        <f>J73*$F$70/100</f>
        <v>0</v>
      </c>
      <c r="H73" s="198"/>
      <c r="I73" s="62" t="s">
        <v>276</v>
      </c>
      <c r="J73" s="448"/>
      <c r="K73" s="444"/>
      <c r="L73" s="17"/>
      <c r="M73" s="63"/>
      <c r="N73" s="42"/>
      <c r="O73" s="71"/>
      <c r="P73" s="78"/>
      <c r="Q73" s="64"/>
      <c r="R73" s="64"/>
      <c r="S73" s="56"/>
    </row>
    <row r="74" spans="2:19" hidden="1" outlineLevel="1" thickBot="1">
      <c r="B74" s="661"/>
      <c r="C74" s="190" t="str">
        <f>'Original Calculateur S'!$D74&amp;"_"&amp;COUNTIF($D$4:D74,D74)</f>
        <v>_0</v>
      </c>
      <c r="D74" s="219"/>
      <c r="E74" s="217"/>
      <c r="F74" s="232"/>
      <c r="G74" s="345">
        <f>J74*$F$70/100</f>
        <v>0</v>
      </c>
      <c r="H74" s="57"/>
      <c r="I74" s="61" t="s">
        <v>276</v>
      </c>
      <c r="J74" s="448"/>
      <c r="K74" s="444"/>
      <c r="L74" s="17"/>
      <c r="M74" s="63"/>
      <c r="N74" s="42"/>
      <c r="O74" s="71"/>
      <c r="P74" s="78"/>
      <c r="Q74" s="64"/>
      <c r="R74" s="64"/>
      <c r="S74" s="56"/>
    </row>
    <row r="75" spans="2:19" ht="15" hidden="1" customHeight="1" outlineLevel="1" thickBot="1">
      <c r="B75" s="661"/>
      <c r="C75" s="190" t="str">
        <f>'Original Calculateur S'!$D75&amp;"_"&amp;COUNTIF($D$4:D75,D75)</f>
        <v>_0</v>
      </c>
      <c r="D75" s="195"/>
      <c r="E75" s="196"/>
      <c r="F75" s="209"/>
      <c r="G75" s="345">
        <f>J75*$F$70/100</f>
        <v>0</v>
      </c>
      <c r="H75" s="198"/>
      <c r="I75" s="62" t="s">
        <v>276</v>
      </c>
      <c r="J75" s="448"/>
      <c r="K75" s="444"/>
      <c r="L75" s="17"/>
      <c r="M75" s="444"/>
      <c r="N75" s="444"/>
      <c r="O75" s="444"/>
      <c r="P75" s="444"/>
      <c r="Q75" s="35"/>
      <c r="R75" s="35"/>
      <c r="S75" s="56"/>
    </row>
    <row r="76" spans="2:19" ht="16.5" hidden="1" outlineLevel="1" thickBot="1">
      <c r="B76" s="147"/>
      <c r="C76" s="190" t="str">
        <f>'Original Calculateur S'!$D76&amp;"_"&amp;COUNTIF($D$4:D76,D76)</f>
        <v>_0</v>
      </c>
      <c r="D76" s="229"/>
      <c r="E76" s="205"/>
      <c r="F76" s="206"/>
      <c r="G76" s="383" t="str">
        <f>IF(G75=0,"0","")</f>
        <v>0</v>
      </c>
      <c r="H76" s="189"/>
      <c r="I76" s="49"/>
      <c r="J76" s="453"/>
      <c r="K76" s="444"/>
      <c r="L76" s="17"/>
      <c r="M76" s="669"/>
      <c r="N76" s="659"/>
      <c r="O76" s="659"/>
      <c r="P76" s="659"/>
      <c r="Q76" s="64"/>
      <c r="R76" s="64"/>
      <c r="S76" s="56"/>
    </row>
    <row r="77" spans="2:19" ht="16.5" hidden="1" outlineLevel="1" thickBot="1">
      <c r="B77" s="445"/>
      <c r="C77" s="190" t="str">
        <f>'Original Calculateur S'!$D77&amp;"_"&amp;COUNTIF($D$4:D77,D77)</f>
        <v>_0</v>
      </c>
      <c r="D77" s="210"/>
      <c r="E77" s="211"/>
      <c r="F77" s="212"/>
      <c r="G77" s="343">
        <f>$F77*$J$77/100</f>
        <v>0</v>
      </c>
      <c r="H77" s="213"/>
      <c r="I77" s="62" t="s">
        <v>276</v>
      </c>
      <c r="J77" s="447"/>
      <c r="K77" s="444"/>
      <c r="L77" s="17"/>
      <c r="M77" s="63"/>
      <c r="N77" s="42"/>
      <c r="O77" s="71"/>
      <c r="P77" s="78"/>
      <c r="Q77" s="64"/>
      <c r="R77" s="64"/>
      <c r="S77" s="56"/>
    </row>
    <row r="78" spans="2:19" ht="16.5" hidden="1" outlineLevel="1" thickBot="1">
      <c r="B78" s="445"/>
      <c r="C78" s="190" t="str">
        <f>'Original Calculateur S'!$D78&amp;"_"&amp;COUNTIF($D$4:D78,D78)</f>
        <v>_0</v>
      </c>
      <c r="D78" s="219"/>
      <c r="E78" s="217"/>
      <c r="F78" s="232"/>
      <c r="G78" s="241">
        <f>$F78*$J$77/100</f>
        <v>0</v>
      </c>
      <c r="H78" s="57"/>
      <c r="I78" s="61" t="s">
        <v>276</v>
      </c>
      <c r="J78" s="448"/>
      <c r="K78" s="444"/>
      <c r="L78" s="17"/>
      <c r="M78" s="63"/>
      <c r="N78" s="42"/>
      <c r="O78" s="71"/>
      <c r="P78" s="78"/>
      <c r="Q78" s="64"/>
      <c r="R78" s="64"/>
      <c r="S78" s="56"/>
    </row>
    <row r="79" spans="2:19" ht="16.5" hidden="1" outlineLevel="1" thickBot="1">
      <c r="B79" s="445"/>
      <c r="C79" s="190" t="str">
        <f>'Original Calculateur S'!$D79&amp;"_"&amp;COUNTIF($D$4:D79,D79)</f>
        <v>_0</v>
      </c>
      <c r="D79" s="195"/>
      <c r="E79" s="196"/>
      <c r="F79" s="209"/>
      <c r="G79" s="241">
        <f>$F79*$J$77/100</f>
        <v>0</v>
      </c>
      <c r="H79" s="198"/>
      <c r="I79" s="62" t="s">
        <v>276</v>
      </c>
      <c r="J79" s="448"/>
      <c r="K79" s="444"/>
      <c r="L79" s="17"/>
      <c r="M79" s="63"/>
      <c r="N79" s="42"/>
      <c r="O79" s="71"/>
      <c r="P79" s="78"/>
      <c r="Q79" s="64"/>
      <c r="R79" s="64"/>
      <c r="S79" s="56"/>
    </row>
    <row r="80" spans="2:19" ht="16.5" hidden="1" outlineLevel="1" thickBot="1">
      <c r="B80" s="445"/>
      <c r="C80" s="190" t="str">
        <f>'Original Calculateur S'!$D80&amp;"_"&amp;COUNTIF($D$4:D80,D80)</f>
        <v>_0</v>
      </c>
      <c r="D80" s="219"/>
      <c r="E80" s="217"/>
      <c r="F80" s="232"/>
      <c r="G80" s="241">
        <f>$F80*$J$77/100</f>
        <v>0</v>
      </c>
      <c r="H80" s="57"/>
      <c r="I80" s="61" t="s">
        <v>276</v>
      </c>
      <c r="J80" s="448"/>
      <c r="K80" s="444"/>
      <c r="L80" s="17"/>
      <c r="M80" s="63"/>
      <c r="N80" s="42"/>
      <c r="O80" s="71"/>
      <c r="P80" s="78"/>
      <c r="Q80" s="64"/>
      <c r="R80" s="64"/>
      <c r="S80" s="56"/>
    </row>
    <row r="81" spans="2:19" ht="16.5" hidden="1" outlineLevel="1" thickBot="1">
      <c r="B81" s="445"/>
      <c r="C81" s="190" t="str">
        <f>'Original Calculateur S'!$D81&amp;"_"&amp;COUNTIF($D$4:D81,D81)</f>
        <v>_0</v>
      </c>
      <c r="D81" s="195"/>
      <c r="E81" s="196"/>
      <c r="F81" s="209"/>
      <c r="G81" s="241">
        <f>$F81*$J$77/100</f>
        <v>0</v>
      </c>
      <c r="H81" s="198"/>
      <c r="I81" s="62" t="s">
        <v>276</v>
      </c>
      <c r="J81" s="448"/>
      <c r="K81" s="444"/>
      <c r="L81" s="17"/>
      <c r="M81" s="63"/>
      <c r="N81" s="42"/>
      <c r="O81" s="71"/>
      <c r="P81" s="78"/>
      <c r="Q81" s="64"/>
      <c r="R81" s="64"/>
      <c r="S81" s="56"/>
    </row>
    <row r="82" spans="2:19" ht="15" hidden="1" customHeight="1" outlineLevel="1" thickBot="1">
      <c r="B82" s="147"/>
      <c r="C82" s="190" t="str">
        <f>'Original Calculateur S'!$D82&amp;"_"&amp;COUNTIF($D$4:D82,D82)</f>
        <v>_0</v>
      </c>
      <c r="D82" s="229"/>
      <c r="E82" s="205"/>
      <c r="F82" s="206"/>
      <c r="G82" s="383" t="str">
        <f>IF(G81=0,"0","")</f>
        <v>0</v>
      </c>
      <c r="H82" s="189"/>
      <c r="I82" s="49"/>
      <c r="J82" s="453"/>
      <c r="K82" s="444"/>
      <c r="L82" s="17"/>
      <c r="M82" s="669"/>
      <c r="N82" s="659"/>
      <c r="O82" s="659"/>
      <c r="P82" s="659"/>
      <c r="Q82" s="35"/>
      <c r="R82" s="35"/>
      <c r="S82" s="56"/>
    </row>
    <row r="83" spans="2:19" ht="21" customHeight="1" thickBot="1">
      <c r="B83" s="148"/>
      <c r="C83" s="233"/>
      <c r="D83" s="234" t="s">
        <v>310</v>
      </c>
      <c r="E83" s="235"/>
      <c r="F83" s="236"/>
      <c r="G83" s="237"/>
      <c r="H83" s="238"/>
      <c r="I83" s="67"/>
      <c r="J83" s="458"/>
      <c r="K83" s="444"/>
      <c r="L83" s="17"/>
      <c r="M83" s="658"/>
      <c r="N83" s="659"/>
      <c r="O83" s="659"/>
      <c r="P83" s="659"/>
      <c r="Q83" s="68"/>
      <c r="R83" s="64"/>
      <c r="S83" s="56"/>
    </row>
    <row r="84" spans="2:19" outlineLevel="1" thickBot="1">
      <c r="B84" s="664" t="s">
        <v>129</v>
      </c>
      <c r="C84" s="190" t="str">
        <f>'Original Calculateur S'!$D84&amp;"_"&amp;COUNTIF($D$4:D84,D84)</f>
        <v>AUBERGINES_1</v>
      </c>
      <c r="D84" s="191" t="s">
        <v>311</v>
      </c>
      <c r="E84" s="192"/>
      <c r="F84" s="193">
        <v>57</v>
      </c>
      <c r="G84" s="239">
        <f t="shared" ref="G84:G90" si="5">$F84*$J$84/100</f>
        <v>0.34199999999999997</v>
      </c>
      <c r="H84" s="194"/>
      <c r="I84" s="125" t="s">
        <v>276</v>
      </c>
      <c r="J84" s="447">
        <f>VLOOKUP(B84,'Original Planning S'!$A$15:$R$68,18,0)</f>
        <v>0.6</v>
      </c>
      <c r="K84" s="444"/>
      <c r="L84" s="17"/>
      <c r="M84" s="17"/>
      <c r="N84" s="43"/>
      <c r="O84" s="402"/>
      <c r="P84" s="44"/>
      <c r="Q84" s="69"/>
      <c r="R84" s="69"/>
      <c r="S84" s="46"/>
    </row>
    <row r="85" spans="2:19" outlineLevel="1" thickBot="1">
      <c r="B85" s="661"/>
      <c r="C85" s="190" t="str">
        <f>'Original Calculateur S'!$D85&amp;"_"&amp;COUNTIF($D$4:D85,D85)</f>
        <v>TOMATES PELEES_1</v>
      </c>
      <c r="D85" s="195" t="s">
        <v>312</v>
      </c>
      <c r="E85" s="196"/>
      <c r="F85" s="197">
        <v>37</v>
      </c>
      <c r="G85" s="241">
        <f t="shared" si="5"/>
        <v>0.222</v>
      </c>
      <c r="H85" s="198"/>
      <c r="I85" s="38" t="s">
        <v>276</v>
      </c>
      <c r="J85" s="448"/>
      <c r="K85" s="444"/>
      <c r="L85" s="74"/>
      <c r="M85" s="63"/>
      <c r="N85" s="42"/>
      <c r="O85" s="71"/>
      <c r="P85" s="40"/>
      <c r="Q85" s="64"/>
      <c r="R85" s="64"/>
      <c r="S85" s="56"/>
    </row>
    <row r="86" spans="2:19" outlineLevel="1" thickBot="1">
      <c r="B86" s="661"/>
      <c r="C86" s="190" t="str">
        <f>'Original Calculateur S'!$D86&amp;"_"&amp;COUNTIF($D$4:D86,D86)</f>
        <v>OIGNONS_2</v>
      </c>
      <c r="D86" s="199" t="s">
        <v>287</v>
      </c>
      <c r="E86" s="200"/>
      <c r="F86" s="201">
        <v>5</v>
      </c>
      <c r="G86" s="243">
        <f t="shared" si="5"/>
        <v>0.03</v>
      </c>
      <c r="H86" s="202"/>
      <c r="I86" s="41" t="s">
        <v>276</v>
      </c>
      <c r="J86" s="448"/>
      <c r="K86" s="444"/>
      <c r="L86" s="17"/>
      <c r="M86" s="63"/>
      <c r="N86" s="42"/>
      <c r="O86" s="71"/>
      <c r="P86" s="40"/>
      <c r="Q86" s="64"/>
      <c r="R86" s="64"/>
      <c r="S86" s="56"/>
    </row>
    <row r="87" spans="2:19" outlineLevel="1" thickBot="1">
      <c r="B87" s="661"/>
      <c r="C87" s="190" t="str">
        <f>'Original Calculateur S'!$D87&amp;"_"&amp;COUNTIF($D$4:D87,D87)</f>
        <v>POIS CHICHES_1</v>
      </c>
      <c r="D87" s="195" t="s">
        <v>313</v>
      </c>
      <c r="E87" s="196"/>
      <c r="F87" s="197">
        <v>12</v>
      </c>
      <c r="G87" s="241">
        <f t="shared" si="5"/>
        <v>7.1999999999999995E-2</v>
      </c>
      <c r="H87" s="198"/>
      <c r="I87" s="38" t="s">
        <v>276</v>
      </c>
      <c r="J87" s="448"/>
      <c r="K87" s="444"/>
      <c r="L87" s="70"/>
      <c r="M87" s="63"/>
      <c r="N87" s="42"/>
      <c r="O87" s="71"/>
      <c r="P87" s="40"/>
      <c r="Q87" s="64"/>
      <c r="R87" s="64"/>
      <c r="S87" s="56"/>
    </row>
    <row r="88" spans="2:19" outlineLevel="1" thickBot="1">
      <c r="B88" s="661"/>
      <c r="C88" s="190" t="str">
        <f>'Original Calculateur S'!$D88&amp;"_"&amp;COUNTIF($D$4:D88,D88)</f>
        <v>CONCENTRE TOMATES_1</v>
      </c>
      <c r="D88" s="199" t="s">
        <v>314</v>
      </c>
      <c r="E88" s="200"/>
      <c r="F88" s="201">
        <v>7</v>
      </c>
      <c r="G88" s="243">
        <f t="shared" si="5"/>
        <v>4.2000000000000003E-2</v>
      </c>
      <c r="H88" s="202"/>
      <c r="I88" s="41" t="s">
        <v>276</v>
      </c>
      <c r="J88" s="448"/>
      <c r="K88" s="444"/>
      <c r="L88" s="17"/>
      <c r="M88" s="63"/>
      <c r="N88" s="42"/>
      <c r="O88" s="71"/>
      <c r="P88" s="40"/>
      <c r="Q88" s="64"/>
      <c r="R88" s="64"/>
      <c r="S88" s="56"/>
    </row>
    <row r="89" spans="2:19" outlineLevel="1" thickBot="1">
      <c r="B89" s="661"/>
      <c r="C89" s="190" t="str">
        <f>'Original Calculateur S'!$D89&amp;"_"&amp;COUNTIF($D$4:D89,D89)</f>
        <v>PAPRIKA_1</v>
      </c>
      <c r="D89" s="195" t="s">
        <v>315</v>
      </c>
      <c r="E89" s="196"/>
      <c r="F89" s="209">
        <v>0.1</v>
      </c>
      <c r="G89" s="241">
        <f t="shared" si="5"/>
        <v>5.9999999999999995E-4</v>
      </c>
      <c r="H89" s="198"/>
      <c r="I89" s="38" t="s">
        <v>276</v>
      </c>
      <c r="J89" s="448"/>
      <c r="K89" s="444"/>
      <c r="L89" s="17"/>
      <c r="M89" s="63"/>
      <c r="N89" s="42"/>
      <c r="O89" s="71"/>
      <c r="P89" s="40"/>
      <c r="Q89" s="64"/>
      <c r="R89" s="64"/>
      <c r="S89" s="56"/>
    </row>
    <row r="90" spans="2:19" outlineLevel="1" thickBot="1">
      <c r="B90" s="661"/>
      <c r="C90" s="190" t="str">
        <f>'Original Calculateur S'!$D90&amp;"_"&amp;COUNTIF($D$4:D90,D90)</f>
        <v>HUILE D'OLIVE_4</v>
      </c>
      <c r="D90" s="199" t="s">
        <v>292</v>
      </c>
      <c r="E90" s="200"/>
      <c r="F90" s="203">
        <v>0.5</v>
      </c>
      <c r="G90" s="243">
        <f t="shared" si="5"/>
        <v>3.0000000000000001E-3</v>
      </c>
      <c r="H90" s="202"/>
      <c r="I90" s="47" t="s">
        <v>276</v>
      </c>
      <c r="J90" s="448"/>
      <c r="K90" s="444"/>
      <c r="L90" s="17"/>
      <c r="M90" s="63"/>
      <c r="N90" s="42"/>
      <c r="O90" s="71"/>
      <c r="P90" s="44"/>
      <c r="Q90" s="69"/>
      <c r="R90" s="69"/>
      <c r="S90" s="56"/>
    </row>
    <row r="91" spans="2:19" ht="5.25" customHeight="1" thickBot="1">
      <c r="B91" s="148"/>
      <c r="C91" s="233"/>
      <c r="D91" s="234"/>
      <c r="E91" s="235"/>
      <c r="F91" s="236"/>
      <c r="G91" s="471" t="str">
        <f>IF(G90=0,"0","")</f>
        <v/>
      </c>
      <c r="H91" s="238"/>
      <c r="I91" s="67"/>
      <c r="J91" s="458"/>
      <c r="K91" s="444"/>
      <c r="L91" s="17"/>
      <c r="M91" s="658"/>
      <c r="N91" s="659"/>
      <c r="O91" s="659"/>
      <c r="P91" s="659"/>
      <c r="Q91" s="69"/>
      <c r="R91" s="69"/>
      <c r="S91" s="56"/>
    </row>
    <row r="92" spans="2:19" ht="15.75" customHeight="1" outlineLevel="1" thickBot="1">
      <c r="B92" s="679" t="s">
        <v>413</v>
      </c>
      <c r="C92" s="190" t="str">
        <f>'Original Calculateur S'!$D92&amp;"_"&amp;COUNTIF($D$4:D92,D92)</f>
        <v>Poulet_1</v>
      </c>
      <c r="D92" s="191" t="s">
        <v>95</v>
      </c>
      <c r="E92" s="192"/>
      <c r="F92" s="228">
        <v>35</v>
      </c>
      <c r="G92" s="239">
        <f t="shared" ref="G92:G94" si="6">$F92*$J$92/100</f>
        <v>0</v>
      </c>
      <c r="H92" s="194"/>
      <c r="I92" s="51" t="s">
        <v>276</v>
      </c>
      <c r="J92" s="447">
        <f>VLOOKUP(B92,'Original Planning S'!$A$15:$R$68,18,0)</f>
        <v>0</v>
      </c>
      <c r="K92" s="444"/>
      <c r="L92" s="17"/>
      <c r="M92" s="17"/>
      <c r="N92" s="43"/>
      <c r="O92" s="402"/>
      <c r="P92" s="44"/>
      <c r="Q92" s="69"/>
      <c r="R92" s="69"/>
      <c r="S92" s="46"/>
    </row>
    <row r="93" spans="2:19" outlineLevel="1" thickBot="1">
      <c r="B93" s="680"/>
      <c r="C93" s="190" t="str">
        <f>'Original Calculateur S'!$D93&amp;"_"&amp;COUNTIF($D$4:D93,D93)</f>
        <v>PDT_1</v>
      </c>
      <c r="D93" s="195" t="s">
        <v>22</v>
      </c>
      <c r="E93" s="196"/>
      <c r="F93" s="209">
        <v>50</v>
      </c>
      <c r="G93" s="241">
        <f t="shared" si="6"/>
        <v>0</v>
      </c>
      <c r="H93" s="198"/>
      <c r="I93" s="38" t="s">
        <v>276</v>
      </c>
      <c r="J93" s="448"/>
      <c r="K93" s="444"/>
      <c r="L93" s="74"/>
      <c r="M93" s="63"/>
      <c r="N93" s="42"/>
      <c r="O93" s="71"/>
      <c r="P93" s="44"/>
      <c r="Q93" s="64"/>
      <c r="R93" s="64"/>
      <c r="S93" s="56"/>
    </row>
    <row r="94" spans="2:19" outlineLevel="1" thickBot="1">
      <c r="B94" s="681"/>
      <c r="C94" s="190" t="str">
        <f>'Original Calculateur S'!$D94&amp;"_"&amp;COUNTIF($D$4:D94,D94)</f>
        <v>TOMATES_2</v>
      </c>
      <c r="D94" s="199" t="s">
        <v>302</v>
      </c>
      <c r="E94" s="200"/>
      <c r="F94" s="203">
        <v>15</v>
      </c>
      <c r="G94" s="243">
        <f t="shared" si="6"/>
        <v>0</v>
      </c>
      <c r="H94" s="202"/>
      <c r="I94" s="41" t="s">
        <v>276</v>
      </c>
      <c r="J94" s="448"/>
      <c r="K94" s="444"/>
      <c r="L94" s="66" t="s">
        <v>299</v>
      </c>
      <c r="M94" s="63"/>
      <c r="N94" s="42"/>
      <c r="O94" s="71"/>
      <c r="P94" s="40"/>
      <c r="Q94" s="64"/>
      <c r="R94" s="64"/>
      <c r="S94" s="56"/>
    </row>
    <row r="95" spans="2:19" s="291" customFormat="1" ht="5.25" customHeight="1" thickBot="1">
      <c r="B95" s="148"/>
      <c r="C95" s="233"/>
      <c r="D95" s="234"/>
      <c r="E95" s="235"/>
      <c r="F95" s="236"/>
      <c r="G95" s="471" t="e">
        <f>IF(#REF!=0,"0","")</f>
        <v>#REF!</v>
      </c>
      <c r="H95" s="238"/>
      <c r="I95" s="67"/>
      <c r="J95" s="458"/>
      <c r="K95" s="444"/>
      <c r="L95" s="17"/>
      <c r="M95" s="63"/>
      <c r="N95" s="42"/>
      <c r="O95" s="71"/>
      <c r="P95" s="40"/>
      <c r="Q95" s="64"/>
      <c r="R95" s="64"/>
      <c r="S95" s="56"/>
    </row>
    <row r="96" spans="2:19" s="291" customFormat="1" ht="15.75" customHeight="1" outlineLevel="1" thickBot="1">
      <c r="B96" s="677" t="s">
        <v>130</v>
      </c>
      <c r="C96" s="190" t="str">
        <f>'Original Calculateur S'!$D96&amp;"_"&amp;COUNTIF($D$4:D96,D96)</f>
        <v>MOGETTES_1</v>
      </c>
      <c r="D96" s="299" t="s">
        <v>130</v>
      </c>
      <c r="E96" s="300"/>
      <c r="F96" s="301">
        <v>26</v>
      </c>
      <c r="G96" s="302">
        <f>$F96*$J$96/100</f>
        <v>0.35099999999999992</v>
      </c>
      <c r="H96" s="302"/>
      <c r="I96" s="292" t="s">
        <v>276</v>
      </c>
      <c r="J96" s="447">
        <f>VLOOKUP(B96,'Original Planning S'!$A$15:$R$68,18,0)</f>
        <v>1.3499999999999999</v>
      </c>
      <c r="K96" s="444"/>
      <c r="L96" s="17"/>
      <c r="M96" s="63"/>
      <c r="N96" s="42"/>
      <c r="O96" s="71"/>
      <c r="P96" s="40"/>
      <c r="Q96" s="64"/>
      <c r="R96" s="64"/>
      <c r="S96" s="56"/>
    </row>
    <row r="97" spans="2:19" s="291" customFormat="1" outlineLevel="1" thickBot="1">
      <c r="B97" s="664"/>
      <c r="C97" s="190" t="str">
        <f>'Original Calculateur S'!$D97&amp;"_"&amp;COUNTIF($D$4:D97,D97)</f>
        <v>EAU_2</v>
      </c>
      <c r="D97" s="303" t="s">
        <v>283</v>
      </c>
      <c r="E97" s="304"/>
      <c r="F97" s="305">
        <v>78</v>
      </c>
      <c r="G97" s="306">
        <f t="shared" ref="G97:G99" si="7">$F97*$J$96/100</f>
        <v>1.0529999999999999</v>
      </c>
      <c r="H97" s="306"/>
      <c r="I97" s="293" t="s">
        <v>276</v>
      </c>
      <c r="J97" s="448"/>
      <c r="K97" s="444"/>
      <c r="L97" s="17"/>
      <c r="M97" s="63"/>
      <c r="N97" s="42"/>
      <c r="O97" s="71"/>
      <c r="P97" s="40"/>
      <c r="Q97" s="64"/>
      <c r="R97" s="64"/>
      <c r="S97" s="56"/>
    </row>
    <row r="98" spans="2:19" s="291" customFormat="1" outlineLevel="1" thickBot="1">
      <c r="B98" s="664"/>
      <c r="C98" s="190" t="str">
        <f>'Original Calculateur S'!$D98&amp;"_"&amp;COUNTIF($D$4:D98,D98)</f>
        <v>CAROTTES_1</v>
      </c>
      <c r="D98" s="299" t="s">
        <v>317</v>
      </c>
      <c r="E98" s="300"/>
      <c r="F98" s="307">
        <v>15</v>
      </c>
      <c r="G98" s="302">
        <f t="shared" si="7"/>
        <v>0.20249999999999996</v>
      </c>
      <c r="H98" s="302"/>
      <c r="I98" s="294" t="s">
        <v>276</v>
      </c>
      <c r="J98" s="448"/>
      <c r="K98" s="444"/>
      <c r="L98" s="17"/>
      <c r="M98" s="63"/>
      <c r="N98" s="42"/>
      <c r="O98" s="71"/>
      <c r="P98" s="40"/>
      <c r="Q98" s="64"/>
      <c r="R98" s="64"/>
      <c r="S98" s="56"/>
    </row>
    <row r="99" spans="2:19" s="291" customFormat="1" outlineLevel="1" thickBot="1">
      <c r="B99" s="678"/>
      <c r="C99" s="190" t="str">
        <f>'Original Calculateur S'!$D99&amp;"_"&amp;COUNTIF($D$4:D99,D99)</f>
        <v>LARDONS_1</v>
      </c>
      <c r="D99" s="303" t="s">
        <v>316</v>
      </c>
      <c r="E99" s="304"/>
      <c r="F99" s="308">
        <v>25</v>
      </c>
      <c r="G99" s="306">
        <f t="shared" si="7"/>
        <v>0.33750000000000002</v>
      </c>
      <c r="H99" s="309"/>
      <c r="I99" s="293" t="s">
        <v>276</v>
      </c>
      <c r="J99" s="448"/>
      <c r="K99" s="444"/>
      <c r="L99" s="17"/>
      <c r="M99" s="63"/>
      <c r="N99" s="42"/>
      <c r="O99" s="71"/>
      <c r="P99" s="40"/>
      <c r="Q99" s="64"/>
      <c r="R99" s="64"/>
      <c r="S99" s="56"/>
    </row>
    <row r="100" spans="2:19" ht="5.25" customHeight="1" thickBot="1">
      <c r="B100" s="148"/>
      <c r="C100" s="233"/>
      <c r="D100" s="295"/>
      <c r="E100" s="296"/>
      <c r="F100" s="297"/>
      <c r="G100" s="471" t="str">
        <f>IF(G99=0,"0","")</f>
        <v/>
      </c>
      <c r="H100" s="298"/>
      <c r="I100" s="67"/>
      <c r="J100" s="458"/>
      <c r="K100" s="444"/>
      <c r="L100" s="17"/>
      <c r="M100" s="658"/>
      <c r="N100" s="659"/>
      <c r="O100" s="659"/>
      <c r="P100" s="659"/>
      <c r="Q100" s="64"/>
      <c r="R100" s="64"/>
      <c r="S100" s="56"/>
    </row>
    <row r="101" spans="2:19" outlineLevel="1" thickBot="1">
      <c r="B101" s="664" t="s">
        <v>131</v>
      </c>
      <c r="C101" s="190" t="str">
        <f>'Original Calculateur S'!$D101&amp;"_"&amp;COUNTIF($D$4:D101,D101)</f>
        <v>MOGETTES_2</v>
      </c>
      <c r="D101" s="191" t="s">
        <v>130</v>
      </c>
      <c r="E101" s="192"/>
      <c r="F101" s="193">
        <v>26</v>
      </c>
      <c r="G101" s="239">
        <f>$F101*$J$101/100</f>
        <v>0</v>
      </c>
      <c r="H101" s="240"/>
      <c r="I101" s="51" t="s">
        <v>276</v>
      </c>
      <c r="J101" s="447">
        <f>VLOOKUP(B101,'Original Planning S'!$A$15:$R$68,18,0)</f>
        <v>0</v>
      </c>
      <c r="K101" s="444"/>
      <c r="L101" s="17"/>
      <c r="M101" s="17"/>
      <c r="N101" s="43"/>
      <c r="O101" s="402"/>
      <c r="P101" s="44"/>
      <c r="Q101" s="72"/>
      <c r="R101" s="72"/>
      <c r="S101" s="73"/>
    </row>
    <row r="102" spans="2:19" outlineLevel="1" thickBot="1">
      <c r="B102" s="661"/>
      <c r="C102" s="190" t="str">
        <f>'Original Calculateur S'!$D102&amp;"_"&amp;COUNTIF($D$4:D102,D102)</f>
        <v>EAU_3</v>
      </c>
      <c r="D102" s="195" t="s">
        <v>283</v>
      </c>
      <c r="E102" s="196"/>
      <c r="F102" s="197">
        <v>78</v>
      </c>
      <c r="G102" s="241">
        <f>$F102*$J$101/100</f>
        <v>0</v>
      </c>
      <c r="H102" s="242"/>
      <c r="I102" s="38" t="s">
        <v>276</v>
      </c>
      <c r="J102" s="448"/>
      <c r="K102" s="444"/>
      <c r="L102" s="74"/>
      <c r="M102" s="63"/>
      <c r="N102" s="42"/>
      <c r="O102" s="71"/>
      <c r="P102" s="40"/>
      <c r="Q102" s="64"/>
      <c r="R102" s="64"/>
      <c r="S102" s="56"/>
    </row>
    <row r="103" spans="2:19" outlineLevel="1" thickBot="1">
      <c r="B103" s="661"/>
      <c r="C103" s="190" t="str">
        <f>'Original Calculateur S'!$D103&amp;"_"&amp;COUNTIF($D$4:D103,D103)</f>
        <v>CAROTTES_2</v>
      </c>
      <c r="D103" s="199" t="s">
        <v>317</v>
      </c>
      <c r="E103" s="200"/>
      <c r="F103" s="203">
        <v>15</v>
      </c>
      <c r="G103" s="243">
        <f>$F103*$J$101/100</f>
        <v>0</v>
      </c>
      <c r="H103" s="244"/>
      <c r="I103" s="41" t="s">
        <v>276</v>
      </c>
      <c r="J103" s="448"/>
      <c r="K103" s="444"/>
      <c r="L103" s="17"/>
      <c r="M103" s="63"/>
      <c r="N103" s="42"/>
      <c r="O103" s="71"/>
      <c r="P103" s="40"/>
      <c r="Q103" s="64"/>
      <c r="R103" s="64"/>
      <c r="S103" s="56"/>
    </row>
    <row r="104" spans="2:19" ht="5.25" customHeight="1" thickBot="1">
      <c r="B104" s="148"/>
      <c r="C104" s="233"/>
      <c r="D104" s="234"/>
      <c r="E104" s="235"/>
      <c r="F104" s="236"/>
      <c r="G104" s="471" t="str">
        <f>IF(G103=0,"0","")</f>
        <v>0</v>
      </c>
      <c r="H104" s="238"/>
      <c r="I104" s="67"/>
      <c r="J104" s="458"/>
      <c r="K104" s="444"/>
      <c r="L104" s="17"/>
      <c r="M104" s="658"/>
      <c r="N104" s="659"/>
      <c r="O104" s="659"/>
      <c r="P104" s="659"/>
      <c r="Q104" s="64"/>
      <c r="R104" s="64"/>
      <c r="S104" s="56"/>
    </row>
    <row r="105" spans="2:19" outlineLevel="1" thickBot="1">
      <c r="B105" s="664" t="s">
        <v>132</v>
      </c>
      <c r="C105" s="190" t="str">
        <f>'Original Calculateur S'!$D105&amp;"_"&amp;COUNTIF($D$4:D105,D105)</f>
        <v>COULIS TOMATES_1</v>
      </c>
      <c r="D105" s="191" t="s">
        <v>318</v>
      </c>
      <c r="E105" s="192"/>
      <c r="F105" s="228">
        <v>25</v>
      </c>
      <c r="G105" s="239">
        <f t="shared" ref="G105:G114" si="8">$F105*$J$105/100</f>
        <v>0.33750000000000002</v>
      </c>
      <c r="H105" s="240"/>
      <c r="I105" s="51" t="s">
        <v>276</v>
      </c>
      <c r="J105" s="447">
        <f>VLOOKUP(B105,'Original Planning S'!$A$15:$R$68,18,0)</f>
        <v>1.3499999999999999</v>
      </c>
      <c r="K105" s="444"/>
      <c r="L105" s="17"/>
      <c r="M105" s="17"/>
      <c r="N105" s="43"/>
      <c r="O105" s="17"/>
      <c r="P105" s="44"/>
      <c r="Q105" s="69"/>
      <c r="R105" s="69"/>
      <c r="S105" s="46"/>
    </row>
    <row r="106" spans="2:19" outlineLevel="1" thickBot="1">
      <c r="B106" s="661"/>
      <c r="C106" s="190" t="str">
        <f>'Original Calculateur S'!$D106&amp;"_"&amp;COUNTIF($D$4:D106,D106)</f>
        <v>CAROTTES_3</v>
      </c>
      <c r="D106" s="195" t="s">
        <v>317</v>
      </c>
      <c r="E106" s="196"/>
      <c r="F106" s="197">
        <v>8.33</v>
      </c>
      <c r="G106" s="241">
        <f t="shared" si="8"/>
        <v>0.112455</v>
      </c>
      <c r="H106" s="242"/>
      <c r="I106" s="38" t="s">
        <v>276</v>
      </c>
      <c r="J106" s="448"/>
      <c r="K106" s="444"/>
      <c r="L106" s="75"/>
      <c r="M106" s="76"/>
      <c r="N106" s="42"/>
      <c r="O106" s="77"/>
      <c r="P106" s="78"/>
      <c r="Q106" s="79"/>
      <c r="R106" s="79"/>
      <c r="S106" s="56"/>
    </row>
    <row r="107" spans="2:19" outlineLevel="1" thickBot="1">
      <c r="B107" s="661"/>
      <c r="C107" s="190" t="str">
        <f>'Original Calculateur S'!$D107&amp;"_"&amp;COUNTIF($D$4:D107,D107)</f>
        <v>AIL_3</v>
      </c>
      <c r="D107" s="199" t="s">
        <v>294</v>
      </c>
      <c r="E107" s="200"/>
      <c r="F107" s="201">
        <v>0.01</v>
      </c>
      <c r="G107" s="243">
        <f t="shared" si="8"/>
        <v>1.3499999999999997E-4</v>
      </c>
      <c r="H107" s="244"/>
      <c r="I107" s="51" t="s">
        <v>276</v>
      </c>
      <c r="J107" s="448"/>
      <c r="K107" s="444"/>
      <c r="L107" s="17"/>
      <c r="M107" s="76"/>
      <c r="N107" s="42"/>
      <c r="O107" s="77"/>
      <c r="P107" s="80"/>
      <c r="Q107" s="79"/>
      <c r="R107" s="79"/>
      <c r="S107" s="56"/>
    </row>
    <row r="108" spans="2:19" outlineLevel="1" thickBot="1">
      <c r="B108" s="661"/>
      <c r="C108" s="190" t="str">
        <f>'Original Calculateur S'!$D108&amp;"_"&amp;COUNTIF($D$4:D108,D108)</f>
        <v>OIGNONS_3</v>
      </c>
      <c r="D108" s="195" t="s">
        <v>287</v>
      </c>
      <c r="E108" s="196"/>
      <c r="F108" s="197">
        <v>8.33</v>
      </c>
      <c r="G108" s="241">
        <f t="shared" si="8"/>
        <v>0.112455</v>
      </c>
      <c r="H108" s="242"/>
      <c r="I108" s="38" t="s">
        <v>276</v>
      </c>
      <c r="J108" s="448"/>
      <c r="K108" s="444"/>
      <c r="L108" s="17"/>
      <c r="M108" s="76"/>
      <c r="N108" s="42"/>
      <c r="O108" s="77"/>
      <c r="P108" s="80"/>
      <c r="Q108" s="79"/>
      <c r="R108" s="79"/>
      <c r="S108" s="56"/>
    </row>
    <row r="109" spans="2:19" outlineLevel="1" thickBot="1">
      <c r="B109" s="661"/>
      <c r="C109" s="190" t="str">
        <f>'Original Calculateur S'!$D109&amp;"_"&amp;COUNTIF($D$4:D109,D109)</f>
        <v>VIANDE_1</v>
      </c>
      <c r="D109" s="199" t="s">
        <v>319</v>
      </c>
      <c r="E109" s="200"/>
      <c r="F109" s="201">
        <v>30</v>
      </c>
      <c r="G109" s="243">
        <f t="shared" si="8"/>
        <v>0.40499999999999992</v>
      </c>
      <c r="H109" s="244"/>
      <c r="I109" s="51" t="s">
        <v>276</v>
      </c>
      <c r="J109" s="448"/>
      <c r="K109" s="444"/>
      <c r="L109" s="17"/>
      <c r="M109" s="76"/>
      <c r="N109" s="42"/>
      <c r="O109" s="77"/>
      <c r="P109" s="80"/>
      <c r="Q109" s="79"/>
      <c r="R109" s="79"/>
      <c r="S109" s="56"/>
    </row>
    <row r="110" spans="2:19" outlineLevel="1" thickBot="1">
      <c r="B110" s="661"/>
      <c r="C110" s="190" t="str">
        <f>'Original Calculateur S'!$D110&amp;"_"&amp;COUNTIF($D$4:D110,D110)</f>
        <v>PROTEINE DE SOJA_1</v>
      </c>
      <c r="D110" s="195" t="s">
        <v>320</v>
      </c>
      <c r="E110" s="196"/>
      <c r="F110" s="197">
        <v>3.47</v>
      </c>
      <c r="G110" s="241">
        <f t="shared" si="8"/>
        <v>4.6844999999999998E-2</v>
      </c>
      <c r="H110" s="242"/>
      <c r="I110" s="38" t="s">
        <v>276</v>
      </c>
      <c r="J110" s="448"/>
      <c r="K110" s="444"/>
      <c r="L110" s="17"/>
      <c r="M110" s="76"/>
      <c r="N110" s="42"/>
      <c r="O110" s="77"/>
      <c r="P110" s="80"/>
      <c r="Q110" s="79"/>
      <c r="R110" s="79"/>
      <c r="S110" s="56"/>
    </row>
    <row r="111" spans="2:19" outlineLevel="1" thickBot="1">
      <c r="B111" s="661"/>
      <c r="C111" s="190" t="str">
        <f>'Original Calculateur S'!$D111&amp;"_"&amp;COUNTIF($D$4:D111,D111)</f>
        <v>FARINE_1</v>
      </c>
      <c r="D111" s="199" t="s">
        <v>321</v>
      </c>
      <c r="E111" s="200"/>
      <c r="F111" s="232">
        <v>3.47</v>
      </c>
      <c r="G111" s="243">
        <f t="shared" si="8"/>
        <v>4.6844999999999998E-2</v>
      </c>
      <c r="H111" s="244"/>
      <c r="I111" s="51" t="s">
        <v>276</v>
      </c>
      <c r="J111" s="448"/>
      <c r="K111" s="444"/>
      <c r="L111" s="17"/>
      <c r="M111" s="76"/>
      <c r="N111" s="42"/>
      <c r="O111" s="77"/>
      <c r="P111" s="80"/>
      <c r="Q111" s="79"/>
      <c r="R111" s="79"/>
      <c r="S111" s="56"/>
    </row>
    <row r="112" spans="2:19" outlineLevel="1" thickBot="1">
      <c r="B112" s="661"/>
      <c r="C112" s="190" t="str">
        <f>'Original Calculateur S'!$D112&amp;"_"&amp;COUNTIF($D$4:D112,D112)</f>
        <v>BEURRE_2</v>
      </c>
      <c r="D112" s="195" t="s">
        <v>298</v>
      </c>
      <c r="E112" s="196"/>
      <c r="F112" s="209">
        <v>3.47</v>
      </c>
      <c r="G112" s="241">
        <f t="shared" si="8"/>
        <v>4.6844999999999998E-2</v>
      </c>
      <c r="H112" s="242"/>
      <c r="I112" s="38" t="s">
        <v>276</v>
      </c>
      <c r="J112" s="448"/>
      <c r="K112" s="444"/>
      <c r="L112" s="17"/>
      <c r="M112" s="76"/>
      <c r="N112" s="42"/>
      <c r="O112" s="77"/>
      <c r="P112" s="81"/>
      <c r="Q112" s="79"/>
      <c r="R112" s="79"/>
      <c r="S112" s="56"/>
    </row>
    <row r="113" spans="2:19" outlineLevel="1" thickBot="1">
      <c r="B113" s="661"/>
      <c r="C113" s="190" t="str">
        <f>'Original Calculateur S'!$D113&amp;"_"&amp;COUNTIF($D$4:D113,D113)</f>
        <v>LAIT_1</v>
      </c>
      <c r="D113" s="199" t="s">
        <v>322</v>
      </c>
      <c r="E113" s="200"/>
      <c r="F113" s="232">
        <v>13.89</v>
      </c>
      <c r="G113" s="243">
        <f t="shared" si="8"/>
        <v>0.18751499999999999</v>
      </c>
      <c r="H113" s="244"/>
      <c r="I113" s="51" t="s">
        <v>276</v>
      </c>
      <c r="J113" s="448"/>
      <c r="K113" s="444"/>
      <c r="L113" s="17"/>
      <c r="M113" s="76"/>
      <c r="N113" s="42"/>
      <c r="O113" s="77"/>
      <c r="P113" s="81"/>
      <c r="Q113" s="79"/>
      <c r="R113" s="79"/>
      <c r="S113" s="56"/>
    </row>
    <row r="114" spans="2:19" outlineLevel="1" thickBot="1">
      <c r="B114" s="661"/>
      <c r="C114" s="190" t="str">
        <f>'Original Calculateur S'!$D114&amp;"_"&amp;COUNTIF($D$4:D114,D114)</f>
        <v>Eau_4</v>
      </c>
      <c r="D114" s="195" t="s">
        <v>323</v>
      </c>
      <c r="E114" s="196"/>
      <c r="F114" s="197">
        <v>7.64</v>
      </c>
      <c r="G114" s="241">
        <f t="shared" si="8"/>
        <v>0.10313999999999998</v>
      </c>
      <c r="H114" s="242"/>
      <c r="I114" s="38" t="s">
        <v>276</v>
      </c>
      <c r="J114" s="448"/>
      <c r="K114" s="444"/>
      <c r="L114" s="17"/>
      <c r="M114" s="76"/>
      <c r="N114" s="42"/>
      <c r="O114" s="77"/>
      <c r="P114" s="81"/>
      <c r="Q114" s="79"/>
      <c r="R114" s="79"/>
      <c r="S114" s="56"/>
    </row>
    <row r="115" spans="2:19" ht="5.25" customHeight="1" thickBot="1">
      <c r="B115" s="149"/>
      <c r="C115" s="233"/>
      <c r="D115" s="245"/>
      <c r="E115" s="246"/>
      <c r="F115" s="247"/>
      <c r="G115" s="471" t="str">
        <f>IF(G114=0,"0","")</f>
        <v/>
      </c>
      <c r="H115" s="248"/>
      <c r="I115" s="82"/>
      <c r="J115" s="460"/>
      <c r="K115" s="444"/>
      <c r="L115" s="17"/>
      <c r="M115" s="658"/>
      <c r="N115" s="659"/>
      <c r="O115" s="659"/>
      <c r="P115" s="659"/>
      <c r="Q115" s="79"/>
      <c r="R115" s="79"/>
      <c r="S115" s="56"/>
    </row>
    <row r="116" spans="2:19" outlineLevel="1" thickBot="1">
      <c r="B116" s="664" t="s">
        <v>133</v>
      </c>
      <c r="C116" s="190" t="str">
        <f>'Original Calculateur S'!$D116&amp;"_"&amp;COUNTIF($D$4:D116,D116)</f>
        <v>PDT_2</v>
      </c>
      <c r="D116" s="191" t="s">
        <v>22</v>
      </c>
      <c r="E116" s="192"/>
      <c r="F116" s="228">
        <v>54</v>
      </c>
      <c r="G116" s="239">
        <f>$F116*$J$116/100</f>
        <v>0</v>
      </c>
      <c r="H116" s="194"/>
      <c r="I116" s="41" t="s">
        <v>276</v>
      </c>
      <c r="J116" s="447">
        <f>VLOOKUP(B116,'Original Planning S'!$A$15:$R$68,18,0)</f>
        <v>0</v>
      </c>
      <c r="K116" s="444"/>
      <c r="L116" s="17"/>
      <c r="M116" s="17"/>
      <c r="N116" s="43"/>
      <c r="O116" s="17"/>
      <c r="P116" s="44"/>
      <c r="Q116" s="69"/>
      <c r="R116" s="69"/>
      <c r="S116" s="46"/>
    </row>
    <row r="117" spans="2:19" outlineLevel="1" thickBot="1">
      <c r="B117" s="661"/>
      <c r="C117" s="190" t="str">
        <f>'Original Calculateur S'!$D117&amp;"_"&amp;COUNTIF($D$4:D117,D117)</f>
        <v>FROMAGE TARTIFLETTE_1</v>
      </c>
      <c r="D117" s="195" t="s">
        <v>324</v>
      </c>
      <c r="E117" s="196"/>
      <c r="F117" s="197">
        <v>14</v>
      </c>
      <c r="G117" s="241">
        <f>$F117*$J$116/100</f>
        <v>0</v>
      </c>
      <c r="H117" s="198"/>
      <c r="I117" s="38" t="s">
        <v>276</v>
      </c>
      <c r="J117" s="448"/>
      <c r="K117" s="444"/>
      <c r="L117" s="74"/>
      <c r="M117" s="76"/>
      <c r="N117" s="42"/>
      <c r="O117" s="77"/>
      <c r="P117" s="78"/>
      <c r="Q117" s="79"/>
      <c r="R117" s="79"/>
      <c r="S117" s="56"/>
    </row>
    <row r="118" spans="2:19" outlineLevel="1" thickBot="1">
      <c r="B118" s="661"/>
      <c r="C118" s="190" t="str">
        <f>'Original Calculateur S'!$D118&amp;"_"&amp;COUNTIF($D$4:D118,D118)</f>
        <v>CREME FRAICHE_5</v>
      </c>
      <c r="D118" s="199" t="s">
        <v>279</v>
      </c>
      <c r="E118" s="200"/>
      <c r="F118" s="201">
        <v>5.5</v>
      </c>
      <c r="G118" s="243">
        <f>$F118*$J$116/100</f>
        <v>0</v>
      </c>
      <c r="H118" s="202"/>
      <c r="I118" s="41" t="s">
        <v>276</v>
      </c>
      <c r="J118" s="448"/>
      <c r="K118" s="444"/>
      <c r="L118" s="17"/>
      <c r="M118" s="76"/>
      <c r="N118" s="42"/>
      <c r="O118" s="77"/>
      <c r="P118" s="80"/>
      <c r="Q118" s="79"/>
      <c r="R118" s="79"/>
      <c r="S118" s="56"/>
    </row>
    <row r="119" spans="2:19" outlineLevel="1" thickBot="1">
      <c r="B119" s="661"/>
      <c r="C119" s="190" t="str">
        <f>'Original Calculateur S'!$D119&amp;"_"&amp;COUNTIF($D$4:D119,D119)</f>
        <v>OIGNONS_4</v>
      </c>
      <c r="D119" s="195" t="s">
        <v>287</v>
      </c>
      <c r="E119" s="196"/>
      <c r="F119" s="197">
        <v>14</v>
      </c>
      <c r="G119" s="241">
        <f>$F119*$J$116/100</f>
        <v>0</v>
      </c>
      <c r="H119" s="198"/>
      <c r="I119" s="38" t="s">
        <v>276</v>
      </c>
      <c r="J119" s="448"/>
      <c r="K119" s="444"/>
      <c r="L119" s="17"/>
      <c r="M119" s="63"/>
      <c r="N119" s="42"/>
      <c r="O119" s="71"/>
      <c r="P119" s="40"/>
      <c r="Q119" s="79"/>
      <c r="R119" s="79"/>
      <c r="S119" s="56"/>
    </row>
    <row r="120" spans="2:19" outlineLevel="1" thickBot="1">
      <c r="B120" s="661"/>
      <c r="C120" s="190" t="str">
        <f>'Original Calculateur S'!$D120&amp;"_"&amp;COUNTIF($D$4:D120,D120)</f>
        <v>LARDONS_2</v>
      </c>
      <c r="D120" s="199" t="s">
        <v>316</v>
      </c>
      <c r="E120" s="200"/>
      <c r="F120" s="201">
        <v>14</v>
      </c>
      <c r="G120" s="243">
        <f>$F120*$J$116/100</f>
        <v>0</v>
      </c>
      <c r="H120" s="202"/>
      <c r="I120" s="41" t="s">
        <v>276</v>
      </c>
      <c r="J120" s="448"/>
      <c r="K120" s="444"/>
      <c r="L120" s="83"/>
      <c r="M120" s="63"/>
      <c r="N120" s="42"/>
      <c r="O120" s="71"/>
      <c r="P120" s="40"/>
      <c r="Q120" s="79"/>
      <c r="R120" s="79"/>
      <c r="S120" s="56"/>
    </row>
    <row r="121" spans="2:19" ht="5.25" customHeight="1" thickBot="1">
      <c r="B121" s="149"/>
      <c r="C121" s="233"/>
      <c r="D121" s="245"/>
      <c r="E121" s="246"/>
      <c r="F121" s="247"/>
      <c r="G121" s="471" t="str">
        <f>IF(G120=0,"0","")</f>
        <v>0</v>
      </c>
      <c r="H121" s="248"/>
      <c r="I121" s="82"/>
      <c r="J121" s="460"/>
      <c r="K121" s="444"/>
      <c r="L121" s="17"/>
      <c r="M121" s="658"/>
      <c r="N121" s="659"/>
      <c r="O121" s="659"/>
      <c r="P121" s="659"/>
      <c r="Q121" s="79"/>
      <c r="R121" s="79"/>
      <c r="S121" s="56"/>
    </row>
    <row r="122" spans="2:19" outlineLevel="1" thickBot="1">
      <c r="B122" s="664" t="s">
        <v>134</v>
      </c>
      <c r="C122" s="190" t="str">
        <f>'Original Calculateur S'!$D122&amp;"_"&amp;COUNTIF($D$4:D122,D122)</f>
        <v>PDT_3</v>
      </c>
      <c r="D122" s="191" t="s">
        <v>22</v>
      </c>
      <c r="E122" s="192"/>
      <c r="F122" s="228">
        <v>54</v>
      </c>
      <c r="G122" s="239">
        <f>$F122*$J$122/100</f>
        <v>0</v>
      </c>
      <c r="H122" s="194"/>
      <c r="I122" s="41" t="s">
        <v>276</v>
      </c>
      <c r="J122" s="447">
        <f>VLOOKUP(B122,'Original Planning S'!$A$15:$R$68,18,0)</f>
        <v>0</v>
      </c>
      <c r="K122" s="84"/>
      <c r="L122" s="17"/>
      <c r="M122" s="63"/>
      <c r="N122" s="42"/>
      <c r="O122" s="71"/>
      <c r="P122" s="78"/>
      <c r="Q122" s="79"/>
      <c r="R122" s="79"/>
      <c r="S122" s="56"/>
    </row>
    <row r="123" spans="2:19" outlineLevel="1" thickBot="1">
      <c r="B123" s="661"/>
      <c r="C123" s="190" t="str">
        <f>'Original Calculateur S'!$D123&amp;"_"&amp;COUNTIF($D$4:D123,D123)</f>
        <v>FROMAGE TARTIFLETTE_2</v>
      </c>
      <c r="D123" s="195" t="s">
        <v>324</v>
      </c>
      <c r="E123" s="196"/>
      <c r="F123" s="197">
        <v>14</v>
      </c>
      <c r="G123" s="241">
        <f>$F123*$J$122/100</f>
        <v>0</v>
      </c>
      <c r="H123" s="198"/>
      <c r="I123" s="38" t="s">
        <v>276</v>
      </c>
      <c r="J123" s="448"/>
      <c r="K123" s="444"/>
      <c r="L123" s="17"/>
      <c r="M123" s="17"/>
      <c r="N123" s="43"/>
      <c r="O123" s="17"/>
      <c r="P123" s="44"/>
      <c r="Q123" s="69"/>
      <c r="R123" s="69"/>
      <c r="S123" s="46"/>
    </row>
    <row r="124" spans="2:19" outlineLevel="1" thickBot="1">
      <c r="B124" s="661"/>
      <c r="C124" s="190" t="str">
        <f>'Original Calculateur S'!$D124&amp;"_"&amp;COUNTIF($D$4:D124,D124)</f>
        <v>CREME FRAICHE_6</v>
      </c>
      <c r="D124" s="199" t="s">
        <v>279</v>
      </c>
      <c r="E124" s="200"/>
      <c r="F124" s="201">
        <v>5.5</v>
      </c>
      <c r="G124" s="243">
        <f>$F124*$J$122/100</f>
        <v>0</v>
      </c>
      <c r="H124" s="202"/>
      <c r="I124" s="41" t="s">
        <v>276</v>
      </c>
      <c r="J124" s="448"/>
      <c r="K124" s="444"/>
      <c r="L124" s="75"/>
      <c r="M124" s="76"/>
      <c r="N124" s="42"/>
      <c r="O124" s="77"/>
      <c r="P124" s="78"/>
      <c r="Q124" s="64"/>
      <c r="R124" s="64"/>
      <c r="S124" s="56"/>
    </row>
    <row r="125" spans="2:19" outlineLevel="1" thickBot="1">
      <c r="B125" s="661"/>
      <c r="C125" s="190" t="str">
        <f>'Original Calculateur S'!$D125&amp;"_"&amp;COUNTIF($D$4:D125,D125)</f>
        <v>OIGNONS_5</v>
      </c>
      <c r="D125" s="195" t="s">
        <v>287</v>
      </c>
      <c r="E125" s="196"/>
      <c r="F125" s="197">
        <v>14</v>
      </c>
      <c r="G125" s="241">
        <f>$F125*$J$122/100</f>
        <v>0</v>
      </c>
      <c r="H125" s="198"/>
      <c r="I125" s="38" t="s">
        <v>276</v>
      </c>
      <c r="J125" s="448"/>
      <c r="K125" s="444"/>
      <c r="L125" s="17"/>
      <c r="M125" s="63"/>
      <c r="N125" s="42"/>
      <c r="O125" s="71"/>
      <c r="P125" s="80"/>
      <c r="Q125" s="64"/>
      <c r="R125" s="64"/>
      <c r="S125" s="56"/>
    </row>
    <row r="126" spans="2:19" outlineLevel="1" thickBot="1">
      <c r="B126" s="661"/>
      <c r="C126" s="190" t="str">
        <f>'Original Calculateur S'!$D126&amp;"_"&amp;COUNTIF($D$4:D126,D126)</f>
        <v>TOFU_1</v>
      </c>
      <c r="D126" s="199" t="s">
        <v>325</v>
      </c>
      <c r="E126" s="200"/>
      <c r="F126" s="201">
        <v>14</v>
      </c>
      <c r="G126" s="243">
        <f>$F126*$J$122/100</f>
        <v>0</v>
      </c>
      <c r="H126" s="202"/>
      <c r="I126" s="41" t="s">
        <v>276</v>
      </c>
      <c r="J126" s="448"/>
      <c r="K126" s="444"/>
      <c r="L126" s="17"/>
      <c r="M126" s="76"/>
      <c r="N126" s="42"/>
      <c r="O126" s="77"/>
      <c r="P126" s="80"/>
      <c r="Q126" s="64"/>
      <c r="R126" s="64"/>
      <c r="S126" s="56"/>
    </row>
    <row r="127" spans="2:19" ht="5.25" customHeight="1" thickBot="1">
      <c r="B127" s="149"/>
      <c r="C127" s="233"/>
      <c r="D127" s="245"/>
      <c r="E127" s="246"/>
      <c r="F127" s="247"/>
      <c r="G127" s="471" t="str">
        <f>IF(G126=0,"0","")</f>
        <v>0</v>
      </c>
      <c r="H127" s="248"/>
      <c r="I127" s="82"/>
      <c r="J127" s="460"/>
      <c r="K127" s="444"/>
      <c r="L127" s="17"/>
      <c r="M127" s="658"/>
      <c r="N127" s="659"/>
      <c r="O127" s="659"/>
      <c r="P127" s="659"/>
      <c r="Q127" s="64"/>
      <c r="R127" s="64"/>
      <c r="S127" s="56"/>
    </row>
    <row r="128" spans="2:19" outlineLevel="1" thickBot="1">
      <c r="B128" s="664" t="s">
        <v>135</v>
      </c>
      <c r="C128" s="190" t="str">
        <f>'Original Calculateur S'!$D128&amp;"_"&amp;COUNTIF($D$4:D128,D128)</f>
        <v>POULET_2</v>
      </c>
      <c r="D128" s="191" t="s">
        <v>326</v>
      </c>
      <c r="E128" s="192"/>
      <c r="F128" s="193">
        <v>30</v>
      </c>
      <c r="G128" s="239">
        <f t="shared" ref="G128:G134" si="9">$F128*$J$128/100</f>
        <v>0.40499999999999992</v>
      </c>
      <c r="H128" s="194"/>
      <c r="I128" s="41" t="s">
        <v>276</v>
      </c>
      <c r="J128" s="447">
        <f>VLOOKUP(B128,'Original Planning S'!$A$15:$R$68,18,0)</f>
        <v>1.3499999999999999</v>
      </c>
      <c r="K128" s="444"/>
      <c r="L128" s="17"/>
      <c r="M128" s="76"/>
      <c r="N128" s="42"/>
      <c r="O128" s="77"/>
      <c r="P128" s="80"/>
      <c r="Q128" s="64"/>
      <c r="R128" s="64"/>
      <c r="S128" s="56"/>
    </row>
    <row r="129" spans="2:19" outlineLevel="1" thickBot="1">
      <c r="B129" s="661"/>
      <c r="C129" s="190" t="str">
        <f>'Original Calculateur S'!$D129&amp;"_"&amp;COUNTIF($D$4:D129,D129)</f>
        <v>CREME FRAICHE_7</v>
      </c>
      <c r="D129" s="195" t="s">
        <v>279</v>
      </c>
      <c r="E129" s="196"/>
      <c r="F129" s="197">
        <v>21</v>
      </c>
      <c r="G129" s="241">
        <f t="shared" si="9"/>
        <v>0.28349999999999997</v>
      </c>
      <c r="H129" s="198"/>
      <c r="I129" s="38" t="s">
        <v>276</v>
      </c>
      <c r="J129" s="448"/>
      <c r="K129" s="444"/>
      <c r="L129" s="17"/>
      <c r="M129" s="17"/>
      <c r="N129" s="43"/>
      <c r="O129" s="17"/>
      <c r="P129" s="80"/>
      <c r="Q129" s="72"/>
      <c r="R129" s="72"/>
      <c r="S129" s="73"/>
    </row>
    <row r="130" spans="2:19" outlineLevel="1" thickBot="1">
      <c r="B130" s="661"/>
      <c r="C130" s="190" t="str">
        <f>'Original Calculateur S'!$D130&amp;"_"&amp;COUNTIF($D$4:D130,D130)</f>
        <v>OIGNONS_6</v>
      </c>
      <c r="D130" s="199" t="s">
        <v>287</v>
      </c>
      <c r="E130" s="200"/>
      <c r="F130" s="201">
        <v>10</v>
      </c>
      <c r="G130" s="243">
        <f t="shared" si="9"/>
        <v>0.13499999999999998</v>
      </c>
      <c r="H130" s="202"/>
      <c r="I130" s="41" t="s">
        <v>276</v>
      </c>
      <c r="J130" s="448"/>
      <c r="K130" s="444"/>
      <c r="L130" s="60"/>
      <c r="M130" s="76"/>
      <c r="N130" s="42"/>
      <c r="O130" s="77"/>
      <c r="P130" s="78"/>
      <c r="Q130" s="64"/>
      <c r="R130" s="64"/>
      <c r="S130" s="56"/>
    </row>
    <row r="131" spans="2:19" outlineLevel="1" thickBot="1">
      <c r="B131" s="661"/>
      <c r="C131" s="190" t="str">
        <f>'Original Calculateur S'!$D131&amp;"_"&amp;COUNTIF($D$4:D131,D131)</f>
        <v>VIN BLANC_1</v>
      </c>
      <c r="D131" s="195" t="s">
        <v>327</v>
      </c>
      <c r="E131" s="196"/>
      <c r="F131" s="197">
        <v>4</v>
      </c>
      <c r="G131" s="241">
        <f t="shared" si="9"/>
        <v>5.3999999999999992E-2</v>
      </c>
      <c r="H131" s="198"/>
      <c r="I131" s="38" t="s">
        <v>276</v>
      </c>
      <c r="J131" s="448"/>
      <c r="K131" s="444"/>
      <c r="L131" s="17"/>
      <c r="M131" s="63"/>
      <c r="N131" s="42"/>
      <c r="O131" s="71"/>
      <c r="P131" s="80"/>
      <c r="Q131" s="64"/>
      <c r="R131" s="64"/>
      <c r="S131" s="56"/>
    </row>
    <row r="132" spans="2:19" outlineLevel="1" thickBot="1">
      <c r="B132" s="661"/>
      <c r="C132" s="190" t="str">
        <f>'Original Calculateur S'!$D132&amp;"_"&amp;COUNTIF($D$4:D132,D132)</f>
        <v>CAROTTES_4</v>
      </c>
      <c r="D132" s="199" t="s">
        <v>317</v>
      </c>
      <c r="E132" s="200"/>
      <c r="F132" s="203">
        <v>10</v>
      </c>
      <c r="G132" s="243">
        <f t="shared" si="9"/>
        <v>0.13499999999999998</v>
      </c>
      <c r="H132" s="202"/>
      <c r="I132" s="41" t="s">
        <v>276</v>
      </c>
      <c r="J132" s="448"/>
      <c r="K132" s="444"/>
      <c r="L132" s="17"/>
      <c r="M132" s="76"/>
      <c r="N132" s="42"/>
      <c r="O132" s="77"/>
      <c r="P132" s="80"/>
      <c r="Q132" s="64"/>
      <c r="R132" s="64"/>
      <c r="S132" s="56"/>
    </row>
    <row r="133" spans="2:19" outlineLevel="1" thickBot="1">
      <c r="B133" s="661"/>
      <c r="C133" s="190" t="str">
        <f>'Original Calculateur S'!$D133&amp;"_"&amp;COUNTIF($D$4:D133,D133)</f>
        <v>ECHALOTTES_2</v>
      </c>
      <c r="D133" s="195" t="s">
        <v>301</v>
      </c>
      <c r="E133" s="196"/>
      <c r="F133" s="197">
        <v>3</v>
      </c>
      <c r="G133" s="241">
        <f t="shared" si="9"/>
        <v>4.0500000000000001E-2</v>
      </c>
      <c r="H133" s="198"/>
      <c r="I133" s="38" t="s">
        <v>276</v>
      </c>
      <c r="J133" s="448"/>
      <c r="K133" s="444"/>
      <c r="L133" s="17"/>
      <c r="M133" s="76"/>
      <c r="N133" s="42"/>
      <c r="O133" s="77"/>
      <c r="P133" s="80"/>
      <c r="Q133" s="64"/>
      <c r="R133" s="64"/>
      <c r="S133" s="56"/>
    </row>
    <row r="134" spans="2:19" outlineLevel="1" thickBot="1">
      <c r="B134" s="661"/>
      <c r="C134" s="190" t="str">
        <f>'Original Calculateur S'!$D134&amp;"_"&amp;COUNTIF($D$4:D134,D134)</f>
        <v>POIREAUX_1</v>
      </c>
      <c r="D134" s="199" t="s">
        <v>328</v>
      </c>
      <c r="E134" s="200"/>
      <c r="F134" s="203">
        <v>28.5</v>
      </c>
      <c r="G134" s="243">
        <f t="shared" si="9"/>
        <v>0.38474999999999993</v>
      </c>
      <c r="H134" s="202"/>
      <c r="I134" s="41" t="s">
        <v>276</v>
      </c>
      <c r="J134" s="448"/>
      <c r="K134" s="444"/>
      <c r="L134" s="17"/>
      <c r="M134" s="76"/>
      <c r="N134" s="42"/>
      <c r="O134" s="77"/>
      <c r="P134" s="80"/>
      <c r="Q134" s="64"/>
      <c r="R134" s="64"/>
      <c r="S134" s="56"/>
    </row>
    <row r="135" spans="2:19" ht="6" customHeight="1" thickBot="1">
      <c r="B135" s="149"/>
      <c r="C135" s="233"/>
      <c r="D135" s="245"/>
      <c r="E135" s="246"/>
      <c r="F135" s="247"/>
      <c r="G135" s="471" t="str">
        <f>IF(G134=0,"0","")</f>
        <v/>
      </c>
      <c r="H135" s="248"/>
      <c r="I135" s="82"/>
      <c r="J135" s="460"/>
      <c r="K135" s="444"/>
      <c r="L135" s="17"/>
      <c r="M135" s="658"/>
      <c r="N135" s="659"/>
      <c r="O135" s="659"/>
      <c r="P135" s="659"/>
      <c r="Q135" s="69"/>
      <c r="R135" s="69"/>
      <c r="S135" s="46"/>
    </row>
    <row r="136" spans="2:19" outlineLevel="1" thickBot="1">
      <c r="B136" s="664" t="s">
        <v>136</v>
      </c>
      <c r="C136" s="190" t="str">
        <f>'Original Calculateur S'!$D136&amp;"_"&amp;COUNTIF($D$4:D136,D136)</f>
        <v>POIREAUX_2</v>
      </c>
      <c r="D136" s="191" t="s">
        <v>328</v>
      </c>
      <c r="E136" s="192"/>
      <c r="F136" s="193">
        <v>130</v>
      </c>
      <c r="G136" s="239">
        <f>$F136*$J$136/100</f>
        <v>0</v>
      </c>
      <c r="H136" s="194"/>
      <c r="I136" s="41" t="s">
        <v>276</v>
      </c>
      <c r="J136" s="447">
        <f>VLOOKUP(B136,'Original Planning S'!$A$15:$R$68,18,0)</f>
        <v>0</v>
      </c>
      <c r="K136" s="444"/>
      <c r="L136" s="74"/>
      <c r="M136" s="63"/>
      <c r="N136" s="42"/>
      <c r="O136" s="71"/>
      <c r="P136" s="78"/>
      <c r="Q136" s="79"/>
      <c r="R136" s="79"/>
      <c r="S136" s="56"/>
    </row>
    <row r="137" spans="2:19" outlineLevel="1" thickBot="1">
      <c r="B137" s="661"/>
      <c r="C137" s="190" t="str">
        <f>'Original Calculateur S'!$D137&amp;"_"&amp;COUNTIF($D$4:D137,D137)</f>
        <v>CAROTTES_5</v>
      </c>
      <c r="D137" s="195" t="s">
        <v>317</v>
      </c>
      <c r="E137" s="196"/>
      <c r="F137" s="197">
        <v>20</v>
      </c>
      <c r="G137" s="241">
        <f>$F137*$J$136/100</f>
        <v>0</v>
      </c>
      <c r="H137" s="198"/>
      <c r="I137" s="38" t="s">
        <v>276</v>
      </c>
      <c r="J137" s="448"/>
      <c r="K137" s="444"/>
      <c r="L137" s="60" t="s">
        <v>299</v>
      </c>
      <c r="M137" s="63"/>
      <c r="N137" s="42"/>
      <c r="O137" s="71"/>
      <c r="P137" s="40"/>
      <c r="Q137" s="79"/>
      <c r="R137" s="79"/>
      <c r="S137" s="56"/>
    </row>
    <row r="138" spans="2:19" outlineLevel="1" thickBot="1">
      <c r="B138" s="661"/>
      <c r="C138" s="190" t="str">
        <f>'Original Calculateur S'!$D138&amp;"_"&amp;COUNTIF($D$4:D138,D138)</f>
        <v>CREME FRAICHE_8</v>
      </c>
      <c r="D138" s="199" t="s">
        <v>279</v>
      </c>
      <c r="E138" s="200"/>
      <c r="F138" s="203">
        <v>7.7</v>
      </c>
      <c r="G138" s="243">
        <f>$F138*$J$136/100</f>
        <v>0</v>
      </c>
      <c r="H138" s="202"/>
      <c r="I138" s="41" t="s">
        <v>276</v>
      </c>
      <c r="J138" s="448"/>
      <c r="K138" s="444"/>
      <c r="L138" s="17"/>
      <c r="M138" s="63"/>
      <c r="N138" s="42"/>
      <c r="O138" s="71"/>
      <c r="P138" s="40"/>
      <c r="Q138" s="79"/>
      <c r="R138" s="79"/>
      <c r="S138" s="56"/>
    </row>
    <row r="139" spans="2:19" ht="5.25" customHeight="1" thickBot="1">
      <c r="B139" s="149"/>
      <c r="C139" s="233"/>
      <c r="D139" s="245"/>
      <c r="E139" s="246"/>
      <c r="F139" s="247"/>
      <c r="G139" s="471" t="str">
        <f>IF(G138=0,"0","")</f>
        <v>0</v>
      </c>
      <c r="H139" s="248"/>
      <c r="I139" s="82"/>
      <c r="J139" s="460"/>
      <c r="K139" s="444"/>
      <c r="L139" s="17"/>
      <c r="M139" s="658"/>
      <c r="N139" s="659"/>
      <c r="O139" s="659"/>
      <c r="P139" s="659"/>
      <c r="Q139" s="79"/>
      <c r="R139" s="79"/>
      <c r="S139" s="56"/>
    </row>
    <row r="140" spans="2:19" outlineLevel="1" thickBot="1">
      <c r="B140" s="664" t="s">
        <v>137</v>
      </c>
      <c r="C140" s="190" t="str">
        <f>'Original Calculateur S'!$D140&amp;"_"&amp;COUNTIF($D$4:D140,D140)</f>
        <v>PDT_4</v>
      </c>
      <c r="D140" s="191" t="s">
        <v>22</v>
      </c>
      <c r="E140" s="192"/>
      <c r="F140" s="193">
        <v>53</v>
      </c>
      <c r="G140" s="239">
        <f>$F140*$J$140/100</f>
        <v>0</v>
      </c>
      <c r="H140" s="194"/>
      <c r="I140" s="41" t="s">
        <v>276</v>
      </c>
      <c r="J140" s="447">
        <f>VLOOKUP(B140,'Original Planning S'!$A$15:$R$68,18,0)</f>
        <v>0</v>
      </c>
      <c r="K140" s="444"/>
      <c r="L140" s="84"/>
      <c r="M140" s="63"/>
      <c r="N140" s="42"/>
      <c r="O140" s="71"/>
      <c r="P140" s="40"/>
      <c r="Q140" s="79"/>
      <c r="R140" s="79"/>
      <c r="S140" s="56"/>
    </row>
    <row r="141" spans="2:19" outlineLevel="1" thickBot="1">
      <c r="B141" s="661"/>
      <c r="C141" s="190" t="str">
        <f>'Original Calculateur S'!$D141&amp;"_"&amp;COUNTIF($D$4:D141,D141)</f>
        <v>HADDOCK_1</v>
      </c>
      <c r="D141" s="195" t="s">
        <v>329</v>
      </c>
      <c r="E141" s="196"/>
      <c r="F141" s="197">
        <v>22</v>
      </c>
      <c r="G141" s="241">
        <f>$F141*$J$140/100</f>
        <v>0</v>
      </c>
      <c r="H141" s="198"/>
      <c r="I141" s="38" t="s">
        <v>276</v>
      </c>
      <c r="J141" s="448"/>
      <c r="K141" s="444"/>
      <c r="L141" s="84"/>
      <c r="M141" s="63"/>
      <c r="N141" s="42"/>
      <c r="O141" s="71"/>
      <c r="P141" s="78"/>
      <c r="Q141" s="79"/>
      <c r="R141" s="79"/>
      <c r="S141" s="56"/>
    </row>
    <row r="142" spans="2:19" outlineLevel="1" thickBot="1">
      <c r="B142" s="661"/>
      <c r="C142" s="190" t="str">
        <f>'Original Calculateur S'!$D142&amp;"_"&amp;COUNTIF($D$4:D142,D142)</f>
        <v>CREME FRAICHE_9</v>
      </c>
      <c r="D142" s="199" t="s">
        <v>279</v>
      </c>
      <c r="E142" s="200"/>
      <c r="F142" s="201">
        <v>11</v>
      </c>
      <c r="G142" s="243">
        <f>$F142*$J$140/100</f>
        <v>0</v>
      </c>
      <c r="H142" s="202"/>
      <c r="I142" s="41" t="s">
        <v>276</v>
      </c>
      <c r="J142" s="448"/>
      <c r="K142" s="444"/>
      <c r="L142" s="60" t="s">
        <v>299</v>
      </c>
      <c r="M142" s="17"/>
      <c r="N142" s="43"/>
      <c r="O142" s="17"/>
      <c r="P142" s="44"/>
      <c r="Q142" s="69"/>
      <c r="R142" s="69"/>
      <c r="S142" s="46"/>
    </row>
    <row r="143" spans="2:19" outlineLevel="1" thickBot="1">
      <c r="B143" s="661"/>
      <c r="C143" s="190" t="str">
        <f>'Original Calculateur S'!$D143&amp;"_"&amp;COUNTIF($D$4:D143,D143)</f>
        <v>LAIT_2</v>
      </c>
      <c r="D143" s="195" t="s">
        <v>322</v>
      </c>
      <c r="E143" s="196"/>
      <c r="F143" s="197">
        <v>26</v>
      </c>
      <c r="G143" s="241">
        <f>$F143*$J$140/100</f>
        <v>0</v>
      </c>
      <c r="H143" s="198"/>
      <c r="I143" s="38" t="s">
        <v>276</v>
      </c>
      <c r="J143" s="448"/>
      <c r="K143" s="444"/>
      <c r="L143" s="85"/>
      <c r="M143" s="76"/>
      <c r="N143" s="42"/>
      <c r="O143" s="77"/>
      <c r="P143" s="40"/>
      <c r="Q143" s="64"/>
      <c r="R143" s="64"/>
      <c r="S143" s="56"/>
    </row>
    <row r="144" spans="2:19" ht="5.25" customHeight="1" thickBot="1">
      <c r="B144" s="149"/>
      <c r="C144" s="233"/>
      <c r="D144" s="245"/>
      <c r="E144" s="246"/>
      <c r="F144" s="247"/>
      <c r="G144" s="471" t="str">
        <f>IF(G143=0,"0","")</f>
        <v>0</v>
      </c>
      <c r="H144" s="248"/>
      <c r="I144" s="82"/>
      <c r="J144" s="460"/>
      <c r="K144" s="444"/>
      <c r="L144" s="84"/>
      <c r="M144" s="658"/>
      <c r="N144" s="659"/>
      <c r="O144" s="659"/>
      <c r="P144" s="659"/>
      <c r="Q144" s="64"/>
      <c r="R144" s="64"/>
      <c r="S144" s="56"/>
    </row>
    <row r="145" spans="2:19" outlineLevel="1" thickBot="1">
      <c r="B145" s="664" t="s">
        <v>138</v>
      </c>
      <c r="C145" s="190" t="str">
        <f>'Original Calculateur S'!$D145&amp;"_"&amp;COUNTIF($D$4:D145,D145)</f>
        <v>MELANGE CURRY_1</v>
      </c>
      <c r="D145" s="191" t="s">
        <v>330</v>
      </c>
      <c r="E145" s="192"/>
      <c r="F145" s="228">
        <v>28.5</v>
      </c>
      <c r="G145" s="239">
        <f>$F145*$J$145/100</f>
        <v>0</v>
      </c>
      <c r="H145" s="194"/>
      <c r="I145" s="41" t="s">
        <v>276</v>
      </c>
      <c r="J145" s="447">
        <f>VLOOKUP(B145,'Original Planning S'!$A$15:$R$68,18,0)</f>
        <v>0</v>
      </c>
      <c r="K145" s="444"/>
      <c r="L145" s="60" t="s">
        <v>299</v>
      </c>
      <c r="M145" s="76"/>
      <c r="N145" s="42"/>
      <c r="O145" s="77"/>
      <c r="P145" s="40"/>
      <c r="Q145" s="64"/>
      <c r="R145" s="64"/>
      <c r="S145" s="56"/>
    </row>
    <row r="146" spans="2:19" outlineLevel="1" thickBot="1">
      <c r="B146" s="661"/>
      <c r="C146" s="190" t="str">
        <f>'Original Calculateur S'!$D146&amp;"_"&amp;COUNTIF($D$4:D146,D146)</f>
        <v>EAU_5</v>
      </c>
      <c r="D146" s="195" t="s">
        <v>283</v>
      </c>
      <c r="E146" s="196"/>
      <c r="F146" s="209">
        <v>71</v>
      </c>
      <c r="G146" s="241">
        <f>$F146*$J$145/100</f>
        <v>0</v>
      </c>
      <c r="H146" s="198"/>
      <c r="I146" s="38" t="s">
        <v>276</v>
      </c>
      <c r="J146" s="448"/>
      <c r="K146" s="444"/>
      <c r="L146" s="84"/>
      <c r="M146" s="76"/>
      <c r="N146" s="42"/>
      <c r="O146" s="77"/>
      <c r="P146" s="78"/>
      <c r="Q146" s="64"/>
      <c r="R146" s="64"/>
      <c r="S146" s="56"/>
    </row>
    <row r="147" spans="2:19" ht="5.25" customHeight="1" thickBot="1">
      <c r="B147" s="149"/>
      <c r="C147" s="233"/>
      <c r="D147" s="245"/>
      <c r="E147" s="246"/>
      <c r="F147" s="247"/>
      <c r="G147" s="471" t="str">
        <f>IF(G146=0,"0","")</f>
        <v>0</v>
      </c>
      <c r="H147" s="248"/>
      <c r="I147" s="82"/>
      <c r="J147" s="460"/>
      <c r="K147" s="444"/>
      <c r="L147" s="84"/>
      <c r="M147" s="658"/>
      <c r="N147" s="659"/>
      <c r="O147" s="659"/>
      <c r="P147" s="659"/>
      <c r="Q147" s="64"/>
      <c r="R147" s="64"/>
      <c r="S147" s="56"/>
    </row>
    <row r="148" spans="2:19" outlineLevel="1" thickBot="1">
      <c r="B148" s="664" t="s">
        <v>139</v>
      </c>
      <c r="C148" s="190" t="str">
        <f>'Original Calculateur S'!$D148&amp;"_"&amp;COUNTIF($D$4:D148,D148)</f>
        <v>HARICOTS BLANC_1</v>
      </c>
      <c r="D148" s="191" t="s">
        <v>331</v>
      </c>
      <c r="E148" s="192"/>
      <c r="F148" s="193">
        <v>30</v>
      </c>
      <c r="G148" s="239">
        <f t="shared" ref="G148:G153" si="10">$F148*$J$148/100</f>
        <v>0.40499999999999992</v>
      </c>
      <c r="H148" s="194"/>
      <c r="I148" s="41" t="s">
        <v>276</v>
      </c>
      <c r="J148" s="447">
        <f>VLOOKUP(B148,'Original Planning S'!$A$15:$R$68,18,0)</f>
        <v>1.3499999999999999</v>
      </c>
      <c r="K148" s="444"/>
      <c r="L148" s="84"/>
      <c r="M148" s="76"/>
      <c r="N148" s="42"/>
      <c r="O148" s="77"/>
      <c r="P148" s="78"/>
      <c r="Q148" s="64"/>
      <c r="R148" s="64"/>
      <c r="S148" s="56"/>
    </row>
    <row r="149" spans="2:19" outlineLevel="1" thickBot="1">
      <c r="B149" s="661"/>
      <c r="C149" s="190" t="str">
        <f>'Original Calculateur S'!$D149&amp;"_"&amp;COUNTIF($D$4:D149,D149)</f>
        <v>CAROTTES_6</v>
      </c>
      <c r="D149" s="195" t="s">
        <v>317</v>
      </c>
      <c r="E149" s="196"/>
      <c r="F149" s="197">
        <v>21</v>
      </c>
      <c r="G149" s="241">
        <f t="shared" si="10"/>
        <v>0.28349999999999997</v>
      </c>
      <c r="H149" s="198"/>
      <c r="I149" s="38" t="s">
        <v>276</v>
      </c>
      <c r="J149" s="448"/>
      <c r="K149" s="444"/>
      <c r="L149" s="84"/>
      <c r="M149" s="17"/>
      <c r="N149" s="43"/>
      <c r="O149" s="17"/>
      <c r="P149" s="44"/>
      <c r="Q149" s="69"/>
      <c r="R149" s="69"/>
      <c r="S149" s="46"/>
    </row>
    <row r="150" spans="2:19" outlineLevel="1" thickBot="1">
      <c r="B150" s="661"/>
      <c r="C150" s="190" t="str">
        <f>'Original Calculateur S'!$D150&amp;"_"&amp;COUNTIF($D$4:D150,D150)</f>
        <v>EAU_6</v>
      </c>
      <c r="D150" s="199" t="s">
        <v>283</v>
      </c>
      <c r="E150" s="200"/>
      <c r="F150" s="249">
        <v>4</v>
      </c>
      <c r="G150" s="243">
        <f t="shared" si="10"/>
        <v>5.3999999999999992E-2</v>
      </c>
      <c r="H150" s="202"/>
      <c r="I150" s="41" t="s">
        <v>276</v>
      </c>
      <c r="J150" s="448"/>
      <c r="K150" s="444"/>
      <c r="L150" s="60" t="s">
        <v>299</v>
      </c>
      <c r="M150" s="63"/>
      <c r="N150" s="42"/>
      <c r="O150" s="71"/>
      <c r="P150" s="40"/>
      <c r="Q150" s="64"/>
      <c r="R150" s="64"/>
      <c r="S150" s="56"/>
    </row>
    <row r="151" spans="2:19" outlineLevel="1" thickBot="1">
      <c r="B151" s="661"/>
      <c r="C151" s="190" t="str">
        <f>'Original Calculateur S'!$D151&amp;"_"&amp;COUNTIF($D$4:D151,D151)</f>
        <v>POIREAUX_3</v>
      </c>
      <c r="D151" s="195" t="s">
        <v>328</v>
      </c>
      <c r="E151" s="196"/>
      <c r="F151" s="209">
        <v>10</v>
      </c>
      <c r="G151" s="241">
        <f t="shared" si="10"/>
        <v>0.13499999999999998</v>
      </c>
      <c r="H151" s="198"/>
      <c r="I151" s="38" t="s">
        <v>276</v>
      </c>
      <c r="J151" s="448"/>
      <c r="K151" s="444"/>
      <c r="L151" s="84"/>
      <c r="M151" s="63"/>
      <c r="N151" s="42"/>
      <c r="O151" s="71"/>
      <c r="P151" s="40"/>
      <c r="Q151" s="64"/>
      <c r="R151" s="64"/>
      <c r="S151" s="56"/>
    </row>
    <row r="152" spans="2:19" outlineLevel="1" thickBot="1">
      <c r="B152" s="661"/>
      <c r="C152" s="190" t="str">
        <f>'Original Calculateur S'!$D152&amp;"_"&amp;COUNTIF($D$4:D152,D152)</f>
        <v>LAIT DE COCO_2</v>
      </c>
      <c r="D152" s="199" t="s">
        <v>307</v>
      </c>
      <c r="E152" s="200"/>
      <c r="F152" s="249">
        <v>3</v>
      </c>
      <c r="G152" s="243">
        <f t="shared" si="10"/>
        <v>4.0500000000000001E-2</v>
      </c>
      <c r="H152" s="202"/>
      <c r="I152" s="41" t="s">
        <v>276</v>
      </c>
      <c r="J152" s="448"/>
      <c r="K152" s="444"/>
      <c r="L152" s="84"/>
      <c r="M152" s="63"/>
      <c r="N152" s="42"/>
      <c r="O152" s="71"/>
      <c r="P152" s="78"/>
      <c r="Q152" s="64"/>
      <c r="R152" s="64"/>
      <c r="S152" s="56"/>
    </row>
    <row r="153" spans="2:19" outlineLevel="1" thickBot="1">
      <c r="B153" s="661"/>
      <c r="C153" s="190" t="str">
        <f>'Original Calculateur S'!$D153&amp;"_"&amp;COUNTIF($D$4:D153,D153)</f>
        <v>ANIS VERT_1</v>
      </c>
      <c r="D153" s="195" t="s">
        <v>332</v>
      </c>
      <c r="E153" s="196"/>
      <c r="F153" s="209">
        <v>28.5</v>
      </c>
      <c r="G153" s="241">
        <f t="shared" si="10"/>
        <v>0.38474999999999993</v>
      </c>
      <c r="H153" s="198"/>
      <c r="I153" s="38" t="s">
        <v>276</v>
      </c>
      <c r="J153" s="448"/>
      <c r="K153" s="444"/>
      <c r="L153" s="17"/>
      <c r="M153" s="17"/>
      <c r="N153" s="43"/>
      <c r="O153" s="17"/>
      <c r="P153" s="44"/>
      <c r="Q153" s="69"/>
      <c r="R153" s="69"/>
      <c r="S153" s="46"/>
    </row>
    <row r="154" spans="2:19" ht="5.25" customHeight="1" thickBot="1">
      <c r="B154" s="149"/>
      <c r="C154" s="233"/>
      <c r="D154" s="245"/>
      <c r="E154" s="246"/>
      <c r="F154" s="247"/>
      <c r="G154" s="471" t="str">
        <f>IF(G153=0,"0","")</f>
        <v/>
      </c>
      <c r="H154" s="248"/>
      <c r="I154" s="82"/>
      <c r="J154" s="460"/>
      <c r="K154" s="444"/>
      <c r="L154" s="74"/>
      <c r="M154" s="658"/>
      <c r="N154" s="659"/>
      <c r="O154" s="659"/>
      <c r="P154" s="659"/>
      <c r="Q154" s="64"/>
      <c r="R154" s="64"/>
      <c r="S154" s="56"/>
    </row>
    <row r="155" spans="2:19" outlineLevel="1" thickBot="1">
      <c r="B155" s="664" t="s">
        <v>140</v>
      </c>
      <c r="C155" s="190" t="str">
        <f>'Original Calculateur S'!$D155&amp;"_"&amp;COUNTIF($D$4:D155,D155)</f>
        <v>PROTEINES DE SOJA_1</v>
      </c>
      <c r="D155" s="191" t="s">
        <v>333</v>
      </c>
      <c r="E155" s="192"/>
      <c r="F155" s="193">
        <v>10</v>
      </c>
      <c r="G155" s="239">
        <f t="shared" ref="G155:G164" si="11">$F155*$J$155/100</f>
        <v>0</v>
      </c>
      <c r="H155" s="194"/>
      <c r="I155" s="41" t="s">
        <v>276</v>
      </c>
      <c r="J155" s="447">
        <f>VLOOKUP(B155,'Original Planning S'!$A$15:$R$68,18,0)</f>
        <v>0</v>
      </c>
      <c r="K155" s="444"/>
      <c r="L155" s="17"/>
      <c r="M155" s="63"/>
      <c r="N155" s="42"/>
      <c r="O155" s="71"/>
      <c r="P155" s="40"/>
      <c r="Q155" s="64"/>
      <c r="R155" s="64"/>
      <c r="S155" s="56"/>
    </row>
    <row r="156" spans="2:19" outlineLevel="1" thickBot="1">
      <c r="B156" s="661"/>
      <c r="C156" s="190" t="str">
        <f>'Original Calculateur S'!$D156&amp;"_"&amp;COUNTIF($D$4:D156,D156)</f>
        <v>EAU_7</v>
      </c>
      <c r="D156" s="195" t="s">
        <v>283</v>
      </c>
      <c r="E156" s="196"/>
      <c r="F156" s="197">
        <v>15.5</v>
      </c>
      <c r="G156" s="241">
        <f t="shared" si="11"/>
        <v>0</v>
      </c>
      <c r="H156" s="198"/>
      <c r="I156" s="38" t="s">
        <v>276</v>
      </c>
      <c r="J156" s="454"/>
      <c r="K156" s="444"/>
      <c r="L156" s="17"/>
      <c r="M156" s="63"/>
      <c r="N156" s="42"/>
      <c r="O156" s="71"/>
      <c r="P156" s="40"/>
      <c r="Q156" s="64"/>
      <c r="R156" s="64"/>
      <c r="S156" s="56"/>
    </row>
    <row r="157" spans="2:19" outlineLevel="1" thickBot="1">
      <c r="B157" s="661"/>
      <c r="C157" s="190" t="str">
        <f>'Original Calculateur S'!$D157&amp;"_"&amp;COUNTIF($D$4:D157,D157)</f>
        <v>POIVRON PIQUILLOS_2</v>
      </c>
      <c r="D157" s="199" t="s">
        <v>288</v>
      </c>
      <c r="E157" s="200"/>
      <c r="F157" s="201">
        <v>10.33</v>
      </c>
      <c r="G157" s="243">
        <f t="shared" si="11"/>
        <v>0</v>
      </c>
      <c r="H157" s="202"/>
      <c r="I157" s="41" t="s">
        <v>276</v>
      </c>
      <c r="J157" s="455"/>
      <c r="K157" s="444"/>
      <c r="L157" s="17"/>
      <c r="M157" s="63"/>
      <c r="N157" s="42"/>
      <c r="O157" s="71"/>
      <c r="P157" s="40"/>
      <c r="Q157" s="64"/>
      <c r="R157" s="64"/>
      <c r="S157" s="56"/>
    </row>
    <row r="158" spans="2:19" outlineLevel="1" thickBot="1">
      <c r="B158" s="661"/>
      <c r="C158" s="190" t="str">
        <f>'Original Calculateur S'!$D158&amp;"_"&amp;COUNTIF($D$4:D158,D158)</f>
        <v>OIGNONS_7</v>
      </c>
      <c r="D158" s="195" t="s">
        <v>287</v>
      </c>
      <c r="E158" s="196"/>
      <c r="F158" s="197">
        <v>15</v>
      </c>
      <c r="G158" s="241">
        <f t="shared" si="11"/>
        <v>0</v>
      </c>
      <c r="H158" s="198"/>
      <c r="I158" s="38" t="s">
        <v>276</v>
      </c>
      <c r="J158" s="455"/>
      <c r="K158" s="444"/>
      <c r="L158" s="17"/>
      <c r="M158" s="17"/>
      <c r="N158" s="43"/>
      <c r="O158" s="17"/>
      <c r="P158" s="44"/>
      <c r="Q158" s="69"/>
      <c r="R158" s="69"/>
      <c r="S158" s="46"/>
    </row>
    <row r="159" spans="2:19" outlineLevel="1" thickBot="1">
      <c r="B159" s="661"/>
      <c r="C159" s="190" t="str">
        <f>'Original Calculateur S'!$D159&amp;"_"&amp;COUNTIF($D$4:D159,D159)</f>
        <v>TOMATES PELEES_2</v>
      </c>
      <c r="D159" s="199" t="s">
        <v>312</v>
      </c>
      <c r="E159" s="200"/>
      <c r="F159" s="201">
        <v>17</v>
      </c>
      <c r="G159" s="243">
        <f t="shared" si="11"/>
        <v>0</v>
      </c>
      <c r="H159" s="202"/>
      <c r="I159" s="41" t="s">
        <v>276</v>
      </c>
      <c r="J159" s="455"/>
      <c r="K159" s="444"/>
      <c r="L159" s="60" t="s">
        <v>299</v>
      </c>
      <c r="M159" s="17"/>
      <c r="N159" s="43"/>
      <c r="O159" s="17"/>
      <c r="P159" s="40"/>
      <c r="Q159" s="69"/>
      <c r="R159" s="69"/>
      <c r="S159" s="56"/>
    </row>
    <row r="160" spans="2:19" outlineLevel="1" thickBot="1">
      <c r="B160" s="661"/>
      <c r="C160" s="190" t="str">
        <f>'Original Calculateur S'!$D160&amp;"_"&amp;COUNTIF($D$4:D160,D160)</f>
        <v>CONCENTRE TOMATES_2</v>
      </c>
      <c r="D160" s="195" t="s">
        <v>314</v>
      </c>
      <c r="E160" s="196"/>
      <c r="F160" s="197">
        <v>5</v>
      </c>
      <c r="G160" s="241">
        <f t="shared" si="11"/>
        <v>0</v>
      </c>
      <c r="H160" s="198"/>
      <c r="I160" s="38" t="s">
        <v>276</v>
      </c>
      <c r="J160" s="455"/>
      <c r="K160" s="444"/>
      <c r="L160" s="86"/>
      <c r="M160" s="87"/>
      <c r="N160" s="88"/>
      <c r="O160" s="89"/>
      <c r="P160" s="78"/>
      <c r="Q160" s="79"/>
      <c r="R160" s="79"/>
      <c r="S160" s="56"/>
    </row>
    <row r="161" spans="2:19" outlineLevel="1" thickBot="1">
      <c r="B161" s="661"/>
      <c r="C161" s="190" t="str">
        <f>'Original Calculateur S'!$D161&amp;"_"&amp;COUNTIF($D$4:D161,D161)</f>
        <v>HARICOTS ROUGES_1</v>
      </c>
      <c r="D161" s="199" t="s">
        <v>334</v>
      </c>
      <c r="E161" s="200"/>
      <c r="F161" s="201">
        <v>10.33</v>
      </c>
      <c r="G161" s="243">
        <f t="shared" si="11"/>
        <v>0</v>
      </c>
      <c r="H161" s="202"/>
      <c r="I161" s="41" t="s">
        <v>276</v>
      </c>
      <c r="J161" s="455"/>
      <c r="K161" s="444"/>
      <c r="L161" s="86"/>
      <c r="M161" s="15"/>
      <c r="N161" s="43"/>
      <c r="O161" s="17"/>
      <c r="P161" s="78"/>
      <c r="Q161" s="79"/>
      <c r="R161" s="79"/>
      <c r="S161" s="56"/>
    </row>
    <row r="162" spans="2:19" outlineLevel="1" thickBot="1">
      <c r="B162" s="661"/>
      <c r="C162" s="190" t="str">
        <f>'Original Calculateur S'!$D162&amp;"_"&amp;COUNTIF($D$4:D162,D162)</f>
        <v>MAIS_1</v>
      </c>
      <c r="D162" s="195" t="s">
        <v>335</v>
      </c>
      <c r="E162" s="196"/>
      <c r="F162" s="197">
        <v>10</v>
      </c>
      <c r="G162" s="241">
        <f t="shared" si="11"/>
        <v>0</v>
      </c>
      <c r="H162" s="198"/>
      <c r="I162" s="38" t="s">
        <v>276</v>
      </c>
      <c r="J162" s="455"/>
      <c r="K162" s="444"/>
      <c r="L162" s="86"/>
      <c r="M162" s="17"/>
      <c r="N162" s="43"/>
      <c r="O162" s="17"/>
      <c r="P162" s="44"/>
      <c r="Q162" s="69"/>
      <c r="R162" s="69"/>
      <c r="S162" s="56"/>
    </row>
    <row r="163" spans="2:19" outlineLevel="1" thickBot="1">
      <c r="B163" s="661"/>
      <c r="C163" s="190" t="str">
        <f>'Original Calculateur S'!$D163&amp;"_"&amp;COUNTIF($D$4:D163,D163)</f>
        <v>TAMARI_1</v>
      </c>
      <c r="D163" s="199" t="s">
        <v>336</v>
      </c>
      <c r="E163" s="200"/>
      <c r="F163" s="201">
        <v>1.3</v>
      </c>
      <c r="G163" s="243">
        <f t="shared" si="11"/>
        <v>0</v>
      </c>
      <c r="H163" s="202"/>
      <c r="I163" s="41" t="s">
        <v>276</v>
      </c>
      <c r="J163" s="455"/>
      <c r="K163" s="444"/>
      <c r="L163" s="17"/>
      <c r="M163" s="17"/>
      <c r="N163" s="43"/>
      <c r="O163" s="17"/>
      <c r="P163" s="44"/>
      <c r="Q163" s="69"/>
      <c r="R163" s="69"/>
      <c r="S163" s="90"/>
    </row>
    <row r="164" spans="2:19" outlineLevel="1" thickBot="1">
      <c r="B164" s="661"/>
      <c r="C164" s="190" t="str">
        <f>'Original Calculateur S'!$D164&amp;"_"&amp;COUNTIF($D$4:D164,D164)</f>
        <v>EPICES A CHILI_1</v>
      </c>
      <c r="D164" s="195" t="s">
        <v>337</v>
      </c>
      <c r="E164" s="196"/>
      <c r="F164" s="209">
        <v>1</v>
      </c>
      <c r="G164" s="241">
        <f t="shared" si="11"/>
        <v>0</v>
      </c>
      <c r="H164" s="198"/>
      <c r="I164" s="38" t="s">
        <v>276</v>
      </c>
      <c r="J164" s="455"/>
      <c r="K164" s="444"/>
      <c r="L164" s="74"/>
      <c r="M164" s="63"/>
      <c r="N164" s="42"/>
      <c r="O164" s="71"/>
      <c r="P164" s="40"/>
      <c r="Q164" s="64"/>
      <c r="R164" s="64"/>
      <c r="S164" s="56"/>
    </row>
    <row r="165" spans="2:19" ht="5.25" customHeight="1" thickBot="1">
      <c r="B165" s="149"/>
      <c r="C165" s="233"/>
      <c r="D165" s="245"/>
      <c r="E165" s="246"/>
      <c r="F165" s="247"/>
      <c r="G165" s="471" t="str">
        <f>IF(G164=0,"0","")</f>
        <v>0</v>
      </c>
      <c r="H165" s="248"/>
      <c r="I165" s="82"/>
      <c r="J165" s="460"/>
      <c r="K165" s="444"/>
      <c r="L165" s="17"/>
      <c r="M165" s="658"/>
      <c r="N165" s="659"/>
      <c r="O165" s="659"/>
      <c r="P165" s="659"/>
      <c r="Q165" s="64"/>
      <c r="R165" s="64"/>
      <c r="S165" s="56"/>
    </row>
    <row r="166" spans="2:19" outlineLevel="1" thickBot="1">
      <c r="B166" s="664" t="s">
        <v>141</v>
      </c>
      <c r="C166" s="190" t="str">
        <f>'Original Calculateur S'!$D166&amp;"_"&amp;COUNTIF($D$4:D166,D166)</f>
        <v>CHAMPIGNONS NOIRS_1</v>
      </c>
      <c r="D166" s="210" t="s">
        <v>338</v>
      </c>
      <c r="E166" s="211"/>
      <c r="F166" s="250"/>
      <c r="G166" s="343">
        <f t="shared" ref="G166:G174" si="12">$F166*$J$166/100</f>
        <v>0</v>
      </c>
      <c r="H166" s="213"/>
      <c r="I166" s="38" t="s">
        <v>276</v>
      </c>
      <c r="J166" s="447">
        <f>VLOOKUP(B166,'Original Planning S'!$A$15:$R$68,18,0)</f>
        <v>0</v>
      </c>
      <c r="K166" s="444"/>
      <c r="L166" s="17"/>
      <c r="M166" s="63"/>
      <c r="N166" s="42"/>
      <c r="O166" s="71"/>
      <c r="P166" s="40"/>
      <c r="Q166" s="64"/>
      <c r="R166" s="64"/>
      <c r="S166" s="56"/>
    </row>
    <row r="167" spans="2:19" outlineLevel="1" thickBot="1">
      <c r="B167" s="661"/>
      <c r="C167" s="190" t="str">
        <f>'Original Calculateur S'!$D167&amp;"_"&amp;COUNTIF($D$4:D167,D167)</f>
        <v>CHAMPIGNONS PARFUMES_1</v>
      </c>
      <c r="D167" s="199" t="s">
        <v>339</v>
      </c>
      <c r="E167" s="200"/>
      <c r="F167" s="251"/>
      <c r="G167" s="243">
        <f t="shared" si="12"/>
        <v>0</v>
      </c>
      <c r="H167" s="202"/>
      <c r="I167" s="41" t="s">
        <v>276</v>
      </c>
      <c r="J167" s="448"/>
      <c r="K167" s="444"/>
      <c r="L167" s="17"/>
      <c r="M167" s="63"/>
      <c r="N167" s="42"/>
      <c r="O167" s="71"/>
      <c r="P167" s="40"/>
      <c r="Q167" s="64"/>
      <c r="R167" s="64"/>
      <c r="S167" s="56"/>
    </row>
    <row r="168" spans="2:19" outlineLevel="1" thickBot="1">
      <c r="B168" s="661"/>
      <c r="C168" s="190" t="str">
        <f>'Original Calculateur S'!$D168&amp;"_"&amp;COUNTIF($D$4:D168,D168)</f>
        <v>VERMICELLE CHINOIS_1</v>
      </c>
      <c r="D168" s="195" t="s">
        <v>340</v>
      </c>
      <c r="E168" s="196"/>
      <c r="F168" s="251"/>
      <c r="G168" s="241">
        <f t="shared" si="12"/>
        <v>0</v>
      </c>
      <c r="H168" s="198"/>
      <c r="I168" s="38" t="s">
        <v>276</v>
      </c>
      <c r="J168" s="448"/>
      <c r="K168" s="444"/>
      <c r="L168" s="17"/>
      <c r="M168" s="63"/>
      <c r="N168" s="42"/>
      <c r="O168" s="71"/>
      <c r="P168" s="40"/>
      <c r="Q168" s="64"/>
      <c r="R168" s="64"/>
      <c r="S168" s="56"/>
    </row>
    <row r="169" spans="2:19" outlineLevel="1" thickBot="1">
      <c r="B169" s="661"/>
      <c r="C169" s="190" t="str">
        <f>'Original Calculateur S'!$D169&amp;"_"&amp;COUNTIF($D$4:D169,D169)</f>
        <v>GERME DE SOJA_1</v>
      </c>
      <c r="D169" s="199" t="s">
        <v>341</v>
      </c>
      <c r="E169" s="200"/>
      <c r="F169" s="251"/>
      <c r="G169" s="243">
        <f t="shared" si="12"/>
        <v>0</v>
      </c>
      <c r="H169" s="202"/>
      <c r="I169" s="41" t="s">
        <v>276</v>
      </c>
      <c r="J169" s="461" t="s">
        <v>299</v>
      </c>
      <c r="K169" s="444"/>
      <c r="L169" s="17"/>
      <c r="M169" s="63"/>
      <c r="N169" s="42"/>
      <c r="O169" s="71"/>
      <c r="P169" s="40"/>
      <c r="Q169" s="64"/>
      <c r="R169" s="64"/>
      <c r="S169" s="56"/>
    </row>
    <row r="170" spans="2:19" outlineLevel="1" thickBot="1">
      <c r="B170" s="661"/>
      <c r="C170" s="190" t="str">
        <f>'Original Calculateur S'!$D170&amp;"_"&amp;COUNTIF($D$4:D170,D170)</f>
        <v>CAROTTES_7</v>
      </c>
      <c r="D170" s="195" t="s">
        <v>317</v>
      </c>
      <c r="E170" s="196"/>
      <c r="F170" s="251"/>
      <c r="G170" s="241">
        <f t="shared" si="12"/>
        <v>0</v>
      </c>
      <c r="H170" s="198"/>
      <c r="I170" s="38" t="s">
        <v>276</v>
      </c>
      <c r="J170" s="448"/>
      <c r="K170" s="444"/>
      <c r="L170" s="66" t="s">
        <v>299</v>
      </c>
      <c r="M170" s="63"/>
      <c r="N170" s="42"/>
      <c r="O170" s="71"/>
      <c r="P170" s="40"/>
      <c r="Q170" s="64"/>
      <c r="R170" s="64"/>
      <c r="S170" s="56"/>
    </row>
    <row r="171" spans="2:19" outlineLevel="1" thickBot="1">
      <c r="B171" s="661"/>
      <c r="C171" s="190" t="str">
        <f>'Original Calculateur S'!$D171&amp;"_"&amp;COUNTIF($D$4:D171,D171)</f>
        <v>SAUCE SOJA_1</v>
      </c>
      <c r="D171" s="199" t="s">
        <v>342</v>
      </c>
      <c r="E171" s="200"/>
      <c r="F171" s="251"/>
      <c r="G171" s="243">
        <f t="shared" si="12"/>
        <v>0</v>
      </c>
      <c r="H171" s="202"/>
      <c r="I171" s="41" t="s">
        <v>276</v>
      </c>
      <c r="J171" s="448"/>
      <c r="K171" s="444"/>
      <c r="L171" s="17"/>
      <c r="M171" s="63"/>
      <c r="N171" s="42"/>
      <c r="O171" s="71"/>
      <c r="P171" s="40"/>
      <c r="Q171" s="64"/>
      <c r="R171" s="64"/>
      <c r="S171" s="56"/>
    </row>
    <row r="172" spans="2:19" outlineLevel="1" thickBot="1">
      <c r="B172" s="661"/>
      <c r="C172" s="190" t="str">
        <f>'Original Calculateur S'!$D172&amp;"_"&amp;COUNTIF($D$4:D172,D172)</f>
        <v>EPICES ASIATIQUES_1</v>
      </c>
      <c r="D172" s="195" t="s">
        <v>343</v>
      </c>
      <c r="E172" s="196"/>
      <c r="F172" s="251"/>
      <c r="G172" s="241">
        <f t="shared" si="12"/>
        <v>0</v>
      </c>
      <c r="H172" s="198"/>
      <c r="I172" s="62" t="s">
        <v>276</v>
      </c>
      <c r="J172" s="448"/>
      <c r="K172" s="444"/>
      <c r="L172" s="17"/>
      <c r="M172" s="63"/>
      <c r="N172" s="42"/>
      <c r="O172" s="71"/>
      <c r="P172" s="40"/>
      <c r="Q172" s="64"/>
      <c r="R172" s="64"/>
      <c r="S172" s="56"/>
    </row>
    <row r="173" spans="2:19" outlineLevel="1" thickBot="1">
      <c r="B173" s="661"/>
      <c r="C173" s="190" t="str">
        <f>'Original Calculateur S'!$D173&amp;"_"&amp;COUNTIF($D$4:D173,D173)</f>
        <v>OIGNONS_8</v>
      </c>
      <c r="D173" s="199" t="s">
        <v>287</v>
      </c>
      <c r="E173" s="217"/>
      <c r="F173" s="251"/>
      <c r="G173" s="243">
        <f t="shared" si="12"/>
        <v>0</v>
      </c>
      <c r="H173" s="57"/>
      <c r="I173" s="61" t="s">
        <v>276</v>
      </c>
      <c r="J173" s="448"/>
      <c r="K173" s="444"/>
      <c r="L173" s="17"/>
      <c r="M173" s="63"/>
      <c r="N173" s="42"/>
      <c r="O173" s="71"/>
      <c r="P173" s="78"/>
      <c r="Q173" s="64"/>
      <c r="R173" s="64"/>
      <c r="S173" s="56"/>
    </row>
    <row r="174" spans="2:19" outlineLevel="1" thickBot="1">
      <c r="B174" s="661"/>
      <c r="C174" s="190" t="str">
        <f>'Original Calculateur S'!$D174&amp;"_"&amp;COUNTIF($D$4:D174,D174)</f>
        <v>AIL_4</v>
      </c>
      <c r="D174" s="195" t="s">
        <v>294</v>
      </c>
      <c r="E174" s="196"/>
      <c r="F174" s="251"/>
      <c r="G174" s="241">
        <f t="shared" si="12"/>
        <v>0</v>
      </c>
      <c r="H174" s="198"/>
      <c r="I174" s="62" t="s">
        <v>276</v>
      </c>
      <c r="J174" s="448"/>
      <c r="K174" s="444"/>
      <c r="L174" s="17"/>
      <c r="M174" s="63"/>
      <c r="N174" s="42"/>
      <c r="O174" s="71"/>
      <c r="P174" s="78"/>
      <c r="Q174" s="64"/>
      <c r="R174" s="64"/>
      <c r="S174" s="56"/>
    </row>
    <row r="175" spans="2:19" ht="5.25" customHeight="1" thickBot="1">
      <c r="B175" s="149"/>
      <c r="C175" s="233"/>
      <c r="D175" s="245"/>
      <c r="E175" s="246"/>
      <c r="F175" s="247"/>
      <c r="G175" s="471" t="str">
        <f>IF(G174=0,"0","")</f>
        <v>0</v>
      </c>
      <c r="H175" s="248"/>
      <c r="I175" s="82"/>
      <c r="J175" s="460"/>
      <c r="K175" s="444"/>
      <c r="L175" s="17"/>
      <c r="M175" s="658"/>
      <c r="N175" s="659"/>
      <c r="O175" s="659"/>
      <c r="P175" s="659"/>
      <c r="Q175" s="69"/>
      <c r="R175" s="69"/>
      <c r="S175" s="90"/>
    </row>
    <row r="176" spans="2:19" outlineLevel="1" thickBot="1">
      <c r="B176" s="664" t="s">
        <v>142</v>
      </c>
      <c r="C176" s="190" t="str">
        <f>'Original Calculateur S'!$D176&amp;"_"&amp;COUNTIF($D$4:D176,D176)</f>
        <v>ECHINE DE PORC_1</v>
      </c>
      <c r="D176" s="191" t="s">
        <v>344</v>
      </c>
      <c r="E176" s="192"/>
      <c r="F176" s="228">
        <v>20</v>
      </c>
      <c r="G176" s="239">
        <f>$F176*$J$176/100</f>
        <v>0</v>
      </c>
      <c r="H176" s="194"/>
      <c r="I176" s="41" t="s">
        <v>276</v>
      </c>
      <c r="J176" s="447">
        <f>VLOOKUP(B176,'Original Planning S'!$A$15:$R$68,18,0)</f>
        <v>0</v>
      </c>
      <c r="K176" s="444"/>
      <c r="L176" s="74"/>
      <c r="M176" s="63"/>
      <c r="N176" s="42"/>
      <c r="O176" s="71"/>
      <c r="P176" s="40"/>
      <c r="Q176" s="64"/>
      <c r="R176" s="64"/>
      <c r="S176" s="56"/>
    </row>
    <row r="177" spans="2:19" outlineLevel="1" thickBot="1">
      <c r="B177" s="661"/>
      <c r="C177" s="190" t="str">
        <f>'Original Calculateur S'!$D177&amp;"_"&amp;COUNTIF($D$4:D177,D177)</f>
        <v>COULIS TOMATES_2</v>
      </c>
      <c r="D177" s="195" t="s">
        <v>318</v>
      </c>
      <c r="E177" s="196"/>
      <c r="F177" s="209">
        <v>23</v>
      </c>
      <c r="G177" s="241">
        <f>$F177*$J$176/100</f>
        <v>0</v>
      </c>
      <c r="H177" s="198"/>
      <c r="I177" s="38" t="s">
        <v>276</v>
      </c>
      <c r="J177" s="448"/>
      <c r="K177" s="444"/>
      <c r="L177" s="17"/>
      <c r="M177" s="63"/>
      <c r="N177" s="42"/>
      <c r="O177" s="71"/>
      <c r="P177" s="40"/>
      <c r="Q177" s="64"/>
      <c r="R177" s="64"/>
      <c r="S177" s="56"/>
    </row>
    <row r="178" spans="2:19" outlineLevel="1" thickBot="1">
      <c r="B178" s="661"/>
      <c r="C178" s="190" t="str">
        <f>'Original Calculateur S'!$D178&amp;"_"&amp;COUNTIF($D$4:D178,D178)</f>
        <v>CHORIZO_1</v>
      </c>
      <c r="D178" s="199" t="s">
        <v>345</v>
      </c>
      <c r="E178" s="200"/>
      <c r="F178" s="203">
        <v>5</v>
      </c>
      <c r="G178" s="243">
        <f>$F178*$J$176/100</f>
        <v>0</v>
      </c>
      <c r="H178" s="202"/>
      <c r="I178" s="41" t="s">
        <v>276</v>
      </c>
      <c r="J178" s="461" t="s">
        <v>299</v>
      </c>
      <c r="K178" s="444"/>
      <c r="L178" s="60"/>
      <c r="M178" s="63"/>
      <c r="N178" s="42"/>
      <c r="O178" s="71"/>
      <c r="P178" s="40"/>
      <c r="Q178" s="64"/>
      <c r="R178" s="64"/>
      <c r="S178" s="56"/>
    </row>
    <row r="179" spans="2:19" outlineLevel="1" thickBot="1">
      <c r="B179" s="661"/>
      <c r="C179" s="190" t="str">
        <f>'Original Calculateur S'!$D179&amp;"_"&amp;COUNTIF($D$4:D179,D179)</f>
        <v>CREME FRAICHE_10</v>
      </c>
      <c r="D179" s="195" t="s">
        <v>279</v>
      </c>
      <c r="E179" s="196"/>
      <c r="F179" s="209">
        <v>5</v>
      </c>
      <c r="G179" s="241">
        <f>$F179*$J$176/100</f>
        <v>0</v>
      </c>
      <c r="H179" s="198"/>
      <c r="I179" s="38" t="s">
        <v>276</v>
      </c>
      <c r="J179" s="448"/>
      <c r="K179" s="444"/>
      <c r="L179" s="17"/>
      <c r="M179" s="63"/>
      <c r="N179" s="42"/>
      <c r="O179" s="71"/>
      <c r="P179" s="78"/>
      <c r="Q179" s="64"/>
      <c r="R179" s="64"/>
      <c r="S179" s="56"/>
    </row>
    <row r="180" spans="2:19" outlineLevel="1" thickBot="1">
      <c r="B180" s="661"/>
      <c r="C180" s="190" t="str">
        <f>'Original Calculateur S'!$D180&amp;"_"&amp;COUNTIF($D$4:D180,D180)</f>
        <v>OIGNONS_9</v>
      </c>
      <c r="D180" s="199" t="s">
        <v>287</v>
      </c>
      <c r="E180" s="200"/>
      <c r="F180" s="203">
        <v>9</v>
      </c>
      <c r="G180" s="243">
        <f>$F180*$J$176/100</f>
        <v>0</v>
      </c>
      <c r="H180" s="202"/>
      <c r="I180" s="41" t="s">
        <v>276</v>
      </c>
      <c r="J180" s="448"/>
      <c r="K180" s="444"/>
      <c r="L180" s="17"/>
      <c r="M180" s="682"/>
      <c r="N180" s="659"/>
      <c r="O180" s="659"/>
      <c r="P180" s="659"/>
      <c r="Q180" s="659"/>
      <c r="R180" s="659"/>
      <c r="S180" s="659"/>
    </row>
    <row r="181" spans="2:19" outlineLevel="1" thickBot="1">
      <c r="B181" s="661"/>
      <c r="C181" s="190" t="str">
        <f>'Original Calculateur S'!$D181&amp;"_"&amp;COUNTIF($D$4:D181,D181)</f>
        <v>COURGETTES_1</v>
      </c>
      <c r="D181" s="348" t="s">
        <v>346</v>
      </c>
      <c r="E181" s="198"/>
      <c r="F181" s="347">
        <v>4.5999999999999996</v>
      </c>
      <c r="G181" s="349">
        <f>F181*J176/100</f>
        <v>0</v>
      </c>
      <c r="H181" s="198"/>
      <c r="I181" s="38" t="s">
        <v>276</v>
      </c>
      <c r="J181" s="448"/>
      <c r="K181" s="444"/>
      <c r="L181" s="17"/>
      <c r="M181" s="384"/>
      <c r="N181" s="384"/>
      <c r="O181" s="384"/>
      <c r="P181" s="384"/>
      <c r="Q181" s="384"/>
      <c r="R181" s="384"/>
      <c r="S181" s="384"/>
    </row>
    <row r="182" spans="2:19" outlineLevel="1" thickBot="1">
      <c r="B182" s="661"/>
      <c r="C182" s="190" t="str">
        <f>'Original Calculateur S'!$D182&amp;"_"&amp;COUNTIF($D$4:D182,D182)</f>
        <v>EAU_8</v>
      </c>
      <c r="D182" s="199" t="s">
        <v>283</v>
      </c>
      <c r="E182" s="200"/>
      <c r="F182" s="203">
        <v>6.4</v>
      </c>
      <c r="G182" s="243">
        <f>F182*J176/100</f>
        <v>0</v>
      </c>
      <c r="H182" s="202"/>
      <c r="I182" s="41" t="s">
        <v>276</v>
      </c>
      <c r="J182" s="448"/>
      <c r="K182" s="444"/>
      <c r="L182" s="17"/>
      <c r="M182" s="384"/>
      <c r="N182" s="384"/>
      <c r="O182" s="384"/>
      <c r="P182" s="384"/>
      <c r="Q182" s="384"/>
      <c r="R182" s="384"/>
      <c r="S182" s="384"/>
    </row>
    <row r="183" spans="2:19" outlineLevel="1" thickBot="1">
      <c r="B183" s="661"/>
      <c r="C183" s="190" t="str">
        <f>'Original Calculateur S'!$D183&amp;"_"&amp;COUNTIF($D$4:D183,D183)</f>
        <v>CHAMPIGNONS_1</v>
      </c>
      <c r="D183" s="195" t="s">
        <v>347</v>
      </c>
      <c r="E183" s="196"/>
      <c r="F183" s="209">
        <v>27</v>
      </c>
      <c r="G183" s="241">
        <f>$F183*$J$176/100</f>
        <v>0</v>
      </c>
      <c r="H183" s="198"/>
      <c r="I183" s="38" t="s">
        <v>276</v>
      </c>
      <c r="J183" s="448"/>
      <c r="K183" s="444"/>
      <c r="L183" s="17"/>
      <c r="M183" s="17"/>
      <c r="N183" s="43"/>
      <c r="O183" s="17"/>
      <c r="P183" s="44"/>
      <c r="Q183" s="69"/>
      <c r="R183" s="69"/>
      <c r="S183" s="90"/>
    </row>
    <row r="184" spans="2:19" ht="5.25" customHeight="1" thickBot="1">
      <c r="B184" s="149"/>
      <c r="C184" s="233"/>
      <c r="D184" s="245"/>
      <c r="E184" s="246"/>
      <c r="F184" s="247"/>
      <c r="G184" s="471" t="str">
        <f>IF(G183=0,"0","")</f>
        <v>0</v>
      </c>
      <c r="H184" s="248"/>
      <c r="I184" s="82"/>
      <c r="J184" s="460"/>
      <c r="K184" s="444"/>
      <c r="L184" s="74"/>
      <c r="M184" s="658"/>
      <c r="N184" s="659"/>
      <c r="O184" s="659"/>
      <c r="P184" s="659"/>
      <c r="Q184" s="64"/>
      <c r="R184" s="64"/>
      <c r="S184" s="56"/>
    </row>
    <row r="185" spans="2:19" outlineLevel="1" thickBot="1">
      <c r="B185" s="664" t="s">
        <v>143</v>
      </c>
      <c r="C185" s="190" t="str">
        <f>'Original Calculateur S'!$D185&amp;"_"&amp;COUNTIF($D$4:D185,D185)</f>
        <v>COULIS TOMATES_3</v>
      </c>
      <c r="D185" s="191" t="s">
        <v>318</v>
      </c>
      <c r="E185" s="192"/>
      <c r="F185" s="228">
        <v>28</v>
      </c>
      <c r="G185" s="239">
        <f>$F185*$J$185/100</f>
        <v>0</v>
      </c>
      <c r="H185" s="194"/>
      <c r="I185" s="41" t="s">
        <v>276</v>
      </c>
      <c r="J185" s="447">
        <f>VLOOKUP(B185,'Original Planning S'!$A$15:$R$68,18,0)</f>
        <v>0</v>
      </c>
      <c r="K185" s="444"/>
      <c r="L185" s="17"/>
      <c r="M185" s="63"/>
      <c r="N185" s="42"/>
      <c r="O185" s="71"/>
      <c r="P185" s="40"/>
      <c r="Q185" s="64"/>
      <c r="R185" s="64"/>
      <c r="S185" s="56"/>
    </row>
    <row r="186" spans="2:19" outlineLevel="1" thickBot="1">
      <c r="B186" s="661"/>
      <c r="C186" s="190" t="str">
        <f>'Original Calculateur S'!$D186&amp;"_"&amp;COUNTIF($D$4:D186,D186)</f>
        <v>CAROTTES_8</v>
      </c>
      <c r="D186" s="195" t="s">
        <v>317</v>
      </c>
      <c r="E186" s="196"/>
      <c r="F186" s="197">
        <v>11</v>
      </c>
      <c r="G186" s="241">
        <f>$F186*$J$185/100</f>
        <v>0</v>
      </c>
      <c r="H186" s="198"/>
      <c r="I186" s="38" t="s">
        <v>276</v>
      </c>
      <c r="J186" s="454"/>
      <c r="K186" s="444"/>
      <c r="L186" s="17"/>
      <c r="M186" s="63"/>
      <c r="N186" s="42"/>
      <c r="O186" s="71"/>
      <c r="P186" s="40"/>
      <c r="Q186" s="64"/>
      <c r="R186" s="64"/>
      <c r="S186" s="56"/>
    </row>
    <row r="187" spans="2:19" outlineLevel="1" thickBot="1">
      <c r="B187" s="661"/>
      <c r="C187" s="190" t="str">
        <f>'Original Calculateur S'!$D187&amp;"_"&amp;COUNTIF($D$4:D187,D187)</f>
        <v>OIGNONS_10</v>
      </c>
      <c r="D187" s="199" t="s">
        <v>287</v>
      </c>
      <c r="E187" s="200"/>
      <c r="F187" s="201">
        <v>8</v>
      </c>
      <c r="G187" s="243">
        <f>$F187*$J$185/100</f>
        <v>0</v>
      </c>
      <c r="H187" s="202"/>
      <c r="I187" s="41" t="s">
        <v>276</v>
      </c>
      <c r="J187" s="455"/>
      <c r="K187" s="444"/>
      <c r="L187" s="60" t="s">
        <v>299</v>
      </c>
      <c r="M187" s="63"/>
      <c r="N187" s="42"/>
      <c r="O187" s="71"/>
      <c r="P187" s="40"/>
      <c r="Q187" s="64"/>
      <c r="R187" s="64"/>
      <c r="S187" s="56"/>
    </row>
    <row r="188" spans="2:19" outlineLevel="1" thickBot="1">
      <c r="B188" s="661"/>
      <c r="C188" s="190" t="str">
        <f>'Original Calculateur S'!$D188&amp;"_"&amp;COUNTIF($D$4:D188,D188)</f>
        <v>PROTEINE DE SOJA _1</v>
      </c>
      <c r="D188" s="195" t="s">
        <v>348</v>
      </c>
      <c r="E188" s="196"/>
      <c r="F188" s="197">
        <v>28</v>
      </c>
      <c r="G188" s="241">
        <f>$F188*$J$185/100</f>
        <v>0</v>
      </c>
      <c r="H188" s="198"/>
      <c r="I188" s="38" t="s">
        <v>276</v>
      </c>
      <c r="J188" s="455"/>
      <c r="K188" s="444"/>
      <c r="L188" s="17"/>
      <c r="M188" s="63"/>
      <c r="N188" s="42"/>
      <c r="O188" s="71"/>
      <c r="P188" s="78"/>
      <c r="Q188" s="64"/>
      <c r="R188" s="64"/>
      <c r="S188" s="56"/>
    </row>
    <row r="189" spans="2:19" outlineLevel="1" thickBot="1">
      <c r="B189" s="661"/>
      <c r="C189" s="190" t="str">
        <f>'Original Calculateur S'!$D189&amp;"_"&amp;COUNTIF($D$4:D189,D189)</f>
        <v>TAMARI_2</v>
      </c>
      <c r="D189" s="199" t="s">
        <v>336</v>
      </c>
      <c r="E189" s="200"/>
      <c r="F189" s="203">
        <v>1</v>
      </c>
      <c r="G189" s="243">
        <f>$F189*$J$185/100</f>
        <v>0</v>
      </c>
      <c r="H189" s="202"/>
      <c r="I189" s="41" t="s">
        <v>276</v>
      </c>
      <c r="J189" s="455"/>
      <c r="K189" s="444"/>
      <c r="L189" s="17"/>
      <c r="M189" s="63"/>
      <c r="N189" s="42"/>
      <c r="O189" s="71"/>
      <c r="P189" s="78"/>
      <c r="Q189" s="64"/>
      <c r="R189" s="64"/>
      <c r="S189" s="56"/>
    </row>
    <row r="190" spans="2:19" ht="5.25" customHeight="1" thickBot="1">
      <c r="B190" s="149"/>
      <c r="C190" s="233"/>
      <c r="D190" s="245"/>
      <c r="E190" s="246"/>
      <c r="F190" s="247"/>
      <c r="G190" s="471" t="str">
        <f>IF(G189=0,"0","")</f>
        <v>0</v>
      </c>
      <c r="H190" s="248"/>
      <c r="I190" s="82"/>
      <c r="J190" s="460"/>
      <c r="K190" s="444"/>
      <c r="L190" s="17"/>
      <c r="M190" s="658"/>
      <c r="N190" s="659"/>
      <c r="O190" s="659"/>
      <c r="P190" s="659"/>
      <c r="Q190" s="64"/>
      <c r="R190" s="64"/>
      <c r="S190" s="56"/>
    </row>
    <row r="191" spans="2:19" outlineLevel="1" thickBot="1">
      <c r="B191" s="664" t="s">
        <v>144</v>
      </c>
      <c r="C191" s="190" t="str">
        <f>'Original Calculateur S'!$D191&amp;"_"&amp;COUNTIF($D$4:D191,D191)</f>
        <v>COURGETTES_2</v>
      </c>
      <c r="D191" s="222" t="s">
        <v>346</v>
      </c>
      <c r="E191" s="192"/>
      <c r="F191" s="228">
        <v>10</v>
      </c>
      <c r="G191" s="239">
        <f t="shared" ref="G191:G197" si="13">$F191*$J$191/100</f>
        <v>0</v>
      </c>
      <c r="H191" s="194"/>
      <c r="I191" s="41" t="s">
        <v>276</v>
      </c>
      <c r="J191" s="447">
        <f>VLOOKUP(B191,'Original Planning S'!$A$15:$R$68,18,0)</f>
        <v>0</v>
      </c>
      <c r="K191" s="444"/>
      <c r="L191" s="17"/>
      <c r="M191" s="63"/>
      <c r="N191" s="42"/>
      <c r="O191" s="71"/>
      <c r="P191" s="78"/>
      <c r="Q191" s="64"/>
      <c r="R191" s="64"/>
      <c r="S191" s="56"/>
    </row>
    <row r="192" spans="2:19" outlineLevel="1" thickBot="1">
      <c r="B192" s="661"/>
      <c r="C192" s="190" t="str">
        <f>'Original Calculateur S'!$D192&amp;"_"&amp;COUNTIF($D$4:D192,D192)</f>
        <v>CAROTTES_9</v>
      </c>
      <c r="D192" s="225" t="s">
        <v>317</v>
      </c>
      <c r="E192" s="196"/>
      <c r="F192" s="197">
        <v>10</v>
      </c>
      <c r="G192" s="241">
        <f t="shared" si="13"/>
        <v>0</v>
      </c>
      <c r="H192" s="198"/>
      <c r="I192" s="38" t="s">
        <v>276</v>
      </c>
      <c r="J192" s="462"/>
      <c r="K192" s="444"/>
      <c r="L192" s="66"/>
      <c r="M192" s="63"/>
      <c r="N192" s="42"/>
      <c r="O192" s="71"/>
      <c r="P192" s="78"/>
      <c r="Q192" s="64"/>
      <c r="R192" s="64"/>
      <c r="S192" s="56"/>
    </row>
    <row r="193" spans="2:19" outlineLevel="1" thickBot="1">
      <c r="B193" s="661"/>
      <c r="C193" s="190" t="str">
        <f>'Original Calculateur S'!$D193&amp;"_"&amp;COUNTIF($D$4:D193,D193)</f>
        <v>AUBERGINES_2</v>
      </c>
      <c r="D193" s="207" t="s">
        <v>311</v>
      </c>
      <c r="E193" s="200"/>
      <c r="F193" s="203">
        <v>20</v>
      </c>
      <c r="G193" s="243">
        <f t="shared" si="13"/>
        <v>0</v>
      </c>
      <c r="H193" s="202"/>
      <c r="I193" s="41" t="s">
        <v>276</v>
      </c>
      <c r="J193" s="462"/>
      <c r="K193" s="444"/>
      <c r="L193" s="17"/>
      <c r="M193" s="63"/>
      <c r="N193" s="42"/>
      <c r="O193" s="71"/>
      <c r="P193" s="78"/>
      <c r="Q193" s="64"/>
      <c r="R193" s="64"/>
      <c r="S193" s="56"/>
    </row>
    <row r="194" spans="2:19" outlineLevel="1" thickBot="1">
      <c r="B194" s="661"/>
      <c r="C194" s="190" t="str">
        <f>'Original Calculateur S'!$D194&amp;"_"&amp;COUNTIF($D$4:D194,D194)</f>
        <v>TOMATES_3</v>
      </c>
      <c r="D194" s="225" t="s">
        <v>302</v>
      </c>
      <c r="E194" s="196"/>
      <c r="F194" s="197">
        <v>20</v>
      </c>
      <c r="G194" s="241">
        <f t="shared" si="13"/>
        <v>0</v>
      </c>
      <c r="H194" s="198"/>
      <c r="I194" s="38" t="s">
        <v>276</v>
      </c>
      <c r="J194" s="462"/>
      <c r="K194" s="444"/>
      <c r="L194" s="17"/>
      <c r="M194" s="63"/>
      <c r="N194" s="42"/>
      <c r="O194" s="71"/>
      <c r="P194" s="78"/>
      <c r="Q194" s="64"/>
      <c r="R194" s="64"/>
      <c r="S194" s="56"/>
    </row>
    <row r="195" spans="2:19" outlineLevel="1" thickBot="1">
      <c r="B195" s="661"/>
      <c r="C195" s="190" t="str">
        <f>'Original Calculateur S'!$D195&amp;"_"&amp;COUNTIF($D$4:D195,D195)</f>
        <v>PDT_5</v>
      </c>
      <c r="D195" s="207" t="s">
        <v>22</v>
      </c>
      <c r="E195" s="200"/>
      <c r="F195" s="203">
        <v>20</v>
      </c>
      <c r="G195" s="243">
        <f t="shared" si="13"/>
        <v>0</v>
      </c>
      <c r="H195" s="202"/>
      <c r="I195" s="41" t="s">
        <v>276</v>
      </c>
      <c r="J195" s="462"/>
      <c r="K195" s="444"/>
      <c r="L195" s="17"/>
      <c r="M195" s="63"/>
      <c r="N195" s="42"/>
      <c r="O195" s="71"/>
      <c r="P195" s="78"/>
      <c r="Q195" s="64"/>
      <c r="R195" s="64"/>
      <c r="S195" s="56"/>
    </row>
    <row r="196" spans="2:19" outlineLevel="1" thickBot="1">
      <c r="B196" s="661"/>
      <c r="C196" s="190" t="str">
        <f>'Original Calculateur S'!$D196&amp;"_"&amp;COUNTIF($D$4:D196,D196)</f>
        <v>OIGNONS_11</v>
      </c>
      <c r="D196" s="225" t="s">
        <v>287</v>
      </c>
      <c r="E196" s="196"/>
      <c r="F196" s="197">
        <v>10</v>
      </c>
      <c r="G196" s="241">
        <f t="shared" si="13"/>
        <v>0</v>
      </c>
      <c r="H196" s="198"/>
      <c r="I196" s="38" t="s">
        <v>276</v>
      </c>
      <c r="J196" s="462"/>
      <c r="K196" s="444"/>
      <c r="L196" s="17"/>
      <c r="M196" s="63"/>
      <c r="N196" s="42"/>
      <c r="O196" s="71"/>
      <c r="P196" s="78"/>
      <c r="Q196" s="64"/>
      <c r="R196" s="64"/>
      <c r="S196" s="56"/>
    </row>
    <row r="197" spans="2:19" outlineLevel="1" thickBot="1">
      <c r="B197" s="661"/>
      <c r="C197" s="190" t="str">
        <f>'Original Calculateur S'!$D197&amp;"_"&amp;COUNTIF($D$4:D197,D197)</f>
        <v>CHOUX FLEURS_1</v>
      </c>
      <c r="D197" s="207" t="s">
        <v>349</v>
      </c>
      <c r="E197" s="200"/>
      <c r="F197" s="203">
        <v>30</v>
      </c>
      <c r="G197" s="243">
        <f t="shared" si="13"/>
        <v>0</v>
      </c>
      <c r="H197" s="202"/>
      <c r="I197" s="41" t="s">
        <v>276</v>
      </c>
      <c r="J197" s="462"/>
      <c r="K197" s="444"/>
      <c r="L197" s="17"/>
      <c r="M197" s="63"/>
      <c r="N197" s="42"/>
      <c r="O197" s="71"/>
      <c r="P197" s="78"/>
      <c r="Q197" s="64"/>
      <c r="R197" s="64"/>
      <c r="S197" s="56"/>
    </row>
    <row r="198" spans="2:19" ht="5.25" customHeight="1" thickBot="1">
      <c r="B198" s="149"/>
      <c r="C198" s="233"/>
      <c r="D198" s="245"/>
      <c r="E198" s="246"/>
      <c r="F198" s="247"/>
      <c r="G198" s="471" t="str">
        <f>IF(G197=0,"0","")</f>
        <v>0</v>
      </c>
      <c r="H198" s="248"/>
      <c r="I198" s="82"/>
      <c r="J198" s="460"/>
      <c r="K198" s="444"/>
      <c r="L198" s="17"/>
      <c r="M198" s="658"/>
      <c r="N198" s="659"/>
      <c r="O198" s="659"/>
      <c r="P198" s="659"/>
      <c r="Q198" s="64"/>
      <c r="R198" s="64"/>
      <c r="S198" s="56"/>
    </row>
    <row r="199" spans="2:19" outlineLevel="1" thickBot="1">
      <c r="B199" s="664" t="s">
        <v>145</v>
      </c>
      <c r="C199" s="190" t="str">
        <f>'Original Calculateur S'!$D199&amp;"_"&amp;COUNTIF($D$4:D199,D199)</f>
        <v>ECHINE DE PORC_2</v>
      </c>
      <c r="D199" s="222" t="s">
        <v>344</v>
      </c>
      <c r="E199" s="192"/>
      <c r="F199" s="252">
        <v>25</v>
      </c>
      <c r="G199" s="239">
        <f>$F199*$J$199/100</f>
        <v>0</v>
      </c>
      <c r="H199" s="194"/>
      <c r="I199" s="41" t="s">
        <v>276</v>
      </c>
      <c r="J199" s="447">
        <f>VLOOKUP(B199,'Original Planning S'!$A$15:$R$68,18,0)</f>
        <v>0</v>
      </c>
      <c r="K199" s="444"/>
      <c r="L199" s="17"/>
      <c r="M199" s="63"/>
      <c r="N199" s="42"/>
      <c r="O199" s="71"/>
      <c r="P199" s="78"/>
      <c r="Q199" s="64"/>
      <c r="R199" s="64"/>
      <c r="S199" s="56"/>
    </row>
    <row r="200" spans="2:19" outlineLevel="1" thickBot="1">
      <c r="B200" s="661"/>
      <c r="C200" s="190" t="str">
        <f>'Original Calculateur S'!$D200&amp;"_"&amp;COUNTIF($D$4:D200,D200)</f>
        <v>TOMATES_4</v>
      </c>
      <c r="D200" s="195" t="s">
        <v>302</v>
      </c>
      <c r="E200" s="196"/>
      <c r="F200" s="253">
        <v>30</v>
      </c>
      <c r="G200" s="241">
        <f>$F200*$J$199/100</f>
        <v>0</v>
      </c>
      <c r="H200" s="198"/>
      <c r="I200" s="38" t="s">
        <v>276</v>
      </c>
      <c r="J200" s="462"/>
      <c r="K200" s="444"/>
      <c r="L200" s="60" t="s">
        <v>299</v>
      </c>
      <c r="M200" s="63"/>
      <c r="N200" s="42"/>
      <c r="O200" s="71"/>
      <c r="P200" s="78"/>
      <c r="Q200" s="64"/>
      <c r="R200" s="64"/>
      <c r="S200" s="56"/>
    </row>
    <row r="201" spans="2:19" outlineLevel="1" thickBot="1">
      <c r="B201" s="661"/>
      <c r="C201" s="190" t="str">
        <f>'Original Calculateur S'!$D201&amp;"_"&amp;COUNTIF($D$4:D201,D201)</f>
        <v>CONCENTRE TOMATES_3</v>
      </c>
      <c r="D201" s="219" t="s">
        <v>314</v>
      </c>
      <c r="E201" s="200"/>
      <c r="F201" s="254">
        <v>10</v>
      </c>
      <c r="G201" s="243">
        <f>$F201*$J$199/100</f>
        <v>0</v>
      </c>
      <c r="H201" s="202"/>
      <c r="I201" s="41" t="s">
        <v>276</v>
      </c>
      <c r="J201" s="462"/>
      <c r="K201" s="444"/>
      <c r="L201" s="17"/>
      <c r="M201" s="63"/>
      <c r="N201" s="42"/>
      <c r="O201" s="71"/>
      <c r="P201" s="78"/>
      <c r="Q201" s="64"/>
      <c r="R201" s="64"/>
      <c r="S201" s="56"/>
    </row>
    <row r="202" spans="2:19" outlineLevel="1" thickBot="1">
      <c r="B202" s="661"/>
      <c r="C202" s="190" t="str">
        <f>'Original Calculateur S'!$D202&amp;"_"&amp;COUNTIF($D$4:D202,D202)</f>
        <v>COURGETTES_3</v>
      </c>
      <c r="D202" s="195" t="s">
        <v>346</v>
      </c>
      <c r="E202" s="196"/>
      <c r="F202" s="253">
        <v>30</v>
      </c>
      <c r="G202" s="241">
        <f>$F202*$J$199/100</f>
        <v>0</v>
      </c>
      <c r="H202" s="198"/>
      <c r="I202" s="38" t="s">
        <v>276</v>
      </c>
      <c r="J202" s="462"/>
      <c r="K202" s="444"/>
      <c r="L202" s="17"/>
      <c r="M202" s="63"/>
      <c r="N202" s="42"/>
      <c r="O202" s="71"/>
      <c r="P202" s="78"/>
      <c r="Q202" s="64"/>
      <c r="R202" s="64"/>
      <c r="S202" s="56"/>
    </row>
    <row r="203" spans="2:19" outlineLevel="1" thickBot="1">
      <c r="B203" s="661"/>
      <c r="C203" s="190" t="str">
        <f>'Original Calculateur S'!$D203&amp;"_"&amp;COUNTIF($D$4:D203,D203)</f>
        <v>OIGNONS_12</v>
      </c>
      <c r="D203" s="219" t="s">
        <v>287</v>
      </c>
      <c r="E203" s="200"/>
      <c r="F203" s="254">
        <v>20</v>
      </c>
      <c r="G203" s="243">
        <f>$F203*$J$199/100</f>
        <v>0</v>
      </c>
      <c r="H203" s="202"/>
      <c r="I203" s="41" t="s">
        <v>276</v>
      </c>
      <c r="J203" s="462"/>
      <c r="K203" s="444"/>
      <c r="L203" s="17"/>
      <c r="M203" s="63"/>
      <c r="N203" s="42"/>
      <c r="O203" s="71"/>
      <c r="P203" s="78"/>
      <c r="Q203" s="64"/>
      <c r="R203" s="64"/>
      <c r="S203" s="56"/>
    </row>
    <row r="204" spans="2:19" ht="5.25" customHeight="1" collapsed="1" thickBot="1">
      <c r="B204" s="149"/>
      <c r="C204" s="233"/>
      <c r="D204" s="245"/>
      <c r="E204" s="246"/>
      <c r="F204" s="247"/>
      <c r="G204" s="471" t="str">
        <f>IF(G203=0,"0","")</f>
        <v>0</v>
      </c>
      <c r="H204" s="248"/>
      <c r="I204" s="82"/>
      <c r="J204" s="460"/>
      <c r="K204" s="444"/>
      <c r="L204" s="17"/>
      <c r="M204" s="658"/>
      <c r="N204" s="659"/>
      <c r="O204" s="659"/>
      <c r="P204" s="659"/>
      <c r="Q204" s="64"/>
      <c r="R204" s="64"/>
      <c r="S204" s="56"/>
    </row>
    <row r="205" spans="2:19" ht="16.5" hidden="1" outlineLevel="1" thickBot="1">
      <c r="B205" s="443"/>
      <c r="C205" s="190" t="str">
        <f>'Original Calculateur S'!$D205&amp;"_"&amp;COUNTIF($D$4:D205,D205)</f>
        <v>_0</v>
      </c>
      <c r="D205" s="191"/>
      <c r="E205" s="192"/>
      <c r="F205" s="228"/>
      <c r="G205" s="239">
        <v>0</v>
      </c>
      <c r="H205" s="194"/>
      <c r="I205" s="41" t="s">
        <v>276</v>
      </c>
      <c r="J205" s="459">
        <v>0</v>
      </c>
      <c r="K205" s="444"/>
      <c r="L205" s="17"/>
      <c r="M205" s="63"/>
      <c r="N205" s="42"/>
      <c r="O205" s="71"/>
      <c r="P205" s="78"/>
      <c r="Q205" s="64"/>
      <c r="R205" s="64"/>
      <c r="S205" s="56"/>
    </row>
    <row r="206" spans="2:19" ht="16.5" hidden="1" outlineLevel="1" thickBot="1">
      <c r="B206" s="443"/>
      <c r="C206" s="190" t="str">
        <f>'Original Calculateur S'!$D206&amp;"_"&amp;COUNTIF($D$4:D206,D206)</f>
        <v>_0</v>
      </c>
      <c r="D206" s="195"/>
      <c r="E206" s="196"/>
      <c r="F206" s="209"/>
      <c r="G206" s="241">
        <v>0</v>
      </c>
      <c r="H206" s="198"/>
      <c r="I206" s="38" t="s">
        <v>276</v>
      </c>
      <c r="J206" s="448"/>
      <c r="K206" s="444"/>
      <c r="L206" s="17"/>
      <c r="M206" s="63"/>
      <c r="N206" s="42"/>
      <c r="O206" s="71"/>
      <c r="P206" s="78"/>
      <c r="Q206" s="64"/>
      <c r="R206" s="64"/>
      <c r="S206" s="56"/>
    </row>
    <row r="207" spans="2:19" ht="16.5" hidden="1" outlineLevel="1" thickBot="1">
      <c r="B207" s="443"/>
      <c r="C207" s="190" t="str">
        <f>'Original Calculateur S'!$D207&amp;"_"&amp;COUNTIF($D$4:D207,D207)</f>
        <v>_0</v>
      </c>
      <c r="D207" s="199"/>
      <c r="E207" s="200"/>
      <c r="F207" s="203"/>
      <c r="G207" s="243">
        <v>0</v>
      </c>
      <c r="H207" s="202"/>
      <c r="I207" s="41" t="s">
        <v>276</v>
      </c>
      <c r="J207" s="448"/>
      <c r="K207" s="444"/>
      <c r="L207" s="17"/>
      <c r="M207" s="63"/>
      <c r="N207" s="42"/>
      <c r="O207" s="71"/>
      <c r="P207" s="78"/>
      <c r="Q207" s="64"/>
      <c r="R207" s="64"/>
      <c r="S207" s="56"/>
    </row>
    <row r="208" spans="2:19" ht="16.5" hidden="1" outlineLevel="1" thickBot="1">
      <c r="B208" s="443"/>
      <c r="C208" s="190" t="str">
        <f>'Original Calculateur S'!$D208&amp;"_"&amp;COUNTIF($D$4:D208,D208)</f>
        <v>_0</v>
      </c>
      <c r="D208" s="195"/>
      <c r="E208" s="196"/>
      <c r="F208" s="209"/>
      <c r="G208" s="241">
        <v>0</v>
      </c>
      <c r="H208" s="198"/>
      <c r="I208" s="38" t="s">
        <v>276</v>
      </c>
      <c r="J208" s="448"/>
      <c r="K208" s="444"/>
      <c r="L208" s="17"/>
      <c r="M208" s="63"/>
      <c r="N208" s="42"/>
      <c r="O208" s="71"/>
      <c r="P208" s="78"/>
      <c r="Q208" s="64"/>
      <c r="R208" s="64"/>
      <c r="S208" s="56"/>
    </row>
    <row r="209" spans="2:19" ht="16.5" hidden="1" outlineLevel="1" thickBot="1">
      <c r="B209" s="443"/>
      <c r="C209" s="190" t="str">
        <f>'Original Calculateur S'!$D209&amp;"_"&amp;COUNTIF($D$4:D209,D209)</f>
        <v>_0</v>
      </c>
      <c r="D209" s="199"/>
      <c r="E209" s="200"/>
      <c r="F209" s="203"/>
      <c r="G209" s="243">
        <v>0</v>
      </c>
      <c r="H209" s="202"/>
      <c r="I209" s="41" t="s">
        <v>276</v>
      </c>
      <c r="J209" s="448"/>
      <c r="K209" s="444"/>
      <c r="L209" s="17"/>
      <c r="M209" s="63"/>
      <c r="N209" s="42"/>
      <c r="O209" s="71"/>
      <c r="P209" s="78"/>
      <c r="Q209" s="64"/>
      <c r="R209" s="64"/>
      <c r="S209" s="56"/>
    </row>
    <row r="210" spans="2:19" ht="16.5" hidden="1" outlineLevel="1" thickBot="1">
      <c r="B210" s="443"/>
      <c r="C210" s="190" t="str">
        <f>'Original Calculateur S'!$D210&amp;"_"&amp;COUNTIF($D$4:D210,D210)</f>
        <v>_0</v>
      </c>
      <c r="D210" s="195"/>
      <c r="E210" s="196"/>
      <c r="F210" s="209"/>
      <c r="G210" s="241">
        <v>0</v>
      </c>
      <c r="H210" s="198"/>
      <c r="I210" s="38" t="s">
        <v>276</v>
      </c>
      <c r="J210" s="448"/>
      <c r="K210" s="444"/>
      <c r="L210" s="17"/>
      <c r="M210" s="63"/>
      <c r="N210" s="42"/>
      <c r="O210" s="71"/>
      <c r="P210" s="78"/>
      <c r="Q210" s="64"/>
      <c r="R210" s="64"/>
      <c r="S210" s="56"/>
    </row>
    <row r="211" spans="2:19" ht="16.5" hidden="1" outlineLevel="1" thickBot="1">
      <c r="B211" s="443"/>
      <c r="C211" s="190" t="str">
        <f>'Original Calculateur S'!$D211&amp;"_"&amp;COUNTIF($D$4:D211,D211)</f>
        <v>_0</v>
      </c>
      <c r="D211" s="199"/>
      <c r="E211" s="200"/>
      <c r="F211" s="203"/>
      <c r="G211" s="243">
        <v>0</v>
      </c>
      <c r="H211" s="202"/>
      <c r="I211" s="41" t="s">
        <v>276</v>
      </c>
      <c r="J211" s="448"/>
      <c r="K211" s="444"/>
      <c r="L211" s="17"/>
      <c r="M211" s="63"/>
      <c r="N211" s="42"/>
      <c r="O211" s="71"/>
      <c r="P211" s="78"/>
      <c r="Q211" s="64"/>
      <c r="R211" s="64"/>
      <c r="S211" s="56"/>
    </row>
    <row r="212" spans="2:19" ht="16.5" hidden="1" outlineLevel="1" thickBot="1">
      <c r="B212" s="443"/>
      <c r="C212" s="190" t="str">
        <f>'Original Calculateur S'!$D212&amp;"_"&amp;COUNTIF($D$4:D212,D212)</f>
        <v>_0</v>
      </c>
      <c r="D212" s="195"/>
      <c r="E212" s="196"/>
      <c r="F212" s="209"/>
      <c r="G212" s="241">
        <v>0</v>
      </c>
      <c r="H212" s="198"/>
      <c r="I212" s="38" t="s">
        <v>276</v>
      </c>
      <c r="J212" s="448"/>
      <c r="K212" s="444"/>
      <c r="L212" s="17"/>
      <c r="M212" s="63"/>
      <c r="N212" s="42"/>
      <c r="O212" s="71"/>
      <c r="P212" s="78"/>
      <c r="Q212" s="64"/>
      <c r="R212" s="64"/>
      <c r="S212" s="56"/>
    </row>
    <row r="213" spans="2:19" ht="16.5" hidden="1" outlineLevel="1" thickBot="1">
      <c r="B213" s="443"/>
      <c r="C213" s="190" t="str">
        <f>'Original Calculateur S'!$D213&amp;"_"&amp;COUNTIF($D$4:D213,D213)</f>
        <v>_0</v>
      </c>
      <c r="D213" s="199"/>
      <c r="E213" s="200"/>
      <c r="F213" s="203"/>
      <c r="G213" s="243">
        <v>0</v>
      </c>
      <c r="H213" s="202"/>
      <c r="I213" s="41" t="s">
        <v>276</v>
      </c>
      <c r="J213" s="448"/>
      <c r="K213" s="444"/>
      <c r="L213" s="17"/>
      <c r="M213" s="63"/>
      <c r="N213" s="42"/>
      <c r="O213" s="71"/>
      <c r="P213" s="78"/>
      <c r="Q213" s="64"/>
      <c r="R213" s="64"/>
      <c r="S213" s="56"/>
    </row>
    <row r="214" spans="2:19" ht="16.5" hidden="1" outlineLevel="1" thickBot="1">
      <c r="B214" s="443"/>
      <c r="C214" s="190" t="str">
        <f>'Original Calculateur S'!$D214&amp;"_"&amp;COUNTIF($D$4:D214,D214)</f>
        <v>_0</v>
      </c>
      <c r="D214" s="195"/>
      <c r="E214" s="196"/>
      <c r="F214" s="209"/>
      <c r="G214" s="241">
        <v>0</v>
      </c>
      <c r="H214" s="198"/>
      <c r="I214" s="38" t="s">
        <v>276</v>
      </c>
      <c r="J214" s="448"/>
      <c r="K214" s="444"/>
      <c r="L214" s="17"/>
      <c r="M214" s="63"/>
      <c r="N214" s="42"/>
      <c r="O214" s="71"/>
      <c r="P214" s="78"/>
      <c r="Q214" s="64"/>
      <c r="R214" s="64"/>
      <c r="S214" s="56"/>
    </row>
    <row r="215" spans="2:19" ht="16.5" hidden="1" outlineLevel="1" thickBot="1">
      <c r="B215" s="443"/>
      <c r="C215" s="190" t="str">
        <f>'Original Calculateur S'!$D215&amp;"_"&amp;COUNTIF($D$4:D215,D215)</f>
        <v>_0</v>
      </c>
      <c r="D215" s="199"/>
      <c r="E215" s="200"/>
      <c r="F215" s="203"/>
      <c r="G215" s="243">
        <v>0</v>
      </c>
      <c r="H215" s="202"/>
      <c r="I215" s="41" t="s">
        <v>276</v>
      </c>
      <c r="J215" s="448"/>
      <c r="K215" s="444"/>
      <c r="L215" s="17"/>
      <c r="M215" s="63"/>
      <c r="N215" s="42"/>
      <c r="O215" s="71"/>
      <c r="P215" s="78"/>
      <c r="Q215" s="64"/>
      <c r="R215" s="64"/>
      <c r="S215" s="56"/>
    </row>
    <row r="216" spans="2:19" ht="16.5" hidden="1" outlineLevel="1" thickBot="1">
      <c r="B216" s="443"/>
      <c r="C216" s="190" t="str">
        <f>'Original Calculateur S'!$D216&amp;"_"&amp;COUNTIF($D$4:D216,D216)</f>
        <v>_0</v>
      </c>
      <c r="D216" s="195"/>
      <c r="E216" s="196"/>
      <c r="F216" s="209"/>
      <c r="G216" s="241">
        <v>0</v>
      </c>
      <c r="H216" s="198"/>
      <c r="I216" s="38" t="s">
        <v>276</v>
      </c>
      <c r="J216" s="448"/>
      <c r="K216" s="444"/>
      <c r="L216" s="17"/>
      <c r="M216" s="63"/>
      <c r="N216" s="42"/>
      <c r="O216" s="71"/>
      <c r="P216" s="78"/>
      <c r="Q216" s="64"/>
      <c r="R216" s="64"/>
      <c r="S216" s="56"/>
    </row>
    <row r="217" spans="2:19" ht="16.5" hidden="1" outlineLevel="1" thickBot="1">
      <c r="B217" s="443"/>
      <c r="C217" s="190" t="str">
        <f>'Original Calculateur S'!$D217&amp;"_"&amp;COUNTIF($D$4:D217,D217)</f>
        <v>_0</v>
      </c>
      <c r="D217" s="199"/>
      <c r="E217" s="200"/>
      <c r="F217" s="203"/>
      <c r="G217" s="243">
        <v>0</v>
      </c>
      <c r="H217" s="202"/>
      <c r="I217" s="41" t="s">
        <v>276</v>
      </c>
      <c r="J217" s="448"/>
      <c r="K217" s="444"/>
      <c r="L217" s="17"/>
      <c r="M217" s="63"/>
      <c r="N217" s="42"/>
      <c r="O217" s="71"/>
      <c r="P217" s="78"/>
      <c r="Q217" s="64"/>
      <c r="R217" s="64"/>
      <c r="S217" s="56"/>
    </row>
    <row r="218" spans="2:19" ht="16.5" hidden="1" outlineLevel="1" thickBot="1">
      <c r="B218" s="443"/>
      <c r="C218" s="190" t="str">
        <f>'Original Calculateur S'!$D218&amp;"_"&amp;COUNTIF($D$4:D218,D218)</f>
        <v>_0</v>
      </c>
      <c r="D218" s="195"/>
      <c r="E218" s="196"/>
      <c r="F218" s="209"/>
      <c r="G218" s="241">
        <v>0</v>
      </c>
      <c r="H218" s="198"/>
      <c r="I218" s="38" t="s">
        <v>276</v>
      </c>
      <c r="J218" s="448"/>
      <c r="K218" s="444"/>
      <c r="L218" s="17"/>
      <c r="M218" s="63"/>
      <c r="N218" s="42"/>
      <c r="O218" s="71"/>
      <c r="P218" s="78"/>
      <c r="Q218" s="64"/>
      <c r="R218" s="64"/>
      <c r="S218" s="56"/>
    </row>
    <row r="219" spans="2:19" ht="23.25" customHeight="1" thickBot="1">
      <c r="B219" s="150"/>
      <c r="C219" s="255"/>
      <c r="D219" s="256" t="s">
        <v>350</v>
      </c>
      <c r="E219" s="257"/>
      <c r="F219" s="258"/>
      <c r="G219" s="259"/>
      <c r="H219" s="260"/>
      <c r="I219" s="92"/>
      <c r="J219" s="463"/>
      <c r="K219" s="444"/>
      <c r="L219" s="17"/>
      <c r="M219" s="668"/>
      <c r="N219" s="659"/>
      <c r="O219" s="659"/>
      <c r="P219" s="659"/>
      <c r="Q219" s="64"/>
      <c r="R219" s="64"/>
      <c r="S219" s="56"/>
    </row>
    <row r="220" spans="2:19" outlineLevel="1" thickBot="1">
      <c r="B220" s="660" t="s">
        <v>156</v>
      </c>
      <c r="C220" s="190" t="str">
        <f>'Original Calculateur S'!$D220&amp;"_"&amp;COUNTIF($D$4:D220,D220)</f>
        <v>SUCRE ROUX_1</v>
      </c>
      <c r="D220" s="191" t="s">
        <v>351</v>
      </c>
      <c r="E220" s="192"/>
      <c r="F220" s="193">
        <v>40</v>
      </c>
      <c r="G220" s="239">
        <f>$F220*$J$220/100</f>
        <v>0</v>
      </c>
      <c r="H220" s="194"/>
      <c r="I220" s="93" t="s">
        <v>276</v>
      </c>
      <c r="J220" s="447">
        <f>VLOOKUP(B220,'Original Planning S'!$A$15:$R$68,18,0)</f>
        <v>0</v>
      </c>
      <c r="K220" s="444"/>
      <c r="L220" s="17"/>
      <c r="M220" s="63"/>
      <c r="N220" s="42"/>
      <c r="O220" s="71"/>
      <c r="P220" s="78"/>
      <c r="Q220" s="64"/>
      <c r="R220" s="64"/>
      <c r="S220" s="56"/>
    </row>
    <row r="221" spans="2:19" outlineLevel="1" thickBot="1">
      <c r="B221" s="661"/>
      <c r="C221" s="190" t="str">
        <f>'Original Calculateur S'!$D221&amp;"_"&amp;COUNTIF($D$4:D221,D221)</f>
        <v>LAIT_3</v>
      </c>
      <c r="D221" s="195" t="s">
        <v>322</v>
      </c>
      <c r="E221" s="196"/>
      <c r="F221" s="197">
        <v>25</v>
      </c>
      <c r="G221" s="349">
        <f>$F221*$J$220/100</f>
        <v>0</v>
      </c>
      <c r="H221" s="197"/>
      <c r="I221" s="38" t="s">
        <v>276</v>
      </c>
      <c r="J221" s="448"/>
      <c r="K221" s="444"/>
      <c r="L221" s="60" t="s">
        <v>299</v>
      </c>
      <c r="M221" s="63"/>
      <c r="N221" s="42"/>
      <c r="O221" s="71"/>
      <c r="P221" s="78"/>
      <c r="Q221" s="64"/>
      <c r="R221" s="64"/>
      <c r="S221" s="56"/>
    </row>
    <row r="222" spans="2:19" outlineLevel="1" thickBot="1">
      <c r="B222" s="661"/>
      <c r="C222" s="190" t="str">
        <f>'Original Calculateur S'!$D222&amp;"_"&amp;COUNTIF($D$4:D222,D222)</f>
        <v>BEURRE_3</v>
      </c>
      <c r="D222" s="199" t="s">
        <v>298</v>
      </c>
      <c r="E222" s="200"/>
      <c r="F222" s="201">
        <v>20</v>
      </c>
      <c r="G222" s="243">
        <f>$F222*$J$220/100</f>
        <v>0</v>
      </c>
      <c r="H222" s="202"/>
      <c r="I222" s="41" t="s">
        <v>276</v>
      </c>
      <c r="J222" s="448"/>
      <c r="K222" s="444"/>
      <c r="L222" s="17"/>
      <c r="M222" s="63"/>
      <c r="N222" s="42"/>
      <c r="O222" s="71"/>
      <c r="P222" s="78"/>
      <c r="Q222" s="64"/>
      <c r="R222" s="64"/>
      <c r="S222" s="56"/>
    </row>
    <row r="223" spans="2:19" outlineLevel="1" thickBot="1">
      <c r="B223" s="661"/>
      <c r="C223" s="190" t="str">
        <f>'Original Calculateur S'!$D223&amp;"_"&amp;COUNTIF($D$4:D223,D223)</f>
        <v>CREME FRAICHE_11</v>
      </c>
      <c r="D223" s="195" t="s">
        <v>279</v>
      </c>
      <c r="E223" s="196"/>
      <c r="F223" s="209">
        <v>15</v>
      </c>
      <c r="G223" s="349">
        <f>$F223*$J$220/100</f>
        <v>0</v>
      </c>
      <c r="H223" s="198"/>
      <c r="I223" s="38" t="s">
        <v>276</v>
      </c>
      <c r="J223" s="448"/>
      <c r="K223" s="444"/>
      <c r="L223" s="17"/>
      <c r="M223" s="63"/>
      <c r="N223" s="42"/>
      <c r="O223" s="71"/>
      <c r="P223" s="78"/>
      <c r="Q223" s="64"/>
      <c r="R223" s="64"/>
      <c r="S223" s="56"/>
    </row>
    <row r="224" spans="2:19" ht="5.25" customHeight="1" thickBot="1">
      <c r="B224" s="150"/>
      <c r="C224" s="255"/>
      <c r="D224" s="256"/>
      <c r="E224" s="257"/>
      <c r="F224" s="258"/>
      <c r="G224" s="472" t="str">
        <f>IF(G223=0,"0","")</f>
        <v>0</v>
      </c>
      <c r="H224" s="260"/>
      <c r="I224" s="92"/>
      <c r="J224" s="463"/>
      <c r="K224" s="444"/>
      <c r="L224" s="17"/>
      <c r="M224" s="668"/>
      <c r="N224" s="659"/>
      <c r="O224" s="659"/>
      <c r="P224" s="659"/>
      <c r="Q224" s="64"/>
      <c r="R224" s="64"/>
      <c r="S224" s="56"/>
    </row>
    <row r="225" spans="2:19" outlineLevel="1" thickBot="1">
      <c r="B225" s="660" t="s">
        <v>158</v>
      </c>
      <c r="C225" s="190" t="str">
        <f>'Original Calculateur S'!$D225&amp;"_"&amp;COUNTIF($D$4:D225,D225)</f>
        <v>BASE CARAMEL_1</v>
      </c>
      <c r="D225" s="191" t="s">
        <v>156</v>
      </c>
      <c r="E225" s="192"/>
      <c r="F225" s="228">
        <v>70</v>
      </c>
      <c r="G225" s="239">
        <f>$F225*$J$225/100</f>
        <v>0</v>
      </c>
      <c r="H225" s="194"/>
      <c r="I225" s="41" t="s">
        <v>276</v>
      </c>
      <c r="J225" s="447">
        <f>VLOOKUP(B225,'Original Planning S'!$A$15:$R$68,18,0)</f>
        <v>0</v>
      </c>
      <c r="K225" s="444"/>
      <c r="L225" s="17"/>
      <c r="M225" s="63"/>
      <c r="N225" s="42"/>
      <c r="O225" s="71"/>
      <c r="P225" s="78"/>
      <c r="Q225" s="64"/>
      <c r="R225" s="64"/>
      <c r="S225" s="56"/>
    </row>
    <row r="226" spans="2:19" outlineLevel="1" thickBot="1">
      <c r="B226" s="661"/>
      <c r="C226" s="190" t="str">
        <f>'Original Calculateur S'!$D226&amp;"_"&amp;COUNTIF($D$4:D226,D226)</f>
        <v>CHOCOLAT_1</v>
      </c>
      <c r="D226" s="195" t="s">
        <v>352</v>
      </c>
      <c r="E226" s="196"/>
      <c r="F226" s="209">
        <v>30</v>
      </c>
      <c r="G226" s="349">
        <f>$F226*$J$225/100</f>
        <v>0</v>
      </c>
      <c r="H226" s="198"/>
      <c r="I226" s="38" t="s">
        <v>276</v>
      </c>
      <c r="J226" s="448"/>
      <c r="K226" s="444"/>
      <c r="L226" s="60" t="s">
        <v>299</v>
      </c>
      <c r="M226" s="63"/>
      <c r="N226" s="42"/>
      <c r="O226" s="71"/>
      <c r="P226" s="78"/>
      <c r="Q226" s="64"/>
      <c r="R226" s="64"/>
      <c r="S226" s="56"/>
    </row>
    <row r="227" spans="2:19" s="291" customFormat="1" ht="5.25" customHeight="1" thickBot="1">
      <c r="B227" s="150"/>
      <c r="C227" s="255"/>
      <c r="D227" s="256"/>
      <c r="E227" s="257"/>
      <c r="F227" s="258"/>
      <c r="G227" s="472" t="str">
        <f>IF(G226=0,"0","")</f>
        <v>0</v>
      </c>
      <c r="H227" s="260"/>
      <c r="I227" s="92"/>
      <c r="J227" s="463"/>
      <c r="K227" s="444"/>
      <c r="L227" s="60"/>
      <c r="M227" s="63"/>
      <c r="N227" s="42"/>
      <c r="O227" s="71"/>
      <c r="P227" s="78"/>
      <c r="Q227" s="64"/>
      <c r="R227" s="64"/>
      <c r="S227" s="56"/>
    </row>
    <row r="228" spans="2:19" s="291" customFormat="1" ht="15.75" customHeight="1" outlineLevel="1" thickBot="1">
      <c r="B228" s="665" t="s">
        <v>157</v>
      </c>
      <c r="C228" s="190" t="str">
        <f>'Original Calculateur S'!$D228&amp;"_"&amp;COUNTIF($D$4:D228,D228)</f>
        <v>POMMES_1</v>
      </c>
      <c r="D228" s="356" t="s">
        <v>353</v>
      </c>
      <c r="E228" s="211"/>
      <c r="F228" s="212">
        <v>98</v>
      </c>
      <c r="G228" s="343">
        <f>$F228*$J$228/100</f>
        <v>0.73499999999999999</v>
      </c>
      <c r="H228" s="213"/>
      <c r="I228" s="38" t="s">
        <v>276</v>
      </c>
      <c r="J228" s="447">
        <f>VLOOKUP(B228,'Original Planning S'!$A$15:$R$68,18,0)</f>
        <v>0.75</v>
      </c>
      <c r="K228" s="444"/>
      <c r="L228" s="60"/>
      <c r="M228" s="63"/>
      <c r="N228" s="42"/>
      <c r="O228" s="71"/>
      <c r="P228" s="78"/>
      <c r="Q228" s="64"/>
      <c r="R228" s="64"/>
      <c r="S228" s="56"/>
    </row>
    <row r="229" spans="2:19" s="291" customFormat="1" outlineLevel="1" thickBot="1">
      <c r="B229" s="666"/>
      <c r="C229" s="190" t="str">
        <f>'Original Calculateur S'!$D229&amp;"_"&amp;COUNTIF($D$4:D229,D229)</f>
        <v>BASE CARAMEL_2</v>
      </c>
      <c r="D229" s="355" t="s">
        <v>156</v>
      </c>
      <c r="E229" s="350"/>
      <c r="F229" s="351">
        <v>0.5</v>
      </c>
      <c r="G229" s="352">
        <f>$F229*$J$228/100</f>
        <v>3.7499999999999999E-3</v>
      </c>
      <c r="H229" s="353"/>
      <c r="I229" s="354" t="s">
        <v>276</v>
      </c>
      <c r="J229" s="448"/>
      <c r="K229" s="444"/>
      <c r="L229" s="60"/>
      <c r="M229" s="63"/>
      <c r="N229" s="42"/>
      <c r="O229" s="71"/>
      <c r="P229" s="78"/>
      <c r="Q229" s="64"/>
      <c r="R229" s="64"/>
      <c r="S229" s="56"/>
    </row>
    <row r="230" spans="2:19" ht="5.25" customHeight="1" thickBot="1">
      <c r="B230" s="150"/>
      <c r="C230" s="255"/>
      <c r="D230" s="256"/>
      <c r="E230" s="257"/>
      <c r="F230" s="258"/>
      <c r="G230" s="472" t="str">
        <f>IF(G229=0,"0","")</f>
        <v/>
      </c>
      <c r="H230" s="260"/>
      <c r="I230" s="92"/>
      <c r="J230" s="463"/>
      <c r="K230" s="444"/>
      <c r="L230" s="17"/>
      <c r="M230" s="668"/>
      <c r="N230" s="659"/>
      <c r="O230" s="659"/>
      <c r="P230" s="659"/>
      <c r="Q230" s="64"/>
      <c r="R230" s="64"/>
      <c r="S230" s="56"/>
    </row>
    <row r="231" spans="2:19" outlineLevel="1" thickBot="1">
      <c r="B231" s="660" t="s">
        <v>159</v>
      </c>
      <c r="C231" s="190" t="str">
        <f>'Original Calculateur S'!$D231&amp;"_"&amp;COUNTIF($D$4:D231,D231)</f>
        <v>POMMES_2</v>
      </c>
      <c r="D231" s="210" t="s">
        <v>353</v>
      </c>
      <c r="E231" s="211"/>
      <c r="F231" s="212">
        <v>98</v>
      </c>
      <c r="G231" s="358">
        <f>$F231*$J$231/100</f>
        <v>0.73499999999999999</v>
      </c>
      <c r="H231" s="213"/>
      <c r="I231" s="38" t="s">
        <v>276</v>
      </c>
      <c r="J231" s="447">
        <f>VLOOKUP(B231,'Original Planning S'!$A$15:$R$68,18,0)</f>
        <v>0.75</v>
      </c>
      <c r="K231" s="477"/>
      <c r="L231" s="17"/>
      <c r="M231" s="63"/>
      <c r="N231" s="42"/>
      <c r="O231" s="71"/>
      <c r="P231" s="78"/>
      <c r="Q231" s="64"/>
      <c r="R231" s="64"/>
      <c r="S231" s="56"/>
    </row>
    <row r="232" spans="2:19" outlineLevel="1" thickBot="1">
      <c r="B232" s="661"/>
      <c r="C232" s="190" t="str">
        <f>'Original Calculateur S'!$D232&amp;"_"&amp;COUNTIF($D$4:D232,D232)</f>
        <v>BEURRE_4</v>
      </c>
      <c r="D232" s="219" t="s">
        <v>298</v>
      </c>
      <c r="E232" s="200"/>
      <c r="F232" s="203">
        <v>4</v>
      </c>
      <c r="G232" s="357">
        <f>$F232*$J$231/100</f>
        <v>0.03</v>
      </c>
      <c r="H232" s="202"/>
      <c r="I232" s="41" t="s">
        <v>276</v>
      </c>
      <c r="J232" s="448"/>
      <c r="K232" s="444"/>
      <c r="L232" s="60" t="s">
        <v>299</v>
      </c>
      <c r="M232" s="63"/>
      <c r="N232" s="42"/>
      <c r="O232" s="71"/>
      <c r="P232" s="78"/>
      <c r="Q232" s="64"/>
      <c r="R232" s="64"/>
      <c r="S232" s="56"/>
    </row>
    <row r="233" spans="2:19" outlineLevel="1" thickBot="1">
      <c r="B233" s="661"/>
      <c r="C233" s="190" t="str">
        <f>'Original Calculateur S'!$D233&amp;"_"&amp;COUNTIF($D$4:D233,D233)</f>
        <v>CANNELLE_1</v>
      </c>
      <c r="D233" s="195" t="s">
        <v>354</v>
      </c>
      <c r="E233" s="196"/>
      <c r="F233" s="209">
        <v>0.5</v>
      </c>
      <c r="G233" s="241">
        <f>$F233*$J$231/100</f>
        <v>3.7499999999999999E-3</v>
      </c>
      <c r="H233" s="198"/>
      <c r="I233" s="38" t="s">
        <v>276</v>
      </c>
      <c r="J233" s="448"/>
      <c r="K233" s="444"/>
      <c r="L233" s="17"/>
      <c r="M233" s="63"/>
      <c r="N233" s="42"/>
      <c r="O233" s="71"/>
      <c r="P233" s="78"/>
      <c r="Q233" s="64"/>
      <c r="R233" s="64"/>
      <c r="S233" s="56"/>
    </row>
    <row r="234" spans="2:19" ht="5.25" customHeight="1" thickBot="1">
      <c r="B234" s="255"/>
      <c r="C234" s="255"/>
      <c r="D234" s="256"/>
      <c r="E234" s="257"/>
      <c r="F234" s="258"/>
      <c r="G234" s="472" t="str">
        <f>IF(G233=0,"0","")</f>
        <v/>
      </c>
      <c r="H234" s="260"/>
      <c r="I234" s="259"/>
      <c r="J234" s="479"/>
      <c r="K234" s="444"/>
      <c r="L234" s="17"/>
      <c r="M234" s="668"/>
      <c r="N234" s="659"/>
      <c r="O234" s="659"/>
      <c r="P234" s="659"/>
      <c r="Q234" s="64"/>
      <c r="R234" s="64"/>
      <c r="S234" s="56"/>
    </row>
    <row r="235" spans="2:19" outlineLevel="1" thickBot="1">
      <c r="B235" s="662" t="s">
        <v>160</v>
      </c>
      <c r="C235" s="489" t="str">
        <f>'Original Calculateur S'!$D235&amp;"_"&amp;COUNTIF($D$4:D235,D235)</f>
        <v>POIRES AU SIROP_1</v>
      </c>
      <c r="D235" s="490" t="s">
        <v>355</v>
      </c>
      <c r="E235" s="491"/>
      <c r="F235" s="492">
        <v>60</v>
      </c>
      <c r="G235" s="493">
        <f>$F235*$J$235/100</f>
        <v>0</v>
      </c>
      <c r="H235" s="494"/>
      <c r="I235" s="495" t="s">
        <v>276</v>
      </c>
      <c r="J235" s="447">
        <f>VLOOKUP(B235,'Original Planning S'!$A$15:$R$68,18,0)</f>
        <v>0</v>
      </c>
      <c r="K235" s="444"/>
      <c r="L235" s="17"/>
      <c r="M235" s="63"/>
      <c r="N235" s="42"/>
      <c r="O235" s="71"/>
      <c r="P235" s="78"/>
      <c r="Q235" s="64"/>
      <c r="R235" s="64"/>
      <c r="S235" s="56"/>
    </row>
    <row r="236" spans="2:19" outlineLevel="1" thickBot="1">
      <c r="B236" s="663"/>
      <c r="C236" s="496" t="str">
        <f>'Original Calculateur S'!$D236&amp;"_"&amp;COUNTIF($D$4:D236,D236)</f>
        <v>CARAMEL AU CHOCOLAT_1</v>
      </c>
      <c r="D236" s="497" t="s">
        <v>356</v>
      </c>
      <c r="E236" s="498"/>
      <c r="F236" s="499">
        <v>40</v>
      </c>
      <c r="G236" s="500">
        <f>$F236*$J$235/100</f>
        <v>0</v>
      </c>
      <c r="H236" s="501"/>
      <c r="I236" s="502" t="s">
        <v>276</v>
      </c>
      <c r="J236" s="556"/>
      <c r="K236" s="444"/>
      <c r="L236" s="60" t="s">
        <v>299</v>
      </c>
      <c r="M236" s="63"/>
      <c r="N236" s="42"/>
      <c r="O236" s="71"/>
      <c r="P236" s="78"/>
      <c r="Q236" s="64"/>
      <c r="R236" s="64"/>
      <c r="S236" s="56"/>
    </row>
    <row r="237" spans="2:19" ht="5.25" customHeight="1" thickBot="1">
      <c r="B237" s="480"/>
      <c r="C237" s="481"/>
      <c r="D237" s="482"/>
      <c r="E237" s="483"/>
      <c r="F237" s="484"/>
      <c r="G237" s="485" t="str">
        <f>IF(G236=0,"0","")</f>
        <v>0</v>
      </c>
      <c r="H237" s="486"/>
      <c r="I237" s="487"/>
      <c r="J237" s="488"/>
      <c r="K237" s="444"/>
      <c r="L237" s="17"/>
      <c r="M237" s="668"/>
      <c r="N237" s="659"/>
      <c r="O237" s="659"/>
      <c r="P237" s="659"/>
      <c r="Q237" s="64"/>
      <c r="R237" s="64"/>
      <c r="S237" s="56"/>
    </row>
    <row r="238" spans="2:19" outlineLevel="1" thickBot="1">
      <c r="B238" s="660" t="s">
        <v>162</v>
      </c>
      <c r="C238" s="190" t="str">
        <f>'Original Calculateur S'!$D238&amp;"_"&amp;COUNTIF($D$4:D238,D238)</f>
        <v>BASE CARAMEL_3</v>
      </c>
      <c r="D238" s="191" t="s">
        <v>156</v>
      </c>
      <c r="E238" s="214"/>
      <c r="F238" s="261">
        <v>67</v>
      </c>
      <c r="G238" s="344">
        <f>$F238*$J$238/100</f>
        <v>0</v>
      </c>
      <c r="H238" s="224"/>
      <c r="I238" s="41" t="s">
        <v>276</v>
      </c>
      <c r="J238" s="447">
        <f>VLOOKUP(B238,'Original Planning S'!$A$15:$R$68,18,0)</f>
        <v>0</v>
      </c>
      <c r="K238" s="444"/>
      <c r="L238" s="17"/>
      <c r="M238" s="17"/>
      <c r="N238" s="43"/>
      <c r="O238" s="17"/>
      <c r="P238" s="44"/>
      <c r="Q238" s="69"/>
      <c r="R238" s="69"/>
      <c r="S238" s="90"/>
    </row>
    <row r="239" spans="2:19" ht="16.5" customHeight="1" outlineLevel="1" thickBot="1">
      <c r="B239" s="661"/>
      <c r="C239" s="190" t="str">
        <f>'Original Calculateur S'!$D239&amp;"_"&amp;COUNTIF($D$4:D239,D239)</f>
        <v>CHOCOLAT PRALINE_1</v>
      </c>
      <c r="D239" s="195" t="s">
        <v>357</v>
      </c>
      <c r="E239" s="196"/>
      <c r="F239" s="197">
        <v>11</v>
      </c>
      <c r="G239" s="241">
        <f>$F239*$J$238/100</f>
        <v>0</v>
      </c>
      <c r="H239" s="198"/>
      <c r="I239" s="38" t="s">
        <v>276</v>
      </c>
      <c r="J239" s="655"/>
      <c r="K239" s="444"/>
      <c r="L239" s="60" t="s">
        <v>299</v>
      </c>
      <c r="M239" s="63"/>
      <c r="N239" s="42"/>
      <c r="O239" s="71"/>
      <c r="P239" s="78"/>
      <c r="Q239" s="64"/>
      <c r="R239" s="64"/>
      <c r="S239" s="56"/>
    </row>
    <row r="240" spans="2:19" outlineLevel="1" thickBot="1">
      <c r="B240" s="661"/>
      <c r="C240" s="190" t="str">
        <f>'Original Calculateur S'!$D240&amp;"_"&amp;COUNTIF($D$4:D240,D240)</f>
        <v>NOISETTES TORRIFIEES_1</v>
      </c>
      <c r="D240" s="199" t="s">
        <v>358</v>
      </c>
      <c r="E240" s="350"/>
      <c r="F240" s="201">
        <v>19</v>
      </c>
      <c r="G240" s="345">
        <f>$F240*$J$238/100</f>
        <v>0</v>
      </c>
      <c r="H240" s="57"/>
      <c r="I240" s="41" t="s">
        <v>276</v>
      </c>
      <c r="J240" s="656"/>
      <c r="K240" s="444"/>
      <c r="L240" s="17"/>
      <c r="M240" s="63"/>
      <c r="N240" s="42"/>
      <c r="O240" s="71"/>
      <c r="P240" s="78"/>
      <c r="Q240" s="64"/>
      <c r="R240" s="64"/>
      <c r="S240" s="56"/>
    </row>
    <row r="241" spans="2:19" outlineLevel="1" thickBot="1">
      <c r="B241" s="661"/>
      <c r="C241" s="190" t="str">
        <f>'Original Calculateur S'!$D241&amp;"_"&amp;COUNTIF($D$4:D241,D241)</f>
        <v>CACAO_1</v>
      </c>
      <c r="D241" s="195" t="s">
        <v>359</v>
      </c>
      <c r="E241" s="196"/>
      <c r="F241" s="197">
        <v>1</v>
      </c>
      <c r="G241" s="241">
        <f>$F241*$J$238/100</f>
        <v>0</v>
      </c>
      <c r="H241" s="198"/>
      <c r="I241" s="38" t="s">
        <v>276</v>
      </c>
      <c r="J241" s="656"/>
      <c r="K241" s="444"/>
      <c r="L241" s="17"/>
      <c r="M241" s="17"/>
      <c r="N241" s="43"/>
      <c r="O241" s="17"/>
      <c r="P241" s="44"/>
      <c r="Q241" s="69"/>
      <c r="R241" s="69"/>
      <c r="S241" s="90"/>
    </row>
    <row r="242" spans="2:19" outlineLevel="1" thickBot="1">
      <c r="B242" s="661"/>
      <c r="C242" s="190" t="str">
        <f>'Original Calculateur S'!$D242&amp;"_"&amp;COUNTIF($D$4:D242,D242)</f>
        <v>HUILE DE NOISETTES_1</v>
      </c>
      <c r="D242" s="219" t="s">
        <v>360</v>
      </c>
      <c r="E242" s="217"/>
      <c r="F242" s="203">
        <v>3</v>
      </c>
      <c r="G242" s="345">
        <f>$F242*$J$238/100</f>
        <v>0</v>
      </c>
      <c r="H242" s="57"/>
      <c r="I242" s="41" t="s">
        <v>276</v>
      </c>
      <c r="J242" s="657"/>
      <c r="K242" s="444"/>
      <c r="L242" s="74"/>
      <c r="M242" s="63"/>
      <c r="N242" s="42"/>
      <c r="O242" s="71"/>
      <c r="P242" s="40"/>
      <c r="Q242" s="64"/>
      <c r="R242" s="64"/>
      <c r="S242" s="56"/>
    </row>
    <row r="243" spans="2:19" ht="5.25" customHeight="1" thickBot="1">
      <c r="B243" s="150"/>
      <c r="C243" s="255"/>
      <c r="D243" s="256"/>
      <c r="E243" s="257"/>
      <c r="F243" s="258"/>
      <c r="G243" s="472" t="str">
        <f>IF(G242=0,"0","")</f>
        <v>0</v>
      </c>
      <c r="H243" s="260"/>
      <c r="I243" s="92"/>
      <c r="J243" s="463"/>
      <c r="K243" s="444"/>
      <c r="L243" s="17"/>
      <c r="M243" s="668"/>
      <c r="N243" s="659"/>
      <c r="O243" s="659"/>
      <c r="P243" s="659"/>
      <c r="Q243" s="64"/>
      <c r="R243" s="64"/>
      <c r="S243" s="56"/>
    </row>
    <row r="244" spans="2:19" ht="16.5" outlineLevel="1" thickBot="1">
      <c r="B244" s="151" t="s">
        <v>161</v>
      </c>
      <c r="C244" s="190" t="str">
        <f>'Original Calculateur S'!$D244&amp;"_"&amp;COUNTIF($D$4:D244,D244)</f>
        <v>BASE CARAMEL_4</v>
      </c>
      <c r="D244" s="210" t="s">
        <v>156</v>
      </c>
      <c r="E244" s="211"/>
      <c r="F244" s="197">
        <v>67</v>
      </c>
      <c r="G244" s="343">
        <f>'Original Calculateur S'!$F244*J244/100</f>
        <v>0</v>
      </c>
      <c r="H244" s="213"/>
      <c r="I244" s="38" t="s">
        <v>276</v>
      </c>
      <c r="J244" s="447">
        <f>VLOOKUP(B244,'Original Planning S'!$A$15:$R$68,18,0)</f>
        <v>0</v>
      </c>
      <c r="K244" s="444"/>
      <c r="L244" s="17"/>
      <c r="M244" s="63"/>
      <c r="N244" s="42"/>
      <c r="O244" s="71"/>
      <c r="P244" s="78"/>
      <c r="Q244" s="64"/>
      <c r="R244" s="64"/>
      <c r="S244" s="56"/>
    </row>
    <row r="245" spans="2:19" ht="16.5" outlineLevel="1" thickBot="1">
      <c r="B245" s="446"/>
      <c r="C245" s="190" t="str">
        <f>'Original Calculateur S'!$D245&amp;"_"&amp;COUNTIF($D$4:D245,D245)</f>
        <v>SPECULOOS_1</v>
      </c>
      <c r="D245" s="199" t="s">
        <v>361</v>
      </c>
      <c r="E245" s="200"/>
      <c r="F245" s="262">
        <v>33</v>
      </c>
      <c r="G245" s="243">
        <f>'Original Calculateur S'!$F245*J244/100</f>
        <v>0</v>
      </c>
      <c r="H245" s="202"/>
      <c r="I245" s="41" t="s">
        <v>276</v>
      </c>
      <c r="J245" s="448"/>
      <c r="K245" s="444"/>
      <c r="L245" s="17"/>
      <c r="M245" s="17"/>
      <c r="N245" s="43"/>
      <c r="O245" s="17"/>
      <c r="P245" s="44"/>
      <c r="Q245" s="69"/>
      <c r="R245" s="69"/>
      <c r="S245" s="46"/>
    </row>
    <row r="246" spans="2:19" ht="5.25" customHeight="1" collapsed="1" thickBot="1">
      <c r="B246" s="403"/>
      <c r="C246" s="263"/>
      <c r="D246" s="256"/>
      <c r="E246" s="257"/>
      <c r="F246" s="264"/>
      <c r="G246" s="265" t="str">
        <f>IF(G245=0,"0","")</f>
        <v>0</v>
      </c>
      <c r="H246" s="266"/>
      <c r="I246" s="95"/>
      <c r="J246" s="464"/>
      <c r="K246" s="444"/>
      <c r="L246" s="404"/>
      <c r="M246" s="668"/>
      <c r="N246" s="659"/>
      <c r="O246" s="659"/>
      <c r="P246" s="659"/>
      <c r="Q246" s="64"/>
      <c r="R246" s="64"/>
      <c r="S246" s="56"/>
    </row>
    <row r="247" spans="2:19" ht="16.5" hidden="1" outlineLevel="1" thickBot="1">
      <c r="B247" s="94"/>
      <c r="C247" s="190" t="str">
        <f>'Original Calculateur S'!$D247&amp;"_"&amp;COUNTIF($D$4:D247,D247)</f>
        <v>_0</v>
      </c>
      <c r="D247" s="191"/>
      <c r="E247" s="192"/>
      <c r="F247" s="228"/>
      <c r="G247" s="239">
        <v>0</v>
      </c>
      <c r="H247" s="194"/>
      <c r="I247" s="41" t="s">
        <v>276</v>
      </c>
      <c r="J247" s="448"/>
      <c r="K247" s="444"/>
      <c r="L247" s="84"/>
      <c r="M247" s="84"/>
      <c r="N247" s="96"/>
      <c r="O247" s="98"/>
      <c r="P247" s="99"/>
      <c r="Q247" s="100"/>
      <c r="R247" s="100"/>
      <c r="S247" s="125"/>
    </row>
    <row r="248" spans="2:19" ht="16.5" hidden="1" outlineLevel="1" thickBot="1">
      <c r="B248" s="94"/>
      <c r="C248" s="190" t="str">
        <f>'Original Calculateur S'!$D248&amp;"_"&amp;COUNTIF($D$4:D248,D248)</f>
        <v>_0</v>
      </c>
      <c r="D248" s="195"/>
      <c r="E248" s="196"/>
      <c r="F248" s="209"/>
      <c r="G248" s="241">
        <v>0</v>
      </c>
      <c r="H248" s="198"/>
      <c r="I248" s="38" t="s">
        <v>276</v>
      </c>
      <c r="J248" s="448"/>
      <c r="K248" s="444"/>
      <c r="L248" s="84"/>
      <c r="M248" s="84"/>
      <c r="N248" s="96"/>
      <c r="O248" s="98"/>
      <c r="P248" s="99"/>
      <c r="Q248" s="100"/>
      <c r="R248" s="100"/>
      <c r="S248" s="125"/>
    </row>
    <row r="249" spans="2:19" ht="16.5" hidden="1" outlineLevel="1" thickBot="1">
      <c r="B249" s="94"/>
      <c r="C249" s="190" t="str">
        <f>'Original Calculateur S'!$D249&amp;"_"&amp;COUNTIF($D$4:D249,D249)</f>
        <v>_0</v>
      </c>
      <c r="D249" s="199"/>
      <c r="E249" s="200"/>
      <c r="F249" s="203"/>
      <c r="G249" s="239">
        <v>0</v>
      </c>
      <c r="H249" s="202"/>
      <c r="I249" s="41" t="s">
        <v>276</v>
      </c>
      <c r="J249" s="448"/>
      <c r="K249" s="444"/>
      <c r="L249" s="84"/>
      <c r="M249" s="84"/>
      <c r="N249" s="96"/>
      <c r="O249" s="98"/>
      <c r="P249" s="99"/>
      <c r="Q249" s="100"/>
      <c r="R249" s="100"/>
      <c r="S249" s="125"/>
    </row>
    <row r="250" spans="2:19" ht="16.5" hidden="1" outlineLevel="1" thickBot="1">
      <c r="B250" s="94"/>
      <c r="C250" s="190" t="str">
        <f>'Original Calculateur S'!$D250&amp;"_"&amp;COUNTIF($D$4:D250,D250)</f>
        <v>_0</v>
      </c>
      <c r="D250" s="195"/>
      <c r="E250" s="196"/>
      <c r="F250" s="209"/>
      <c r="G250" s="241">
        <v>0</v>
      </c>
      <c r="H250" s="198"/>
      <c r="I250" s="38" t="s">
        <v>276</v>
      </c>
      <c r="J250" s="448"/>
      <c r="K250" s="444"/>
      <c r="L250" s="84"/>
      <c r="M250" s="84"/>
      <c r="N250" s="97"/>
      <c r="O250" s="98"/>
      <c r="P250" s="99"/>
      <c r="Q250" s="100"/>
      <c r="R250" s="100"/>
      <c r="S250" s="101"/>
    </row>
    <row r="251" spans="2:19" ht="16.5" hidden="1" outlineLevel="1" thickBot="1">
      <c r="B251" s="94"/>
      <c r="C251" s="190" t="str">
        <f>'Original Calculateur S'!$D251&amp;"_"&amp;COUNTIF($D$4:D251,D251)</f>
        <v>_0</v>
      </c>
      <c r="D251" s="199"/>
      <c r="E251" s="200"/>
      <c r="F251" s="203"/>
      <c r="G251" s="239">
        <v>0</v>
      </c>
      <c r="H251" s="202"/>
      <c r="I251" s="41" t="s">
        <v>276</v>
      </c>
      <c r="J251" s="448"/>
      <c r="K251" s="444"/>
      <c r="L251" s="98"/>
      <c r="M251" s="84"/>
      <c r="N251" s="96"/>
      <c r="O251" s="102"/>
      <c r="P251" s="99"/>
      <c r="Q251" s="100"/>
      <c r="R251" s="100"/>
      <c r="S251" s="125"/>
    </row>
    <row r="252" spans="2:19" ht="16.5" hidden="1" outlineLevel="1" thickBot="1">
      <c r="B252" s="94"/>
      <c r="C252" s="190" t="str">
        <f>'Original Calculateur S'!$D252&amp;"_"&amp;COUNTIF($D$4:D252,D252)</f>
        <v>_0</v>
      </c>
      <c r="D252" s="195"/>
      <c r="E252" s="196"/>
      <c r="F252" s="209"/>
      <c r="G252" s="241">
        <v>0</v>
      </c>
      <c r="H252" s="198"/>
      <c r="I252" s="38" t="s">
        <v>276</v>
      </c>
      <c r="J252" s="448"/>
      <c r="K252" s="444"/>
      <c r="L252" s="84"/>
      <c r="M252" s="84"/>
      <c r="N252" s="96"/>
      <c r="O252" s="102"/>
      <c r="P252" s="99"/>
      <c r="Q252" s="100"/>
      <c r="R252" s="100"/>
      <c r="S252" s="125"/>
    </row>
    <row r="253" spans="2:19" ht="16.5" hidden="1" outlineLevel="1" thickBot="1">
      <c r="B253" s="94"/>
      <c r="C253" s="190" t="str">
        <f>'Original Calculateur S'!$D253&amp;"_"&amp;COUNTIF($D$4:D253,D253)</f>
        <v>_0</v>
      </c>
      <c r="D253" s="199"/>
      <c r="E253" s="200"/>
      <c r="F253" s="203"/>
      <c r="G253" s="239">
        <v>0</v>
      </c>
      <c r="H253" s="202"/>
      <c r="I253" s="41" t="s">
        <v>276</v>
      </c>
      <c r="J253" s="448"/>
      <c r="K253" s="444"/>
      <c r="L253" s="84"/>
      <c r="M253" s="84"/>
      <c r="N253" s="96"/>
      <c r="O253" s="102"/>
      <c r="P253" s="99"/>
      <c r="Q253" s="100"/>
      <c r="R253" s="100"/>
      <c r="S253" s="125"/>
    </row>
    <row r="254" spans="2:19" ht="16.5" hidden="1" outlineLevel="1" thickBot="1">
      <c r="B254" s="94"/>
      <c r="C254" s="190" t="str">
        <f>'Original Calculateur S'!$D254&amp;"_"&amp;COUNTIF($D$4:D254,D254)</f>
        <v>_0</v>
      </c>
      <c r="D254" s="195"/>
      <c r="E254" s="196"/>
      <c r="F254" s="209"/>
      <c r="G254" s="241">
        <v>0</v>
      </c>
      <c r="H254" s="198"/>
      <c r="I254" s="38" t="s">
        <v>276</v>
      </c>
      <c r="J254" s="448"/>
      <c r="K254" s="444"/>
      <c r="L254" s="84"/>
      <c r="M254" s="84"/>
      <c r="N254" s="96"/>
      <c r="O254" s="98"/>
      <c r="P254" s="99"/>
      <c r="Q254" s="100"/>
      <c r="R254" s="100"/>
      <c r="S254" s="125"/>
    </row>
    <row r="255" spans="2:19" ht="16.5" hidden="1" outlineLevel="1" thickBot="1">
      <c r="B255" s="94"/>
      <c r="C255" s="190" t="str">
        <f>'Original Calculateur S'!$D255&amp;"_"&amp;COUNTIF($D$4:D255,D255)</f>
        <v>_0</v>
      </c>
      <c r="D255" s="199"/>
      <c r="E255" s="200"/>
      <c r="F255" s="203"/>
      <c r="G255" s="239">
        <v>0</v>
      </c>
      <c r="H255" s="202"/>
      <c r="I255" s="41" t="s">
        <v>276</v>
      </c>
      <c r="J255" s="448"/>
      <c r="K255" s="444"/>
      <c r="L255" s="84"/>
      <c r="M255" s="84"/>
      <c r="N255" s="97"/>
      <c r="O255" s="98"/>
      <c r="P255" s="99"/>
      <c r="Q255" s="100"/>
      <c r="R255" s="100"/>
      <c r="S255" s="101"/>
    </row>
    <row r="256" spans="2:19" ht="16.5" hidden="1" outlineLevel="1" thickBot="1">
      <c r="B256" s="94"/>
      <c r="C256" s="190" t="str">
        <f>'Original Calculateur S'!$D256&amp;"_"&amp;COUNTIF($D$4:D256,D256)</f>
        <v>_0</v>
      </c>
      <c r="D256" s="195"/>
      <c r="E256" s="196"/>
      <c r="F256" s="209"/>
      <c r="G256" s="241">
        <v>0</v>
      </c>
      <c r="H256" s="198"/>
      <c r="I256" s="38" t="s">
        <v>276</v>
      </c>
      <c r="J256" s="448"/>
      <c r="K256" s="444"/>
      <c r="L256" s="98"/>
      <c r="M256" s="84"/>
      <c r="N256" s="96"/>
      <c r="O256" s="98"/>
      <c r="P256" s="99"/>
      <c r="Q256" s="100"/>
      <c r="R256" s="100"/>
      <c r="S256" s="125"/>
    </row>
    <row r="257" spans="2:19" ht="16.5" hidden="1" outlineLevel="1" thickBot="1">
      <c r="B257" s="94"/>
      <c r="C257" s="190" t="str">
        <f>'Original Calculateur S'!$D257&amp;"_"&amp;COUNTIF($D$4:D257,D257)</f>
        <v>_0</v>
      </c>
      <c r="D257" s="199"/>
      <c r="E257" s="200"/>
      <c r="F257" s="203"/>
      <c r="G257" s="239">
        <v>0</v>
      </c>
      <c r="H257" s="202"/>
      <c r="I257" s="41" t="s">
        <v>276</v>
      </c>
      <c r="J257" s="448"/>
      <c r="K257" s="444"/>
      <c r="L257" s="84"/>
      <c r="M257" s="84"/>
      <c r="N257" s="96"/>
      <c r="O257" s="98"/>
      <c r="P257" s="99"/>
      <c r="Q257" s="100"/>
      <c r="R257" s="100"/>
      <c r="S257" s="125"/>
    </row>
    <row r="258" spans="2:19" ht="16.5" hidden="1" outlineLevel="1" thickBot="1">
      <c r="B258" s="94"/>
      <c r="C258" s="190" t="str">
        <f>'Original Calculateur S'!$D258&amp;"_"&amp;COUNTIF($D$4:D258,D258)</f>
        <v>_0</v>
      </c>
      <c r="D258" s="195"/>
      <c r="E258" s="196"/>
      <c r="F258" s="209"/>
      <c r="G258" s="241">
        <v>0</v>
      </c>
      <c r="H258" s="198"/>
      <c r="I258" s="38" t="s">
        <v>276</v>
      </c>
      <c r="J258" s="448"/>
      <c r="K258" s="444"/>
      <c r="L258" s="84"/>
      <c r="M258" s="84"/>
      <c r="N258" s="96"/>
      <c r="O258" s="98"/>
      <c r="P258" s="99"/>
      <c r="Q258" s="100"/>
      <c r="R258" s="100"/>
      <c r="S258" s="125"/>
    </row>
    <row r="259" spans="2:19" ht="16.5" hidden="1" outlineLevel="1" thickBot="1">
      <c r="B259" s="94"/>
      <c r="C259" s="190" t="str">
        <f>'Original Calculateur S'!$D259&amp;"_"&amp;COUNTIF($D$4:D259,D259)</f>
        <v>_0</v>
      </c>
      <c r="D259" s="199"/>
      <c r="E259" s="200"/>
      <c r="F259" s="203"/>
      <c r="G259" s="239">
        <v>0</v>
      </c>
      <c r="H259" s="202"/>
      <c r="I259" s="41" t="s">
        <v>276</v>
      </c>
      <c r="J259" s="448"/>
      <c r="K259" s="444"/>
      <c r="L259" s="84"/>
      <c r="M259" s="84"/>
      <c r="N259" s="96"/>
      <c r="O259" s="98"/>
      <c r="P259" s="99"/>
      <c r="Q259" s="100"/>
      <c r="R259" s="100"/>
      <c r="S259" s="125"/>
    </row>
    <row r="260" spans="2:19" ht="16.5" hidden="1" outlineLevel="1" thickBot="1">
      <c r="B260" s="94"/>
      <c r="C260" s="190" t="str">
        <f>'Original Calculateur S'!$D260&amp;"_"&amp;COUNTIF($D$4:D260,D260)</f>
        <v>_0</v>
      </c>
      <c r="D260" s="195"/>
      <c r="E260" s="196"/>
      <c r="F260" s="209"/>
      <c r="G260" s="241">
        <v>0</v>
      </c>
      <c r="H260" s="198"/>
      <c r="I260" s="38" t="s">
        <v>276</v>
      </c>
      <c r="J260" s="448"/>
      <c r="K260" s="444"/>
      <c r="L260" s="84"/>
      <c r="M260" s="84"/>
      <c r="N260" s="96"/>
      <c r="O260" s="98"/>
      <c r="P260" s="99"/>
      <c r="Q260" s="100"/>
      <c r="R260" s="100"/>
      <c r="S260" s="125"/>
    </row>
    <row r="261" spans="2:19" ht="16.5" hidden="1" outlineLevel="1" thickBot="1">
      <c r="B261" s="94"/>
      <c r="C261" s="190" t="str">
        <f>'Original Calculateur S'!$D261&amp;"_"&amp;COUNTIF($D$4:D261,D261)</f>
        <v>_0</v>
      </c>
      <c r="D261" s="199"/>
      <c r="E261" s="200"/>
      <c r="F261" s="203"/>
      <c r="G261" s="239">
        <v>0</v>
      </c>
      <c r="H261" s="202"/>
      <c r="I261" s="41" t="s">
        <v>276</v>
      </c>
      <c r="J261" s="448"/>
      <c r="K261" s="444"/>
      <c r="L261" s="84"/>
      <c r="M261" s="84"/>
      <c r="N261" s="96"/>
      <c r="O261" s="98"/>
      <c r="P261" s="99"/>
      <c r="Q261" s="100"/>
      <c r="R261" s="100"/>
      <c r="S261" s="125"/>
    </row>
    <row r="262" spans="2:19" ht="16.5" hidden="1" outlineLevel="1" thickBot="1">
      <c r="B262" s="94"/>
      <c r="C262" s="190" t="str">
        <f>'Original Calculateur S'!$D262&amp;"_"&amp;COUNTIF($D$4:D262,D262)</f>
        <v>_0</v>
      </c>
      <c r="D262" s="195"/>
      <c r="E262" s="196"/>
      <c r="F262" s="209"/>
      <c r="G262" s="241">
        <v>0</v>
      </c>
      <c r="H262" s="198"/>
      <c r="I262" s="38" t="s">
        <v>276</v>
      </c>
      <c r="J262" s="448"/>
      <c r="K262" s="444"/>
      <c r="L262" s="84"/>
      <c r="M262" s="84"/>
      <c r="N262" s="97"/>
      <c r="O262" s="98"/>
      <c r="P262" s="99"/>
      <c r="Q262" s="100"/>
      <c r="R262" s="100"/>
      <c r="S262" s="101"/>
    </row>
    <row r="263" spans="2:19" ht="16.5" hidden="1" outlineLevel="1" thickBot="1">
      <c r="B263" s="94"/>
      <c r="C263" s="190" t="str">
        <f>'Original Calculateur S'!$D263&amp;"_"&amp;COUNTIF($D$4:D263,D263)</f>
        <v>_0</v>
      </c>
      <c r="D263" s="199"/>
      <c r="E263" s="200"/>
      <c r="F263" s="203"/>
      <c r="G263" s="239">
        <v>0</v>
      </c>
      <c r="H263" s="202"/>
      <c r="I263" s="41" t="s">
        <v>276</v>
      </c>
      <c r="J263" s="448"/>
      <c r="K263" s="444"/>
      <c r="L263" s="98"/>
      <c r="M263" s="84"/>
      <c r="N263" s="96"/>
      <c r="O263" s="98"/>
      <c r="P263" s="99"/>
      <c r="Q263" s="100"/>
      <c r="R263" s="100"/>
      <c r="S263" s="125"/>
    </row>
    <row r="264" spans="2:19" ht="16.5" hidden="1" outlineLevel="1" thickBot="1">
      <c r="B264" s="94"/>
      <c r="C264" s="190" t="str">
        <f>'Original Calculateur S'!$D264&amp;"_"&amp;COUNTIF($D$4:D264,D264)</f>
        <v>_0</v>
      </c>
      <c r="D264" s="195"/>
      <c r="E264" s="196"/>
      <c r="F264" s="209"/>
      <c r="G264" s="241">
        <v>0</v>
      </c>
      <c r="H264" s="198"/>
      <c r="I264" s="38" t="s">
        <v>276</v>
      </c>
      <c r="J264" s="448"/>
      <c r="K264" s="444"/>
      <c r="L264" s="84"/>
      <c r="M264" s="84"/>
      <c r="N264" s="96"/>
      <c r="O264" s="98"/>
      <c r="P264" s="99"/>
      <c r="Q264" s="100"/>
      <c r="R264" s="100"/>
      <c r="S264" s="125"/>
    </row>
    <row r="265" spans="2:19" ht="16.5" hidden="1" outlineLevel="1" thickBot="1">
      <c r="B265" s="94"/>
      <c r="C265" s="190" t="str">
        <f>'Original Calculateur S'!$D265&amp;"_"&amp;COUNTIF($D$4:D265,D265)</f>
        <v>_0</v>
      </c>
      <c r="D265" s="199"/>
      <c r="E265" s="200"/>
      <c r="F265" s="203"/>
      <c r="G265" s="239">
        <v>0</v>
      </c>
      <c r="H265" s="202"/>
      <c r="I265" s="41" t="s">
        <v>276</v>
      </c>
      <c r="J265" s="448"/>
      <c r="K265" s="444"/>
      <c r="L265" s="84"/>
      <c r="M265" s="84"/>
      <c r="N265" s="96"/>
      <c r="O265" s="98"/>
      <c r="P265" s="99"/>
      <c r="Q265" s="100"/>
      <c r="R265" s="100"/>
      <c r="S265" s="125"/>
    </row>
    <row r="266" spans="2:19" thickBot="1">
      <c r="B266" s="103"/>
      <c r="C266" s="267"/>
      <c r="D266" s="268" t="s">
        <v>362</v>
      </c>
      <c r="E266" s="269"/>
      <c r="F266" s="270"/>
      <c r="G266" s="271"/>
      <c r="H266" s="272"/>
      <c r="I266" s="104"/>
      <c r="J266" s="465"/>
      <c r="K266" s="444"/>
      <c r="L266" s="84"/>
      <c r="M266" s="667"/>
      <c r="N266" s="659"/>
      <c r="O266" s="659"/>
      <c r="P266" s="659"/>
      <c r="Q266" s="100"/>
      <c r="R266" s="100"/>
      <c r="S266" s="125"/>
    </row>
    <row r="267" spans="2:19" outlineLevel="1" thickBot="1">
      <c r="B267" s="153" t="s">
        <v>128</v>
      </c>
      <c r="C267" s="190" t="str">
        <f>'Original Calculateur S'!$D267&amp;"_"&amp;COUNTIF($D$4:D267,D267)</f>
        <v>RILLETTES PORC_1</v>
      </c>
      <c r="D267" s="191" t="s">
        <v>128</v>
      </c>
      <c r="E267" s="192"/>
      <c r="F267" s="228">
        <v>100</v>
      </c>
      <c r="G267" s="239">
        <f>'Original Calculateur S'!$F267*J267/100</f>
        <v>0</v>
      </c>
      <c r="H267" s="145"/>
      <c r="I267" s="47" t="s">
        <v>276</v>
      </c>
      <c r="J267" s="447">
        <f>VLOOKUP(B267,'Original Planning S'!$A$15:$R$68,18,0)</f>
        <v>0</v>
      </c>
      <c r="K267" s="444"/>
      <c r="L267" s="84"/>
      <c r="M267" s="84"/>
      <c r="N267" s="96"/>
      <c r="O267" s="98"/>
      <c r="P267" s="99"/>
      <c r="Q267" s="100"/>
      <c r="R267" s="100"/>
      <c r="S267" s="125"/>
    </row>
    <row r="268" spans="2:19" ht="5.25" customHeight="1" thickBot="1">
      <c r="B268" s="154"/>
      <c r="C268" s="158"/>
      <c r="D268" s="160"/>
      <c r="E268" s="108"/>
      <c r="F268" s="108"/>
      <c r="G268" s="473" t="str">
        <f>IF(G267=0,"0","")</f>
        <v>0</v>
      </c>
      <c r="H268" s="273"/>
      <c r="I268" s="105"/>
      <c r="J268" s="466"/>
      <c r="K268" s="444"/>
      <c r="L268" s="84"/>
      <c r="M268" s="667"/>
      <c r="N268" s="659"/>
      <c r="O268" s="659"/>
      <c r="P268" s="659"/>
      <c r="Q268" s="100"/>
      <c r="R268" s="100"/>
      <c r="S268" s="125"/>
    </row>
    <row r="269" spans="2:19" outlineLevel="1" thickBot="1">
      <c r="B269" s="155" t="s">
        <v>150</v>
      </c>
      <c r="C269" s="190" t="str">
        <f>'Original Calculateur S'!$D269&amp;"_"&amp;COUNTIF($D$4:D269,D269)</f>
        <v>CAMEMBERT_1</v>
      </c>
      <c r="D269" s="191" t="s">
        <v>150</v>
      </c>
      <c r="E269" s="192"/>
      <c r="F269" s="228">
        <v>100</v>
      </c>
      <c r="G269" s="239">
        <f>'Original Calculateur S'!$F269*J269/100</f>
        <v>0.44999999999999996</v>
      </c>
      <c r="H269" s="145"/>
      <c r="I269" s="51" t="s">
        <v>276</v>
      </c>
      <c r="J269" s="447">
        <f>VLOOKUP(B269,'Original Planning S'!$A$15:$R$68,18,0)</f>
        <v>0.44999999999999996</v>
      </c>
      <c r="K269" s="444"/>
      <c r="L269" s="84"/>
      <c r="M269" s="84"/>
      <c r="N269" s="97"/>
      <c r="O269" s="98"/>
      <c r="P269" s="99"/>
      <c r="Q269" s="100"/>
      <c r="R269" s="100"/>
      <c r="S269" s="101"/>
    </row>
    <row r="270" spans="2:19" ht="5.25" customHeight="1" thickBot="1">
      <c r="B270" s="154"/>
      <c r="C270" s="158"/>
      <c r="D270" s="160"/>
      <c r="E270" s="108"/>
      <c r="F270" s="109"/>
      <c r="G270" s="473" t="str">
        <f>IF(G269=0,"0","")</f>
        <v/>
      </c>
      <c r="H270" s="274"/>
      <c r="I270" s="105"/>
      <c r="J270" s="466"/>
      <c r="K270" s="444"/>
      <c r="L270" s="98"/>
      <c r="M270" s="667"/>
      <c r="N270" s="659"/>
      <c r="O270" s="659"/>
      <c r="P270" s="659"/>
      <c r="Q270" s="100"/>
      <c r="R270" s="100"/>
      <c r="S270" s="125"/>
    </row>
    <row r="271" spans="2:19" outlineLevel="1" thickBot="1">
      <c r="B271" s="156" t="s">
        <v>153</v>
      </c>
      <c r="C271" s="190" t="str">
        <f>'Original Calculateur S'!$D271&amp;"_"&amp;COUNTIF($D$4:D271,D271)</f>
        <v>LOTTIER_1</v>
      </c>
      <c r="D271" s="191" t="s">
        <v>153</v>
      </c>
      <c r="E271" s="192"/>
      <c r="F271" s="228">
        <v>100</v>
      </c>
      <c r="G271" s="239">
        <f>'Original Calculateur S'!$F271*J271/100</f>
        <v>0</v>
      </c>
      <c r="H271" s="145"/>
      <c r="I271" s="41" t="s">
        <v>276</v>
      </c>
      <c r="J271" s="447">
        <f>VLOOKUP(B271,'Original Planning S'!$A$15:$R$68,18,0)</f>
        <v>0</v>
      </c>
      <c r="K271" s="444"/>
      <c r="L271" s="98"/>
      <c r="M271" s="84"/>
      <c r="N271" s="96"/>
      <c r="O271" s="98"/>
      <c r="P271" s="99"/>
      <c r="Q271" s="100"/>
      <c r="R271" s="100"/>
      <c r="S271" s="125"/>
    </row>
    <row r="272" spans="2:19" ht="5.25" customHeight="1" thickBot="1">
      <c r="B272" s="154"/>
      <c r="C272" s="158"/>
      <c r="D272" s="160"/>
      <c r="E272" s="108"/>
      <c r="F272" s="109"/>
      <c r="G272" s="473" t="str">
        <f>IF(G271=0,"0","")</f>
        <v>0</v>
      </c>
      <c r="H272" s="274"/>
      <c r="I272" s="105"/>
      <c r="J272" s="466"/>
      <c r="K272" s="444"/>
      <c r="L272" s="84"/>
      <c r="M272" s="667"/>
      <c r="N272" s="659"/>
      <c r="O272" s="659"/>
      <c r="P272" s="659"/>
      <c r="Q272" s="100"/>
      <c r="R272" s="100"/>
      <c r="S272" s="125"/>
    </row>
    <row r="273" spans="2:19" outlineLevel="1" thickBot="1">
      <c r="B273" s="156" t="s">
        <v>152</v>
      </c>
      <c r="C273" s="190" t="str">
        <f>'Original Calculateur S'!$D273&amp;"_"&amp;COUNTIF($D$4:D273,D273)</f>
        <v>ENTRAMMES_1</v>
      </c>
      <c r="D273" s="191" t="s">
        <v>152</v>
      </c>
      <c r="E273" s="192"/>
      <c r="F273" s="228">
        <v>100</v>
      </c>
      <c r="G273" s="239">
        <f>'Original Calculateur S'!$F273*J273/100</f>
        <v>0</v>
      </c>
      <c r="H273" s="145"/>
      <c r="I273" s="41" t="s">
        <v>276</v>
      </c>
      <c r="J273" s="447">
        <f>VLOOKUP(B273,'Original Planning S'!$A$15:$R$68,18,0)</f>
        <v>0</v>
      </c>
      <c r="K273" s="444"/>
      <c r="L273" s="84"/>
      <c r="M273" s="84"/>
      <c r="N273" s="96"/>
      <c r="O273" s="98"/>
      <c r="P273" s="99"/>
      <c r="Q273" s="100"/>
      <c r="R273" s="100"/>
      <c r="S273" s="125"/>
    </row>
    <row r="274" spans="2:19" ht="5.25" customHeight="1" thickBot="1">
      <c r="B274" s="154"/>
      <c r="C274" s="158"/>
      <c r="D274" s="160"/>
      <c r="E274" s="108"/>
      <c r="F274" s="109"/>
      <c r="G274" s="473" t="str">
        <f>IF(G273=0,"0","")</f>
        <v>0</v>
      </c>
      <c r="H274" s="274"/>
      <c r="I274" s="105"/>
      <c r="J274" s="466"/>
      <c r="K274" s="444"/>
      <c r="L274" s="84"/>
      <c r="M274" s="667"/>
      <c r="N274" s="659"/>
      <c r="O274" s="659"/>
      <c r="P274" s="659"/>
      <c r="Q274" s="100"/>
      <c r="R274" s="100"/>
      <c r="S274" s="125"/>
    </row>
    <row r="275" spans="2:19" outlineLevel="1" thickBot="1">
      <c r="B275" s="156" t="s">
        <v>151</v>
      </c>
      <c r="C275" s="190" t="str">
        <f>'Original Calculateur S'!$D275&amp;"_"&amp;COUNTIF($D$4:D275,D275)</f>
        <v>CHEVRE_2</v>
      </c>
      <c r="D275" s="191" t="s">
        <v>151</v>
      </c>
      <c r="E275" s="192"/>
      <c r="F275" s="228">
        <v>100</v>
      </c>
      <c r="G275" s="239">
        <f>'Original Calculateur S'!$F275*J275/100</f>
        <v>0</v>
      </c>
      <c r="H275" s="145"/>
      <c r="I275" s="41" t="s">
        <v>276</v>
      </c>
      <c r="J275" s="447">
        <f>VLOOKUP(B275,'Original Planning S'!$A$15:$R$68,18,0)</f>
        <v>0</v>
      </c>
      <c r="K275" s="444"/>
      <c r="L275" s="84"/>
      <c r="M275" s="84"/>
      <c r="N275" s="96"/>
      <c r="O275" s="98"/>
      <c r="P275" s="99"/>
      <c r="Q275" s="100"/>
      <c r="R275" s="100"/>
      <c r="S275" s="125"/>
    </row>
    <row r="276" spans="2:19" ht="5.25" customHeight="1" thickBot="1">
      <c r="B276" s="154"/>
      <c r="C276" s="158"/>
      <c r="D276" s="160"/>
      <c r="E276" s="108"/>
      <c r="F276" s="109"/>
      <c r="G276" s="473" t="str">
        <f>IF(G275=0,"0","")</f>
        <v>0</v>
      </c>
      <c r="H276" s="274"/>
      <c r="I276" s="105"/>
      <c r="J276" s="466"/>
      <c r="K276" s="444"/>
      <c r="L276" s="84"/>
      <c r="M276" s="667"/>
      <c r="N276" s="659"/>
      <c r="O276" s="659"/>
      <c r="P276" s="659"/>
      <c r="Q276" s="100"/>
      <c r="R276" s="100"/>
      <c r="S276" s="125"/>
    </row>
    <row r="277" spans="2:19" outlineLevel="1" thickBot="1">
      <c r="B277" s="157" t="s">
        <v>126</v>
      </c>
      <c r="C277" s="190" t="str">
        <f>'Original Calculateur S'!$D277&amp;"_"&amp;COUNTIF($D$4:D277,D277)</f>
        <v>BEURRE SEL GUERANDE_1</v>
      </c>
      <c r="D277" s="275" t="s">
        <v>126</v>
      </c>
      <c r="E277" s="192"/>
      <c r="F277" s="228">
        <v>100</v>
      </c>
      <c r="G277" s="239">
        <f>'Original Calculateur S'!$F277*J277/100</f>
        <v>0</v>
      </c>
      <c r="H277" s="145"/>
      <c r="I277" s="47" t="s">
        <v>276</v>
      </c>
      <c r="J277" s="447">
        <f>VLOOKUP(B277,'Original Planning S'!$A$15:$R$68,18,0)</f>
        <v>0</v>
      </c>
      <c r="K277" s="444"/>
      <c r="L277" s="84"/>
      <c r="M277" s="84"/>
      <c r="N277" s="96"/>
      <c r="O277" s="98"/>
      <c r="P277" s="99"/>
      <c r="Q277" s="100"/>
      <c r="R277" s="100"/>
      <c r="S277" s="125"/>
    </row>
    <row r="278" spans="2:19" ht="5.25" customHeight="1" thickBot="1">
      <c r="B278" s="154"/>
      <c r="C278" s="158"/>
      <c r="D278" s="160"/>
      <c r="E278" s="108"/>
      <c r="F278" s="109"/>
      <c r="G278" s="473" t="str">
        <f>IF(G277=0,"0","")</f>
        <v>0</v>
      </c>
      <c r="H278" s="274"/>
      <c r="I278" s="105"/>
      <c r="J278" s="466"/>
      <c r="K278" s="444"/>
      <c r="L278" s="84"/>
      <c r="M278" s="667"/>
      <c r="N278" s="659"/>
      <c r="O278" s="659"/>
      <c r="P278" s="659"/>
      <c r="Q278" s="100"/>
      <c r="R278" s="100"/>
      <c r="S278" s="125"/>
    </row>
    <row r="279" spans="2:19" outlineLevel="1" thickBot="1">
      <c r="B279" s="155" t="s">
        <v>127</v>
      </c>
      <c r="C279" s="190" t="str">
        <f>'Original Calculateur S'!$D279&amp;"_"&amp;COUNTIF($D$4:D279,D279)</f>
        <v>BEURRE AILLE_1</v>
      </c>
      <c r="D279" s="276" t="s">
        <v>127</v>
      </c>
      <c r="E279" s="192"/>
      <c r="F279" s="228">
        <v>100</v>
      </c>
      <c r="G279" s="239">
        <f>'Original Calculateur S'!$F279*J279/100</f>
        <v>0.44999999999999996</v>
      </c>
      <c r="H279" s="145"/>
      <c r="I279" s="51" t="s">
        <v>276</v>
      </c>
      <c r="J279" s="447">
        <f>VLOOKUP(B279,'Original Planning S'!$A$15:$R$68,18,0)</f>
        <v>0.44999999999999996</v>
      </c>
      <c r="K279" s="444"/>
      <c r="L279" s="84"/>
      <c r="M279" s="84"/>
      <c r="N279" s="96"/>
      <c r="O279" s="98"/>
      <c r="P279" s="99"/>
      <c r="Q279" s="100"/>
      <c r="R279" s="100"/>
      <c r="S279" s="125"/>
    </row>
    <row r="280" spans="2:19" ht="5.25" customHeight="1" thickBot="1">
      <c r="B280" s="158"/>
      <c r="C280" s="158"/>
      <c r="D280" s="277"/>
      <c r="E280" s="108"/>
      <c r="F280" s="109"/>
      <c r="G280" s="473" t="str">
        <f>IF(G279=0,"0","")</f>
        <v/>
      </c>
      <c r="H280" s="274"/>
      <c r="I280" s="110"/>
      <c r="J280" s="467"/>
      <c r="K280" s="444"/>
      <c r="L280" s="84"/>
      <c r="M280" s="84"/>
      <c r="N280" s="97"/>
      <c r="O280" s="98"/>
      <c r="P280" s="99"/>
      <c r="Q280" s="100"/>
      <c r="R280" s="100"/>
      <c r="S280" s="101"/>
    </row>
    <row r="281" spans="2:19" outlineLevel="1" thickBot="1">
      <c r="B281" s="155" t="s">
        <v>163</v>
      </c>
      <c r="C281" s="190" t="str">
        <f>'Original Calculateur S'!$D281&amp;"_"&amp;COUNTIF($D$4:D281,D281)</f>
        <v>CONFITURES_1</v>
      </c>
      <c r="D281" s="278" t="s">
        <v>163</v>
      </c>
      <c r="E281" s="279"/>
      <c r="F281" s="280">
        <v>100</v>
      </c>
      <c r="G281" s="243">
        <f>'Original Calculateur S'!$F281*J281/100</f>
        <v>0</v>
      </c>
      <c r="H281" s="146"/>
      <c r="I281" s="51" t="s">
        <v>276</v>
      </c>
      <c r="J281" s="447">
        <f>VLOOKUP(B281,'Original Planning S'!$A$15:$R$68,18,0)</f>
        <v>0</v>
      </c>
      <c r="K281" s="444"/>
      <c r="L281" s="111"/>
      <c r="M281" s="84"/>
      <c r="N281" s="96"/>
      <c r="O281" s="98"/>
      <c r="P281" s="99"/>
      <c r="Q281" s="100"/>
      <c r="R281" s="100"/>
      <c r="S281" s="125"/>
    </row>
    <row r="282" spans="2:19" ht="5.25" customHeight="1" thickBot="1">
      <c r="B282" s="158"/>
      <c r="C282" s="158"/>
      <c r="D282" s="277"/>
      <c r="E282" s="108"/>
      <c r="F282" s="109"/>
      <c r="G282" s="473" t="str">
        <f>IF(G281=0,"0","")</f>
        <v>0</v>
      </c>
      <c r="H282" s="274"/>
      <c r="I282" s="110"/>
      <c r="J282" s="467"/>
      <c r="K282" s="444"/>
      <c r="L282" s="84"/>
      <c r="M282" s="84"/>
      <c r="N282" s="97"/>
      <c r="O282" s="98"/>
      <c r="P282" s="99"/>
      <c r="Q282" s="100"/>
      <c r="R282" s="100"/>
      <c r="S282" s="101"/>
    </row>
    <row r="283" spans="2:19" outlineLevel="1" thickBot="1">
      <c r="B283" s="159" t="s">
        <v>321</v>
      </c>
      <c r="C283" s="190" t="str">
        <f>'Original Calculateur S'!$D283&amp;"_"&amp;COUNTIF($D$4:D283,D283)</f>
        <v>FARINE_2</v>
      </c>
      <c r="D283" s="278" t="s">
        <v>321</v>
      </c>
      <c r="E283" s="279"/>
      <c r="F283" s="281">
        <v>100</v>
      </c>
      <c r="G283" s="243">
        <f>'Original Calculateur S'!$F283*J283/100</f>
        <v>10</v>
      </c>
      <c r="H283" s="146"/>
      <c r="I283" s="51" t="s">
        <v>276</v>
      </c>
      <c r="J283" s="447">
        <f>VLOOKUP(B283,'Original Planning S'!$A$15:$R$78,18,0)</f>
        <v>10</v>
      </c>
      <c r="K283" s="444"/>
      <c r="L283" s="84"/>
      <c r="M283" s="84"/>
      <c r="N283" s="96"/>
      <c r="O283" s="98"/>
      <c r="P283" s="99"/>
      <c r="Q283" s="100"/>
      <c r="R283" s="100"/>
      <c r="S283" s="125"/>
    </row>
    <row r="284" spans="2:19" ht="6" customHeight="1" thickBot="1">
      <c r="B284" s="107"/>
      <c r="C284" s="154"/>
      <c r="D284" s="282"/>
      <c r="E284" s="283"/>
      <c r="F284" s="284"/>
      <c r="G284" s="346"/>
      <c r="H284" s="285"/>
      <c r="I284" s="110"/>
      <c r="J284" s="468"/>
      <c r="K284" s="444"/>
      <c r="L284" s="84"/>
      <c r="M284" s="84"/>
      <c r="N284" s="97"/>
      <c r="O284" s="98"/>
      <c r="P284" s="99"/>
      <c r="Q284" s="100"/>
      <c r="R284" s="100"/>
      <c r="S284" s="101"/>
    </row>
    <row r="285" spans="2:19">
      <c r="B285" s="112"/>
      <c r="C285" s="130"/>
      <c r="D285" s="113"/>
      <c r="E285" s="130"/>
      <c r="F285" s="114"/>
      <c r="G285" s="115"/>
      <c r="H285" s="115"/>
      <c r="I285" s="121"/>
      <c r="J285" s="449"/>
      <c r="K285" s="444"/>
      <c r="L285" s="98"/>
      <c r="M285" s="84"/>
      <c r="N285" s="96"/>
      <c r="O285" s="98"/>
      <c r="P285" s="99"/>
      <c r="Q285" s="100"/>
      <c r="R285" s="100"/>
      <c r="S285" s="125"/>
    </row>
    <row r="286" spans="2:19">
      <c r="B286" s="112"/>
      <c r="C286" s="130"/>
      <c r="D286" s="113"/>
      <c r="E286" s="130"/>
      <c r="F286" s="114"/>
      <c r="G286" s="115"/>
      <c r="H286" s="115"/>
      <c r="I286" s="121"/>
      <c r="J286" s="449"/>
      <c r="K286" s="444"/>
      <c r="L286" s="84"/>
      <c r="M286" s="84"/>
      <c r="N286" s="96"/>
      <c r="O286" s="98"/>
      <c r="P286" s="99"/>
      <c r="Q286" s="100"/>
      <c r="R286" s="100"/>
      <c r="S286" s="125"/>
    </row>
    <row r="287" spans="2:19">
      <c r="B287" s="112"/>
      <c r="C287" s="130"/>
      <c r="D287" s="113"/>
      <c r="E287" s="130"/>
      <c r="F287" s="114"/>
      <c r="G287" s="115"/>
      <c r="H287" s="115"/>
      <c r="I287" s="121"/>
      <c r="J287" s="449"/>
      <c r="K287" s="444"/>
      <c r="L287" s="84"/>
      <c r="M287" s="84"/>
      <c r="N287" s="96"/>
      <c r="O287" s="98"/>
      <c r="P287" s="99"/>
      <c r="Q287" s="100"/>
      <c r="R287" s="100"/>
      <c r="S287" s="125"/>
    </row>
    <row r="288" spans="2:19">
      <c r="B288" s="112"/>
      <c r="C288" s="130"/>
      <c r="D288" s="113"/>
      <c r="E288" s="130"/>
      <c r="F288" s="114"/>
      <c r="G288" s="115"/>
      <c r="H288" s="115"/>
      <c r="I288" s="121"/>
      <c r="J288" s="449"/>
      <c r="K288" s="444"/>
      <c r="L288" s="84"/>
      <c r="M288" s="84"/>
      <c r="N288" s="96"/>
      <c r="O288" s="98"/>
      <c r="P288" s="99"/>
      <c r="Q288" s="100"/>
      <c r="R288" s="100"/>
      <c r="S288" s="125"/>
    </row>
    <row r="289" spans="1:19">
      <c r="B289" s="112"/>
      <c r="C289" s="130"/>
      <c r="D289" s="113"/>
      <c r="E289" s="130"/>
      <c r="F289" s="114"/>
      <c r="G289" s="115"/>
      <c r="H289" s="115"/>
      <c r="I289" s="121"/>
      <c r="J289" s="449"/>
      <c r="K289" s="444"/>
      <c r="L289" s="84"/>
      <c r="M289" s="84"/>
      <c r="N289" s="96"/>
      <c r="O289" s="98"/>
      <c r="P289" s="99"/>
      <c r="Q289" s="100"/>
      <c r="R289" s="100"/>
      <c r="S289" s="125"/>
    </row>
    <row r="290" spans="1:19">
      <c r="B290" s="112"/>
      <c r="C290" s="130"/>
      <c r="D290" s="113"/>
      <c r="E290" s="130"/>
      <c r="F290" s="114"/>
      <c r="G290" s="115"/>
      <c r="H290" s="115"/>
      <c r="I290" s="121"/>
      <c r="J290" s="449"/>
      <c r="K290" s="444"/>
      <c r="L290" s="84"/>
      <c r="M290" s="84"/>
      <c r="N290" s="96"/>
      <c r="O290" s="98"/>
      <c r="P290" s="99"/>
      <c r="Q290" s="100"/>
      <c r="R290" s="100"/>
      <c r="S290" s="125"/>
    </row>
    <row r="291" spans="1:19">
      <c r="B291" s="112"/>
      <c r="C291" s="130"/>
      <c r="D291" s="113"/>
      <c r="E291" s="130"/>
      <c r="F291" s="114"/>
      <c r="G291" s="115"/>
      <c r="H291" s="115"/>
      <c r="I291" s="121"/>
      <c r="J291" s="449"/>
      <c r="K291" s="444"/>
      <c r="L291" s="84"/>
      <c r="M291" s="84"/>
      <c r="N291" s="96"/>
      <c r="O291" s="98"/>
      <c r="P291" s="99"/>
      <c r="Q291" s="100"/>
      <c r="R291" s="100"/>
      <c r="S291" s="125"/>
    </row>
    <row r="292" spans="1:19">
      <c r="B292" s="112"/>
      <c r="C292" s="130"/>
      <c r="D292" s="113"/>
      <c r="E292" s="130"/>
      <c r="F292" s="114"/>
      <c r="G292" s="115"/>
      <c r="H292" s="115"/>
      <c r="I292" s="121"/>
      <c r="J292" s="449"/>
      <c r="K292" s="444"/>
      <c r="L292" s="84"/>
      <c r="M292" s="84"/>
      <c r="N292" s="97"/>
      <c r="O292" s="98"/>
      <c r="P292" s="99"/>
      <c r="Q292" s="100"/>
      <c r="R292" s="100"/>
      <c r="S292" s="101"/>
    </row>
    <row r="293" spans="1:19">
      <c r="B293" s="112"/>
      <c r="C293" s="130"/>
      <c r="D293" s="113"/>
      <c r="E293" s="130"/>
      <c r="F293" s="114"/>
      <c r="G293" s="115"/>
      <c r="H293" s="115"/>
      <c r="I293" s="121"/>
      <c r="J293" s="449"/>
      <c r="K293" s="444"/>
      <c r="L293" s="98"/>
      <c r="M293" s="84"/>
      <c r="N293" s="96"/>
      <c r="O293" s="98"/>
      <c r="P293" s="99"/>
      <c r="Q293" s="100"/>
      <c r="R293" s="100"/>
      <c r="S293" s="125"/>
    </row>
    <row r="294" spans="1:19">
      <c r="B294" s="112"/>
      <c r="C294" s="130"/>
      <c r="D294" s="113"/>
      <c r="E294" s="130"/>
      <c r="F294" s="114"/>
      <c r="G294" s="115"/>
      <c r="H294" s="115"/>
      <c r="I294" s="121"/>
      <c r="J294" s="449"/>
      <c r="K294" s="444"/>
      <c r="L294" s="84"/>
      <c r="M294" s="84"/>
      <c r="N294" s="96"/>
      <c r="O294" s="98"/>
      <c r="P294" s="99"/>
      <c r="Q294" s="100"/>
      <c r="R294" s="100"/>
      <c r="S294" s="125"/>
    </row>
    <row r="295" spans="1:19">
      <c r="B295" s="112"/>
      <c r="C295" s="130"/>
      <c r="D295" s="113"/>
      <c r="E295" s="130"/>
      <c r="F295" s="114"/>
      <c r="G295" s="115"/>
      <c r="H295" s="115"/>
      <c r="I295" s="121"/>
      <c r="J295" s="449"/>
      <c r="K295" s="444"/>
      <c r="L295" s="84"/>
      <c r="M295" s="84"/>
      <c r="N295" s="96"/>
      <c r="O295" s="98"/>
      <c r="P295" s="99"/>
      <c r="Q295" s="100"/>
      <c r="R295" s="100"/>
      <c r="S295" s="125"/>
    </row>
    <row r="296" spans="1:19">
      <c r="B296" s="112"/>
      <c r="C296" s="130"/>
      <c r="D296" s="113"/>
      <c r="E296" s="130"/>
      <c r="F296" s="114"/>
      <c r="G296" s="115"/>
      <c r="H296" s="115"/>
      <c r="I296" s="121"/>
      <c r="J296" s="449"/>
      <c r="K296" s="444"/>
      <c r="L296" s="84"/>
      <c r="M296" s="84"/>
      <c r="N296" s="97"/>
      <c r="O296" s="98"/>
      <c r="P296" s="99"/>
      <c r="Q296" s="100"/>
      <c r="R296" s="100"/>
      <c r="S296" s="101"/>
    </row>
    <row r="297" spans="1:19">
      <c r="B297" s="112"/>
      <c r="C297" s="130"/>
      <c r="D297" s="113"/>
      <c r="E297" s="130"/>
      <c r="F297" s="114"/>
      <c r="G297" s="115"/>
      <c r="H297" s="115"/>
      <c r="I297" s="121"/>
      <c r="J297" s="449"/>
      <c r="K297" s="444"/>
      <c r="L297" s="98"/>
      <c r="M297" s="84"/>
      <c r="N297" s="96"/>
      <c r="O297" s="98"/>
      <c r="P297" s="116"/>
      <c r="Q297" s="100"/>
      <c r="R297" s="100"/>
      <c r="S297" s="125"/>
    </row>
    <row r="298" spans="1:19">
      <c r="B298" s="112"/>
      <c r="C298" s="130"/>
      <c r="D298" s="113"/>
      <c r="E298" s="130"/>
      <c r="F298" s="114"/>
      <c r="G298" s="115"/>
      <c r="H298" s="115"/>
      <c r="I298" s="121"/>
      <c r="J298" s="449"/>
      <c r="K298" s="444"/>
      <c r="L298" s="444"/>
      <c r="M298" s="84"/>
      <c r="N298" s="96"/>
      <c r="O298" s="118"/>
      <c r="P298" s="116"/>
      <c r="Q298" s="100"/>
      <c r="R298" s="100"/>
      <c r="S298" s="125"/>
    </row>
    <row r="299" spans="1:19">
      <c r="B299" s="112"/>
      <c r="C299" s="130"/>
      <c r="D299" s="113"/>
      <c r="E299" s="130"/>
      <c r="F299" s="114"/>
      <c r="G299" s="115"/>
      <c r="H299" s="115"/>
      <c r="I299" s="121"/>
      <c r="J299" s="449"/>
      <c r="K299" s="444"/>
      <c r="L299" s="84"/>
      <c r="M299" s="84"/>
      <c r="N299" s="96"/>
      <c r="O299" s="118"/>
      <c r="P299" s="116"/>
      <c r="Q299" s="100"/>
      <c r="R299" s="100"/>
      <c r="S299" s="125"/>
    </row>
    <row r="300" spans="1:19">
      <c r="B300" s="112"/>
      <c r="C300" s="130"/>
      <c r="D300" s="113"/>
      <c r="E300" s="130"/>
      <c r="F300" s="114"/>
      <c r="G300" s="115"/>
      <c r="H300" s="115"/>
      <c r="I300" s="121"/>
      <c r="J300" s="449"/>
      <c r="K300" s="444"/>
      <c r="L300" s="84"/>
      <c r="M300" s="84"/>
      <c r="N300" s="96"/>
      <c r="O300" s="118"/>
      <c r="P300" s="116"/>
      <c r="Q300" s="100"/>
      <c r="R300" s="100"/>
      <c r="S300" s="125"/>
    </row>
    <row r="301" spans="1:19">
      <c r="B301" s="112"/>
      <c r="C301" s="130"/>
      <c r="D301" s="113"/>
      <c r="E301" s="130"/>
      <c r="F301" s="114"/>
      <c r="G301" s="115"/>
      <c r="H301" s="115"/>
      <c r="I301" s="121"/>
      <c r="J301" s="449"/>
      <c r="K301" s="444"/>
      <c r="L301" s="84"/>
      <c r="M301" s="84"/>
      <c r="N301" s="96"/>
      <c r="O301" s="118"/>
      <c r="P301" s="116"/>
      <c r="Q301" s="100"/>
      <c r="R301" s="100"/>
      <c r="S301" s="125"/>
    </row>
    <row r="302" spans="1:19">
      <c r="A302" s="444"/>
      <c r="B302" s="112"/>
      <c r="C302" s="130"/>
      <c r="D302" s="113"/>
      <c r="E302" s="130"/>
      <c r="F302" s="114"/>
      <c r="G302" s="115"/>
      <c r="H302" s="115"/>
      <c r="I302" s="121"/>
      <c r="J302" s="449"/>
      <c r="K302" s="444"/>
      <c r="L302" s="117"/>
      <c r="M302" s="16"/>
      <c r="N302" s="118"/>
      <c r="O302" s="119"/>
      <c r="P302" s="120"/>
      <c r="Q302" s="120"/>
      <c r="R302" s="121"/>
    </row>
    <row r="303" spans="1:19">
      <c r="A303" s="444"/>
      <c r="B303" s="112"/>
      <c r="C303" s="130"/>
      <c r="D303" s="113"/>
      <c r="E303" s="130"/>
      <c r="F303" s="114"/>
      <c r="G303" s="115"/>
      <c r="H303" s="115"/>
      <c r="I303" s="121"/>
      <c r="J303" s="449"/>
      <c r="K303" s="444"/>
      <c r="L303" s="84"/>
      <c r="M303" s="16"/>
      <c r="N303" s="84"/>
      <c r="O303" s="99"/>
      <c r="P303" s="84"/>
      <c r="Q303" s="84"/>
      <c r="R303" s="84"/>
    </row>
    <row r="304" spans="1:19" hidden="1">
      <c r="A304" s="286" t="s">
        <v>102</v>
      </c>
      <c r="B304" s="112"/>
      <c r="C304" s="130"/>
      <c r="D304" s="113"/>
      <c r="E304" s="130"/>
      <c r="F304" s="114"/>
      <c r="G304" s="115"/>
      <c r="H304" s="115"/>
      <c r="I304" s="121"/>
      <c r="J304" s="449"/>
      <c r="K304" s="444"/>
      <c r="L304" s="117"/>
      <c r="M304" s="16"/>
      <c r="N304" s="118"/>
      <c r="O304" s="119"/>
      <c r="P304" s="122"/>
      <c r="Q304" s="122"/>
      <c r="R304" s="123"/>
    </row>
    <row r="305" spans="1:18" hidden="1">
      <c r="A305" s="286" t="s">
        <v>207</v>
      </c>
      <c r="B305" s="112"/>
      <c r="C305" s="130"/>
      <c r="D305" s="113"/>
      <c r="E305" s="130"/>
      <c r="F305" s="114"/>
      <c r="G305" s="115"/>
      <c r="H305" s="115"/>
      <c r="I305" s="121"/>
      <c r="J305" s="449"/>
      <c r="K305" s="444"/>
      <c r="L305" s="117"/>
      <c r="M305" s="16"/>
      <c r="N305" s="118"/>
      <c r="O305" s="119"/>
      <c r="P305" s="124"/>
      <c r="Q305" s="124"/>
      <c r="R305" s="125"/>
    </row>
    <row r="306" spans="1:18" hidden="1">
      <c r="A306" s="286" t="s">
        <v>208</v>
      </c>
      <c r="B306" s="112"/>
      <c r="C306" s="130"/>
      <c r="D306" s="113"/>
      <c r="E306" s="130"/>
      <c r="F306" s="114"/>
      <c r="G306" s="115"/>
      <c r="H306" s="115"/>
      <c r="I306" s="121"/>
      <c r="J306" s="449"/>
      <c r="K306" s="444"/>
      <c r="L306" s="117"/>
      <c r="M306" s="16"/>
      <c r="N306" s="118"/>
      <c r="O306" s="119"/>
      <c r="P306" s="124"/>
      <c r="Q306" s="124"/>
      <c r="R306" s="125"/>
    </row>
    <row r="307" spans="1:18" hidden="1">
      <c r="A307" s="286" t="s">
        <v>209</v>
      </c>
      <c r="B307" s="112"/>
      <c r="C307" s="130"/>
      <c r="D307" s="113"/>
      <c r="E307" s="130"/>
      <c r="F307" s="114"/>
      <c r="G307" s="115"/>
      <c r="H307" s="115"/>
      <c r="I307" s="121"/>
      <c r="J307" s="449"/>
      <c r="K307" s="444"/>
      <c r="L307" s="117"/>
      <c r="M307" s="16"/>
      <c r="N307" s="118"/>
      <c r="O307" s="119"/>
      <c r="P307" s="124"/>
      <c r="Q307" s="124"/>
      <c r="R307" s="125"/>
    </row>
    <row r="308" spans="1:18" hidden="1">
      <c r="A308" s="286" t="s">
        <v>210</v>
      </c>
      <c r="B308" s="112"/>
      <c r="C308" s="130"/>
      <c r="D308" s="113"/>
      <c r="E308" s="130"/>
      <c r="F308" s="114"/>
      <c r="G308" s="115"/>
      <c r="H308" s="115"/>
      <c r="I308" s="121"/>
      <c r="J308" s="449"/>
      <c r="K308" s="444"/>
      <c r="L308" s="84"/>
      <c r="M308" s="16"/>
      <c r="N308" s="106"/>
      <c r="O308" s="99"/>
      <c r="P308" s="126"/>
      <c r="Q308" s="126"/>
      <c r="R308" s="126"/>
    </row>
    <row r="309" spans="1:18" hidden="1">
      <c r="A309" s="286" t="s">
        <v>211</v>
      </c>
      <c r="B309" s="112"/>
      <c r="C309" s="130"/>
      <c r="D309" s="113"/>
      <c r="E309" s="130"/>
      <c r="F309" s="114"/>
      <c r="G309" s="115"/>
      <c r="H309" s="115"/>
      <c r="I309" s="121"/>
      <c r="J309" s="449"/>
      <c r="K309" s="444"/>
      <c r="L309" s="84"/>
      <c r="M309" s="16"/>
      <c r="N309" s="84"/>
      <c r="O309" s="99"/>
      <c r="P309" s="126"/>
      <c r="Q309" s="126"/>
      <c r="R309" s="126"/>
    </row>
    <row r="310" spans="1:18" hidden="1">
      <c r="A310" s="286" t="s">
        <v>212</v>
      </c>
      <c r="B310" s="112"/>
      <c r="C310" s="130"/>
      <c r="D310" s="113"/>
      <c r="E310" s="130"/>
      <c r="F310" s="114"/>
      <c r="G310" s="115"/>
      <c r="H310" s="115"/>
      <c r="I310" s="121"/>
      <c r="J310" s="449"/>
      <c r="K310" s="444"/>
      <c r="L310" s="127"/>
      <c r="M310" s="16"/>
      <c r="N310" s="91"/>
      <c r="O310" s="99"/>
      <c r="P310" s="128"/>
      <c r="Q310" s="128"/>
      <c r="R310" s="129"/>
    </row>
    <row r="311" spans="1:18" hidden="1">
      <c r="A311" s="286" t="s">
        <v>213</v>
      </c>
      <c r="B311" s="112"/>
      <c r="C311" s="130"/>
      <c r="D311" s="113"/>
      <c r="E311" s="130"/>
      <c r="F311" s="114"/>
      <c r="G311" s="115"/>
      <c r="H311" s="115"/>
      <c r="I311" s="121"/>
      <c r="J311" s="449"/>
      <c r="K311" s="444"/>
      <c r="L311" s="444"/>
      <c r="M311" s="444"/>
      <c r="N311" s="444"/>
      <c r="O311" s="444"/>
      <c r="P311" s="444"/>
      <c r="Q311" s="444"/>
      <c r="R311" s="444"/>
    </row>
    <row r="312" spans="1:18" hidden="1">
      <c r="A312" s="286" t="s">
        <v>214</v>
      </c>
      <c r="B312" s="112"/>
      <c r="C312" s="130"/>
      <c r="D312" s="113"/>
      <c r="E312" s="130"/>
      <c r="F312" s="114"/>
      <c r="G312" s="115"/>
      <c r="H312" s="115"/>
      <c r="I312" s="121"/>
      <c r="J312" s="449"/>
      <c r="K312" s="444"/>
      <c r="L312" s="444"/>
      <c r="M312" s="444"/>
      <c r="N312" s="444"/>
      <c r="O312" s="444"/>
      <c r="P312" s="444"/>
      <c r="Q312" s="444"/>
      <c r="R312" s="444"/>
    </row>
    <row r="313" spans="1:18" hidden="1">
      <c r="A313" s="286" t="s">
        <v>215</v>
      </c>
      <c r="B313" s="112"/>
      <c r="C313" s="130"/>
      <c r="D313" s="113"/>
      <c r="E313" s="130"/>
      <c r="F313" s="114"/>
      <c r="G313" s="115"/>
      <c r="H313" s="115"/>
      <c r="I313" s="121"/>
      <c r="J313" s="449"/>
      <c r="K313" s="444"/>
      <c r="L313" s="444"/>
      <c r="M313" s="444"/>
      <c r="N313" s="444"/>
      <c r="O313" s="444"/>
      <c r="P313" s="444"/>
      <c r="Q313" s="444"/>
      <c r="R313" s="444"/>
    </row>
    <row r="314" spans="1:18" hidden="1">
      <c r="A314" s="286" t="s">
        <v>216</v>
      </c>
      <c r="B314" s="112"/>
      <c r="C314" s="130"/>
      <c r="D314" s="113"/>
      <c r="E314" s="130"/>
      <c r="F314" s="114"/>
      <c r="G314" s="115"/>
      <c r="H314" s="115"/>
      <c r="I314" s="121"/>
      <c r="J314" s="449"/>
      <c r="K314" s="444"/>
      <c r="L314" s="444"/>
      <c r="M314" s="444"/>
      <c r="N314" s="444"/>
      <c r="O314" s="444"/>
      <c r="P314" s="444"/>
      <c r="Q314" s="444"/>
      <c r="R314" s="444"/>
    </row>
    <row r="315" spans="1:18" hidden="1">
      <c r="A315" s="286" t="s">
        <v>217</v>
      </c>
      <c r="B315" s="112"/>
      <c r="C315" s="130"/>
      <c r="D315" s="113"/>
      <c r="E315" s="130"/>
      <c r="F315" s="114"/>
      <c r="G315" s="115"/>
      <c r="H315" s="115"/>
      <c r="I315" s="121"/>
      <c r="J315" s="449"/>
      <c r="K315" s="444"/>
      <c r="L315" s="444"/>
      <c r="M315" s="444"/>
      <c r="N315" s="444"/>
      <c r="O315" s="444"/>
      <c r="P315" s="444"/>
      <c r="Q315" s="444"/>
      <c r="R315" s="444"/>
    </row>
    <row r="316" spans="1:18" hidden="1">
      <c r="A316" s="286" t="s">
        <v>218</v>
      </c>
      <c r="B316" s="112"/>
      <c r="C316" s="130"/>
      <c r="D316" s="113"/>
      <c r="E316" s="130"/>
      <c r="F316" s="114"/>
      <c r="G316" s="115"/>
      <c r="H316" s="115"/>
      <c r="I316" s="121"/>
      <c r="J316" s="449"/>
      <c r="K316" s="444"/>
      <c r="L316" s="444"/>
      <c r="M316" s="444"/>
      <c r="N316" s="444"/>
      <c r="O316" s="444"/>
      <c r="P316" s="444"/>
      <c r="Q316" s="444"/>
      <c r="R316" s="444"/>
    </row>
    <row r="317" spans="1:18" hidden="1">
      <c r="A317" s="286" t="s">
        <v>219</v>
      </c>
      <c r="B317" s="112"/>
      <c r="C317" s="130"/>
      <c r="D317" s="113"/>
      <c r="E317" s="130"/>
      <c r="F317" s="114"/>
      <c r="G317" s="115"/>
      <c r="H317" s="115"/>
      <c r="I317" s="121"/>
      <c r="J317" s="449"/>
      <c r="K317" s="444"/>
      <c r="L317" s="444"/>
      <c r="M317" s="444"/>
      <c r="N317" s="444"/>
      <c r="O317" s="444"/>
      <c r="P317" s="444"/>
      <c r="Q317" s="444"/>
      <c r="R317" s="444"/>
    </row>
    <row r="318" spans="1:18" hidden="1">
      <c r="A318" s="286" t="s">
        <v>220</v>
      </c>
      <c r="B318" s="112"/>
      <c r="C318" s="130"/>
      <c r="D318" s="113"/>
      <c r="E318" s="130"/>
      <c r="F318" s="114"/>
      <c r="G318" s="115"/>
      <c r="H318" s="115"/>
      <c r="I318" s="121"/>
      <c r="J318" s="449"/>
    </row>
    <row r="319" spans="1:18" hidden="1">
      <c r="A319" s="286" t="s">
        <v>221</v>
      </c>
      <c r="B319" s="112"/>
      <c r="C319" s="130"/>
      <c r="D319" s="113"/>
      <c r="E319" s="130"/>
      <c r="F319" s="114"/>
      <c r="G319" s="115"/>
      <c r="H319" s="115"/>
      <c r="I319" s="121"/>
      <c r="J319" s="449"/>
    </row>
    <row r="320" spans="1:18" hidden="1">
      <c r="A320" s="286" t="s">
        <v>222</v>
      </c>
      <c r="B320" s="112"/>
      <c r="C320" s="130"/>
      <c r="D320" s="113"/>
      <c r="E320" s="130"/>
      <c r="F320" s="114"/>
      <c r="G320" s="115"/>
      <c r="H320" s="115"/>
      <c r="I320" s="121"/>
      <c r="J320" s="449"/>
    </row>
    <row r="321" spans="1:10" hidden="1">
      <c r="A321" s="286" t="s">
        <v>223</v>
      </c>
      <c r="B321" s="112"/>
      <c r="C321" s="130"/>
      <c r="D321" s="113"/>
      <c r="E321" s="130"/>
      <c r="F321" s="114"/>
      <c r="G321" s="115"/>
      <c r="H321" s="115"/>
      <c r="I321" s="121"/>
      <c r="J321" s="449"/>
    </row>
    <row r="322" spans="1:10" hidden="1">
      <c r="A322" s="286" t="s">
        <v>224</v>
      </c>
      <c r="B322" s="112"/>
      <c r="C322" s="130"/>
      <c r="D322" s="113"/>
      <c r="E322" s="130"/>
      <c r="F322" s="114"/>
      <c r="G322" s="115"/>
      <c r="H322" s="115"/>
      <c r="I322" s="121"/>
      <c r="J322" s="449"/>
    </row>
    <row r="323" spans="1:10" hidden="1">
      <c r="A323" s="286" t="s">
        <v>225</v>
      </c>
      <c r="B323" s="112"/>
      <c r="C323" s="130"/>
      <c r="D323" s="113"/>
      <c r="E323" s="130"/>
      <c r="F323" s="114"/>
      <c r="G323" s="115"/>
      <c r="H323" s="115"/>
      <c r="I323" s="121"/>
      <c r="J323" s="449"/>
    </row>
    <row r="324" spans="1:10" hidden="1">
      <c r="A324" s="286" t="s">
        <v>226</v>
      </c>
      <c r="B324" s="112"/>
      <c r="C324" s="130"/>
      <c r="D324" s="113"/>
      <c r="E324" s="130"/>
      <c r="F324" s="114"/>
      <c r="G324" s="115"/>
      <c r="H324" s="115"/>
      <c r="I324" s="121"/>
      <c r="J324" s="449"/>
    </row>
    <row r="325" spans="1:10" hidden="1">
      <c r="A325" s="286" t="s">
        <v>227</v>
      </c>
      <c r="B325" s="112"/>
      <c r="C325" s="130"/>
      <c r="D325" s="113"/>
      <c r="E325" s="130"/>
      <c r="F325" s="114"/>
      <c r="G325" s="115"/>
      <c r="H325" s="115"/>
      <c r="I325" s="121"/>
      <c r="J325" s="449"/>
    </row>
    <row r="326" spans="1:10" hidden="1">
      <c r="A326" s="286" t="s">
        <v>228</v>
      </c>
      <c r="B326" s="112"/>
      <c r="C326" s="130"/>
      <c r="D326" s="113"/>
      <c r="E326" s="130"/>
      <c r="F326" s="114"/>
      <c r="G326" s="115"/>
      <c r="H326" s="115"/>
      <c r="I326" s="121"/>
      <c r="J326" s="449"/>
    </row>
    <row r="327" spans="1:10" hidden="1">
      <c r="A327" s="286" t="s">
        <v>229</v>
      </c>
      <c r="B327" s="112"/>
      <c r="C327" s="130"/>
      <c r="D327" s="113"/>
      <c r="E327" s="130"/>
      <c r="F327" s="114"/>
      <c r="G327" s="115"/>
      <c r="H327" s="115"/>
      <c r="I327" s="121"/>
      <c r="J327" s="449"/>
    </row>
    <row r="328" spans="1:10" hidden="1">
      <c r="A328" s="286" t="s">
        <v>230</v>
      </c>
      <c r="B328" s="112"/>
      <c r="C328" s="130"/>
      <c r="D328" s="113"/>
      <c r="E328" s="130"/>
      <c r="F328" s="114"/>
      <c r="G328" s="115"/>
      <c r="H328" s="115"/>
      <c r="I328" s="121"/>
      <c r="J328" s="449"/>
    </row>
    <row r="329" spans="1:10" hidden="1">
      <c r="A329" s="286" t="s">
        <v>231</v>
      </c>
      <c r="B329" s="112"/>
      <c r="C329" s="130"/>
      <c r="D329" s="113"/>
      <c r="E329" s="130"/>
      <c r="F329" s="114"/>
      <c r="G329" s="115"/>
      <c r="H329" s="115"/>
      <c r="I329" s="121"/>
      <c r="J329" s="449"/>
    </row>
    <row r="330" spans="1:10" hidden="1">
      <c r="A330" s="286" t="s">
        <v>232</v>
      </c>
      <c r="B330" s="112"/>
      <c r="C330" s="130"/>
      <c r="D330" s="113"/>
      <c r="E330" s="130"/>
      <c r="F330" s="114"/>
      <c r="G330" s="115"/>
      <c r="H330" s="115"/>
      <c r="I330" s="121"/>
      <c r="J330" s="449"/>
    </row>
    <row r="331" spans="1:10" hidden="1">
      <c r="A331" s="286" t="s">
        <v>233</v>
      </c>
      <c r="B331" s="112"/>
      <c r="C331" s="130"/>
      <c r="D331" s="113"/>
      <c r="E331" s="130"/>
      <c r="F331" s="114"/>
      <c r="G331" s="115"/>
      <c r="H331" s="115"/>
      <c r="I331" s="121"/>
      <c r="J331" s="449"/>
    </row>
    <row r="332" spans="1:10" hidden="1">
      <c r="A332" s="286" t="s">
        <v>234</v>
      </c>
      <c r="B332" s="112"/>
      <c r="C332" s="130"/>
      <c r="D332" s="113"/>
      <c r="E332" s="130"/>
      <c r="F332" s="114"/>
      <c r="G332" s="115"/>
      <c r="H332" s="115"/>
      <c r="I332" s="121"/>
      <c r="J332" s="449"/>
    </row>
    <row r="333" spans="1:10" hidden="1">
      <c r="A333" s="286" t="s">
        <v>235</v>
      </c>
      <c r="B333" s="112"/>
      <c r="C333" s="130"/>
      <c r="D333" s="113"/>
      <c r="E333" s="130"/>
      <c r="F333" s="114"/>
      <c r="G333" s="115"/>
      <c r="H333" s="115"/>
      <c r="I333" s="121"/>
      <c r="J333" s="449"/>
    </row>
    <row r="334" spans="1:10" hidden="1">
      <c r="A334" s="286" t="s">
        <v>236</v>
      </c>
      <c r="B334" s="112"/>
      <c r="C334" s="130"/>
      <c r="D334" s="113"/>
      <c r="E334" s="130"/>
      <c r="F334" s="114"/>
      <c r="G334" s="115"/>
      <c r="H334" s="115"/>
      <c r="I334" s="121"/>
      <c r="J334" s="449"/>
    </row>
    <row r="335" spans="1:10" hidden="1">
      <c r="A335" s="286" t="s">
        <v>237</v>
      </c>
      <c r="B335" s="112"/>
      <c r="C335" s="130"/>
      <c r="D335" s="113"/>
      <c r="E335" s="130"/>
      <c r="F335" s="114"/>
      <c r="G335" s="115"/>
      <c r="H335" s="115"/>
      <c r="I335" s="121"/>
      <c r="J335" s="449"/>
    </row>
    <row r="336" spans="1:10" hidden="1">
      <c r="A336" s="286" t="s">
        <v>238</v>
      </c>
      <c r="B336" s="112"/>
      <c r="C336" s="130"/>
      <c r="D336" s="113"/>
      <c r="E336" s="130"/>
      <c r="F336" s="114"/>
      <c r="G336" s="115"/>
      <c r="H336" s="115"/>
      <c r="I336" s="121"/>
      <c r="J336" s="449"/>
    </row>
    <row r="337" spans="1:10" hidden="1">
      <c r="A337" s="286" t="s">
        <v>239</v>
      </c>
      <c r="B337" s="112"/>
      <c r="C337" s="130"/>
      <c r="D337" s="113"/>
      <c r="E337" s="130"/>
      <c r="F337" s="114"/>
      <c r="G337" s="115"/>
      <c r="H337" s="115"/>
      <c r="I337" s="121"/>
      <c r="J337" s="449"/>
    </row>
    <row r="338" spans="1:10" hidden="1">
      <c r="A338" s="286" t="s">
        <v>240</v>
      </c>
      <c r="B338" s="112"/>
      <c r="C338" s="130"/>
      <c r="D338" s="113"/>
      <c r="E338" s="130"/>
      <c r="F338" s="114"/>
      <c r="G338" s="115"/>
      <c r="H338" s="115"/>
      <c r="I338" s="121"/>
      <c r="J338" s="449"/>
    </row>
    <row r="339" spans="1:10" hidden="1">
      <c r="A339" s="286" t="s">
        <v>241</v>
      </c>
      <c r="B339" s="112"/>
      <c r="C339" s="130"/>
      <c r="D339" s="113"/>
      <c r="E339" s="130"/>
      <c r="F339" s="114"/>
      <c r="G339" s="115"/>
      <c r="H339" s="115"/>
      <c r="I339" s="121"/>
      <c r="J339" s="449"/>
    </row>
    <row r="340" spans="1:10" hidden="1">
      <c r="A340" s="286" t="s">
        <v>242</v>
      </c>
      <c r="B340" s="112"/>
      <c r="C340" s="130"/>
      <c r="D340" s="113"/>
      <c r="E340" s="130"/>
      <c r="F340" s="114"/>
      <c r="G340" s="115"/>
      <c r="H340" s="115"/>
      <c r="I340" s="121"/>
      <c r="J340" s="449"/>
    </row>
    <row r="341" spans="1:10" hidden="1">
      <c r="A341" s="286" t="s">
        <v>243</v>
      </c>
      <c r="B341" s="112"/>
      <c r="C341" s="130"/>
      <c r="D341" s="113"/>
      <c r="E341" s="130"/>
      <c r="F341" s="114"/>
      <c r="G341" s="115"/>
      <c r="H341" s="115"/>
      <c r="I341" s="121"/>
      <c r="J341" s="449"/>
    </row>
    <row r="342" spans="1:10" hidden="1">
      <c r="A342" s="286" t="s">
        <v>244</v>
      </c>
      <c r="B342" s="112"/>
      <c r="C342" s="130"/>
      <c r="D342" s="113"/>
      <c r="E342" s="130"/>
      <c r="F342" s="114"/>
      <c r="G342" s="115"/>
      <c r="H342" s="115"/>
      <c r="I342" s="121"/>
      <c r="J342" s="449"/>
    </row>
    <row r="343" spans="1:10" hidden="1">
      <c r="A343" s="286" t="s">
        <v>245</v>
      </c>
      <c r="B343" s="112"/>
      <c r="C343" s="130"/>
      <c r="D343" s="113"/>
      <c r="E343" s="130"/>
      <c r="F343" s="114"/>
      <c r="G343" s="115"/>
      <c r="H343" s="115"/>
      <c r="I343" s="121"/>
      <c r="J343" s="449"/>
    </row>
    <row r="344" spans="1:10" hidden="1">
      <c r="A344" s="286" t="s">
        <v>246</v>
      </c>
      <c r="B344" s="112"/>
      <c r="C344" s="130"/>
      <c r="D344" s="113"/>
      <c r="E344" s="130"/>
      <c r="F344" s="114"/>
      <c r="G344" s="115"/>
      <c r="H344" s="115"/>
      <c r="I344" s="121"/>
      <c r="J344" s="449"/>
    </row>
    <row r="345" spans="1:10" hidden="1">
      <c r="A345" s="286" t="s">
        <v>247</v>
      </c>
      <c r="B345" s="112"/>
      <c r="C345" s="130"/>
      <c r="D345" s="113"/>
      <c r="E345" s="130"/>
      <c r="F345" s="114"/>
      <c r="G345" s="115"/>
      <c r="H345" s="115"/>
      <c r="I345" s="121"/>
      <c r="J345" s="449"/>
    </row>
    <row r="346" spans="1:10" hidden="1">
      <c r="A346" s="286" t="s">
        <v>248</v>
      </c>
      <c r="B346" s="112"/>
      <c r="C346" s="130"/>
      <c r="D346" s="113"/>
      <c r="E346" s="130"/>
      <c r="F346" s="114"/>
      <c r="G346" s="115"/>
      <c r="H346" s="115"/>
      <c r="I346" s="121"/>
      <c r="J346" s="449"/>
    </row>
    <row r="347" spans="1:10" hidden="1">
      <c r="A347" s="286" t="s">
        <v>249</v>
      </c>
      <c r="B347" s="112"/>
      <c r="C347" s="130"/>
      <c r="D347" s="113"/>
      <c r="E347" s="130"/>
      <c r="F347" s="114"/>
      <c r="G347" s="115"/>
      <c r="H347" s="115"/>
      <c r="I347" s="121"/>
      <c r="J347" s="449"/>
    </row>
    <row r="348" spans="1:10" hidden="1">
      <c r="A348" s="286" t="s">
        <v>250</v>
      </c>
      <c r="B348" s="112"/>
      <c r="C348" s="130"/>
      <c r="D348" s="113"/>
      <c r="E348" s="130"/>
      <c r="F348" s="114"/>
      <c r="G348" s="115"/>
      <c r="H348" s="115"/>
      <c r="I348" s="121"/>
      <c r="J348" s="449"/>
    </row>
    <row r="349" spans="1:10" hidden="1">
      <c r="A349" s="286" t="s">
        <v>251</v>
      </c>
      <c r="B349" s="112"/>
      <c r="C349" s="130"/>
      <c r="D349" s="113"/>
      <c r="E349" s="130"/>
      <c r="F349" s="114"/>
      <c r="G349" s="115"/>
      <c r="H349" s="115"/>
      <c r="I349" s="121"/>
      <c r="J349" s="449"/>
    </row>
    <row r="350" spans="1:10" hidden="1">
      <c r="A350" s="286" t="s">
        <v>252</v>
      </c>
      <c r="B350" s="112"/>
      <c r="C350" s="130"/>
      <c r="D350" s="113"/>
      <c r="E350" s="130"/>
      <c r="F350" s="114"/>
      <c r="G350" s="115"/>
      <c r="H350" s="115"/>
      <c r="I350" s="121"/>
      <c r="J350" s="449"/>
    </row>
    <row r="351" spans="1:10" hidden="1">
      <c r="A351" s="286" t="s">
        <v>253</v>
      </c>
      <c r="B351" s="112"/>
      <c r="C351" s="130"/>
      <c r="D351" s="113"/>
      <c r="E351" s="130"/>
      <c r="F351" s="114"/>
      <c r="G351" s="115"/>
      <c r="H351" s="115"/>
      <c r="I351" s="121"/>
      <c r="J351" s="449"/>
    </row>
    <row r="352" spans="1:10" hidden="1">
      <c r="A352" s="286" t="s">
        <v>254</v>
      </c>
      <c r="B352" s="112"/>
      <c r="C352" s="130"/>
      <c r="D352" s="113"/>
      <c r="E352" s="130"/>
      <c r="F352" s="114"/>
      <c r="G352" s="115"/>
      <c r="H352" s="115"/>
      <c r="I352" s="121"/>
      <c r="J352" s="449"/>
    </row>
    <row r="353" spans="1:10" hidden="1">
      <c r="A353" s="286" t="s">
        <v>255</v>
      </c>
      <c r="B353" s="112"/>
      <c r="C353" s="130"/>
      <c r="D353" s="113"/>
      <c r="E353" s="130"/>
      <c r="F353" s="114"/>
      <c r="G353" s="115"/>
      <c r="H353" s="115"/>
      <c r="I353" s="121"/>
      <c r="J353" s="449"/>
    </row>
    <row r="354" spans="1:10" hidden="1">
      <c r="A354" s="286" t="s">
        <v>256</v>
      </c>
      <c r="B354" s="112"/>
      <c r="C354" s="130"/>
      <c r="D354" s="113"/>
      <c r="E354" s="130"/>
      <c r="F354" s="114"/>
      <c r="G354" s="115"/>
      <c r="H354" s="115"/>
      <c r="I354" s="121"/>
      <c r="J354" s="449"/>
    </row>
    <row r="355" spans="1:10" hidden="1">
      <c r="A355" s="286" t="s">
        <v>257</v>
      </c>
      <c r="B355" s="112"/>
      <c r="C355" s="130"/>
      <c r="D355" s="113"/>
      <c r="E355" s="130"/>
      <c r="F355" s="114"/>
      <c r="G355" s="115"/>
      <c r="H355" s="115"/>
      <c r="I355" s="121"/>
      <c r="J355" s="449"/>
    </row>
    <row r="356" spans="1:10">
      <c r="A356" s="444"/>
      <c r="B356" s="112"/>
      <c r="C356" s="130"/>
      <c r="D356" s="113"/>
      <c r="E356" s="130"/>
      <c r="F356" s="114"/>
      <c r="G356" s="115"/>
      <c r="H356" s="115"/>
      <c r="I356" s="121"/>
      <c r="J356" s="449"/>
    </row>
    <row r="357" spans="1:10">
      <c r="A357" s="444"/>
      <c r="B357" s="112"/>
      <c r="C357" s="130"/>
      <c r="D357" s="113"/>
      <c r="E357" s="130"/>
      <c r="F357" s="114"/>
      <c r="G357" s="115"/>
      <c r="H357" s="115"/>
      <c r="I357" s="121"/>
      <c r="J357" s="449"/>
    </row>
    <row r="358" spans="1:10">
      <c r="A358" s="444"/>
      <c r="B358" s="112"/>
      <c r="C358" s="130"/>
      <c r="D358" s="113"/>
      <c r="E358" s="130"/>
      <c r="F358" s="114"/>
      <c r="G358" s="115"/>
      <c r="H358" s="115"/>
      <c r="I358" s="121"/>
      <c r="J358" s="449"/>
    </row>
    <row r="359" spans="1:10">
      <c r="A359" s="444"/>
      <c r="B359" s="112"/>
      <c r="C359" s="130"/>
      <c r="D359" s="113"/>
      <c r="E359" s="130"/>
      <c r="F359" s="114"/>
      <c r="G359" s="115"/>
      <c r="H359" s="115"/>
      <c r="I359" s="121"/>
      <c r="J359" s="449"/>
    </row>
    <row r="360" spans="1:10">
      <c r="A360" s="444"/>
      <c r="B360" s="112"/>
      <c r="C360" s="130"/>
      <c r="D360" s="113"/>
      <c r="E360" s="130"/>
      <c r="F360" s="114"/>
      <c r="G360" s="115"/>
      <c r="H360" s="115"/>
      <c r="I360" s="121"/>
      <c r="J360" s="449"/>
    </row>
    <row r="361" spans="1:10">
      <c r="A361" s="444"/>
      <c r="B361" s="112"/>
      <c r="C361" s="130"/>
      <c r="D361" s="113"/>
      <c r="E361" s="130"/>
      <c r="F361" s="114"/>
      <c r="G361" s="115"/>
      <c r="H361" s="115"/>
      <c r="I361" s="121"/>
      <c r="J361" s="449"/>
    </row>
    <row r="362" spans="1:10">
      <c r="A362" s="444"/>
      <c r="B362" s="112"/>
      <c r="C362" s="130"/>
      <c r="D362" s="113"/>
      <c r="E362" s="130"/>
      <c r="F362" s="114"/>
      <c r="G362" s="115"/>
      <c r="H362" s="115"/>
      <c r="I362" s="121"/>
      <c r="J362" s="449"/>
    </row>
    <row r="363" spans="1:10">
      <c r="A363" s="444"/>
      <c r="B363" s="112"/>
      <c r="C363" s="130"/>
      <c r="D363" s="113"/>
      <c r="E363" s="130"/>
      <c r="F363" s="114"/>
      <c r="G363" s="115"/>
      <c r="H363" s="115"/>
      <c r="I363" s="121"/>
      <c r="J363" s="449"/>
    </row>
    <row r="364" spans="1:10">
      <c r="A364" s="444"/>
      <c r="B364" s="112"/>
      <c r="C364" s="130"/>
      <c r="D364" s="113"/>
      <c r="E364" s="130"/>
      <c r="F364" s="114"/>
      <c r="G364" s="115"/>
      <c r="H364" s="115"/>
      <c r="I364" s="121"/>
      <c r="J364" s="449"/>
    </row>
    <row r="365" spans="1:10">
      <c r="A365" s="444"/>
      <c r="B365" s="112"/>
      <c r="C365" s="130"/>
      <c r="D365" s="113"/>
      <c r="E365" s="130"/>
      <c r="F365" s="114"/>
      <c r="G365" s="115"/>
      <c r="H365" s="115"/>
      <c r="I365" s="121"/>
      <c r="J365" s="449"/>
    </row>
    <row r="366" spans="1:10">
      <c r="B366" s="112"/>
      <c r="C366" s="130"/>
      <c r="D366" s="113"/>
      <c r="E366" s="130"/>
      <c r="F366" s="114"/>
      <c r="G366" s="115"/>
      <c r="H366" s="115"/>
      <c r="I366" s="121"/>
      <c r="J366" s="449"/>
    </row>
    <row r="367" spans="1:10">
      <c r="B367" s="112"/>
      <c r="C367" s="130"/>
      <c r="D367" s="113"/>
      <c r="E367" s="130"/>
      <c r="F367" s="114"/>
      <c r="G367" s="115"/>
      <c r="H367" s="115"/>
      <c r="I367" s="121"/>
      <c r="J367" s="449"/>
    </row>
    <row r="368" spans="1:10">
      <c r="B368" s="112"/>
      <c r="C368" s="130"/>
      <c r="D368" s="113"/>
      <c r="E368" s="130"/>
      <c r="F368" s="114"/>
      <c r="G368" s="115"/>
      <c r="H368" s="115"/>
      <c r="I368" s="121"/>
      <c r="J368" s="449"/>
    </row>
    <row r="369" spans="2:10">
      <c r="B369" s="112"/>
      <c r="C369" s="130"/>
      <c r="D369" s="113"/>
      <c r="E369" s="130"/>
      <c r="F369" s="114"/>
      <c r="G369" s="115"/>
      <c r="H369" s="115"/>
      <c r="I369" s="121"/>
      <c r="J369" s="449"/>
    </row>
    <row r="370" spans="2:10">
      <c r="B370" s="112"/>
      <c r="C370" s="130"/>
      <c r="D370" s="113"/>
      <c r="E370" s="130"/>
      <c r="F370" s="114"/>
      <c r="G370" s="115"/>
      <c r="H370" s="115"/>
      <c r="I370" s="121"/>
      <c r="J370" s="449"/>
    </row>
    <row r="371" spans="2:10">
      <c r="B371" s="112"/>
      <c r="C371" s="130"/>
      <c r="D371" s="113"/>
      <c r="E371" s="130"/>
      <c r="F371" s="114"/>
      <c r="G371" s="115"/>
      <c r="H371" s="115"/>
      <c r="I371" s="121"/>
      <c r="J371" s="449"/>
    </row>
    <row r="372" spans="2:10">
      <c r="B372" s="112"/>
      <c r="C372" s="130"/>
      <c r="D372" s="113"/>
      <c r="E372" s="130"/>
      <c r="F372" s="114"/>
      <c r="G372" s="115"/>
      <c r="H372" s="115"/>
      <c r="I372" s="121"/>
      <c r="J372" s="449"/>
    </row>
    <row r="373" spans="2:10">
      <c r="B373" s="112"/>
      <c r="C373" s="130"/>
      <c r="D373" s="113"/>
      <c r="E373" s="130"/>
      <c r="F373" s="114"/>
      <c r="G373" s="115"/>
      <c r="H373" s="115"/>
      <c r="I373" s="121"/>
      <c r="J373" s="449"/>
    </row>
    <row r="374" spans="2:10">
      <c r="B374" s="112"/>
      <c r="C374" s="130"/>
      <c r="D374" s="113"/>
      <c r="E374" s="130"/>
      <c r="F374" s="114"/>
      <c r="G374" s="115"/>
      <c r="H374" s="115"/>
      <c r="I374" s="121"/>
      <c r="J374" s="449"/>
    </row>
    <row r="375" spans="2:10">
      <c r="B375" s="112"/>
      <c r="C375" s="130"/>
      <c r="D375" s="113"/>
      <c r="E375" s="130"/>
      <c r="F375" s="114"/>
      <c r="G375" s="115"/>
      <c r="H375" s="115"/>
      <c r="I375" s="121"/>
      <c r="J375" s="449"/>
    </row>
    <row r="376" spans="2:10">
      <c r="B376" s="112"/>
      <c r="C376" s="130"/>
      <c r="D376" s="113"/>
      <c r="E376" s="130"/>
      <c r="F376" s="114"/>
      <c r="G376" s="115"/>
      <c r="H376" s="115"/>
      <c r="I376" s="121"/>
      <c r="J376" s="449"/>
    </row>
    <row r="377" spans="2:10">
      <c r="B377" s="112"/>
      <c r="C377" s="130"/>
      <c r="D377" s="113"/>
      <c r="E377" s="130"/>
      <c r="F377" s="114"/>
      <c r="G377" s="115"/>
      <c r="H377" s="115"/>
      <c r="I377" s="121"/>
      <c r="J377" s="449"/>
    </row>
    <row r="378" spans="2:10">
      <c r="B378" s="112"/>
      <c r="C378" s="130"/>
      <c r="D378" s="113"/>
      <c r="E378" s="130"/>
      <c r="F378" s="114"/>
      <c r="G378" s="115"/>
      <c r="H378" s="115"/>
      <c r="I378" s="121"/>
      <c r="J378" s="449"/>
    </row>
    <row r="379" spans="2:10">
      <c r="B379" s="112"/>
      <c r="C379" s="130"/>
      <c r="D379" s="113"/>
      <c r="E379" s="130"/>
      <c r="F379" s="114"/>
      <c r="G379" s="115"/>
      <c r="H379" s="115"/>
      <c r="I379" s="121"/>
      <c r="J379" s="449"/>
    </row>
    <row r="380" spans="2:10">
      <c r="B380" s="112"/>
      <c r="C380" s="130"/>
      <c r="D380" s="113"/>
      <c r="E380" s="130"/>
      <c r="F380" s="114"/>
      <c r="G380" s="115"/>
      <c r="H380" s="115"/>
      <c r="I380" s="121"/>
      <c r="J380" s="449"/>
    </row>
    <row r="381" spans="2:10">
      <c r="B381" s="112"/>
      <c r="C381" s="130"/>
      <c r="D381" s="113"/>
      <c r="E381" s="130"/>
      <c r="F381" s="114"/>
      <c r="G381" s="115"/>
      <c r="H381" s="115"/>
      <c r="I381" s="121"/>
      <c r="J381" s="449"/>
    </row>
    <row r="382" spans="2:10">
      <c r="B382" s="112"/>
      <c r="C382" s="130"/>
      <c r="D382" s="113"/>
      <c r="E382" s="130"/>
      <c r="F382" s="114"/>
      <c r="G382" s="115"/>
      <c r="H382" s="115"/>
      <c r="I382" s="121"/>
      <c r="J382" s="449"/>
    </row>
    <row r="383" spans="2:10">
      <c r="B383" s="112"/>
      <c r="C383" s="130"/>
      <c r="D383" s="113"/>
      <c r="E383" s="130"/>
      <c r="F383" s="114"/>
      <c r="G383" s="115"/>
      <c r="H383" s="115"/>
      <c r="I383" s="121"/>
      <c r="J383" s="449"/>
    </row>
    <row r="384" spans="2:10">
      <c r="B384" s="112"/>
      <c r="C384" s="130"/>
      <c r="D384" s="113"/>
      <c r="E384" s="130"/>
      <c r="F384" s="114"/>
      <c r="G384" s="115"/>
      <c r="H384" s="115"/>
      <c r="I384" s="121"/>
      <c r="J384" s="449"/>
    </row>
    <row r="385" spans="2:10">
      <c r="B385" s="112"/>
      <c r="C385" s="130"/>
      <c r="D385" s="113"/>
      <c r="E385" s="130"/>
      <c r="F385" s="114"/>
      <c r="G385" s="115"/>
      <c r="H385" s="115"/>
      <c r="I385" s="121"/>
      <c r="J385" s="449"/>
    </row>
    <row r="386" spans="2:10">
      <c r="B386" s="112"/>
      <c r="C386" s="130"/>
      <c r="D386" s="113"/>
      <c r="E386" s="130"/>
      <c r="F386" s="114"/>
      <c r="G386" s="115"/>
      <c r="H386" s="115"/>
      <c r="I386" s="121"/>
      <c r="J386" s="449"/>
    </row>
    <row r="387" spans="2:10">
      <c r="B387" s="112"/>
      <c r="C387" s="130"/>
      <c r="D387" s="113"/>
      <c r="E387" s="130"/>
      <c r="F387" s="114"/>
      <c r="G387" s="115"/>
      <c r="H387" s="115"/>
      <c r="I387" s="121"/>
      <c r="J387" s="449"/>
    </row>
    <row r="388" spans="2:10">
      <c r="B388" s="112"/>
      <c r="C388" s="130"/>
      <c r="D388" s="113"/>
      <c r="E388" s="130"/>
      <c r="F388" s="114"/>
      <c r="G388" s="115"/>
      <c r="H388" s="115"/>
      <c r="I388" s="121"/>
      <c r="J388" s="449"/>
    </row>
    <row r="389" spans="2:10">
      <c r="B389" s="112"/>
      <c r="C389" s="130"/>
      <c r="D389" s="113"/>
      <c r="E389" s="130"/>
      <c r="F389" s="114"/>
      <c r="G389" s="115"/>
      <c r="H389" s="115"/>
      <c r="I389" s="121"/>
      <c r="J389" s="449"/>
    </row>
    <row r="390" spans="2:10">
      <c r="B390" s="112"/>
      <c r="C390" s="130"/>
      <c r="D390" s="113"/>
      <c r="E390" s="130"/>
      <c r="F390" s="114"/>
      <c r="G390" s="115"/>
      <c r="H390" s="115"/>
      <c r="I390" s="121"/>
      <c r="J390" s="449"/>
    </row>
    <row r="391" spans="2:10">
      <c r="B391" s="112"/>
      <c r="C391" s="130"/>
      <c r="D391" s="113"/>
      <c r="E391" s="130"/>
      <c r="F391" s="114"/>
      <c r="G391" s="115"/>
      <c r="H391" s="115"/>
      <c r="I391" s="121"/>
      <c r="J391" s="449"/>
    </row>
    <row r="392" spans="2:10">
      <c r="B392" s="112"/>
      <c r="C392" s="130"/>
      <c r="D392" s="113"/>
      <c r="E392" s="130"/>
      <c r="F392" s="114"/>
      <c r="G392" s="115"/>
      <c r="H392" s="115"/>
      <c r="I392" s="121"/>
      <c r="J392" s="449"/>
    </row>
    <row r="393" spans="2:10">
      <c r="B393" s="112"/>
      <c r="C393" s="130"/>
      <c r="D393" s="113"/>
      <c r="E393" s="130"/>
      <c r="F393" s="114"/>
      <c r="G393" s="115"/>
      <c r="H393" s="115"/>
      <c r="I393" s="121"/>
      <c r="J393" s="449"/>
    </row>
    <row r="394" spans="2:10">
      <c r="B394" s="112"/>
      <c r="C394" s="130"/>
      <c r="D394" s="113"/>
      <c r="E394" s="130"/>
      <c r="F394" s="114"/>
      <c r="G394" s="115"/>
      <c r="H394" s="115"/>
      <c r="I394" s="121"/>
      <c r="J394" s="449"/>
    </row>
    <row r="395" spans="2:10">
      <c r="B395" s="112"/>
      <c r="C395" s="130"/>
      <c r="D395" s="113"/>
      <c r="E395" s="130"/>
      <c r="F395" s="114"/>
      <c r="G395" s="115"/>
      <c r="H395" s="115"/>
      <c r="I395" s="121"/>
      <c r="J395" s="449"/>
    </row>
    <row r="396" spans="2:10">
      <c r="B396" s="112"/>
      <c r="C396" s="130"/>
      <c r="D396" s="113"/>
      <c r="E396" s="130"/>
      <c r="F396" s="114"/>
      <c r="G396" s="115"/>
      <c r="H396" s="115"/>
      <c r="I396" s="121"/>
      <c r="J396" s="449"/>
    </row>
    <row r="397" spans="2:10">
      <c r="B397" s="112"/>
      <c r="C397" s="130"/>
      <c r="D397" s="113"/>
      <c r="E397" s="130"/>
      <c r="F397" s="114"/>
      <c r="G397" s="115"/>
      <c r="H397" s="115"/>
      <c r="I397" s="121"/>
      <c r="J397" s="449"/>
    </row>
    <row r="398" spans="2:10">
      <c r="B398" s="112"/>
      <c r="C398" s="130"/>
      <c r="D398" s="113"/>
      <c r="E398" s="130"/>
      <c r="F398" s="114"/>
      <c r="G398" s="115"/>
      <c r="H398" s="115"/>
      <c r="I398" s="121"/>
      <c r="J398" s="449"/>
    </row>
    <row r="399" spans="2:10">
      <c r="B399" s="112"/>
      <c r="C399" s="130"/>
      <c r="D399" s="113"/>
      <c r="E399" s="130"/>
      <c r="F399" s="114"/>
      <c r="G399" s="115"/>
      <c r="H399" s="115"/>
      <c r="I399" s="121"/>
      <c r="J399" s="449"/>
    </row>
    <row r="400" spans="2:10">
      <c r="B400" s="112"/>
      <c r="C400" s="130"/>
      <c r="D400" s="113"/>
      <c r="E400" s="130"/>
      <c r="F400" s="114"/>
      <c r="G400" s="115"/>
      <c r="H400" s="115"/>
      <c r="I400" s="121"/>
      <c r="J400" s="449"/>
    </row>
    <row r="401" spans="2:10">
      <c r="B401" s="112"/>
      <c r="C401" s="130"/>
      <c r="D401" s="113"/>
      <c r="E401" s="130"/>
      <c r="F401" s="114"/>
      <c r="G401" s="115"/>
      <c r="H401" s="115"/>
      <c r="I401" s="121"/>
      <c r="J401" s="449"/>
    </row>
    <row r="402" spans="2:10">
      <c r="B402" s="112"/>
      <c r="C402" s="130"/>
      <c r="D402" s="113"/>
      <c r="E402" s="130"/>
      <c r="F402" s="114"/>
      <c r="G402" s="115"/>
      <c r="H402" s="115"/>
      <c r="I402" s="121"/>
      <c r="J402" s="449"/>
    </row>
    <row r="403" spans="2:10">
      <c r="B403" s="112"/>
      <c r="C403" s="130"/>
      <c r="D403" s="113"/>
      <c r="E403" s="130"/>
      <c r="F403" s="114"/>
      <c r="G403" s="115"/>
      <c r="H403" s="115"/>
      <c r="I403" s="121"/>
      <c r="J403" s="449"/>
    </row>
    <row r="404" spans="2:10">
      <c r="B404" s="112"/>
      <c r="C404" s="130"/>
      <c r="D404" s="113"/>
      <c r="E404" s="130"/>
      <c r="F404" s="114"/>
      <c r="G404" s="115"/>
      <c r="H404" s="115"/>
      <c r="I404" s="121"/>
      <c r="J404" s="449"/>
    </row>
    <row r="405" spans="2:10">
      <c r="B405" s="112"/>
      <c r="C405" s="130"/>
      <c r="D405" s="113"/>
      <c r="E405" s="130"/>
      <c r="F405" s="114"/>
      <c r="G405" s="115"/>
      <c r="H405" s="115"/>
      <c r="I405" s="121"/>
      <c r="J405" s="449"/>
    </row>
    <row r="406" spans="2:10">
      <c r="B406" s="112"/>
      <c r="C406" s="130"/>
      <c r="D406" s="113"/>
      <c r="E406" s="130"/>
      <c r="F406" s="114"/>
      <c r="G406" s="115"/>
      <c r="H406" s="115"/>
      <c r="I406" s="121"/>
      <c r="J406" s="449"/>
    </row>
    <row r="407" spans="2:10">
      <c r="B407" s="112"/>
      <c r="C407" s="130"/>
      <c r="D407" s="113"/>
      <c r="E407" s="130"/>
      <c r="F407" s="114"/>
      <c r="G407" s="115"/>
      <c r="H407" s="115"/>
      <c r="I407" s="121"/>
      <c r="J407" s="449"/>
    </row>
    <row r="408" spans="2:10">
      <c r="B408" s="112"/>
      <c r="C408" s="130"/>
      <c r="D408" s="113"/>
      <c r="E408" s="130"/>
      <c r="F408" s="114"/>
      <c r="G408" s="115"/>
      <c r="H408" s="115"/>
      <c r="I408" s="121"/>
      <c r="J408" s="449"/>
    </row>
    <row r="409" spans="2:10">
      <c r="B409" s="112"/>
      <c r="C409" s="130"/>
      <c r="D409" s="113"/>
      <c r="E409" s="130"/>
      <c r="F409" s="114"/>
      <c r="G409" s="115"/>
      <c r="H409" s="115"/>
      <c r="I409" s="121"/>
      <c r="J409" s="449"/>
    </row>
    <row r="410" spans="2:10">
      <c r="B410" s="112"/>
      <c r="C410" s="130"/>
      <c r="D410" s="113"/>
      <c r="E410" s="130"/>
      <c r="F410" s="114"/>
      <c r="G410" s="115"/>
      <c r="H410" s="115"/>
      <c r="I410" s="121"/>
      <c r="J410" s="449"/>
    </row>
    <row r="411" spans="2:10">
      <c r="B411" s="112"/>
      <c r="C411" s="130"/>
      <c r="D411" s="113"/>
      <c r="E411" s="130"/>
      <c r="F411" s="114"/>
      <c r="G411" s="115"/>
      <c r="H411" s="115"/>
      <c r="I411" s="121"/>
      <c r="J411" s="449"/>
    </row>
    <row r="412" spans="2:10">
      <c r="B412" s="112"/>
      <c r="C412" s="130"/>
      <c r="D412" s="113"/>
      <c r="E412" s="130"/>
      <c r="F412" s="114"/>
      <c r="G412" s="115"/>
      <c r="H412" s="115"/>
      <c r="I412" s="121"/>
      <c r="J412" s="449"/>
    </row>
    <row r="413" spans="2:10">
      <c r="B413" s="112"/>
      <c r="C413" s="130"/>
      <c r="D413" s="113"/>
      <c r="E413" s="130"/>
      <c r="F413" s="114"/>
      <c r="G413" s="115"/>
      <c r="H413" s="115"/>
      <c r="I413" s="121"/>
      <c r="J413" s="449"/>
    </row>
    <row r="414" spans="2:10">
      <c r="B414" s="112"/>
      <c r="C414" s="130"/>
      <c r="D414" s="113"/>
      <c r="E414" s="130"/>
      <c r="F414" s="114"/>
      <c r="G414" s="115"/>
      <c r="H414" s="115"/>
      <c r="I414" s="121"/>
      <c r="J414" s="449"/>
    </row>
    <row r="415" spans="2:10">
      <c r="B415" s="112"/>
      <c r="C415" s="130"/>
      <c r="D415" s="113"/>
      <c r="E415" s="130"/>
      <c r="F415" s="114"/>
      <c r="G415" s="115"/>
      <c r="H415" s="115"/>
      <c r="I415" s="121"/>
      <c r="J415" s="449"/>
    </row>
    <row r="416" spans="2:10">
      <c r="B416" s="112"/>
      <c r="C416" s="130"/>
      <c r="D416" s="113"/>
      <c r="E416" s="130"/>
      <c r="F416" s="114"/>
      <c r="G416" s="115"/>
      <c r="H416" s="115"/>
      <c r="I416" s="121"/>
      <c r="J416" s="449"/>
    </row>
    <row r="417" spans="2:10">
      <c r="B417" s="112"/>
      <c r="C417" s="130"/>
      <c r="D417" s="113"/>
      <c r="E417" s="130"/>
      <c r="F417" s="114"/>
      <c r="G417" s="115"/>
      <c r="H417" s="115"/>
      <c r="I417" s="121"/>
      <c r="J417" s="449"/>
    </row>
    <row r="418" spans="2:10">
      <c r="B418" s="112"/>
      <c r="C418" s="130"/>
      <c r="D418" s="113"/>
      <c r="E418" s="130"/>
      <c r="F418" s="114"/>
      <c r="G418" s="115"/>
      <c r="H418" s="115"/>
      <c r="I418" s="121"/>
      <c r="J418" s="449"/>
    </row>
    <row r="419" spans="2:10">
      <c r="B419" s="112"/>
      <c r="C419" s="130"/>
      <c r="D419" s="113"/>
      <c r="E419" s="130"/>
      <c r="F419" s="114"/>
      <c r="G419" s="115"/>
      <c r="H419" s="115"/>
      <c r="I419" s="121"/>
      <c r="J419" s="449"/>
    </row>
    <row r="420" spans="2:10">
      <c r="B420" s="112"/>
      <c r="C420" s="130"/>
      <c r="D420" s="113"/>
      <c r="E420" s="130"/>
      <c r="F420" s="114"/>
      <c r="G420" s="115"/>
      <c r="H420" s="115"/>
      <c r="I420" s="121"/>
      <c r="J420" s="449"/>
    </row>
    <row r="421" spans="2:10">
      <c r="B421" s="112"/>
      <c r="C421" s="130"/>
      <c r="D421" s="113"/>
      <c r="E421" s="130"/>
      <c r="F421" s="114"/>
      <c r="G421" s="115"/>
      <c r="H421" s="115"/>
      <c r="I421" s="121"/>
      <c r="J421" s="449"/>
    </row>
    <row r="422" spans="2:10">
      <c r="B422" s="112"/>
      <c r="C422" s="130"/>
      <c r="D422" s="113"/>
      <c r="E422" s="130"/>
      <c r="F422" s="114"/>
      <c r="G422" s="115"/>
      <c r="H422" s="115"/>
      <c r="I422" s="121"/>
      <c r="J422" s="449"/>
    </row>
    <row r="423" spans="2:10">
      <c r="B423" s="112"/>
      <c r="C423" s="130"/>
      <c r="D423" s="113"/>
      <c r="E423" s="130"/>
      <c r="F423" s="114"/>
      <c r="G423" s="115"/>
      <c r="H423" s="115"/>
      <c r="I423" s="121"/>
      <c r="J423" s="449"/>
    </row>
    <row r="424" spans="2:10">
      <c r="B424" s="112"/>
      <c r="C424" s="130"/>
      <c r="D424" s="113"/>
      <c r="E424" s="130"/>
      <c r="F424" s="114"/>
      <c r="G424" s="115"/>
      <c r="H424" s="115"/>
      <c r="I424" s="121"/>
      <c r="J424" s="449"/>
    </row>
    <row r="425" spans="2:10">
      <c r="B425" s="112"/>
      <c r="C425" s="130"/>
      <c r="D425" s="113"/>
      <c r="E425" s="130"/>
      <c r="F425" s="114"/>
      <c r="G425" s="115"/>
      <c r="H425" s="115"/>
      <c r="I425" s="121"/>
      <c r="J425" s="449"/>
    </row>
    <row r="426" spans="2:10">
      <c r="B426" s="112"/>
      <c r="C426" s="130"/>
      <c r="D426" s="113"/>
      <c r="E426" s="130"/>
      <c r="F426" s="114"/>
      <c r="G426" s="115"/>
      <c r="H426" s="115"/>
      <c r="I426" s="121"/>
      <c r="J426" s="449"/>
    </row>
    <row r="427" spans="2:10">
      <c r="B427" s="112"/>
      <c r="C427" s="130"/>
      <c r="D427" s="113"/>
      <c r="E427" s="130"/>
      <c r="F427" s="114"/>
      <c r="G427" s="115"/>
      <c r="H427" s="115"/>
      <c r="I427" s="121"/>
      <c r="J427" s="449"/>
    </row>
    <row r="428" spans="2:10">
      <c r="B428" s="112"/>
      <c r="C428" s="130"/>
      <c r="D428" s="113"/>
      <c r="E428" s="130"/>
      <c r="F428" s="114"/>
      <c r="G428" s="115"/>
      <c r="H428" s="115"/>
      <c r="I428" s="121"/>
      <c r="J428" s="449"/>
    </row>
    <row r="429" spans="2:10">
      <c r="B429" s="112"/>
      <c r="C429" s="130"/>
      <c r="D429" s="113"/>
      <c r="E429" s="130"/>
      <c r="F429" s="114"/>
      <c r="G429" s="115"/>
      <c r="H429" s="115"/>
      <c r="I429" s="121"/>
      <c r="J429" s="449"/>
    </row>
    <row r="430" spans="2:10">
      <c r="B430" s="112"/>
      <c r="C430" s="130"/>
      <c r="D430" s="113"/>
      <c r="E430" s="130"/>
      <c r="F430" s="114"/>
      <c r="G430" s="115"/>
      <c r="H430" s="115"/>
      <c r="I430" s="121"/>
      <c r="J430" s="449"/>
    </row>
    <row r="431" spans="2:10">
      <c r="B431" s="112"/>
      <c r="C431" s="130"/>
      <c r="D431" s="113"/>
      <c r="E431" s="130"/>
      <c r="F431" s="114"/>
      <c r="G431" s="115"/>
      <c r="H431" s="115"/>
      <c r="I431" s="121"/>
      <c r="J431" s="449"/>
    </row>
    <row r="432" spans="2:10">
      <c r="B432" s="112"/>
      <c r="C432" s="130"/>
      <c r="D432" s="113"/>
      <c r="E432" s="130"/>
      <c r="F432" s="114"/>
      <c r="G432" s="115"/>
      <c r="H432" s="115"/>
      <c r="I432" s="121"/>
      <c r="J432" s="449"/>
    </row>
    <row r="433" spans="2:10">
      <c r="B433" s="112"/>
      <c r="C433" s="130"/>
      <c r="D433" s="113"/>
      <c r="E433" s="130"/>
      <c r="F433" s="114"/>
      <c r="G433" s="115"/>
      <c r="H433" s="115"/>
      <c r="I433" s="121"/>
      <c r="J433" s="449"/>
    </row>
    <row r="434" spans="2:10">
      <c r="B434" s="112"/>
      <c r="C434" s="130"/>
      <c r="D434" s="113"/>
      <c r="E434" s="130"/>
      <c r="F434" s="114"/>
      <c r="G434" s="115"/>
      <c r="H434" s="115"/>
      <c r="I434" s="121"/>
      <c r="J434" s="449"/>
    </row>
    <row r="435" spans="2:10">
      <c r="B435" s="112"/>
      <c r="C435" s="130"/>
      <c r="D435" s="113"/>
      <c r="E435" s="130"/>
      <c r="F435" s="114"/>
      <c r="G435" s="115"/>
      <c r="H435" s="115"/>
      <c r="I435" s="121"/>
      <c r="J435" s="449"/>
    </row>
    <row r="436" spans="2:10">
      <c r="B436" s="112"/>
      <c r="C436" s="130"/>
      <c r="D436" s="113"/>
      <c r="E436" s="130"/>
      <c r="F436" s="114"/>
      <c r="G436" s="115"/>
      <c r="H436" s="115"/>
      <c r="I436" s="121"/>
      <c r="J436" s="449"/>
    </row>
    <row r="437" spans="2:10">
      <c r="B437" s="112"/>
      <c r="C437" s="130"/>
      <c r="D437" s="113"/>
      <c r="E437" s="130"/>
      <c r="F437" s="114"/>
      <c r="G437" s="115"/>
      <c r="H437" s="115"/>
      <c r="I437" s="121"/>
      <c r="J437" s="449"/>
    </row>
    <row r="438" spans="2:10">
      <c r="B438" s="112"/>
      <c r="C438" s="130"/>
      <c r="D438" s="113"/>
      <c r="E438" s="130"/>
      <c r="F438" s="114"/>
      <c r="G438" s="115"/>
      <c r="H438" s="115"/>
      <c r="I438" s="121"/>
      <c r="J438" s="449"/>
    </row>
    <row r="439" spans="2:10">
      <c r="B439" s="112"/>
      <c r="C439" s="130"/>
      <c r="D439" s="113"/>
      <c r="E439" s="130"/>
      <c r="F439" s="114"/>
      <c r="G439" s="115"/>
      <c r="H439" s="115"/>
      <c r="I439" s="121"/>
      <c r="J439" s="449"/>
    </row>
    <row r="440" spans="2:10">
      <c r="B440" s="112"/>
      <c r="C440" s="130"/>
      <c r="D440" s="113"/>
      <c r="E440" s="130"/>
      <c r="F440" s="114"/>
      <c r="G440" s="115"/>
      <c r="H440" s="115"/>
      <c r="I440" s="121"/>
      <c r="J440" s="449"/>
    </row>
    <row r="441" spans="2:10">
      <c r="B441" s="112"/>
      <c r="C441" s="130"/>
      <c r="D441" s="113"/>
      <c r="E441" s="130"/>
      <c r="F441" s="114"/>
      <c r="G441" s="115"/>
      <c r="H441" s="115"/>
      <c r="I441" s="121"/>
      <c r="J441" s="449"/>
    </row>
    <row r="442" spans="2:10">
      <c r="B442" s="112"/>
      <c r="C442" s="130"/>
      <c r="D442" s="113"/>
      <c r="E442" s="130"/>
      <c r="F442" s="114"/>
      <c r="G442" s="115"/>
      <c r="H442" s="115"/>
      <c r="I442" s="121"/>
      <c r="J442" s="449"/>
    </row>
    <row r="443" spans="2:10">
      <c r="B443" s="112"/>
      <c r="C443" s="130"/>
      <c r="D443" s="113"/>
      <c r="E443" s="130"/>
      <c r="F443" s="114"/>
      <c r="G443" s="115"/>
      <c r="H443" s="115"/>
      <c r="I443" s="121"/>
      <c r="J443" s="449"/>
    </row>
    <row r="444" spans="2:10">
      <c r="B444" s="112"/>
      <c r="C444" s="130"/>
      <c r="D444" s="113"/>
      <c r="E444" s="130"/>
      <c r="F444" s="114"/>
      <c r="G444" s="115"/>
      <c r="H444" s="115"/>
      <c r="I444" s="121"/>
      <c r="J444" s="449"/>
    </row>
    <row r="445" spans="2:10">
      <c r="B445" s="112"/>
      <c r="C445" s="130"/>
      <c r="D445" s="113"/>
      <c r="E445" s="130"/>
      <c r="F445" s="114"/>
      <c r="G445" s="115"/>
      <c r="H445" s="115"/>
      <c r="I445" s="121"/>
      <c r="J445" s="449"/>
    </row>
    <row r="446" spans="2:10">
      <c r="B446" s="112"/>
      <c r="C446" s="130"/>
      <c r="D446" s="113"/>
      <c r="E446" s="130"/>
      <c r="F446" s="114"/>
      <c r="G446" s="115"/>
      <c r="H446" s="115"/>
      <c r="I446" s="121"/>
      <c r="J446" s="449"/>
    </row>
    <row r="447" spans="2:10">
      <c r="B447" s="112"/>
      <c r="C447" s="130"/>
      <c r="D447" s="113"/>
      <c r="E447" s="130"/>
      <c r="F447" s="114"/>
      <c r="G447" s="115"/>
      <c r="H447" s="115"/>
      <c r="I447" s="121"/>
      <c r="J447" s="449"/>
    </row>
    <row r="448" spans="2:10">
      <c r="B448" s="112"/>
      <c r="C448" s="130"/>
      <c r="D448" s="113"/>
      <c r="E448" s="130"/>
      <c r="F448" s="114"/>
      <c r="G448" s="115"/>
      <c r="H448" s="115"/>
      <c r="I448" s="121"/>
      <c r="J448" s="449"/>
    </row>
    <row r="449" spans="2:10">
      <c r="B449" s="112"/>
      <c r="C449" s="130"/>
      <c r="D449" s="113"/>
      <c r="E449" s="130"/>
      <c r="F449" s="114"/>
      <c r="G449" s="115"/>
      <c r="H449" s="115"/>
      <c r="I449" s="121"/>
      <c r="J449" s="449"/>
    </row>
    <row r="450" spans="2:10">
      <c r="B450" s="112"/>
      <c r="C450" s="130"/>
      <c r="D450" s="113"/>
      <c r="E450" s="130"/>
      <c r="F450" s="114"/>
      <c r="G450" s="115"/>
      <c r="H450" s="115"/>
      <c r="I450" s="121"/>
      <c r="J450" s="449"/>
    </row>
    <row r="451" spans="2:10">
      <c r="B451" s="112"/>
      <c r="C451" s="130"/>
      <c r="D451" s="113"/>
      <c r="E451" s="130"/>
      <c r="F451" s="114"/>
      <c r="G451" s="115"/>
      <c r="H451" s="115"/>
      <c r="I451" s="121"/>
      <c r="J451" s="449"/>
    </row>
    <row r="452" spans="2:10">
      <c r="B452" s="112"/>
      <c r="C452" s="130"/>
      <c r="D452" s="113"/>
      <c r="E452" s="130"/>
      <c r="F452" s="114"/>
      <c r="G452" s="115"/>
      <c r="H452" s="115"/>
      <c r="I452" s="121"/>
      <c r="J452" s="449"/>
    </row>
    <row r="453" spans="2:10">
      <c r="B453" s="112"/>
      <c r="C453" s="130"/>
      <c r="D453" s="113"/>
      <c r="E453" s="130"/>
      <c r="F453" s="114"/>
      <c r="G453" s="115"/>
      <c r="H453" s="115"/>
      <c r="I453" s="121"/>
      <c r="J453" s="449"/>
    </row>
    <row r="454" spans="2:10">
      <c r="B454" s="112"/>
      <c r="C454" s="130"/>
      <c r="D454" s="113"/>
      <c r="E454" s="130"/>
      <c r="F454" s="114"/>
      <c r="G454" s="115"/>
      <c r="H454" s="115"/>
      <c r="I454" s="121"/>
      <c r="J454" s="449"/>
    </row>
    <row r="455" spans="2:10">
      <c r="B455" s="112"/>
      <c r="C455" s="130"/>
      <c r="D455" s="113"/>
      <c r="E455" s="130"/>
      <c r="F455" s="114"/>
      <c r="G455" s="115"/>
      <c r="H455" s="115"/>
      <c r="I455" s="121"/>
      <c r="J455" s="449"/>
    </row>
    <row r="456" spans="2:10">
      <c r="B456" s="112"/>
      <c r="C456" s="130"/>
      <c r="D456" s="113"/>
      <c r="E456" s="130"/>
      <c r="F456" s="114"/>
      <c r="G456" s="115"/>
      <c r="H456" s="115"/>
      <c r="I456" s="121"/>
      <c r="J456" s="449"/>
    </row>
    <row r="457" spans="2:10">
      <c r="B457" s="112"/>
      <c r="C457" s="130"/>
      <c r="D457" s="113"/>
      <c r="E457" s="130"/>
      <c r="F457" s="114"/>
      <c r="G457" s="115"/>
      <c r="H457" s="115"/>
      <c r="I457" s="121"/>
      <c r="J457" s="449"/>
    </row>
    <row r="458" spans="2:10">
      <c r="B458" s="112"/>
      <c r="C458" s="130"/>
      <c r="D458" s="113"/>
      <c r="E458" s="130"/>
      <c r="F458" s="114"/>
      <c r="G458" s="115"/>
      <c r="H458" s="115"/>
      <c r="I458" s="121"/>
      <c r="J458" s="449"/>
    </row>
    <row r="459" spans="2:10">
      <c r="B459" s="112"/>
      <c r="C459" s="130"/>
      <c r="D459" s="113"/>
      <c r="E459" s="130"/>
      <c r="F459" s="114"/>
      <c r="G459" s="115"/>
      <c r="H459" s="115"/>
      <c r="I459" s="121"/>
      <c r="J459" s="449"/>
    </row>
    <row r="460" spans="2:10">
      <c r="B460" s="112"/>
      <c r="C460" s="130"/>
      <c r="D460" s="113"/>
      <c r="E460" s="130"/>
      <c r="F460" s="114"/>
      <c r="G460" s="115"/>
      <c r="H460" s="115"/>
      <c r="I460" s="121"/>
      <c r="J460" s="449"/>
    </row>
    <row r="461" spans="2:10">
      <c r="B461" s="112"/>
      <c r="C461" s="130"/>
      <c r="D461" s="113"/>
      <c r="E461" s="130"/>
      <c r="F461" s="114"/>
      <c r="G461" s="115"/>
      <c r="H461" s="115"/>
      <c r="I461" s="121"/>
      <c r="J461" s="449"/>
    </row>
    <row r="462" spans="2:10">
      <c r="B462" s="22"/>
      <c r="C462" s="23"/>
      <c r="D462" s="444"/>
      <c r="E462" s="444"/>
      <c r="F462" s="16"/>
      <c r="G462" s="24"/>
      <c r="H462" s="24"/>
      <c r="I462" s="444"/>
      <c r="J462" s="449"/>
    </row>
    <row r="463" spans="2:10">
      <c r="B463" s="22"/>
      <c r="C463" s="23"/>
      <c r="D463" s="444"/>
      <c r="E463" s="444"/>
      <c r="F463" s="16"/>
      <c r="G463" s="24"/>
      <c r="H463" s="24"/>
      <c r="I463" s="444"/>
      <c r="J463" s="449"/>
    </row>
    <row r="464" spans="2:10">
      <c r="B464" s="22"/>
      <c r="C464" s="23"/>
      <c r="D464" s="444"/>
      <c r="E464" s="444"/>
      <c r="F464" s="16"/>
      <c r="G464" s="24"/>
      <c r="H464" s="24"/>
      <c r="I464" s="444"/>
      <c r="J464" s="449"/>
    </row>
    <row r="465" spans="2:10">
      <c r="B465" s="22"/>
      <c r="C465" s="23"/>
      <c r="D465" s="444"/>
      <c r="E465" s="444"/>
      <c r="F465" s="16"/>
      <c r="G465" s="24"/>
      <c r="H465" s="24"/>
      <c r="I465" s="444"/>
      <c r="J465" s="449"/>
    </row>
    <row r="466" spans="2:10">
      <c r="B466" s="22"/>
      <c r="C466" s="23"/>
      <c r="D466" s="444"/>
      <c r="E466" s="444"/>
      <c r="F466" s="16"/>
      <c r="G466" s="24"/>
      <c r="H466" s="24"/>
      <c r="I466" s="444"/>
      <c r="J466" s="449"/>
    </row>
    <row r="467" spans="2:10">
      <c r="B467" s="22"/>
      <c r="C467" s="23"/>
      <c r="D467" s="444"/>
      <c r="E467" s="444"/>
      <c r="F467" s="16"/>
      <c r="G467" s="24"/>
      <c r="H467" s="24"/>
      <c r="I467" s="444"/>
      <c r="J467" s="449"/>
    </row>
    <row r="468" spans="2:10">
      <c r="B468" s="22"/>
      <c r="C468" s="23"/>
      <c r="D468" s="444"/>
      <c r="E468" s="444"/>
      <c r="F468" s="16"/>
      <c r="G468" s="24"/>
      <c r="H468" s="24"/>
      <c r="I468" s="444"/>
      <c r="J468" s="449"/>
    </row>
    <row r="469" spans="2:10">
      <c r="B469" s="22"/>
      <c r="C469" s="23"/>
      <c r="D469" s="444"/>
      <c r="E469" s="444"/>
      <c r="F469" s="16"/>
      <c r="G469" s="24"/>
      <c r="H469" s="24"/>
      <c r="I469" s="444"/>
      <c r="J469" s="449"/>
    </row>
    <row r="470" spans="2:10">
      <c r="B470" s="22"/>
      <c r="C470" s="23"/>
      <c r="D470" s="444"/>
      <c r="E470" s="444"/>
      <c r="F470" s="16"/>
      <c r="G470" s="24"/>
      <c r="H470" s="24"/>
      <c r="I470" s="444"/>
      <c r="J470" s="449"/>
    </row>
    <row r="471" spans="2:10">
      <c r="B471" s="22"/>
      <c r="C471" s="23"/>
      <c r="D471" s="444"/>
      <c r="E471" s="444"/>
      <c r="F471" s="16"/>
      <c r="G471" s="24"/>
      <c r="H471" s="24"/>
      <c r="I471" s="444"/>
      <c r="J471" s="449"/>
    </row>
    <row r="472" spans="2:10">
      <c r="B472" s="22"/>
      <c r="C472" s="23"/>
      <c r="D472" s="444"/>
      <c r="E472" s="444"/>
      <c r="F472" s="16"/>
      <c r="G472" s="24"/>
      <c r="H472" s="24"/>
      <c r="I472" s="444"/>
      <c r="J472" s="449"/>
    </row>
    <row r="473" spans="2:10">
      <c r="B473" s="22"/>
      <c r="C473" s="23"/>
      <c r="D473" s="444"/>
      <c r="E473" s="444"/>
      <c r="F473" s="16"/>
      <c r="G473" s="24"/>
      <c r="H473" s="24"/>
      <c r="I473" s="444"/>
      <c r="J473" s="449"/>
    </row>
    <row r="474" spans="2:10">
      <c r="B474" s="22"/>
      <c r="C474" s="23"/>
      <c r="D474" s="444"/>
      <c r="E474" s="444"/>
      <c r="F474" s="16"/>
      <c r="G474" s="24"/>
      <c r="H474" s="24"/>
      <c r="I474" s="444"/>
      <c r="J474" s="449"/>
    </row>
    <row r="475" spans="2:10">
      <c r="B475" s="22"/>
      <c r="C475" s="23"/>
      <c r="D475" s="444"/>
      <c r="E475" s="444"/>
      <c r="F475" s="16"/>
      <c r="G475" s="24"/>
      <c r="H475" s="24"/>
      <c r="I475" s="444"/>
      <c r="J475" s="449"/>
    </row>
    <row r="476" spans="2:10">
      <c r="B476" s="22"/>
      <c r="C476" s="23"/>
      <c r="D476" s="444"/>
      <c r="E476" s="444"/>
      <c r="F476" s="16"/>
      <c r="G476" s="24"/>
      <c r="H476" s="24"/>
      <c r="I476" s="444"/>
      <c r="J476" s="449"/>
    </row>
    <row r="477" spans="2:10">
      <c r="B477" s="22"/>
      <c r="C477" s="23"/>
      <c r="D477" s="444"/>
      <c r="E477" s="444"/>
      <c r="F477" s="16"/>
      <c r="G477" s="24"/>
      <c r="H477" s="24"/>
      <c r="I477" s="444"/>
      <c r="J477" s="449"/>
    </row>
    <row r="478" spans="2:10">
      <c r="B478" s="22"/>
      <c r="C478" s="23"/>
      <c r="D478" s="444"/>
      <c r="E478" s="444"/>
      <c r="F478" s="16"/>
      <c r="G478" s="24"/>
      <c r="H478" s="24"/>
      <c r="I478" s="444"/>
      <c r="J478" s="449"/>
    </row>
    <row r="479" spans="2:10">
      <c r="B479" s="22"/>
      <c r="C479" s="23"/>
      <c r="D479" s="444"/>
      <c r="E479" s="444"/>
      <c r="F479" s="16"/>
      <c r="G479" s="24"/>
      <c r="H479" s="24"/>
      <c r="I479" s="444"/>
      <c r="J479" s="449"/>
    </row>
    <row r="480" spans="2:10">
      <c r="B480" s="22"/>
      <c r="C480" s="23"/>
      <c r="D480" s="444"/>
      <c r="E480" s="444"/>
      <c r="F480" s="16"/>
      <c r="G480" s="24"/>
      <c r="H480" s="24"/>
      <c r="I480" s="444"/>
      <c r="J480" s="449"/>
    </row>
    <row r="481" spans="2:10">
      <c r="B481" s="22"/>
      <c r="C481" s="23"/>
      <c r="D481" s="444"/>
      <c r="E481" s="444"/>
      <c r="F481" s="16"/>
      <c r="G481" s="24"/>
      <c r="H481" s="24"/>
      <c r="I481" s="444"/>
      <c r="J481" s="449"/>
    </row>
    <row r="482" spans="2:10">
      <c r="B482" s="22"/>
      <c r="C482" s="23"/>
      <c r="D482" s="444"/>
      <c r="E482" s="444"/>
      <c r="F482" s="16"/>
      <c r="G482" s="24"/>
      <c r="H482" s="24"/>
      <c r="I482" s="444"/>
      <c r="J482" s="449"/>
    </row>
    <row r="483" spans="2:10">
      <c r="B483" s="22"/>
      <c r="C483" s="23"/>
      <c r="D483" s="444"/>
      <c r="E483" s="444"/>
      <c r="F483" s="16"/>
      <c r="G483" s="24"/>
      <c r="H483" s="24"/>
      <c r="I483" s="444"/>
      <c r="J483" s="449"/>
    </row>
    <row r="484" spans="2:10">
      <c r="B484" s="22"/>
      <c r="C484" s="23"/>
      <c r="D484" s="444"/>
      <c r="E484" s="444"/>
      <c r="F484" s="16"/>
      <c r="G484" s="24"/>
      <c r="H484" s="24"/>
      <c r="I484" s="444"/>
      <c r="J484" s="449"/>
    </row>
    <row r="485" spans="2:10">
      <c r="B485" s="22"/>
      <c r="C485" s="23"/>
      <c r="D485" s="444"/>
      <c r="E485" s="444"/>
      <c r="F485" s="16"/>
      <c r="G485" s="24"/>
      <c r="H485" s="24"/>
      <c r="I485" s="444"/>
      <c r="J485" s="449"/>
    </row>
    <row r="486" spans="2:10">
      <c r="B486" s="22"/>
      <c r="C486" s="23"/>
      <c r="D486" s="444"/>
      <c r="E486" s="444"/>
      <c r="F486" s="16"/>
      <c r="G486" s="24"/>
      <c r="H486" s="24"/>
      <c r="I486" s="444"/>
      <c r="J486" s="449"/>
    </row>
    <row r="487" spans="2:10">
      <c r="B487" s="22"/>
      <c r="C487" s="23"/>
      <c r="D487" s="444"/>
      <c r="E487" s="444"/>
      <c r="F487" s="16"/>
      <c r="G487" s="24"/>
      <c r="H487" s="24"/>
      <c r="I487" s="444"/>
      <c r="J487" s="449"/>
    </row>
    <row r="488" spans="2:10">
      <c r="B488" s="22"/>
      <c r="C488" s="23"/>
      <c r="D488" s="444"/>
      <c r="E488" s="444"/>
      <c r="F488" s="16"/>
      <c r="G488" s="24"/>
      <c r="H488" s="24"/>
      <c r="I488" s="444"/>
      <c r="J488" s="449"/>
    </row>
    <row r="489" spans="2:10">
      <c r="B489" s="22"/>
      <c r="C489" s="23"/>
      <c r="D489" s="444"/>
      <c r="E489" s="444"/>
      <c r="F489" s="16"/>
      <c r="G489" s="24"/>
      <c r="H489" s="24"/>
      <c r="I489" s="444"/>
      <c r="J489" s="449"/>
    </row>
    <row r="490" spans="2:10">
      <c r="B490" s="22"/>
      <c r="C490" s="23"/>
      <c r="D490" s="444"/>
      <c r="E490" s="444"/>
      <c r="F490" s="16"/>
      <c r="G490" s="24"/>
      <c r="H490" s="24"/>
      <c r="I490" s="444"/>
      <c r="J490" s="449"/>
    </row>
    <row r="491" spans="2:10">
      <c r="B491" s="22"/>
      <c r="C491" s="23"/>
      <c r="D491" s="444"/>
      <c r="E491" s="444"/>
      <c r="F491" s="16"/>
      <c r="G491" s="24"/>
      <c r="H491" s="24"/>
      <c r="I491" s="444"/>
      <c r="J491" s="449"/>
    </row>
    <row r="492" spans="2:10">
      <c r="B492" s="22"/>
      <c r="C492" s="23"/>
      <c r="D492" s="444"/>
      <c r="E492" s="444"/>
      <c r="F492" s="16"/>
      <c r="G492" s="24"/>
      <c r="H492" s="24"/>
      <c r="I492" s="444"/>
      <c r="J492" s="449"/>
    </row>
    <row r="493" spans="2:10">
      <c r="B493" s="22"/>
      <c r="C493" s="23"/>
      <c r="D493" s="444"/>
      <c r="E493" s="444"/>
      <c r="F493" s="16"/>
      <c r="G493" s="24"/>
      <c r="H493" s="24"/>
      <c r="I493" s="444"/>
      <c r="J493" s="449"/>
    </row>
    <row r="494" spans="2:10">
      <c r="B494" s="22"/>
      <c r="C494" s="23"/>
      <c r="D494" s="444"/>
      <c r="E494" s="444"/>
      <c r="F494" s="16"/>
      <c r="G494" s="24"/>
      <c r="H494" s="24"/>
      <c r="I494" s="444"/>
      <c r="J494" s="449"/>
    </row>
    <row r="495" spans="2:10">
      <c r="B495" s="22"/>
      <c r="C495" s="23"/>
      <c r="D495" s="444"/>
      <c r="E495" s="444"/>
      <c r="F495" s="16"/>
      <c r="G495" s="24"/>
      <c r="H495" s="24"/>
      <c r="I495" s="444"/>
      <c r="J495" s="449"/>
    </row>
    <row r="496" spans="2:10">
      <c r="B496" s="22"/>
      <c r="C496" s="23"/>
      <c r="D496" s="444"/>
      <c r="E496" s="444"/>
      <c r="F496" s="16"/>
      <c r="G496" s="24"/>
      <c r="H496" s="24"/>
      <c r="I496" s="444"/>
      <c r="J496" s="449"/>
    </row>
    <row r="497" spans="2:10">
      <c r="B497" s="22"/>
      <c r="C497" s="23"/>
      <c r="D497" s="444"/>
      <c r="E497" s="444"/>
      <c r="F497" s="16"/>
      <c r="G497" s="24"/>
      <c r="H497" s="24"/>
      <c r="I497" s="444"/>
      <c r="J497" s="449"/>
    </row>
    <row r="498" spans="2:10">
      <c r="B498" s="22"/>
      <c r="C498" s="23"/>
      <c r="D498" s="444"/>
      <c r="E498" s="444"/>
      <c r="F498" s="16"/>
      <c r="G498" s="24"/>
      <c r="H498" s="24"/>
      <c r="I498" s="444"/>
      <c r="J498" s="449"/>
    </row>
    <row r="499" spans="2:10">
      <c r="B499" s="22"/>
      <c r="C499" s="23"/>
      <c r="D499" s="444"/>
      <c r="E499" s="444"/>
      <c r="F499" s="16"/>
      <c r="G499" s="24"/>
      <c r="H499" s="24"/>
      <c r="I499" s="444"/>
      <c r="J499" s="449"/>
    </row>
    <row r="500" spans="2:10">
      <c r="B500" s="22"/>
      <c r="C500" s="23"/>
      <c r="D500" s="444"/>
      <c r="E500" s="444"/>
      <c r="F500" s="16"/>
      <c r="G500" s="24"/>
      <c r="H500" s="24"/>
      <c r="I500" s="444"/>
      <c r="J500" s="449"/>
    </row>
    <row r="501" spans="2:10">
      <c r="B501" s="22"/>
      <c r="C501" s="23"/>
      <c r="D501" s="444"/>
      <c r="E501" s="444"/>
      <c r="F501" s="16"/>
      <c r="G501" s="24"/>
      <c r="H501" s="24"/>
      <c r="I501" s="444"/>
      <c r="J501" s="449"/>
    </row>
    <row r="502" spans="2:10">
      <c r="B502" s="22"/>
      <c r="C502" s="23"/>
      <c r="D502" s="444"/>
      <c r="E502" s="444"/>
      <c r="F502" s="16"/>
      <c r="G502" s="24"/>
      <c r="H502" s="24"/>
      <c r="I502" s="444"/>
      <c r="J502" s="449"/>
    </row>
    <row r="503" spans="2:10">
      <c r="B503" s="22"/>
      <c r="C503" s="23"/>
      <c r="D503" s="444"/>
      <c r="E503" s="444"/>
      <c r="F503" s="16"/>
      <c r="G503" s="24"/>
      <c r="H503" s="24"/>
      <c r="I503" s="444"/>
      <c r="J503" s="449"/>
    </row>
    <row r="504" spans="2:10">
      <c r="B504" s="22"/>
      <c r="C504" s="23"/>
      <c r="D504" s="444"/>
      <c r="E504" s="444"/>
      <c r="F504" s="16"/>
      <c r="G504" s="24"/>
      <c r="H504" s="24"/>
      <c r="I504" s="444"/>
      <c r="J504" s="449"/>
    </row>
    <row r="505" spans="2:10">
      <c r="B505" s="22"/>
      <c r="C505" s="23"/>
      <c r="D505" s="444"/>
      <c r="E505" s="444"/>
      <c r="F505" s="16"/>
      <c r="G505" s="24"/>
      <c r="H505" s="24"/>
      <c r="I505" s="444"/>
      <c r="J505" s="449"/>
    </row>
    <row r="506" spans="2:10">
      <c r="B506" s="22"/>
      <c r="C506" s="23"/>
      <c r="D506" s="444"/>
      <c r="E506" s="444"/>
      <c r="F506" s="16"/>
      <c r="G506" s="24"/>
      <c r="H506" s="24"/>
      <c r="I506" s="444"/>
      <c r="J506" s="449"/>
    </row>
    <row r="507" spans="2:10">
      <c r="B507" s="22"/>
      <c r="C507" s="23"/>
      <c r="D507" s="444"/>
      <c r="E507" s="444"/>
      <c r="F507" s="16"/>
      <c r="G507" s="24"/>
      <c r="H507" s="24"/>
      <c r="I507" s="444"/>
      <c r="J507" s="449"/>
    </row>
    <row r="508" spans="2:10">
      <c r="B508" s="22"/>
      <c r="C508" s="23"/>
      <c r="D508" s="444"/>
      <c r="E508" s="444"/>
      <c r="F508" s="16"/>
      <c r="G508" s="24"/>
      <c r="H508" s="24"/>
      <c r="I508" s="444"/>
      <c r="J508" s="449"/>
    </row>
    <row r="509" spans="2:10">
      <c r="B509" s="22"/>
      <c r="C509" s="23"/>
      <c r="D509" s="444"/>
      <c r="E509" s="444"/>
      <c r="F509" s="16"/>
      <c r="G509" s="24"/>
      <c r="H509" s="24"/>
      <c r="I509" s="444"/>
      <c r="J509" s="449"/>
    </row>
    <row r="510" spans="2:10">
      <c r="B510" s="22"/>
      <c r="C510" s="23"/>
      <c r="D510" s="444"/>
      <c r="E510" s="444"/>
      <c r="F510" s="16"/>
      <c r="G510" s="24"/>
      <c r="H510" s="24"/>
      <c r="I510" s="444"/>
      <c r="J510" s="449"/>
    </row>
    <row r="511" spans="2:10">
      <c r="B511" s="22"/>
      <c r="C511" s="23"/>
      <c r="D511" s="444"/>
      <c r="E511" s="444"/>
      <c r="F511" s="16"/>
      <c r="G511" s="24"/>
      <c r="H511" s="24"/>
      <c r="I511" s="444"/>
      <c r="J511" s="449"/>
    </row>
    <row r="512" spans="2:10">
      <c r="B512" s="22"/>
      <c r="C512" s="23"/>
      <c r="D512" s="444"/>
      <c r="E512" s="444"/>
      <c r="F512" s="16"/>
      <c r="G512" s="24"/>
      <c r="H512" s="24"/>
      <c r="I512" s="444"/>
      <c r="J512" s="449"/>
    </row>
    <row r="513" spans="2:10">
      <c r="B513" s="22"/>
      <c r="C513" s="23"/>
      <c r="D513" s="444"/>
      <c r="E513" s="444"/>
      <c r="F513" s="16"/>
      <c r="G513" s="24"/>
      <c r="H513" s="24"/>
      <c r="I513" s="444"/>
      <c r="J513" s="449"/>
    </row>
    <row r="514" spans="2:10">
      <c r="B514" s="22"/>
      <c r="C514" s="23"/>
      <c r="D514" s="444"/>
      <c r="E514" s="444"/>
      <c r="F514" s="16"/>
      <c r="G514" s="24"/>
      <c r="H514" s="24"/>
      <c r="I514" s="444"/>
      <c r="J514" s="449"/>
    </row>
    <row r="515" spans="2:10">
      <c r="B515" s="22"/>
      <c r="C515" s="23"/>
      <c r="D515" s="444"/>
      <c r="E515" s="444"/>
      <c r="F515" s="16"/>
      <c r="G515" s="24"/>
      <c r="H515" s="24"/>
      <c r="I515" s="444"/>
      <c r="J515" s="449"/>
    </row>
    <row r="516" spans="2:10">
      <c r="B516" s="22"/>
      <c r="C516" s="23"/>
      <c r="D516" s="444"/>
      <c r="E516" s="444"/>
      <c r="F516" s="16"/>
      <c r="G516" s="24"/>
      <c r="H516" s="24"/>
      <c r="I516" s="444"/>
      <c r="J516" s="449"/>
    </row>
    <row r="517" spans="2:10">
      <c r="B517" s="22"/>
      <c r="C517" s="23"/>
      <c r="D517" s="444"/>
      <c r="E517" s="444"/>
      <c r="F517" s="16"/>
      <c r="G517" s="24"/>
      <c r="H517" s="24"/>
      <c r="I517" s="444"/>
      <c r="J517" s="449"/>
    </row>
    <row r="518" spans="2:10">
      <c r="B518" s="22"/>
      <c r="C518" s="23"/>
      <c r="D518" s="444"/>
      <c r="E518" s="444"/>
      <c r="F518" s="16"/>
      <c r="G518" s="24"/>
      <c r="H518" s="24"/>
      <c r="I518" s="444"/>
      <c r="J518" s="449"/>
    </row>
    <row r="519" spans="2:10">
      <c r="B519" s="22"/>
      <c r="C519" s="23"/>
      <c r="D519" s="444"/>
      <c r="E519" s="444"/>
      <c r="F519" s="16"/>
      <c r="G519" s="24"/>
      <c r="H519" s="24"/>
      <c r="I519" s="444"/>
      <c r="J519" s="449"/>
    </row>
    <row r="520" spans="2:10">
      <c r="B520" s="22"/>
      <c r="C520" s="23"/>
      <c r="D520" s="444"/>
      <c r="E520" s="444"/>
      <c r="F520" s="16"/>
      <c r="G520" s="24"/>
      <c r="H520" s="24"/>
      <c r="I520" s="444"/>
      <c r="J520" s="449"/>
    </row>
    <row r="521" spans="2:10">
      <c r="B521" s="22"/>
      <c r="C521" s="23"/>
      <c r="D521" s="444"/>
      <c r="E521" s="444"/>
      <c r="F521" s="16"/>
      <c r="G521" s="24"/>
      <c r="H521" s="24"/>
      <c r="I521" s="444"/>
      <c r="J521" s="449"/>
    </row>
    <row r="522" spans="2:10">
      <c r="B522" s="22"/>
      <c r="C522" s="23"/>
      <c r="D522" s="444"/>
      <c r="E522" s="444"/>
      <c r="F522" s="16"/>
      <c r="G522" s="24"/>
      <c r="H522" s="24"/>
      <c r="I522" s="444"/>
      <c r="J522" s="449"/>
    </row>
    <row r="523" spans="2:10">
      <c r="B523" s="22"/>
      <c r="C523" s="23"/>
      <c r="D523" s="444"/>
      <c r="E523" s="444"/>
      <c r="F523" s="16"/>
      <c r="G523" s="24"/>
      <c r="H523" s="24"/>
      <c r="I523" s="444"/>
      <c r="J523" s="449"/>
    </row>
    <row r="524" spans="2:10">
      <c r="B524" s="22"/>
      <c r="C524" s="23"/>
      <c r="D524" s="444"/>
      <c r="E524" s="444"/>
      <c r="F524" s="16"/>
      <c r="G524" s="24"/>
      <c r="H524" s="24"/>
      <c r="I524" s="444"/>
      <c r="J524" s="449"/>
    </row>
    <row r="525" spans="2:10">
      <c r="B525" s="22"/>
      <c r="C525" s="23"/>
      <c r="D525" s="444"/>
      <c r="E525" s="444"/>
      <c r="F525" s="16"/>
      <c r="G525" s="24"/>
      <c r="H525" s="24"/>
      <c r="I525" s="444"/>
      <c r="J525" s="449"/>
    </row>
    <row r="526" spans="2:10">
      <c r="B526" s="22"/>
      <c r="C526" s="23"/>
      <c r="D526" s="444"/>
      <c r="E526" s="444"/>
      <c r="F526" s="16"/>
      <c r="G526" s="24"/>
      <c r="H526" s="24"/>
      <c r="I526" s="444"/>
      <c r="J526" s="449"/>
    </row>
    <row r="527" spans="2:10">
      <c r="B527" s="22"/>
      <c r="C527" s="23"/>
      <c r="D527" s="444"/>
      <c r="E527" s="444"/>
      <c r="F527" s="16"/>
      <c r="G527" s="24"/>
      <c r="H527" s="24"/>
      <c r="I527" s="444"/>
      <c r="J527" s="449"/>
    </row>
    <row r="528" spans="2:10">
      <c r="B528" s="22"/>
      <c r="C528" s="23"/>
      <c r="D528" s="444"/>
      <c r="E528" s="444"/>
      <c r="F528" s="16"/>
      <c r="G528" s="24"/>
      <c r="H528" s="24"/>
      <c r="I528" s="444"/>
      <c r="J528" s="449"/>
    </row>
    <row r="529" spans="2:10">
      <c r="B529" s="22"/>
      <c r="C529" s="23"/>
      <c r="D529" s="444"/>
      <c r="E529" s="444"/>
      <c r="F529" s="16"/>
      <c r="G529" s="24"/>
      <c r="H529" s="24"/>
      <c r="I529" s="444"/>
      <c r="J529" s="449"/>
    </row>
    <row r="530" spans="2:10">
      <c r="B530" s="22"/>
      <c r="C530" s="23"/>
      <c r="D530" s="444"/>
      <c r="E530" s="444"/>
      <c r="F530" s="16"/>
      <c r="G530" s="24"/>
      <c r="H530" s="24"/>
      <c r="I530" s="444"/>
      <c r="J530" s="449"/>
    </row>
    <row r="531" spans="2:10">
      <c r="B531" s="22"/>
      <c r="C531" s="23"/>
      <c r="D531" s="444"/>
      <c r="E531" s="444"/>
      <c r="F531" s="16"/>
      <c r="G531" s="24"/>
      <c r="H531" s="24"/>
      <c r="I531" s="444"/>
      <c r="J531" s="449"/>
    </row>
    <row r="532" spans="2:10">
      <c r="B532" s="22"/>
      <c r="C532" s="23"/>
      <c r="D532" s="444"/>
      <c r="E532" s="444"/>
      <c r="F532" s="16"/>
      <c r="G532" s="24"/>
      <c r="H532" s="24"/>
      <c r="I532" s="444"/>
      <c r="J532" s="449"/>
    </row>
    <row r="533" spans="2:10">
      <c r="B533" s="22"/>
      <c r="C533" s="23"/>
      <c r="D533" s="444"/>
      <c r="E533" s="444"/>
      <c r="F533" s="16"/>
      <c r="G533" s="24"/>
      <c r="H533" s="24"/>
      <c r="I533" s="444"/>
      <c r="J533" s="449"/>
    </row>
    <row r="534" spans="2:10">
      <c r="B534" s="22"/>
      <c r="C534" s="23"/>
      <c r="D534" s="444"/>
      <c r="E534" s="444"/>
      <c r="F534" s="16"/>
      <c r="G534" s="24"/>
      <c r="H534" s="24"/>
      <c r="I534" s="444"/>
      <c r="J534" s="449"/>
    </row>
    <row r="535" spans="2:10">
      <c r="B535" s="22"/>
      <c r="C535" s="23"/>
      <c r="D535" s="444"/>
      <c r="E535" s="444"/>
      <c r="F535" s="16"/>
      <c r="G535" s="24"/>
      <c r="H535" s="24"/>
      <c r="I535" s="444"/>
      <c r="J535" s="449"/>
    </row>
    <row r="536" spans="2:10">
      <c r="B536" s="22"/>
      <c r="C536" s="23"/>
      <c r="D536" s="444"/>
      <c r="E536" s="444"/>
      <c r="F536" s="16"/>
      <c r="G536" s="24"/>
      <c r="H536" s="24"/>
      <c r="I536" s="444"/>
      <c r="J536" s="449"/>
    </row>
    <row r="537" spans="2:10">
      <c r="B537" s="22"/>
      <c r="C537" s="23"/>
      <c r="D537" s="444"/>
      <c r="E537" s="444"/>
      <c r="F537" s="16"/>
      <c r="G537" s="24"/>
      <c r="H537" s="24"/>
      <c r="I537" s="444"/>
      <c r="J537" s="449"/>
    </row>
    <row r="538" spans="2:10">
      <c r="B538" s="22"/>
      <c r="C538" s="23"/>
      <c r="D538" s="444"/>
      <c r="E538" s="444"/>
      <c r="F538" s="16"/>
      <c r="G538" s="24"/>
      <c r="H538" s="24"/>
      <c r="I538" s="444"/>
      <c r="J538" s="449"/>
    </row>
    <row r="539" spans="2:10">
      <c r="B539" s="22"/>
      <c r="C539" s="23"/>
      <c r="D539" s="444"/>
      <c r="E539" s="444"/>
      <c r="F539" s="16"/>
      <c r="G539" s="24"/>
      <c r="H539" s="24"/>
      <c r="I539" s="444"/>
      <c r="J539" s="449"/>
    </row>
    <row r="540" spans="2:10">
      <c r="B540" s="22"/>
      <c r="C540" s="23"/>
      <c r="D540" s="444"/>
      <c r="E540" s="444"/>
      <c r="F540" s="16"/>
      <c r="G540" s="24"/>
      <c r="H540" s="24"/>
      <c r="I540" s="444"/>
      <c r="J540" s="449"/>
    </row>
    <row r="541" spans="2:10">
      <c r="B541" s="22"/>
      <c r="C541" s="23"/>
      <c r="D541" s="444"/>
      <c r="E541" s="444"/>
      <c r="F541" s="16"/>
      <c r="G541" s="24"/>
      <c r="H541" s="24"/>
      <c r="I541" s="444"/>
      <c r="J541" s="449"/>
    </row>
    <row r="542" spans="2:10">
      <c r="B542" s="22"/>
      <c r="C542" s="23"/>
      <c r="D542" s="444"/>
      <c r="E542" s="444"/>
      <c r="F542" s="16"/>
      <c r="G542" s="24"/>
      <c r="H542" s="24"/>
      <c r="I542" s="444"/>
      <c r="J542" s="449"/>
    </row>
    <row r="543" spans="2:10">
      <c r="B543" s="22"/>
      <c r="C543" s="23"/>
      <c r="D543" s="444"/>
      <c r="E543" s="444"/>
      <c r="F543" s="16"/>
      <c r="G543" s="24"/>
      <c r="H543" s="24"/>
      <c r="I543" s="444"/>
      <c r="J543" s="449"/>
    </row>
    <row r="544" spans="2:10">
      <c r="B544" s="22"/>
      <c r="C544" s="23"/>
      <c r="D544" s="444"/>
      <c r="E544" s="444"/>
      <c r="F544" s="16"/>
      <c r="G544" s="24"/>
      <c r="H544" s="24"/>
      <c r="I544" s="444"/>
      <c r="J544" s="449"/>
    </row>
    <row r="545" spans="2:10">
      <c r="B545" s="22"/>
      <c r="C545" s="23"/>
      <c r="D545" s="444"/>
      <c r="E545" s="444"/>
      <c r="F545" s="16"/>
      <c r="G545" s="24"/>
      <c r="H545" s="24"/>
      <c r="I545" s="444"/>
      <c r="J545" s="449"/>
    </row>
    <row r="546" spans="2:10">
      <c r="B546" s="22"/>
      <c r="C546" s="23"/>
      <c r="D546" s="444"/>
      <c r="E546" s="444"/>
      <c r="F546" s="16"/>
      <c r="G546" s="24"/>
      <c r="H546" s="24"/>
      <c r="I546" s="444"/>
      <c r="J546" s="449"/>
    </row>
    <row r="547" spans="2:10">
      <c r="B547" s="22"/>
      <c r="C547" s="23"/>
      <c r="D547" s="444"/>
      <c r="E547" s="444"/>
      <c r="F547" s="16"/>
      <c r="G547" s="24"/>
      <c r="H547" s="24"/>
      <c r="I547" s="444"/>
      <c r="J547" s="449"/>
    </row>
    <row r="548" spans="2:10">
      <c r="B548" s="22"/>
      <c r="C548" s="23"/>
      <c r="D548" s="444"/>
      <c r="E548" s="444"/>
      <c r="F548" s="16"/>
      <c r="G548" s="24"/>
      <c r="H548" s="24"/>
      <c r="I548" s="444"/>
      <c r="J548" s="449"/>
    </row>
    <row r="549" spans="2:10">
      <c r="B549" s="22"/>
      <c r="C549" s="23"/>
      <c r="D549" s="444"/>
      <c r="E549" s="444"/>
      <c r="F549" s="16"/>
      <c r="G549" s="24"/>
      <c r="H549" s="24"/>
      <c r="I549" s="444"/>
      <c r="J549" s="449"/>
    </row>
    <row r="550" spans="2:10">
      <c r="B550" s="22"/>
      <c r="C550" s="23"/>
      <c r="D550" s="444"/>
      <c r="E550" s="444"/>
      <c r="F550" s="16"/>
      <c r="G550" s="24"/>
      <c r="H550" s="24"/>
      <c r="I550" s="444"/>
      <c r="J550" s="449"/>
    </row>
    <row r="551" spans="2:10">
      <c r="B551" s="22"/>
      <c r="C551" s="23"/>
      <c r="D551" s="444"/>
      <c r="E551" s="444"/>
      <c r="F551" s="16"/>
      <c r="G551" s="24"/>
      <c r="H551" s="24"/>
      <c r="I551" s="444"/>
      <c r="J551" s="449"/>
    </row>
    <row r="552" spans="2:10">
      <c r="B552" s="22"/>
      <c r="C552" s="23"/>
      <c r="D552" s="444"/>
      <c r="E552" s="444"/>
      <c r="F552" s="16"/>
      <c r="G552" s="24"/>
      <c r="H552" s="24"/>
      <c r="I552" s="444"/>
      <c r="J552" s="449"/>
    </row>
    <row r="553" spans="2:10">
      <c r="B553" s="22"/>
      <c r="C553" s="23"/>
      <c r="D553" s="444"/>
      <c r="E553" s="444"/>
      <c r="F553" s="16"/>
      <c r="G553" s="24"/>
      <c r="H553" s="24"/>
      <c r="I553" s="444"/>
      <c r="J553" s="449"/>
    </row>
    <row r="554" spans="2:10">
      <c r="B554" s="22"/>
      <c r="C554" s="23"/>
      <c r="D554" s="444"/>
      <c r="E554" s="444"/>
      <c r="F554" s="16"/>
      <c r="G554" s="24"/>
      <c r="H554" s="24"/>
      <c r="I554" s="444"/>
      <c r="J554" s="449"/>
    </row>
    <row r="555" spans="2:10">
      <c r="B555" s="22"/>
      <c r="C555" s="23"/>
      <c r="D555" s="444"/>
      <c r="E555" s="444"/>
      <c r="F555" s="16"/>
      <c r="G555" s="24"/>
      <c r="H555" s="24"/>
      <c r="I555" s="444"/>
      <c r="J555" s="449"/>
    </row>
    <row r="556" spans="2:10">
      <c r="B556" s="22"/>
      <c r="C556" s="23"/>
      <c r="D556" s="444"/>
      <c r="E556" s="444"/>
      <c r="F556" s="16"/>
      <c r="G556" s="24"/>
      <c r="H556" s="24"/>
      <c r="I556" s="444"/>
      <c r="J556" s="449"/>
    </row>
    <row r="557" spans="2:10">
      <c r="B557" s="22"/>
      <c r="C557" s="23"/>
      <c r="D557" s="444"/>
      <c r="E557" s="444"/>
      <c r="F557" s="16"/>
      <c r="G557" s="24"/>
      <c r="H557" s="24"/>
      <c r="I557" s="444"/>
      <c r="J557" s="449"/>
    </row>
    <row r="558" spans="2:10">
      <c r="B558" s="22"/>
      <c r="C558" s="23"/>
      <c r="D558" s="444"/>
      <c r="E558" s="444"/>
      <c r="F558" s="16"/>
      <c r="G558" s="24"/>
      <c r="H558" s="24"/>
      <c r="I558" s="444"/>
      <c r="J558" s="449"/>
    </row>
    <row r="559" spans="2:10">
      <c r="B559" s="22"/>
      <c r="C559" s="23"/>
      <c r="D559" s="444"/>
      <c r="E559" s="444"/>
      <c r="F559" s="16"/>
      <c r="G559" s="24"/>
      <c r="H559" s="24"/>
      <c r="I559" s="444"/>
      <c r="J559" s="449"/>
    </row>
    <row r="560" spans="2:10">
      <c r="B560" s="22"/>
      <c r="C560" s="23"/>
      <c r="D560" s="444"/>
      <c r="E560" s="444"/>
      <c r="F560" s="16"/>
      <c r="G560" s="24"/>
      <c r="H560" s="24"/>
      <c r="I560" s="444"/>
      <c r="J560" s="449"/>
    </row>
    <row r="561" spans="2:10">
      <c r="B561" s="22"/>
      <c r="C561" s="23"/>
      <c r="D561" s="444"/>
      <c r="E561" s="444"/>
      <c r="F561" s="16"/>
      <c r="G561" s="24"/>
      <c r="H561" s="24"/>
      <c r="I561" s="444"/>
      <c r="J561" s="449"/>
    </row>
    <row r="562" spans="2:10">
      <c r="B562" s="22"/>
      <c r="C562" s="23"/>
      <c r="D562" s="444"/>
      <c r="E562" s="444"/>
      <c r="F562" s="16"/>
      <c r="G562" s="24"/>
      <c r="H562" s="24"/>
      <c r="I562" s="444"/>
      <c r="J562" s="449"/>
    </row>
    <row r="563" spans="2:10">
      <c r="B563" s="22"/>
      <c r="C563" s="23"/>
      <c r="D563" s="444"/>
      <c r="E563" s="444"/>
      <c r="F563" s="16"/>
      <c r="G563" s="24"/>
      <c r="H563" s="24"/>
      <c r="I563" s="444"/>
      <c r="J563" s="449"/>
    </row>
    <row r="564" spans="2:10">
      <c r="B564" s="22"/>
      <c r="C564" s="23"/>
      <c r="D564" s="444"/>
      <c r="E564" s="444"/>
      <c r="F564" s="16"/>
      <c r="G564" s="24"/>
      <c r="H564" s="24"/>
      <c r="I564" s="444"/>
      <c r="J564" s="449"/>
    </row>
    <row r="565" spans="2:10">
      <c r="B565" s="22"/>
      <c r="C565" s="23"/>
      <c r="D565" s="444"/>
      <c r="E565" s="444"/>
      <c r="F565" s="16"/>
      <c r="G565" s="24"/>
      <c r="H565" s="24"/>
      <c r="I565" s="444"/>
      <c r="J565" s="449"/>
    </row>
    <row r="566" spans="2:10">
      <c r="B566" s="22"/>
      <c r="C566" s="23"/>
      <c r="D566" s="444"/>
      <c r="E566" s="444"/>
      <c r="F566" s="16"/>
      <c r="G566" s="24"/>
      <c r="H566" s="24"/>
      <c r="I566" s="444"/>
      <c r="J566" s="449"/>
    </row>
    <row r="567" spans="2:10">
      <c r="B567" s="22"/>
      <c r="C567" s="23"/>
      <c r="D567" s="444"/>
      <c r="E567" s="444"/>
      <c r="F567" s="16"/>
      <c r="G567" s="24"/>
      <c r="H567" s="24"/>
      <c r="I567" s="444"/>
      <c r="J567" s="449"/>
    </row>
    <row r="568" spans="2:10">
      <c r="B568" s="22"/>
      <c r="C568" s="23"/>
      <c r="D568" s="444"/>
      <c r="E568" s="444"/>
      <c r="F568" s="16"/>
      <c r="G568" s="24"/>
      <c r="H568" s="24"/>
      <c r="I568" s="444"/>
      <c r="J568" s="449"/>
    </row>
    <row r="569" spans="2:10">
      <c r="B569" s="22"/>
      <c r="C569" s="23"/>
      <c r="D569" s="444"/>
      <c r="E569" s="444"/>
      <c r="F569" s="16"/>
      <c r="G569" s="24"/>
      <c r="H569" s="24"/>
      <c r="I569" s="444"/>
      <c r="J569" s="449"/>
    </row>
    <row r="570" spans="2:10">
      <c r="B570" s="22"/>
      <c r="C570" s="23"/>
      <c r="D570" s="444"/>
      <c r="E570" s="444"/>
      <c r="F570" s="16"/>
      <c r="G570" s="24"/>
      <c r="H570" s="24"/>
      <c r="I570" s="444"/>
      <c r="J570" s="449"/>
    </row>
    <row r="571" spans="2:10">
      <c r="B571" s="22"/>
      <c r="C571" s="23"/>
      <c r="D571" s="444"/>
      <c r="E571" s="444"/>
      <c r="F571" s="16"/>
      <c r="G571" s="24"/>
      <c r="H571" s="24"/>
      <c r="I571" s="444"/>
      <c r="J571" s="449"/>
    </row>
    <row r="572" spans="2:10">
      <c r="B572" s="22"/>
      <c r="C572" s="23"/>
      <c r="D572" s="444"/>
      <c r="E572" s="444"/>
      <c r="F572" s="16"/>
      <c r="G572" s="24"/>
      <c r="H572" s="24"/>
      <c r="I572" s="444"/>
      <c r="J572" s="449"/>
    </row>
    <row r="573" spans="2:10">
      <c r="B573" s="22"/>
      <c r="C573" s="23"/>
      <c r="D573" s="444"/>
      <c r="E573" s="444"/>
      <c r="F573" s="16"/>
      <c r="G573" s="24"/>
      <c r="H573" s="24"/>
      <c r="I573" s="444"/>
      <c r="J573" s="449"/>
    </row>
    <row r="574" spans="2:10">
      <c r="B574" s="22"/>
      <c r="C574" s="23"/>
      <c r="D574" s="444"/>
      <c r="E574" s="444"/>
      <c r="F574" s="16"/>
      <c r="G574" s="24"/>
      <c r="H574" s="24"/>
      <c r="I574" s="444"/>
      <c r="J574" s="449"/>
    </row>
    <row r="575" spans="2:10">
      <c r="B575" s="22"/>
      <c r="C575" s="23"/>
      <c r="D575" s="444"/>
      <c r="E575" s="444"/>
      <c r="F575" s="16"/>
      <c r="G575" s="24"/>
      <c r="H575" s="24"/>
      <c r="I575" s="444"/>
      <c r="J575" s="449"/>
    </row>
    <row r="576" spans="2:10">
      <c r="B576" s="22"/>
      <c r="C576" s="23"/>
      <c r="D576" s="444"/>
      <c r="E576" s="444"/>
      <c r="F576" s="16"/>
      <c r="G576" s="24"/>
      <c r="H576" s="24"/>
      <c r="I576" s="444"/>
      <c r="J576" s="449"/>
    </row>
    <row r="577" spans="2:10">
      <c r="B577" s="22"/>
      <c r="C577" s="23"/>
      <c r="D577" s="444"/>
      <c r="E577" s="444"/>
      <c r="F577" s="16"/>
      <c r="G577" s="24"/>
      <c r="H577" s="24"/>
      <c r="I577" s="444"/>
      <c r="J577" s="449"/>
    </row>
    <row r="578" spans="2:10">
      <c r="B578" s="22"/>
      <c r="C578" s="23"/>
      <c r="D578" s="444"/>
      <c r="E578" s="444"/>
      <c r="F578" s="16"/>
      <c r="G578" s="24"/>
      <c r="H578" s="24"/>
      <c r="I578" s="444"/>
      <c r="J578" s="449"/>
    </row>
    <row r="579" spans="2:10">
      <c r="B579" s="22"/>
      <c r="C579" s="23"/>
      <c r="D579" s="444"/>
      <c r="E579" s="444"/>
      <c r="F579" s="16"/>
      <c r="G579" s="24"/>
      <c r="H579" s="24"/>
      <c r="I579" s="444"/>
      <c r="J579" s="449"/>
    </row>
    <row r="580" spans="2:10">
      <c r="B580" s="22"/>
      <c r="C580" s="23"/>
      <c r="D580" s="444"/>
      <c r="E580" s="444"/>
      <c r="F580" s="16"/>
      <c r="G580" s="24"/>
      <c r="H580" s="24"/>
      <c r="I580" s="444"/>
      <c r="J580" s="449"/>
    </row>
    <row r="581" spans="2:10">
      <c r="B581" s="22"/>
      <c r="C581" s="23"/>
      <c r="D581" s="444"/>
      <c r="E581" s="444"/>
      <c r="F581" s="16"/>
      <c r="G581" s="24"/>
      <c r="H581" s="24"/>
      <c r="I581" s="444"/>
      <c r="J581" s="449"/>
    </row>
    <row r="582" spans="2:10">
      <c r="B582" s="22"/>
      <c r="C582" s="23"/>
      <c r="D582" s="444"/>
      <c r="E582" s="444"/>
      <c r="F582" s="16"/>
      <c r="G582" s="24"/>
      <c r="H582" s="24"/>
      <c r="I582" s="444"/>
      <c r="J582" s="449"/>
    </row>
    <row r="583" spans="2:10">
      <c r="B583" s="22"/>
      <c r="C583" s="23"/>
      <c r="D583" s="444"/>
      <c r="E583" s="444"/>
      <c r="F583" s="16"/>
      <c r="G583" s="24"/>
      <c r="H583" s="24"/>
      <c r="I583" s="444"/>
      <c r="J583" s="449"/>
    </row>
    <row r="584" spans="2:10">
      <c r="B584" s="22"/>
      <c r="C584" s="23"/>
      <c r="D584" s="444"/>
      <c r="E584" s="444"/>
      <c r="F584" s="16"/>
      <c r="G584" s="24"/>
      <c r="H584" s="24"/>
      <c r="I584" s="444"/>
      <c r="J584" s="449"/>
    </row>
    <row r="585" spans="2:10">
      <c r="B585" s="22"/>
      <c r="C585" s="23"/>
      <c r="D585" s="444"/>
      <c r="E585" s="444"/>
      <c r="F585" s="16"/>
      <c r="G585" s="24"/>
      <c r="H585" s="24"/>
      <c r="I585" s="444"/>
      <c r="J585" s="449"/>
    </row>
    <row r="586" spans="2:10">
      <c r="B586" s="22"/>
      <c r="C586" s="23"/>
      <c r="D586" s="444"/>
      <c r="E586" s="444"/>
      <c r="F586" s="16"/>
      <c r="G586" s="24"/>
      <c r="H586" s="24"/>
      <c r="I586" s="444"/>
      <c r="J586" s="449"/>
    </row>
    <row r="587" spans="2:10">
      <c r="B587" s="22"/>
      <c r="C587" s="23"/>
      <c r="D587" s="444"/>
      <c r="E587" s="444"/>
      <c r="F587" s="16"/>
      <c r="G587" s="24"/>
      <c r="H587" s="24"/>
      <c r="I587" s="444"/>
      <c r="J587" s="449"/>
    </row>
    <row r="588" spans="2:10">
      <c r="B588" s="22"/>
      <c r="C588" s="23"/>
      <c r="D588" s="444"/>
      <c r="E588" s="444"/>
      <c r="F588" s="16"/>
      <c r="G588" s="24"/>
      <c r="H588" s="24"/>
      <c r="I588" s="444"/>
      <c r="J588" s="449"/>
    </row>
    <row r="589" spans="2:10">
      <c r="B589" s="22"/>
      <c r="C589" s="23"/>
      <c r="D589" s="444"/>
      <c r="E589" s="444"/>
      <c r="F589" s="16"/>
      <c r="G589" s="24"/>
      <c r="H589" s="24"/>
      <c r="I589" s="444"/>
      <c r="J589" s="449"/>
    </row>
    <row r="590" spans="2:10">
      <c r="B590" s="22"/>
      <c r="C590" s="23"/>
      <c r="D590" s="444"/>
      <c r="E590" s="444"/>
      <c r="F590" s="16"/>
      <c r="G590" s="24"/>
      <c r="H590" s="24"/>
      <c r="I590" s="444"/>
      <c r="J590" s="449"/>
    </row>
    <row r="591" spans="2:10">
      <c r="B591" s="22"/>
      <c r="C591" s="23"/>
      <c r="D591" s="444"/>
      <c r="E591" s="444"/>
      <c r="F591" s="16"/>
      <c r="G591" s="24"/>
      <c r="H591" s="24"/>
      <c r="I591" s="444"/>
      <c r="J591" s="449"/>
    </row>
    <row r="592" spans="2:10">
      <c r="B592" s="22"/>
      <c r="C592" s="23"/>
      <c r="D592" s="444"/>
      <c r="E592" s="444"/>
      <c r="F592" s="16"/>
      <c r="G592" s="24"/>
      <c r="H592" s="24"/>
      <c r="I592" s="444"/>
      <c r="J592" s="449"/>
    </row>
    <row r="593" spans="2:10">
      <c r="B593" s="22"/>
      <c r="C593" s="23"/>
      <c r="D593" s="444"/>
      <c r="E593" s="444"/>
      <c r="F593" s="16"/>
      <c r="G593" s="24"/>
      <c r="H593" s="24"/>
      <c r="I593" s="444"/>
      <c r="J593" s="449"/>
    </row>
    <row r="594" spans="2:10">
      <c r="B594" s="22"/>
      <c r="C594" s="23"/>
      <c r="D594" s="444"/>
      <c r="E594" s="444"/>
      <c r="F594" s="16"/>
      <c r="G594" s="24"/>
      <c r="H594" s="24"/>
      <c r="I594" s="444"/>
      <c r="J594" s="449"/>
    </row>
    <row r="595" spans="2:10">
      <c r="B595" s="22"/>
      <c r="C595" s="23"/>
      <c r="D595" s="444"/>
      <c r="E595" s="444"/>
      <c r="F595" s="16"/>
      <c r="G595" s="24"/>
      <c r="H595" s="24"/>
      <c r="I595" s="444"/>
      <c r="J595" s="449"/>
    </row>
    <row r="596" spans="2:10">
      <c r="B596" s="22"/>
      <c r="C596" s="23"/>
      <c r="D596" s="444"/>
      <c r="E596" s="444"/>
      <c r="F596" s="16"/>
      <c r="G596" s="24"/>
      <c r="H596" s="24"/>
      <c r="I596" s="444"/>
      <c r="J596" s="449"/>
    </row>
    <row r="597" spans="2:10">
      <c r="B597" s="22"/>
      <c r="C597" s="23"/>
      <c r="D597" s="444"/>
      <c r="E597" s="444"/>
      <c r="F597" s="16"/>
      <c r="G597" s="24"/>
      <c r="H597" s="24"/>
      <c r="I597" s="444"/>
      <c r="J597" s="449"/>
    </row>
    <row r="598" spans="2:10">
      <c r="B598" s="22"/>
      <c r="C598" s="23"/>
      <c r="D598" s="444"/>
      <c r="E598" s="444"/>
      <c r="F598" s="16"/>
      <c r="G598" s="24"/>
      <c r="H598" s="24"/>
      <c r="I598" s="444"/>
      <c r="J598" s="449"/>
    </row>
    <row r="599" spans="2:10">
      <c r="B599" s="22"/>
      <c r="C599" s="23"/>
      <c r="D599" s="444"/>
      <c r="E599" s="444"/>
      <c r="F599" s="16"/>
      <c r="G599" s="24"/>
      <c r="H599" s="24"/>
      <c r="I599" s="444"/>
      <c r="J599" s="449"/>
    </row>
    <row r="600" spans="2:10">
      <c r="B600" s="22"/>
      <c r="C600" s="23"/>
      <c r="D600" s="444"/>
      <c r="E600" s="444"/>
      <c r="F600" s="16"/>
      <c r="G600" s="24"/>
      <c r="H600" s="24"/>
      <c r="I600" s="444"/>
      <c r="J600" s="449"/>
    </row>
    <row r="601" spans="2:10">
      <c r="B601" s="22"/>
      <c r="C601" s="23"/>
      <c r="D601" s="444"/>
      <c r="E601" s="444"/>
      <c r="F601" s="16"/>
      <c r="G601" s="24"/>
      <c r="H601" s="24"/>
      <c r="I601" s="444"/>
      <c r="J601" s="449"/>
    </row>
    <row r="602" spans="2:10">
      <c r="B602" s="22"/>
      <c r="C602" s="23"/>
      <c r="D602" s="444"/>
      <c r="E602" s="444"/>
      <c r="F602" s="16"/>
      <c r="G602" s="24"/>
      <c r="H602" s="24"/>
      <c r="I602" s="444"/>
      <c r="J602" s="449"/>
    </row>
    <row r="603" spans="2:10">
      <c r="B603" s="22"/>
      <c r="C603" s="23"/>
      <c r="D603" s="444"/>
      <c r="E603" s="444"/>
      <c r="F603" s="16"/>
      <c r="G603" s="24"/>
      <c r="H603" s="24"/>
      <c r="I603" s="444"/>
      <c r="J603" s="449"/>
    </row>
    <row r="604" spans="2:10">
      <c r="B604" s="22"/>
      <c r="C604" s="23"/>
      <c r="D604" s="444"/>
      <c r="E604" s="444"/>
      <c r="F604" s="16"/>
      <c r="G604" s="24"/>
      <c r="H604" s="24"/>
      <c r="I604" s="444"/>
      <c r="J604" s="449"/>
    </row>
    <row r="605" spans="2:10">
      <c r="B605" s="22"/>
      <c r="C605" s="23"/>
      <c r="D605" s="444"/>
      <c r="E605" s="444"/>
      <c r="F605" s="16"/>
      <c r="G605" s="24"/>
      <c r="H605" s="24"/>
      <c r="I605" s="444"/>
      <c r="J605" s="449"/>
    </row>
    <row r="606" spans="2:10">
      <c r="B606" s="22"/>
      <c r="C606" s="23"/>
      <c r="D606" s="444"/>
      <c r="E606" s="444"/>
      <c r="F606" s="16"/>
      <c r="G606" s="24"/>
      <c r="H606" s="24"/>
      <c r="I606" s="444"/>
      <c r="J606" s="449"/>
    </row>
    <row r="607" spans="2:10">
      <c r="B607" s="22"/>
      <c r="C607" s="23"/>
      <c r="D607" s="444"/>
      <c r="E607" s="444"/>
      <c r="F607" s="16"/>
      <c r="G607" s="24"/>
      <c r="H607" s="24"/>
      <c r="I607" s="444"/>
      <c r="J607" s="449"/>
    </row>
    <row r="608" spans="2:10">
      <c r="B608" s="22"/>
      <c r="C608" s="23"/>
      <c r="D608" s="444"/>
      <c r="E608" s="444"/>
      <c r="F608" s="16"/>
      <c r="G608" s="24"/>
      <c r="H608" s="24"/>
      <c r="I608" s="444"/>
      <c r="J608" s="449"/>
    </row>
    <row r="609" spans="2:10">
      <c r="B609" s="22"/>
      <c r="C609" s="23"/>
      <c r="D609" s="444"/>
      <c r="E609" s="444"/>
      <c r="F609" s="16"/>
      <c r="G609" s="24"/>
      <c r="H609" s="24"/>
      <c r="I609" s="444"/>
      <c r="J609" s="449"/>
    </row>
    <row r="610" spans="2:10">
      <c r="B610" s="22"/>
      <c r="C610" s="23"/>
      <c r="D610" s="444"/>
      <c r="E610" s="444"/>
      <c r="F610" s="16"/>
      <c r="G610" s="24"/>
      <c r="H610" s="24"/>
      <c r="I610" s="444"/>
      <c r="J610" s="449"/>
    </row>
    <row r="611" spans="2:10">
      <c r="B611" s="22"/>
      <c r="C611" s="23"/>
      <c r="D611" s="444"/>
      <c r="E611" s="444"/>
      <c r="F611" s="16"/>
      <c r="G611" s="24"/>
      <c r="H611" s="24"/>
      <c r="I611" s="444"/>
      <c r="J611" s="449"/>
    </row>
    <row r="612" spans="2:10">
      <c r="B612" s="22"/>
      <c r="C612" s="23"/>
      <c r="D612" s="444"/>
      <c r="E612" s="444"/>
      <c r="F612" s="16"/>
      <c r="G612" s="24"/>
      <c r="H612" s="24"/>
      <c r="I612" s="444"/>
      <c r="J612" s="449"/>
    </row>
    <row r="613" spans="2:10">
      <c r="B613" s="22"/>
      <c r="C613" s="23"/>
      <c r="D613" s="444"/>
      <c r="E613" s="444"/>
      <c r="F613" s="16"/>
      <c r="G613" s="24"/>
      <c r="H613" s="24"/>
      <c r="I613" s="444"/>
      <c r="J613" s="449"/>
    </row>
    <row r="614" spans="2:10">
      <c r="B614" s="22"/>
      <c r="C614" s="23"/>
      <c r="D614" s="444"/>
      <c r="E614" s="444"/>
      <c r="F614" s="16"/>
      <c r="G614" s="24"/>
      <c r="H614" s="24"/>
      <c r="I614" s="444"/>
      <c r="J614" s="449"/>
    </row>
    <row r="615" spans="2:10">
      <c r="B615" s="22"/>
      <c r="C615" s="23"/>
      <c r="D615" s="444"/>
      <c r="E615" s="444"/>
      <c r="F615" s="16"/>
      <c r="G615" s="24"/>
      <c r="H615" s="24"/>
      <c r="I615" s="444"/>
      <c r="J615" s="449"/>
    </row>
    <row r="616" spans="2:10">
      <c r="B616" s="22"/>
      <c r="C616" s="23"/>
      <c r="D616" s="444"/>
      <c r="E616" s="444"/>
      <c r="F616" s="16"/>
      <c r="G616" s="24"/>
      <c r="H616" s="24"/>
      <c r="I616" s="444"/>
      <c r="J616" s="449"/>
    </row>
    <row r="617" spans="2:10">
      <c r="B617" s="22"/>
      <c r="C617" s="23"/>
      <c r="D617" s="444"/>
      <c r="E617" s="444"/>
      <c r="F617" s="16"/>
      <c r="G617" s="24"/>
      <c r="H617" s="24"/>
      <c r="I617" s="444"/>
      <c r="J617" s="449"/>
    </row>
    <row r="618" spans="2:10">
      <c r="B618" s="22"/>
      <c r="C618" s="23"/>
      <c r="D618" s="444"/>
      <c r="E618" s="444"/>
      <c r="F618" s="16"/>
      <c r="G618" s="24"/>
      <c r="H618" s="24"/>
      <c r="I618" s="444"/>
      <c r="J618" s="449"/>
    </row>
    <row r="619" spans="2:10">
      <c r="B619" s="22"/>
      <c r="C619" s="23"/>
      <c r="D619" s="444"/>
      <c r="E619" s="444"/>
      <c r="F619" s="16"/>
      <c r="G619" s="24"/>
      <c r="H619" s="24"/>
      <c r="I619" s="444"/>
      <c r="J619" s="449"/>
    </row>
    <row r="620" spans="2:10">
      <c r="B620" s="22"/>
      <c r="C620" s="23"/>
      <c r="D620" s="444"/>
      <c r="E620" s="444"/>
      <c r="F620" s="16"/>
      <c r="G620" s="24"/>
      <c r="H620" s="24"/>
      <c r="I620" s="444"/>
      <c r="J620" s="449"/>
    </row>
    <row r="621" spans="2:10">
      <c r="B621" s="22"/>
      <c r="C621" s="23"/>
      <c r="D621" s="444"/>
      <c r="E621" s="444"/>
      <c r="F621" s="16"/>
      <c r="G621" s="24"/>
      <c r="H621" s="24"/>
      <c r="I621" s="444"/>
      <c r="J621" s="449"/>
    </row>
    <row r="622" spans="2:10">
      <c r="B622" s="22"/>
      <c r="C622" s="23"/>
      <c r="D622" s="444"/>
      <c r="E622" s="444"/>
      <c r="F622" s="16"/>
      <c r="G622" s="24"/>
      <c r="H622" s="24"/>
      <c r="I622" s="444"/>
      <c r="J622" s="449"/>
    </row>
    <row r="623" spans="2:10">
      <c r="B623" s="22"/>
      <c r="C623" s="23"/>
      <c r="D623" s="444"/>
      <c r="E623" s="444"/>
      <c r="F623" s="16"/>
      <c r="G623" s="24"/>
      <c r="H623" s="24"/>
      <c r="I623" s="444"/>
      <c r="J623" s="449"/>
    </row>
    <row r="624" spans="2:10">
      <c r="B624" s="22"/>
      <c r="C624" s="23"/>
      <c r="D624" s="444"/>
      <c r="E624" s="444"/>
      <c r="F624" s="16"/>
      <c r="G624" s="24"/>
      <c r="H624" s="24"/>
      <c r="I624" s="444"/>
      <c r="J624" s="449"/>
    </row>
    <row r="625" spans="2:10">
      <c r="B625" s="22"/>
      <c r="C625" s="23"/>
      <c r="D625" s="444"/>
      <c r="E625" s="444"/>
      <c r="F625" s="16"/>
      <c r="G625" s="24"/>
      <c r="H625" s="24"/>
      <c r="I625" s="444"/>
      <c r="J625" s="449"/>
    </row>
    <row r="626" spans="2:10">
      <c r="B626" s="22"/>
      <c r="C626" s="23"/>
      <c r="D626" s="444"/>
      <c r="E626" s="444"/>
      <c r="F626" s="16"/>
      <c r="G626" s="24"/>
      <c r="H626" s="24"/>
      <c r="I626" s="444"/>
      <c r="J626" s="449"/>
    </row>
    <row r="627" spans="2:10">
      <c r="B627" s="22"/>
      <c r="C627" s="23"/>
      <c r="D627" s="444"/>
      <c r="E627" s="444"/>
      <c r="F627" s="16"/>
      <c r="G627" s="24"/>
      <c r="H627" s="24"/>
      <c r="I627" s="444"/>
      <c r="J627" s="449"/>
    </row>
    <row r="628" spans="2:10">
      <c r="B628" s="22"/>
      <c r="C628" s="23"/>
      <c r="D628" s="444"/>
      <c r="E628" s="444"/>
      <c r="F628" s="16"/>
      <c r="G628" s="24"/>
      <c r="H628" s="24"/>
      <c r="I628" s="444"/>
      <c r="J628" s="449"/>
    </row>
    <row r="629" spans="2:10">
      <c r="B629" s="22"/>
      <c r="C629" s="23"/>
      <c r="D629" s="444"/>
      <c r="E629" s="444"/>
      <c r="F629" s="16"/>
      <c r="G629" s="24"/>
      <c r="H629" s="24"/>
      <c r="I629" s="444"/>
      <c r="J629" s="449"/>
    </row>
    <row r="630" spans="2:10">
      <c r="B630" s="22"/>
      <c r="C630" s="23"/>
      <c r="D630" s="444"/>
      <c r="E630" s="444"/>
      <c r="F630" s="16"/>
      <c r="G630" s="24"/>
      <c r="H630" s="24"/>
      <c r="I630" s="444"/>
      <c r="J630" s="449"/>
    </row>
    <row r="631" spans="2:10">
      <c r="B631" s="22"/>
      <c r="C631" s="23"/>
      <c r="D631" s="444"/>
      <c r="E631" s="444"/>
      <c r="F631" s="16"/>
      <c r="G631" s="24"/>
      <c r="H631" s="24"/>
      <c r="I631" s="444"/>
      <c r="J631" s="449"/>
    </row>
    <row r="632" spans="2:10">
      <c r="B632" s="22"/>
      <c r="C632" s="23"/>
      <c r="D632" s="444"/>
      <c r="E632" s="444"/>
      <c r="F632" s="16"/>
      <c r="G632" s="24"/>
      <c r="H632" s="24"/>
      <c r="I632" s="444"/>
      <c r="J632" s="449"/>
    </row>
    <row r="633" spans="2:10">
      <c r="B633" s="22"/>
      <c r="C633" s="23"/>
      <c r="D633" s="444"/>
      <c r="E633" s="444"/>
      <c r="F633" s="16"/>
      <c r="G633" s="24"/>
      <c r="H633" s="24"/>
      <c r="I633" s="444"/>
      <c r="J633" s="449"/>
    </row>
    <row r="634" spans="2:10">
      <c r="B634" s="22"/>
      <c r="C634" s="23"/>
      <c r="D634" s="444"/>
      <c r="E634" s="444"/>
      <c r="F634" s="16"/>
      <c r="G634" s="24"/>
      <c r="H634" s="24"/>
      <c r="I634" s="444"/>
      <c r="J634" s="449"/>
    </row>
    <row r="635" spans="2:10">
      <c r="B635" s="22"/>
      <c r="C635" s="23"/>
      <c r="D635" s="444"/>
      <c r="E635" s="444"/>
      <c r="F635" s="16"/>
      <c r="G635" s="24"/>
      <c r="H635" s="24"/>
      <c r="I635" s="444"/>
      <c r="J635" s="449"/>
    </row>
    <row r="636" spans="2:10">
      <c r="B636" s="22"/>
      <c r="C636" s="23"/>
      <c r="D636" s="444"/>
      <c r="E636" s="444"/>
      <c r="F636" s="16"/>
      <c r="G636" s="24"/>
      <c r="H636" s="24"/>
      <c r="I636" s="444"/>
      <c r="J636" s="449"/>
    </row>
    <row r="637" spans="2:10">
      <c r="B637" s="22"/>
      <c r="C637" s="23"/>
      <c r="D637" s="444"/>
      <c r="E637" s="444"/>
      <c r="F637" s="16"/>
      <c r="G637" s="24"/>
      <c r="H637" s="24"/>
      <c r="I637" s="444"/>
      <c r="J637" s="449"/>
    </row>
    <row r="638" spans="2:10">
      <c r="B638" s="22"/>
      <c r="C638" s="23"/>
      <c r="D638" s="444"/>
      <c r="E638" s="444"/>
      <c r="F638" s="16"/>
      <c r="G638" s="24"/>
      <c r="H638" s="24"/>
      <c r="I638" s="444"/>
      <c r="J638" s="449"/>
    </row>
    <row r="639" spans="2:10">
      <c r="B639" s="22"/>
      <c r="C639" s="23"/>
      <c r="D639" s="444"/>
      <c r="E639" s="444"/>
      <c r="F639" s="16"/>
      <c r="G639" s="24"/>
      <c r="H639" s="24"/>
      <c r="I639" s="444"/>
      <c r="J639" s="449"/>
    </row>
    <row r="640" spans="2:10">
      <c r="B640" s="22"/>
      <c r="C640" s="23"/>
      <c r="D640" s="444"/>
      <c r="E640" s="444"/>
      <c r="F640" s="16"/>
      <c r="G640" s="24"/>
      <c r="H640" s="24"/>
      <c r="I640" s="444"/>
      <c r="J640" s="449"/>
    </row>
    <row r="641" spans="2:10">
      <c r="B641" s="22"/>
      <c r="C641" s="23"/>
      <c r="D641" s="444"/>
      <c r="E641" s="444"/>
      <c r="F641" s="16"/>
      <c r="G641" s="24"/>
      <c r="H641" s="24"/>
      <c r="I641" s="444"/>
      <c r="J641" s="449"/>
    </row>
    <row r="642" spans="2:10">
      <c r="B642" s="22"/>
      <c r="C642" s="23"/>
      <c r="D642" s="444"/>
      <c r="E642" s="444"/>
      <c r="F642" s="16"/>
      <c r="G642" s="24"/>
      <c r="H642" s="24"/>
      <c r="I642" s="444"/>
      <c r="J642" s="449"/>
    </row>
    <row r="643" spans="2:10">
      <c r="B643" s="22"/>
      <c r="C643" s="23"/>
      <c r="D643" s="444"/>
      <c r="E643" s="444"/>
      <c r="F643" s="16"/>
      <c r="G643" s="24"/>
      <c r="H643" s="24"/>
      <c r="I643" s="444"/>
      <c r="J643" s="449"/>
    </row>
    <row r="644" spans="2:10">
      <c r="B644" s="22"/>
      <c r="C644" s="23"/>
      <c r="D644" s="444"/>
      <c r="E644" s="444"/>
      <c r="F644" s="16"/>
      <c r="G644" s="24"/>
      <c r="H644" s="24"/>
      <c r="I644" s="444"/>
      <c r="J644" s="449"/>
    </row>
    <row r="645" spans="2:10">
      <c r="B645" s="22"/>
      <c r="C645" s="23"/>
      <c r="D645" s="444"/>
      <c r="E645" s="444"/>
      <c r="F645" s="16"/>
      <c r="G645" s="24"/>
      <c r="H645" s="24"/>
      <c r="I645" s="444"/>
      <c r="J645" s="449"/>
    </row>
    <row r="646" spans="2:10">
      <c r="B646" s="22"/>
      <c r="C646" s="23"/>
      <c r="D646" s="444"/>
      <c r="E646" s="444"/>
      <c r="F646" s="16"/>
      <c r="G646" s="24"/>
      <c r="H646" s="24"/>
      <c r="I646" s="444"/>
      <c r="J646" s="449"/>
    </row>
    <row r="647" spans="2:10">
      <c r="B647" s="22"/>
      <c r="C647" s="23"/>
      <c r="D647" s="444"/>
      <c r="E647" s="444"/>
      <c r="F647" s="16"/>
      <c r="G647" s="24"/>
      <c r="H647" s="24"/>
      <c r="I647" s="444"/>
      <c r="J647" s="449"/>
    </row>
    <row r="648" spans="2:10">
      <c r="B648" s="22"/>
      <c r="C648" s="23"/>
      <c r="D648" s="444"/>
      <c r="E648" s="444"/>
      <c r="F648" s="16"/>
      <c r="G648" s="24"/>
      <c r="H648" s="24"/>
      <c r="I648" s="444"/>
      <c r="J648" s="449"/>
    </row>
    <row r="649" spans="2:10">
      <c r="B649" s="22"/>
      <c r="C649" s="23"/>
      <c r="D649" s="444"/>
      <c r="E649" s="444"/>
      <c r="F649" s="16"/>
      <c r="G649" s="24"/>
      <c r="H649" s="24"/>
      <c r="I649" s="444"/>
      <c r="J649" s="449"/>
    </row>
    <row r="650" spans="2:10">
      <c r="B650" s="22"/>
      <c r="C650" s="23"/>
      <c r="D650" s="444"/>
      <c r="E650" s="444"/>
      <c r="F650" s="16"/>
      <c r="G650" s="24"/>
      <c r="H650" s="24"/>
      <c r="I650" s="444"/>
      <c r="J650" s="449"/>
    </row>
    <row r="651" spans="2:10">
      <c r="B651" s="22"/>
      <c r="C651" s="23"/>
      <c r="D651" s="444"/>
      <c r="E651" s="444"/>
      <c r="F651" s="16"/>
      <c r="G651" s="24"/>
      <c r="H651" s="24"/>
      <c r="I651" s="444"/>
      <c r="J651" s="449"/>
    </row>
    <row r="652" spans="2:10">
      <c r="B652" s="22"/>
      <c r="C652" s="23"/>
      <c r="D652" s="444"/>
      <c r="E652" s="444"/>
      <c r="F652" s="16"/>
      <c r="G652" s="24"/>
      <c r="H652" s="24"/>
      <c r="I652" s="444"/>
      <c r="J652" s="449"/>
    </row>
    <row r="653" spans="2:10">
      <c r="B653" s="22"/>
      <c r="C653" s="23"/>
      <c r="D653" s="444"/>
      <c r="E653" s="444"/>
      <c r="F653" s="16"/>
      <c r="G653" s="24"/>
      <c r="H653" s="24"/>
      <c r="I653" s="444"/>
      <c r="J653" s="449"/>
    </row>
    <row r="654" spans="2:10">
      <c r="B654" s="22"/>
      <c r="C654" s="23"/>
      <c r="D654" s="444"/>
      <c r="E654" s="444"/>
      <c r="F654" s="16"/>
      <c r="G654" s="24"/>
      <c r="H654" s="24"/>
      <c r="I654" s="444"/>
      <c r="J654" s="449"/>
    </row>
    <row r="655" spans="2:10">
      <c r="B655" s="22"/>
      <c r="C655" s="23"/>
      <c r="D655" s="444"/>
      <c r="E655" s="444"/>
      <c r="F655" s="16"/>
      <c r="G655" s="24"/>
      <c r="H655" s="24"/>
      <c r="I655" s="444"/>
      <c r="J655" s="449"/>
    </row>
    <row r="656" spans="2:10">
      <c r="B656" s="22"/>
      <c r="C656" s="23"/>
      <c r="D656" s="444"/>
      <c r="E656" s="444"/>
      <c r="F656" s="16"/>
      <c r="G656" s="24"/>
      <c r="H656" s="24"/>
      <c r="I656" s="444"/>
      <c r="J656" s="449"/>
    </row>
    <row r="657" spans="2:10">
      <c r="B657" s="22"/>
      <c r="C657" s="23"/>
      <c r="D657" s="444"/>
      <c r="E657" s="444"/>
      <c r="F657" s="16"/>
      <c r="G657" s="24"/>
      <c r="H657" s="24"/>
      <c r="I657" s="444"/>
      <c r="J657" s="449"/>
    </row>
    <row r="658" spans="2:10">
      <c r="B658" s="22"/>
      <c r="C658" s="23"/>
      <c r="D658" s="444"/>
      <c r="E658" s="444"/>
      <c r="F658" s="16"/>
      <c r="G658" s="24"/>
      <c r="H658" s="24"/>
      <c r="I658" s="444"/>
      <c r="J658" s="449"/>
    </row>
    <row r="659" spans="2:10">
      <c r="B659" s="22"/>
      <c r="C659" s="23"/>
      <c r="D659" s="444"/>
      <c r="E659" s="444"/>
      <c r="F659" s="16"/>
      <c r="G659" s="24"/>
      <c r="H659" s="24"/>
      <c r="I659" s="444"/>
      <c r="J659" s="449"/>
    </row>
    <row r="660" spans="2:10">
      <c r="B660" s="22"/>
      <c r="C660" s="23"/>
      <c r="D660" s="444"/>
      <c r="E660" s="444"/>
      <c r="F660" s="16"/>
      <c r="G660" s="24"/>
      <c r="H660" s="24"/>
      <c r="I660" s="444"/>
      <c r="J660" s="449"/>
    </row>
    <row r="661" spans="2:10">
      <c r="B661" s="22"/>
      <c r="C661" s="23"/>
      <c r="D661" s="444"/>
      <c r="E661" s="444"/>
      <c r="F661" s="16"/>
      <c r="G661" s="24"/>
      <c r="H661" s="24"/>
      <c r="I661" s="444"/>
      <c r="J661" s="449"/>
    </row>
    <row r="662" spans="2:10">
      <c r="B662" s="22"/>
      <c r="C662" s="23"/>
      <c r="D662" s="444"/>
      <c r="E662" s="444"/>
      <c r="F662" s="16"/>
      <c r="G662" s="24"/>
      <c r="H662" s="24"/>
      <c r="I662" s="444"/>
      <c r="J662" s="449"/>
    </row>
    <row r="663" spans="2:10">
      <c r="B663" s="22"/>
      <c r="C663" s="23"/>
      <c r="D663" s="444"/>
      <c r="E663" s="444"/>
      <c r="F663" s="16"/>
      <c r="G663" s="24"/>
      <c r="H663" s="24"/>
      <c r="I663" s="444"/>
      <c r="J663" s="449"/>
    </row>
    <row r="664" spans="2:10">
      <c r="B664" s="22"/>
      <c r="C664" s="23"/>
      <c r="D664" s="444"/>
      <c r="E664" s="444"/>
      <c r="F664" s="16"/>
      <c r="G664" s="24"/>
      <c r="H664" s="24"/>
      <c r="I664" s="444"/>
      <c r="J664" s="449"/>
    </row>
    <row r="665" spans="2:10">
      <c r="B665" s="22"/>
      <c r="C665" s="23"/>
      <c r="D665" s="444"/>
      <c r="E665" s="444"/>
      <c r="F665" s="16"/>
      <c r="G665" s="24"/>
      <c r="H665" s="24"/>
      <c r="I665" s="444"/>
      <c r="J665" s="449"/>
    </row>
    <row r="666" spans="2:10">
      <c r="B666" s="22"/>
      <c r="C666" s="23"/>
      <c r="D666" s="444"/>
      <c r="E666" s="444"/>
      <c r="F666" s="16"/>
      <c r="G666" s="24"/>
      <c r="H666" s="24"/>
      <c r="I666" s="444"/>
      <c r="J666" s="449"/>
    </row>
    <row r="667" spans="2:10">
      <c r="B667" s="22"/>
      <c r="C667" s="23"/>
      <c r="D667" s="444"/>
      <c r="E667" s="444"/>
      <c r="F667" s="16"/>
      <c r="G667" s="24"/>
      <c r="H667" s="24"/>
      <c r="I667" s="444"/>
      <c r="J667" s="449"/>
    </row>
    <row r="668" spans="2:10">
      <c r="B668" s="22"/>
      <c r="C668" s="23"/>
      <c r="D668" s="444"/>
      <c r="E668" s="444"/>
      <c r="F668" s="16"/>
      <c r="G668" s="24"/>
      <c r="H668" s="24"/>
      <c r="I668" s="444"/>
      <c r="J668" s="449"/>
    </row>
    <row r="669" spans="2:10">
      <c r="B669" s="22"/>
      <c r="C669" s="23"/>
      <c r="D669" s="444"/>
      <c r="E669" s="444"/>
      <c r="F669" s="16"/>
      <c r="G669" s="24"/>
      <c r="H669" s="24"/>
      <c r="I669" s="444"/>
      <c r="J669" s="449"/>
    </row>
    <row r="670" spans="2:10">
      <c r="B670" s="22"/>
      <c r="C670" s="23"/>
      <c r="D670" s="444"/>
      <c r="E670" s="444"/>
      <c r="F670" s="16"/>
      <c r="G670" s="24"/>
      <c r="H670" s="24"/>
      <c r="I670" s="444"/>
      <c r="J670" s="449"/>
    </row>
    <row r="671" spans="2:10">
      <c r="B671" s="22"/>
      <c r="C671" s="23"/>
      <c r="D671" s="444"/>
      <c r="E671" s="444"/>
      <c r="F671" s="16"/>
      <c r="G671" s="24"/>
      <c r="H671" s="24"/>
      <c r="I671" s="444"/>
      <c r="J671" s="449"/>
    </row>
    <row r="672" spans="2:10">
      <c r="B672" s="22"/>
      <c r="C672" s="23"/>
      <c r="D672" s="444"/>
      <c r="E672" s="444"/>
      <c r="F672" s="16"/>
      <c r="G672" s="24"/>
      <c r="H672" s="24"/>
      <c r="I672" s="444"/>
      <c r="J672" s="449"/>
    </row>
    <row r="673" spans="2:10">
      <c r="B673" s="22"/>
      <c r="C673" s="23"/>
      <c r="D673" s="444"/>
      <c r="E673" s="444"/>
      <c r="F673" s="16"/>
      <c r="G673" s="24"/>
      <c r="H673" s="24"/>
      <c r="I673" s="444"/>
      <c r="J673" s="449"/>
    </row>
    <row r="674" spans="2:10">
      <c r="B674" s="22"/>
      <c r="C674" s="23"/>
      <c r="D674" s="444"/>
      <c r="E674" s="444"/>
      <c r="F674" s="16"/>
      <c r="G674" s="24"/>
      <c r="H674" s="24"/>
      <c r="I674" s="444"/>
      <c r="J674" s="449"/>
    </row>
    <row r="675" spans="2:10">
      <c r="B675" s="22"/>
      <c r="C675" s="23"/>
      <c r="D675" s="444"/>
      <c r="E675" s="444"/>
      <c r="F675" s="16"/>
      <c r="G675" s="24"/>
      <c r="H675" s="24"/>
      <c r="I675" s="444"/>
      <c r="J675" s="449"/>
    </row>
    <row r="676" spans="2:10">
      <c r="B676" s="22"/>
      <c r="C676" s="23"/>
      <c r="D676" s="444"/>
      <c r="E676" s="444"/>
      <c r="F676" s="16"/>
      <c r="G676" s="24"/>
      <c r="H676" s="24"/>
      <c r="I676" s="444"/>
      <c r="J676" s="449"/>
    </row>
    <row r="677" spans="2:10">
      <c r="B677" s="22"/>
      <c r="C677" s="23"/>
      <c r="D677" s="444"/>
      <c r="E677" s="444"/>
      <c r="F677" s="16"/>
      <c r="G677" s="24"/>
      <c r="H677" s="24"/>
      <c r="I677" s="444"/>
      <c r="J677" s="449"/>
    </row>
    <row r="678" spans="2:10">
      <c r="B678" s="22"/>
      <c r="C678" s="23"/>
      <c r="D678" s="444"/>
      <c r="E678" s="444"/>
      <c r="F678" s="16"/>
      <c r="G678" s="24"/>
      <c r="H678" s="24"/>
      <c r="I678" s="444"/>
      <c r="J678" s="449"/>
    </row>
    <row r="679" spans="2:10">
      <c r="B679" s="22"/>
      <c r="C679" s="23"/>
      <c r="D679" s="444"/>
      <c r="E679" s="444"/>
      <c r="F679" s="16"/>
      <c r="G679" s="24"/>
      <c r="H679" s="24"/>
      <c r="I679" s="444"/>
      <c r="J679" s="449"/>
    </row>
    <row r="680" spans="2:10">
      <c r="B680" s="22"/>
      <c r="C680" s="23"/>
      <c r="D680" s="444"/>
      <c r="E680" s="444"/>
      <c r="F680" s="16"/>
      <c r="G680" s="24"/>
      <c r="H680" s="24"/>
      <c r="I680" s="444"/>
      <c r="J680" s="449"/>
    </row>
    <row r="681" spans="2:10">
      <c r="B681" s="22"/>
      <c r="C681" s="23"/>
      <c r="D681" s="444"/>
      <c r="E681" s="444"/>
      <c r="F681" s="16"/>
      <c r="G681" s="24"/>
      <c r="H681" s="24"/>
      <c r="I681" s="444"/>
      <c r="J681" s="449"/>
    </row>
    <row r="682" spans="2:10">
      <c r="B682" s="22"/>
      <c r="C682" s="23"/>
      <c r="D682" s="444"/>
      <c r="E682" s="444"/>
      <c r="F682" s="16"/>
      <c r="G682" s="24"/>
      <c r="H682" s="24"/>
      <c r="I682" s="444"/>
      <c r="J682" s="449"/>
    </row>
    <row r="683" spans="2:10">
      <c r="B683" s="22"/>
      <c r="C683" s="23"/>
      <c r="D683" s="444"/>
      <c r="E683" s="444"/>
      <c r="F683" s="16"/>
      <c r="G683" s="24"/>
      <c r="H683" s="24"/>
      <c r="I683" s="444"/>
      <c r="J683" s="449"/>
    </row>
    <row r="684" spans="2:10">
      <c r="B684" s="22"/>
      <c r="C684" s="23"/>
      <c r="D684" s="444"/>
      <c r="E684" s="444"/>
      <c r="F684" s="16"/>
      <c r="G684" s="24"/>
      <c r="H684" s="24"/>
      <c r="I684" s="444"/>
      <c r="J684" s="449"/>
    </row>
    <row r="685" spans="2:10">
      <c r="B685" s="22"/>
      <c r="C685" s="23"/>
      <c r="D685" s="444"/>
      <c r="E685" s="444"/>
      <c r="F685" s="16"/>
      <c r="G685" s="24"/>
      <c r="H685" s="24"/>
      <c r="I685" s="444"/>
      <c r="J685" s="449"/>
    </row>
    <row r="686" spans="2:10">
      <c r="B686" s="22"/>
      <c r="C686" s="23"/>
      <c r="D686" s="444"/>
      <c r="E686" s="444"/>
      <c r="F686" s="16"/>
      <c r="G686" s="24"/>
      <c r="H686" s="24"/>
      <c r="I686" s="444"/>
      <c r="J686" s="449"/>
    </row>
    <row r="687" spans="2:10">
      <c r="B687" s="22"/>
      <c r="C687" s="23"/>
      <c r="D687" s="444"/>
      <c r="E687" s="444"/>
      <c r="F687" s="16"/>
      <c r="G687" s="24"/>
      <c r="H687" s="24"/>
      <c r="I687" s="444"/>
      <c r="J687" s="449"/>
    </row>
    <row r="688" spans="2:10">
      <c r="B688" s="22"/>
      <c r="C688" s="23"/>
      <c r="D688" s="444"/>
      <c r="E688" s="444"/>
      <c r="F688" s="16"/>
      <c r="G688" s="24"/>
      <c r="H688" s="24"/>
      <c r="I688" s="444"/>
      <c r="J688" s="449"/>
    </row>
    <row r="689" spans="2:10">
      <c r="B689" s="22"/>
      <c r="C689" s="23"/>
      <c r="D689" s="444"/>
      <c r="E689" s="444"/>
      <c r="F689" s="16"/>
      <c r="G689" s="24"/>
      <c r="H689" s="24"/>
      <c r="I689" s="444"/>
      <c r="J689" s="449"/>
    </row>
    <row r="690" spans="2:10">
      <c r="B690" s="22"/>
      <c r="C690" s="23"/>
      <c r="D690" s="444"/>
      <c r="E690" s="444"/>
      <c r="F690" s="16"/>
      <c r="G690" s="24"/>
      <c r="H690" s="24"/>
      <c r="I690" s="444"/>
      <c r="J690" s="449"/>
    </row>
    <row r="691" spans="2:10">
      <c r="B691" s="22"/>
      <c r="C691" s="23"/>
      <c r="D691" s="444"/>
      <c r="E691" s="444"/>
      <c r="F691" s="16"/>
      <c r="G691" s="24"/>
      <c r="H691" s="24"/>
      <c r="I691" s="444"/>
      <c r="J691" s="449"/>
    </row>
    <row r="692" spans="2:10">
      <c r="B692" s="22"/>
      <c r="C692" s="23"/>
      <c r="D692" s="444"/>
      <c r="E692" s="444"/>
      <c r="F692" s="16"/>
      <c r="G692" s="24"/>
      <c r="H692" s="24"/>
      <c r="I692" s="444"/>
      <c r="J692" s="449"/>
    </row>
    <row r="693" spans="2:10">
      <c r="B693" s="22"/>
      <c r="C693" s="23"/>
      <c r="D693" s="444"/>
      <c r="E693" s="444"/>
      <c r="F693" s="16"/>
      <c r="G693" s="24"/>
      <c r="H693" s="24"/>
      <c r="I693" s="444"/>
      <c r="J693" s="449"/>
    </row>
    <row r="694" spans="2:10">
      <c r="B694" s="22"/>
      <c r="C694" s="23"/>
      <c r="D694" s="444"/>
      <c r="E694" s="444"/>
      <c r="F694" s="16"/>
      <c r="G694" s="24"/>
      <c r="H694" s="24"/>
      <c r="I694" s="444"/>
      <c r="J694" s="449"/>
    </row>
    <row r="695" spans="2:10">
      <c r="B695" s="22"/>
      <c r="C695" s="23"/>
      <c r="D695" s="444"/>
      <c r="E695" s="444"/>
      <c r="F695" s="16"/>
      <c r="G695" s="24"/>
      <c r="H695" s="24"/>
      <c r="I695" s="444"/>
      <c r="J695" s="449"/>
    </row>
    <row r="696" spans="2:10">
      <c r="B696" s="22"/>
      <c r="C696" s="23"/>
      <c r="D696" s="444"/>
      <c r="E696" s="444"/>
      <c r="F696" s="16"/>
      <c r="G696" s="24"/>
      <c r="H696" s="24"/>
      <c r="I696" s="444"/>
      <c r="J696" s="449"/>
    </row>
    <row r="697" spans="2:10">
      <c r="B697" s="22"/>
      <c r="C697" s="23"/>
      <c r="D697" s="444"/>
      <c r="E697" s="444"/>
      <c r="F697" s="16"/>
      <c r="G697" s="24"/>
      <c r="H697" s="24"/>
      <c r="I697" s="444"/>
      <c r="J697" s="449"/>
    </row>
    <row r="698" spans="2:10">
      <c r="B698" s="22"/>
      <c r="C698" s="23"/>
      <c r="D698" s="444"/>
      <c r="E698" s="444"/>
      <c r="F698" s="16"/>
      <c r="G698" s="24"/>
      <c r="H698" s="24"/>
      <c r="I698" s="444"/>
      <c r="J698" s="449"/>
    </row>
    <row r="699" spans="2:10">
      <c r="B699" s="22"/>
      <c r="C699" s="23"/>
      <c r="D699" s="444"/>
      <c r="E699" s="444"/>
      <c r="F699" s="16"/>
      <c r="G699" s="24"/>
      <c r="H699" s="24"/>
      <c r="I699" s="444"/>
      <c r="J699" s="449"/>
    </row>
    <row r="700" spans="2:10">
      <c r="B700" s="22"/>
      <c r="C700" s="23"/>
      <c r="D700" s="444"/>
      <c r="E700" s="444"/>
      <c r="F700" s="16"/>
      <c r="G700" s="24"/>
      <c r="H700" s="24"/>
      <c r="I700" s="444"/>
      <c r="J700" s="449"/>
    </row>
    <row r="701" spans="2:10">
      <c r="B701" s="22"/>
      <c r="C701" s="23"/>
      <c r="D701" s="444"/>
      <c r="E701" s="444"/>
      <c r="F701" s="16"/>
      <c r="G701" s="24"/>
      <c r="H701" s="24"/>
      <c r="I701" s="444"/>
      <c r="J701" s="449"/>
    </row>
    <row r="702" spans="2:10">
      <c r="B702" s="22"/>
      <c r="C702" s="23"/>
      <c r="D702" s="444"/>
      <c r="E702" s="444"/>
      <c r="F702" s="16"/>
      <c r="G702" s="24"/>
      <c r="H702" s="24"/>
      <c r="I702" s="444"/>
      <c r="J702" s="449"/>
    </row>
    <row r="703" spans="2:10">
      <c r="B703" s="22"/>
      <c r="C703" s="23"/>
      <c r="D703" s="444"/>
      <c r="E703" s="444"/>
      <c r="F703" s="16"/>
      <c r="G703" s="24"/>
      <c r="H703" s="24"/>
      <c r="I703" s="444"/>
      <c r="J703" s="449"/>
    </row>
    <row r="704" spans="2:10">
      <c r="B704" s="22"/>
      <c r="C704" s="23"/>
      <c r="D704" s="444"/>
      <c r="E704" s="444"/>
      <c r="F704" s="16"/>
      <c r="G704" s="24"/>
      <c r="H704" s="24"/>
      <c r="I704" s="444"/>
      <c r="J704" s="449"/>
    </row>
    <row r="705" spans="2:10">
      <c r="B705" s="22"/>
      <c r="C705" s="23"/>
      <c r="D705" s="444"/>
      <c r="E705" s="444"/>
      <c r="F705" s="16"/>
      <c r="G705" s="24"/>
      <c r="H705" s="24"/>
      <c r="I705" s="444"/>
      <c r="J705" s="449"/>
    </row>
    <row r="706" spans="2:10">
      <c r="B706" s="22"/>
      <c r="C706" s="23"/>
      <c r="D706" s="444"/>
      <c r="E706" s="444"/>
      <c r="F706" s="16"/>
      <c r="G706" s="24"/>
      <c r="H706" s="24"/>
      <c r="I706" s="444"/>
      <c r="J706" s="449"/>
    </row>
    <row r="707" spans="2:10">
      <c r="B707" s="22"/>
      <c r="C707" s="23"/>
      <c r="D707" s="444"/>
      <c r="E707" s="444"/>
      <c r="F707" s="16"/>
      <c r="G707" s="24"/>
      <c r="H707" s="24"/>
      <c r="I707" s="444"/>
      <c r="J707" s="449"/>
    </row>
    <row r="708" spans="2:10">
      <c r="B708" s="22"/>
      <c r="C708" s="23"/>
      <c r="D708" s="444"/>
      <c r="E708" s="444"/>
      <c r="F708" s="16"/>
      <c r="G708" s="24"/>
      <c r="H708" s="24"/>
      <c r="I708" s="444"/>
      <c r="J708" s="449"/>
    </row>
    <row r="709" spans="2:10">
      <c r="B709" s="22"/>
      <c r="C709" s="23"/>
      <c r="D709" s="444"/>
      <c r="E709" s="444"/>
      <c r="F709" s="16"/>
      <c r="G709" s="24"/>
      <c r="H709" s="24"/>
      <c r="I709" s="444"/>
      <c r="J709" s="449"/>
    </row>
    <row r="710" spans="2:10">
      <c r="B710" s="22"/>
      <c r="C710" s="23"/>
      <c r="D710" s="444"/>
      <c r="E710" s="444"/>
      <c r="F710" s="16"/>
      <c r="G710" s="24"/>
      <c r="H710" s="24"/>
      <c r="I710" s="444"/>
      <c r="J710" s="449"/>
    </row>
    <row r="711" spans="2:10">
      <c r="B711" s="22"/>
      <c r="C711" s="23"/>
      <c r="D711" s="444"/>
      <c r="E711" s="444"/>
      <c r="F711" s="16"/>
      <c r="G711" s="24"/>
      <c r="H711" s="24"/>
      <c r="I711" s="444"/>
      <c r="J711" s="449"/>
    </row>
    <row r="712" spans="2:10">
      <c r="B712" s="22"/>
      <c r="C712" s="23"/>
      <c r="D712" s="444"/>
      <c r="E712" s="444"/>
      <c r="F712" s="16"/>
      <c r="G712" s="24"/>
      <c r="H712" s="24"/>
      <c r="I712" s="444"/>
      <c r="J712" s="449"/>
    </row>
    <row r="713" spans="2:10">
      <c r="B713" s="22"/>
      <c r="C713" s="23"/>
      <c r="D713" s="444"/>
      <c r="E713" s="444"/>
      <c r="F713" s="16"/>
      <c r="G713" s="24"/>
      <c r="H713" s="24"/>
      <c r="I713" s="444"/>
      <c r="J713" s="449"/>
    </row>
    <row r="714" spans="2:10">
      <c r="B714" s="22"/>
      <c r="C714" s="23"/>
      <c r="D714" s="444"/>
      <c r="E714" s="444"/>
      <c r="F714" s="16"/>
      <c r="G714" s="24"/>
      <c r="H714" s="24"/>
      <c r="I714" s="444"/>
      <c r="J714" s="449"/>
    </row>
    <row r="715" spans="2:10">
      <c r="B715" s="22"/>
      <c r="C715" s="23"/>
      <c r="D715" s="444"/>
      <c r="E715" s="444"/>
      <c r="F715" s="16"/>
      <c r="G715" s="24"/>
      <c r="H715" s="24"/>
      <c r="I715" s="444"/>
      <c r="J715" s="449"/>
    </row>
    <row r="716" spans="2:10">
      <c r="B716" s="22"/>
      <c r="C716" s="23"/>
      <c r="D716" s="444"/>
      <c r="E716" s="444"/>
      <c r="F716" s="16"/>
      <c r="G716" s="24"/>
      <c r="H716" s="24"/>
      <c r="I716" s="444"/>
      <c r="J716" s="449"/>
    </row>
    <row r="717" spans="2:10">
      <c r="B717" s="22"/>
      <c r="C717" s="23"/>
      <c r="D717" s="444"/>
      <c r="E717" s="444"/>
      <c r="F717" s="16"/>
      <c r="G717" s="24"/>
      <c r="H717" s="24"/>
      <c r="I717" s="444"/>
      <c r="J717" s="449"/>
    </row>
    <row r="718" spans="2:10">
      <c r="B718" s="22"/>
      <c r="C718" s="23"/>
      <c r="D718" s="444"/>
      <c r="E718" s="444"/>
      <c r="F718" s="16"/>
      <c r="G718" s="24"/>
      <c r="H718" s="24"/>
      <c r="I718" s="444"/>
      <c r="J718" s="449"/>
    </row>
    <row r="719" spans="2:10">
      <c r="B719" s="22"/>
      <c r="C719" s="23"/>
      <c r="D719" s="444"/>
      <c r="E719" s="444"/>
      <c r="F719" s="16"/>
      <c r="G719" s="24"/>
      <c r="H719" s="24"/>
      <c r="I719" s="444"/>
      <c r="J719" s="449"/>
    </row>
    <row r="720" spans="2:10">
      <c r="B720" s="22"/>
      <c r="C720" s="23"/>
      <c r="D720" s="444"/>
      <c r="E720" s="444"/>
      <c r="F720" s="16"/>
      <c r="G720" s="24"/>
      <c r="H720" s="24"/>
      <c r="I720" s="444"/>
      <c r="J720" s="449"/>
    </row>
    <row r="721" spans="2:10">
      <c r="B721" s="22"/>
      <c r="C721" s="23"/>
      <c r="D721" s="444"/>
      <c r="E721" s="444"/>
      <c r="F721" s="16"/>
      <c r="G721" s="24"/>
      <c r="H721" s="24"/>
      <c r="I721" s="444"/>
      <c r="J721" s="449"/>
    </row>
    <row r="722" spans="2:10">
      <c r="B722" s="22"/>
      <c r="C722" s="23"/>
      <c r="D722" s="444"/>
      <c r="E722" s="444"/>
      <c r="F722" s="16"/>
      <c r="G722" s="24"/>
      <c r="H722" s="24"/>
      <c r="I722" s="444"/>
      <c r="J722" s="449"/>
    </row>
    <row r="723" spans="2:10">
      <c r="B723" s="22"/>
      <c r="C723" s="23"/>
      <c r="D723" s="444"/>
      <c r="E723" s="444"/>
      <c r="F723" s="16"/>
      <c r="G723" s="24"/>
      <c r="H723" s="24"/>
      <c r="I723" s="444"/>
      <c r="J723" s="449"/>
    </row>
    <row r="724" spans="2:10">
      <c r="B724" s="22"/>
      <c r="C724" s="23"/>
      <c r="D724" s="444"/>
      <c r="E724" s="444"/>
      <c r="F724" s="16"/>
      <c r="G724" s="24"/>
      <c r="H724" s="24"/>
      <c r="I724" s="444"/>
      <c r="J724" s="449"/>
    </row>
    <row r="725" spans="2:10">
      <c r="B725" s="22"/>
      <c r="C725" s="23"/>
      <c r="D725" s="444"/>
      <c r="E725" s="444"/>
      <c r="F725" s="16"/>
      <c r="G725" s="24"/>
      <c r="H725" s="24"/>
      <c r="I725" s="444"/>
      <c r="J725" s="449"/>
    </row>
    <row r="726" spans="2:10">
      <c r="B726" s="22"/>
      <c r="C726" s="23"/>
      <c r="D726" s="444"/>
      <c r="E726" s="444"/>
      <c r="F726" s="16"/>
      <c r="G726" s="24"/>
      <c r="H726" s="24"/>
      <c r="I726" s="444"/>
      <c r="J726" s="449"/>
    </row>
    <row r="727" spans="2:10">
      <c r="B727" s="22"/>
      <c r="C727" s="23"/>
      <c r="D727" s="444"/>
      <c r="E727" s="444"/>
      <c r="F727" s="16"/>
      <c r="G727" s="24"/>
      <c r="H727" s="24"/>
      <c r="I727" s="444"/>
      <c r="J727" s="449"/>
    </row>
    <row r="728" spans="2:10">
      <c r="B728" s="22"/>
      <c r="C728" s="23"/>
      <c r="D728" s="444"/>
      <c r="E728" s="444"/>
      <c r="F728" s="16"/>
      <c r="G728" s="24"/>
      <c r="H728" s="24"/>
      <c r="I728" s="444"/>
      <c r="J728" s="449"/>
    </row>
    <row r="729" spans="2:10">
      <c r="B729" s="22"/>
      <c r="C729" s="23"/>
      <c r="D729" s="444"/>
      <c r="E729" s="444"/>
      <c r="F729" s="16"/>
      <c r="G729" s="24"/>
      <c r="H729" s="24"/>
      <c r="I729" s="444"/>
      <c r="J729" s="449"/>
    </row>
    <row r="730" spans="2:10">
      <c r="B730" s="22"/>
      <c r="C730" s="23"/>
      <c r="D730" s="444"/>
      <c r="E730" s="444"/>
      <c r="F730" s="16"/>
      <c r="G730" s="24"/>
      <c r="H730" s="24"/>
      <c r="I730" s="444"/>
      <c r="J730" s="449"/>
    </row>
    <row r="731" spans="2:10">
      <c r="B731" s="22"/>
      <c r="C731" s="23"/>
      <c r="D731" s="444"/>
      <c r="E731" s="444"/>
      <c r="F731" s="16"/>
      <c r="G731" s="24"/>
      <c r="H731" s="24"/>
      <c r="I731" s="444"/>
      <c r="J731" s="449"/>
    </row>
    <row r="732" spans="2:10">
      <c r="B732" s="22"/>
      <c r="C732" s="23"/>
      <c r="D732" s="444"/>
      <c r="E732" s="444"/>
      <c r="F732" s="16"/>
      <c r="G732" s="24"/>
      <c r="H732" s="24"/>
      <c r="I732" s="444"/>
      <c r="J732" s="449"/>
    </row>
    <row r="733" spans="2:10">
      <c r="B733" s="22"/>
      <c r="C733" s="23"/>
      <c r="D733" s="444"/>
      <c r="E733" s="444"/>
      <c r="F733" s="16"/>
      <c r="G733" s="24"/>
      <c r="H733" s="24"/>
      <c r="I733" s="444"/>
      <c r="J733" s="449"/>
    </row>
    <row r="734" spans="2:10">
      <c r="B734" s="22"/>
      <c r="C734" s="23"/>
      <c r="D734" s="444"/>
      <c r="E734" s="444"/>
      <c r="F734" s="16"/>
      <c r="G734" s="24"/>
      <c r="H734" s="24"/>
      <c r="I734" s="444"/>
      <c r="J734" s="449"/>
    </row>
    <row r="735" spans="2:10">
      <c r="B735" s="22"/>
      <c r="C735" s="23"/>
      <c r="D735" s="444"/>
      <c r="E735" s="444"/>
      <c r="F735" s="16"/>
      <c r="G735" s="24"/>
      <c r="H735" s="24"/>
      <c r="I735" s="444"/>
      <c r="J735" s="449"/>
    </row>
    <row r="736" spans="2:10">
      <c r="B736" s="22"/>
      <c r="C736" s="23"/>
      <c r="D736" s="444"/>
      <c r="E736" s="444"/>
      <c r="F736" s="16"/>
      <c r="G736" s="24"/>
      <c r="H736" s="24"/>
      <c r="I736" s="444"/>
      <c r="J736" s="449"/>
    </row>
    <row r="737" spans="2:10">
      <c r="B737" s="22"/>
      <c r="C737" s="23"/>
      <c r="D737" s="444"/>
      <c r="E737" s="444"/>
      <c r="F737" s="16"/>
      <c r="G737" s="24"/>
      <c r="H737" s="24"/>
      <c r="I737" s="444"/>
      <c r="J737" s="449"/>
    </row>
    <row r="738" spans="2:10">
      <c r="B738" s="22"/>
      <c r="C738" s="23"/>
      <c r="D738" s="444"/>
      <c r="E738" s="444"/>
      <c r="F738" s="16"/>
      <c r="G738" s="24"/>
      <c r="H738" s="24"/>
      <c r="I738" s="444"/>
      <c r="J738" s="449"/>
    </row>
    <row r="739" spans="2:10">
      <c r="B739" s="22"/>
      <c r="C739" s="23"/>
      <c r="D739" s="444"/>
      <c r="E739" s="444"/>
      <c r="F739" s="16"/>
      <c r="G739" s="24"/>
      <c r="H739" s="24"/>
      <c r="I739" s="444"/>
      <c r="J739" s="449"/>
    </row>
    <row r="740" spans="2:10">
      <c r="B740" s="22"/>
      <c r="C740" s="23"/>
      <c r="D740" s="444"/>
      <c r="E740" s="444"/>
      <c r="F740" s="16"/>
      <c r="G740" s="24"/>
      <c r="H740" s="24"/>
      <c r="I740" s="444"/>
      <c r="J740" s="449"/>
    </row>
    <row r="741" spans="2:10">
      <c r="B741" s="22"/>
      <c r="C741" s="23"/>
      <c r="D741" s="444"/>
      <c r="E741" s="444"/>
      <c r="F741" s="16"/>
      <c r="G741" s="24"/>
      <c r="H741" s="24"/>
      <c r="I741" s="444"/>
      <c r="J741" s="449"/>
    </row>
    <row r="742" spans="2:10">
      <c r="B742" s="22"/>
      <c r="C742" s="23"/>
      <c r="D742" s="444"/>
      <c r="E742" s="444"/>
      <c r="F742" s="16"/>
      <c r="G742" s="24"/>
      <c r="H742" s="24"/>
      <c r="I742" s="444"/>
      <c r="J742" s="449"/>
    </row>
    <row r="743" spans="2:10">
      <c r="B743" s="22"/>
      <c r="C743" s="23"/>
      <c r="D743" s="444"/>
      <c r="E743" s="444"/>
      <c r="F743" s="16"/>
      <c r="G743" s="24"/>
      <c r="H743" s="24"/>
      <c r="I743" s="444"/>
      <c r="J743" s="449"/>
    </row>
    <row r="744" spans="2:10">
      <c r="B744" s="22"/>
      <c r="C744" s="23"/>
      <c r="D744" s="444"/>
      <c r="E744" s="444"/>
      <c r="F744" s="16"/>
      <c r="G744" s="24"/>
      <c r="H744" s="24"/>
      <c r="I744" s="444"/>
      <c r="J744" s="449"/>
    </row>
    <row r="745" spans="2:10">
      <c r="B745" s="22"/>
      <c r="C745" s="23"/>
      <c r="D745" s="444"/>
      <c r="E745" s="444"/>
      <c r="F745" s="16"/>
      <c r="G745" s="24"/>
      <c r="H745" s="24"/>
      <c r="I745" s="444"/>
      <c r="J745" s="449"/>
    </row>
    <row r="746" spans="2:10">
      <c r="B746" s="22"/>
      <c r="C746" s="23"/>
      <c r="D746" s="444"/>
      <c r="E746" s="444"/>
      <c r="F746" s="16"/>
      <c r="G746" s="24"/>
      <c r="H746" s="24"/>
      <c r="I746" s="444"/>
      <c r="J746" s="449"/>
    </row>
    <row r="747" spans="2:10">
      <c r="B747" s="22"/>
      <c r="C747" s="23"/>
      <c r="D747" s="444"/>
      <c r="E747" s="444"/>
      <c r="F747" s="16"/>
      <c r="G747" s="24"/>
      <c r="H747" s="24"/>
      <c r="I747" s="444"/>
      <c r="J747" s="449"/>
    </row>
    <row r="748" spans="2:10">
      <c r="B748" s="22"/>
      <c r="C748" s="23"/>
      <c r="D748" s="444"/>
      <c r="E748" s="444"/>
      <c r="F748" s="16"/>
      <c r="G748" s="24"/>
      <c r="H748" s="24"/>
      <c r="I748" s="444"/>
      <c r="J748" s="449"/>
    </row>
    <row r="749" spans="2:10">
      <c r="B749" s="22"/>
      <c r="C749" s="23"/>
      <c r="D749" s="444"/>
      <c r="E749" s="444"/>
      <c r="F749" s="16"/>
      <c r="G749" s="24"/>
      <c r="H749" s="24"/>
      <c r="I749" s="444"/>
      <c r="J749" s="449"/>
    </row>
    <row r="750" spans="2:10">
      <c r="B750" s="22"/>
      <c r="C750" s="23"/>
      <c r="D750" s="444"/>
      <c r="E750" s="444"/>
      <c r="F750" s="16"/>
      <c r="G750" s="24"/>
      <c r="H750" s="24"/>
      <c r="I750" s="444"/>
      <c r="J750" s="449"/>
    </row>
    <row r="751" spans="2:10">
      <c r="B751" s="22"/>
      <c r="C751" s="23"/>
      <c r="D751" s="444"/>
      <c r="E751" s="444"/>
      <c r="F751" s="16"/>
      <c r="G751" s="24"/>
      <c r="H751" s="24"/>
      <c r="I751" s="444"/>
      <c r="J751" s="449"/>
    </row>
    <row r="752" spans="2:10">
      <c r="B752" s="22"/>
      <c r="C752" s="23"/>
      <c r="D752" s="444"/>
      <c r="E752" s="444"/>
      <c r="F752" s="16"/>
      <c r="G752" s="24"/>
      <c r="H752" s="24"/>
      <c r="I752" s="444"/>
      <c r="J752" s="449"/>
    </row>
    <row r="753" spans="2:10">
      <c r="B753" s="22"/>
      <c r="C753" s="23"/>
      <c r="D753" s="444"/>
      <c r="E753" s="444"/>
      <c r="F753" s="16"/>
      <c r="G753" s="24"/>
      <c r="H753" s="24"/>
      <c r="I753" s="444"/>
      <c r="J753" s="449"/>
    </row>
    <row r="754" spans="2:10">
      <c r="B754" s="22"/>
      <c r="C754" s="23"/>
      <c r="D754" s="444"/>
      <c r="E754" s="444"/>
      <c r="F754" s="16"/>
      <c r="G754" s="24"/>
      <c r="H754" s="24"/>
      <c r="I754" s="444"/>
      <c r="J754" s="449"/>
    </row>
    <row r="755" spans="2:10">
      <c r="B755" s="22"/>
      <c r="C755" s="23"/>
      <c r="D755" s="444"/>
      <c r="E755" s="444"/>
      <c r="F755" s="16"/>
      <c r="G755" s="24"/>
      <c r="H755" s="24"/>
      <c r="I755" s="444"/>
      <c r="J755" s="449"/>
    </row>
    <row r="756" spans="2:10">
      <c r="B756" s="22"/>
      <c r="C756" s="23"/>
      <c r="D756" s="444"/>
      <c r="E756" s="444"/>
      <c r="F756" s="16"/>
      <c r="G756" s="24"/>
      <c r="H756" s="24"/>
      <c r="I756" s="444"/>
      <c r="J756" s="449"/>
    </row>
    <row r="757" spans="2:10">
      <c r="B757" s="22"/>
      <c r="C757" s="23"/>
      <c r="D757" s="444"/>
      <c r="E757" s="444"/>
      <c r="F757" s="16"/>
      <c r="G757" s="24"/>
      <c r="H757" s="24"/>
      <c r="I757" s="444"/>
      <c r="J757" s="449"/>
    </row>
    <row r="758" spans="2:10">
      <c r="B758" s="22"/>
      <c r="C758" s="23"/>
      <c r="D758" s="444"/>
      <c r="E758" s="444"/>
      <c r="F758" s="16"/>
      <c r="G758" s="24"/>
      <c r="H758" s="24"/>
      <c r="I758" s="444"/>
      <c r="J758" s="449"/>
    </row>
    <row r="759" spans="2:10">
      <c r="B759" s="22"/>
      <c r="C759" s="23"/>
      <c r="D759" s="444"/>
      <c r="E759" s="444"/>
      <c r="F759" s="16"/>
      <c r="G759" s="24"/>
      <c r="H759" s="24"/>
      <c r="I759" s="444"/>
      <c r="J759" s="449"/>
    </row>
    <row r="760" spans="2:10">
      <c r="B760" s="22"/>
      <c r="C760" s="23"/>
      <c r="D760" s="444"/>
      <c r="E760" s="444"/>
      <c r="F760" s="16"/>
      <c r="G760" s="24"/>
      <c r="H760" s="24"/>
      <c r="I760" s="444"/>
      <c r="J760" s="449"/>
    </row>
    <row r="761" spans="2:10">
      <c r="B761" s="22"/>
      <c r="C761" s="23"/>
      <c r="D761" s="444"/>
      <c r="E761" s="444"/>
      <c r="F761" s="16"/>
      <c r="G761" s="24"/>
      <c r="H761" s="24"/>
      <c r="I761" s="444"/>
      <c r="J761" s="449"/>
    </row>
    <row r="762" spans="2:10">
      <c r="B762" s="22"/>
      <c r="C762" s="23"/>
      <c r="D762" s="444"/>
      <c r="E762" s="444"/>
      <c r="F762" s="16"/>
      <c r="G762" s="24"/>
      <c r="H762" s="24"/>
      <c r="I762" s="444"/>
      <c r="J762" s="449"/>
    </row>
    <row r="763" spans="2:10">
      <c r="B763" s="22"/>
      <c r="C763" s="23"/>
      <c r="D763" s="444"/>
      <c r="E763" s="444"/>
      <c r="F763" s="16"/>
      <c r="G763" s="24"/>
      <c r="H763" s="24"/>
      <c r="I763" s="444"/>
      <c r="J763" s="449"/>
    </row>
    <row r="764" spans="2:10">
      <c r="B764" s="22"/>
      <c r="C764" s="23"/>
      <c r="D764" s="444"/>
      <c r="E764" s="444"/>
      <c r="F764" s="16"/>
      <c r="G764" s="24"/>
      <c r="H764" s="24"/>
      <c r="I764" s="444"/>
      <c r="J764" s="449"/>
    </row>
    <row r="765" spans="2:10">
      <c r="B765" s="22"/>
      <c r="C765" s="23"/>
      <c r="D765" s="444"/>
      <c r="E765" s="444"/>
      <c r="F765" s="16"/>
      <c r="G765" s="24"/>
      <c r="H765" s="24"/>
      <c r="I765" s="444"/>
      <c r="J765" s="449"/>
    </row>
    <row r="766" spans="2:10">
      <c r="B766" s="22"/>
      <c r="C766" s="23"/>
      <c r="D766" s="444"/>
      <c r="E766" s="444"/>
      <c r="F766" s="16"/>
      <c r="G766" s="24"/>
      <c r="H766" s="24"/>
      <c r="I766" s="444"/>
      <c r="J766" s="449"/>
    </row>
    <row r="767" spans="2:10">
      <c r="B767" s="22"/>
      <c r="C767" s="23"/>
      <c r="D767" s="444"/>
      <c r="E767" s="444"/>
      <c r="F767" s="16"/>
      <c r="G767" s="24"/>
      <c r="H767" s="24"/>
      <c r="I767" s="444"/>
      <c r="J767" s="449"/>
    </row>
    <row r="768" spans="2:10">
      <c r="B768" s="22"/>
      <c r="C768" s="23"/>
      <c r="D768" s="444"/>
      <c r="E768" s="444"/>
      <c r="F768" s="16"/>
      <c r="G768" s="24"/>
      <c r="H768" s="24"/>
      <c r="I768" s="444"/>
      <c r="J768" s="449"/>
    </row>
    <row r="769" spans="2:10">
      <c r="B769" s="22"/>
      <c r="C769" s="23"/>
      <c r="D769" s="444"/>
      <c r="E769" s="444"/>
      <c r="F769" s="16"/>
      <c r="G769" s="24"/>
      <c r="H769" s="24"/>
      <c r="I769" s="444"/>
      <c r="J769" s="449"/>
    </row>
    <row r="770" spans="2:10">
      <c r="B770" s="22"/>
      <c r="C770" s="23"/>
      <c r="D770" s="444"/>
      <c r="E770" s="444"/>
      <c r="F770" s="16"/>
      <c r="G770" s="24"/>
      <c r="H770" s="24"/>
      <c r="I770" s="444"/>
      <c r="J770" s="449"/>
    </row>
    <row r="771" spans="2:10">
      <c r="B771" s="22"/>
      <c r="C771" s="23"/>
      <c r="D771" s="444"/>
      <c r="E771" s="444"/>
      <c r="F771" s="16"/>
      <c r="G771" s="24"/>
      <c r="H771" s="24"/>
      <c r="I771" s="444"/>
      <c r="J771" s="449"/>
    </row>
    <row r="772" spans="2:10">
      <c r="B772" s="22"/>
      <c r="C772" s="23"/>
      <c r="D772" s="444"/>
      <c r="E772" s="444"/>
      <c r="F772" s="16"/>
      <c r="G772" s="24"/>
      <c r="H772" s="24"/>
      <c r="I772" s="444"/>
      <c r="J772" s="449"/>
    </row>
    <row r="773" spans="2:10">
      <c r="B773" s="22"/>
      <c r="C773" s="23"/>
      <c r="D773" s="444"/>
      <c r="E773" s="444"/>
      <c r="F773" s="16"/>
      <c r="G773" s="24"/>
      <c r="H773" s="24"/>
      <c r="I773" s="444"/>
      <c r="J773" s="449"/>
    </row>
    <row r="774" spans="2:10">
      <c r="B774" s="22"/>
      <c r="C774" s="23"/>
      <c r="D774" s="444"/>
      <c r="E774" s="444"/>
      <c r="F774" s="16"/>
      <c r="G774" s="24"/>
      <c r="H774" s="24"/>
      <c r="I774" s="444"/>
      <c r="J774" s="449"/>
    </row>
    <row r="775" spans="2:10">
      <c r="B775" s="22"/>
      <c r="C775" s="23"/>
      <c r="D775" s="444"/>
      <c r="E775" s="444"/>
      <c r="F775" s="16"/>
      <c r="G775" s="24"/>
      <c r="H775" s="24"/>
      <c r="I775" s="444"/>
      <c r="J775" s="449"/>
    </row>
    <row r="776" spans="2:10">
      <c r="B776" s="22"/>
      <c r="C776" s="23"/>
      <c r="D776" s="444"/>
      <c r="E776" s="444"/>
      <c r="F776" s="16"/>
      <c r="G776" s="24"/>
      <c r="H776" s="24"/>
      <c r="I776" s="444"/>
      <c r="J776" s="449"/>
    </row>
    <row r="777" spans="2:10">
      <c r="B777" s="22"/>
      <c r="C777" s="23"/>
      <c r="D777" s="444"/>
      <c r="E777" s="444"/>
      <c r="F777" s="16"/>
      <c r="G777" s="24"/>
      <c r="H777" s="24"/>
      <c r="I777" s="444"/>
      <c r="J777" s="449"/>
    </row>
    <row r="778" spans="2:10">
      <c r="B778" s="22"/>
      <c r="C778" s="23"/>
      <c r="D778" s="444"/>
      <c r="E778" s="444"/>
      <c r="F778" s="16"/>
      <c r="G778" s="24"/>
      <c r="H778" s="24"/>
      <c r="I778" s="444"/>
      <c r="J778" s="449"/>
    </row>
    <row r="779" spans="2:10">
      <c r="B779" s="22"/>
      <c r="C779" s="23"/>
      <c r="D779" s="444"/>
      <c r="E779" s="444"/>
      <c r="F779" s="16"/>
      <c r="G779" s="24"/>
      <c r="H779" s="24"/>
      <c r="I779" s="444"/>
      <c r="J779" s="449"/>
    </row>
    <row r="780" spans="2:10">
      <c r="B780" s="22"/>
      <c r="C780" s="23"/>
      <c r="D780" s="444"/>
      <c r="E780" s="444"/>
      <c r="F780" s="16"/>
      <c r="G780" s="24"/>
      <c r="H780" s="24"/>
      <c r="I780" s="444"/>
      <c r="J780" s="449"/>
    </row>
    <row r="781" spans="2:10">
      <c r="B781" s="22"/>
      <c r="C781" s="23"/>
      <c r="D781" s="444"/>
      <c r="E781" s="444"/>
      <c r="F781" s="16"/>
      <c r="G781" s="24"/>
      <c r="H781" s="24"/>
      <c r="I781" s="444"/>
      <c r="J781" s="449"/>
    </row>
    <row r="782" spans="2:10">
      <c r="B782" s="22"/>
      <c r="C782" s="23"/>
      <c r="D782" s="444"/>
      <c r="E782" s="444"/>
      <c r="F782" s="16"/>
      <c r="G782" s="24"/>
      <c r="H782" s="24"/>
      <c r="I782" s="444"/>
      <c r="J782" s="449"/>
    </row>
    <row r="783" spans="2:10">
      <c r="B783" s="22"/>
      <c r="C783" s="23"/>
      <c r="D783" s="444"/>
      <c r="E783" s="444"/>
      <c r="F783" s="16"/>
      <c r="G783" s="24"/>
      <c r="H783" s="24"/>
      <c r="I783" s="444"/>
      <c r="J783" s="449"/>
    </row>
    <row r="784" spans="2:10">
      <c r="B784" s="22"/>
      <c r="C784" s="23"/>
      <c r="D784" s="444"/>
      <c r="E784" s="444"/>
      <c r="F784" s="16"/>
      <c r="G784" s="24"/>
      <c r="H784" s="24"/>
      <c r="I784" s="444"/>
      <c r="J784" s="449"/>
    </row>
    <row r="785" spans="2:10">
      <c r="B785" s="22"/>
      <c r="C785" s="23"/>
      <c r="D785" s="444"/>
      <c r="E785" s="444"/>
      <c r="F785" s="16"/>
      <c r="G785" s="24"/>
      <c r="H785" s="24"/>
      <c r="I785" s="444"/>
      <c r="J785" s="449"/>
    </row>
    <row r="786" spans="2:10">
      <c r="B786" s="22"/>
      <c r="C786" s="23"/>
      <c r="D786" s="444"/>
      <c r="E786" s="444"/>
      <c r="F786" s="16"/>
      <c r="G786" s="24"/>
      <c r="H786" s="24"/>
      <c r="I786" s="444"/>
      <c r="J786" s="449"/>
    </row>
    <row r="787" spans="2:10">
      <c r="B787" s="22"/>
      <c r="C787" s="23"/>
      <c r="D787" s="444"/>
      <c r="E787" s="444"/>
      <c r="F787" s="16"/>
      <c r="G787" s="24"/>
      <c r="H787" s="24"/>
      <c r="I787" s="444"/>
      <c r="J787" s="449"/>
    </row>
    <row r="788" spans="2:10">
      <c r="B788" s="22"/>
      <c r="C788" s="23"/>
      <c r="D788" s="444"/>
      <c r="E788" s="444"/>
      <c r="F788" s="16"/>
      <c r="G788" s="24"/>
      <c r="H788" s="24"/>
      <c r="I788" s="444"/>
      <c r="J788" s="449"/>
    </row>
    <row r="789" spans="2:10">
      <c r="B789" s="22"/>
      <c r="C789" s="23"/>
      <c r="D789" s="444"/>
      <c r="E789" s="444"/>
      <c r="F789" s="16"/>
      <c r="G789" s="24"/>
      <c r="H789" s="24"/>
      <c r="I789" s="444"/>
      <c r="J789" s="449"/>
    </row>
    <row r="790" spans="2:10">
      <c r="B790" s="22"/>
      <c r="C790" s="23"/>
      <c r="D790" s="444"/>
      <c r="E790" s="444"/>
      <c r="F790" s="16"/>
      <c r="G790" s="24"/>
      <c r="H790" s="24"/>
      <c r="I790" s="444"/>
      <c r="J790" s="449"/>
    </row>
    <row r="791" spans="2:10">
      <c r="B791" s="22"/>
      <c r="C791" s="23"/>
      <c r="D791" s="444"/>
      <c r="E791" s="444"/>
      <c r="F791" s="16"/>
      <c r="G791" s="24"/>
      <c r="H791" s="24"/>
      <c r="I791" s="444"/>
      <c r="J791" s="449"/>
    </row>
    <row r="792" spans="2:10">
      <c r="B792" s="22"/>
      <c r="C792" s="23"/>
      <c r="D792" s="444"/>
      <c r="E792" s="444"/>
      <c r="F792" s="16"/>
      <c r="G792" s="24"/>
      <c r="H792" s="24"/>
      <c r="I792" s="444"/>
      <c r="J792" s="449"/>
    </row>
    <row r="793" spans="2:10">
      <c r="B793" s="22"/>
      <c r="C793" s="23"/>
      <c r="D793" s="444"/>
      <c r="E793" s="444"/>
      <c r="F793" s="16"/>
      <c r="G793" s="24"/>
      <c r="H793" s="24"/>
      <c r="I793" s="444"/>
      <c r="J793" s="449"/>
    </row>
    <row r="794" spans="2:10">
      <c r="B794" s="22"/>
      <c r="C794" s="23"/>
      <c r="D794" s="444"/>
      <c r="E794" s="444"/>
      <c r="F794" s="16"/>
      <c r="G794" s="24"/>
      <c r="H794" s="24"/>
      <c r="I794" s="444"/>
      <c r="J794" s="449"/>
    </row>
    <row r="795" spans="2:10">
      <c r="B795" s="22"/>
      <c r="C795" s="23"/>
      <c r="D795" s="444"/>
      <c r="E795" s="444"/>
      <c r="F795" s="16"/>
      <c r="G795" s="24"/>
      <c r="H795" s="24"/>
      <c r="I795" s="444"/>
      <c r="J795" s="449"/>
    </row>
    <row r="796" spans="2:10">
      <c r="B796" s="22"/>
      <c r="C796" s="23"/>
      <c r="D796" s="444"/>
      <c r="E796" s="444"/>
      <c r="F796" s="16"/>
      <c r="G796" s="24"/>
      <c r="H796" s="24"/>
      <c r="I796" s="444"/>
      <c r="J796" s="449"/>
    </row>
    <row r="797" spans="2:10">
      <c r="B797" s="22"/>
      <c r="C797" s="23"/>
      <c r="D797" s="444"/>
      <c r="E797" s="444"/>
      <c r="F797" s="16"/>
      <c r="G797" s="24"/>
      <c r="H797" s="24"/>
      <c r="I797" s="444"/>
      <c r="J797" s="449"/>
    </row>
    <row r="798" spans="2:10">
      <c r="B798" s="22"/>
      <c r="C798" s="23"/>
      <c r="D798" s="444"/>
      <c r="E798" s="444"/>
      <c r="F798" s="16"/>
      <c r="G798" s="24"/>
      <c r="H798" s="24"/>
      <c r="I798" s="444"/>
      <c r="J798" s="449"/>
    </row>
    <row r="799" spans="2:10">
      <c r="B799" s="22"/>
      <c r="C799" s="23"/>
      <c r="D799" s="444"/>
      <c r="E799" s="444"/>
      <c r="F799" s="16"/>
      <c r="G799" s="24"/>
      <c r="H799" s="24"/>
      <c r="I799" s="444"/>
      <c r="J799" s="449"/>
    </row>
    <row r="800" spans="2:10">
      <c r="B800" s="22"/>
      <c r="C800" s="23"/>
      <c r="D800" s="444"/>
      <c r="E800" s="444"/>
      <c r="F800" s="16"/>
      <c r="G800" s="24"/>
      <c r="H800" s="24"/>
      <c r="I800" s="444"/>
      <c r="J800" s="449"/>
    </row>
    <row r="801" spans="2:10">
      <c r="B801" s="22"/>
      <c r="C801" s="23"/>
      <c r="D801" s="444"/>
      <c r="E801" s="444"/>
      <c r="F801" s="16"/>
      <c r="G801" s="24"/>
      <c r="H801" s="24"/>
      <c r="I801" s="444"/>
      <c r="J801" s="449"/>
    </row>
    <row r="802" spans="2:10">
      <c r="B802" s="22"/>
      <c r="C802" s="23"/>
      <c r="D802" s="444"/>
      <c r="E802" s="444"/>
      <c r="F802" s="16"/>
      <c r="G802" s="24"/>
      <c r="H802" s="24"/>
      <c r="I802" s="444"/>
      <c r="J802" s="449"/>
    </row>
    <row r="803" spans="2:10">
      <c r="B803" s="22"/>
      <c r="C803" s="23"/>
      <c r="D803" s="444"/>
      <c r="E803" s="444"/>
      <c r="F803" s="16"/>
      <c r="G803" s="24"/>
      <c r="H803" s="24"/>
      <c r="I803" s="444"/>
      <c r="J803" s="449"/>
    </row>
    <row r="804" spans="2:10">
      <c r="B804" s="22"/>
      <c r="C804" s="23"/>
      <c r="D804" s="444"/>
      <c r="E804" s="444"/>
      <c r="F804" s="16"/>
      <c r="G804" s="24"/>
      <c r="H804" s="24"/>
      <c r="I804" s="444"/>
      <c r="J804" s="449"/>
    </row>
    <row r="805" spans="2:10">
      <c r="B805" s="22"/>
      <c r="C805" s="23"/>
      <c r="D805" s="444"/>
      <c r="E805" s="444"/>
      <c r="F805" s="16"/>
      <c r="G805" s="24"/>
      <c r="H805" s="24"/>
      <c r="I805" s="444"/>
      <c r="J805" s="449"/>
    </row>
    <row r="806" spans="2:10">
      <c r="B806" s="22"/>
      <c r="C806" s="23"/>
      <c r="D806" s="444"/>
      <c r="E806" s="444"/>
      <c r="F806" s="16"/>
      <c r="G806" s="24"/>
      <c r="H806" s="24"/>
      <c r="I806" s="444"/>
      <c r="J806" s="449"/>
    </row>
    <row r="807" spans="2:10">
      <c r="B807" s="22"/>
      <c r="C807" s="23"/>
      <c r="D807" s="444"/>
      <c r="E807" s="444"/>
      <c r="F807" s="16"/>
      <c r="G807" s="24"/>
      <c r="H807" s="24"/>
      <c r="I807" s="444"/>
      <c r="J807" s="449"/>
    </row>
    <row r="808" spans="2:10">
      <c r="B808" s="22"/>
      <c r="C808" s="23"/>
      <c r="D808" s="444"/>
      <c r="E808" s="444"/>
      <c r="F808" s="16"/>
      <c r="G808" s="24"/>
      <c r="H808" s="24"/>
      <c r="I808" s="444"/>
      <c r="J808" s="449"/>
    </row>
    <row r="809" spans="2:10">
      <c r="B809" s="22"/>
      <c r="C809" s="23"/>
      <c r="D809" s="444"/>
      <c r="E809" s="444"/>
      <c r="F809" s="16"/>
      <c r="G809" s="24"/>
      <c r="H809" s="24"/>
      <c r="I809" s="444"/>
      <c r="J809" s="449"/>
    </row>
    <row r="810" spans="2:10">
      <c r="B810" s="22"/>
      <c r="C810" s="23"/>
      <c r="D810" s="444"/>
      <c r="E810" s="444"/>
      <c r="F810" s="16"/>
      <c r="G810" s="24"/>
      <c r="H810" s="24"/>
      <c r="I810" s="444"/>
      <c r="J810" s="449"/>
    </row>
    <row r="811" spans="2:10">
      <c r="B811" s="22"/>
      <c r="C811" s="23"/>
      <c r="D811" s="444"/>
      <c r="E811" s="444"/>
      <c r="F811" s="16"/>
      <c r="G811" s="24"/>
      <c r="H811" s="24"/>
      <c r="I811" s="444"/>
      <c r="J811" s="449"/>
    </row>
    <row r="812" spans="2:10">
      <c r="B812" s="22"/>
      <c r="C812" s="23"/>
      <c r="D812" s="444"/>
      <c r="E812" s="444"/>
      <c r="F812" s="16"/>
      <c r="G812" s="24"/>
      <c r="H812" s="24"/>
      <c r="I812" s="444"/>
      <c r="J812" s="449"/>
    </row>
    <row r="813" spans="2:10">
      <c r="B813" s="22"/>
      <c r="C813" s="23"/>
      <c r="D813" s="444"/>
      <c r="E813" s="444"/>
      <c r="F813" s="16"/>
      <c r="G813" s="24"/>
      <c r="H813" s="24"/>
      <c r="I813" s="444"/>
      <c r="J813" s="449"/>
    </row>
    <row r="814" spans="2:10">
      <c r="B814" s="22"/>
      <c r="C814" s="23"/>
      <c r="D814" s="444"/>
      <c r="E814" s="444"/>
      <c r="F814" s="16"/>
      <c r="G814" s="24"/>
      <c r="H814" s="24"/>
      <c r="I814" s="444"/>
      <c r="J814" s="449"/>
    </row>
    <row r="815" spans="2:10">
      <c r="B815" s="22"/>
      <c r="C815" s="23"/>
      <c r="D815" s="444"/>
      <c r="E815" s="444"/>
      <c r="F815" s="16"/>
      <c r="G815" s="24"/>
      <c r="H815" s="24"/>
      <c r="I815" s="444"/>
      <c r="J815" s="449"/>
    </row>
    <row r="816" spans="2:10">
      <c r="B816" s="22"/>
      <c r="C816" s="23"/>
      <c r="D816" s="444"/>
      <c r="E816" s="444"/>
      <c r="F816" s="16"/>
      <c r="G816" s="24"/>
      <c r="H816" s="24"/>
      <c r="I816" s="444"/>
      <c r="J816" s="449"/>
    </row>
    <row r="817" spans="2:10">
      <c r="B817" s="22"/>
      <c r="C817" s="23"/>
      <c r="D817" s="444"/>
      <c r="E817" s="444"/>
      <c r="F817" s="16"/>
      <c r="G817" s="24"/>
      <c r="H817" s="24"/>
      <c r="I817" s="444"/>
      <c r="J817" s="449"/>
    </row>
    <row r="818" spans="2:10">
      <c r="B818" s="22"/>
      <c r="C818" s="23"/>
      <c r="D818" s="444"/>
      <c r="E818" s="444"/>
      <c r="F818" s="16"/>
      <c r="G818" s="24"/>
      <c r="H818" s="24"/>
      <c r="I818" s="444"/>
      <c r="J818" s="449"/>
    </row>
    <row r="819" spans="2:10">
      <c r="B819" s="22"/>
      <c r="C819" s="23"/>
      <c r="D819" s="444"/>
      <c r="E819" s="444"/>
      <c r="F819" s="16"/>
      <c r="G819" s="24"/>
      <c r="H819" s="24"/>
      <c r="I819" s="444"/>
      <c r="J819" s="449"/>
    </row>
    <row r="820" spans="2:10">
      <c r="B820" s="22"/>
      <c r="C820" s="23"/>
      <c r="D820" s="444"/>
      <c r="E820" s="444"/>
      <c r="F820" s="16"/>
      <c r="G820" s="24"/>
      <c r="H820" s="24"/>
      <c r="I820" s="444"/>
      <c r="J820" s="449"/>
    </row>
    <row r="821" spans="2:10">
      <c r="B821" s="22"/>
      <c r="C821" s="23"/>
      <c r="D821" s="444"/>
      <c r="E821" s="444"/>
      <c r="F821" s="16"/>
      <c r="G821" s="24"/>
      <c r="H821" s="24"/>
      <c r="I821" s="444"/>
      <c r="J821" s="449"/>
    </row>
    <row r="822" spans="2:10">
      <c r="B822" s="22"/>
      <c r="C822" s="23"/>
      <c r="D822" s="444"/>
      <c r="E822" s="444"/>
      <c r="F822" s="16"/>
      <c r="G822" s="24"/>
      <c r="H822" s="24"/>
      <c r="I822" s="444"/>
      <c r="J822" s="449"/>
    </row>
    <row r="823" spans="2:10">
      <c r="B823" s="22"/>
      <c r="C823" s="23"/>
      <c r="D823" s="444"/>
      <c r="E823" s="444"/>
      <c r="F823" s="16"/>
      <c r="G823" s="24"/>
      <c r="H823" s="24"/>
      <c r="I823" s="444"/>
      <c r="J823" s="449"/>
    </row>
    <row r="824" spans="2:10">
      <c r="B824" s="22"/>
      <c r="C824" s="23"/>
      <c r="D824" s="444"/>
      <c r="E824" s="444"/>
      <c r="F824" s="16"/>
      <c r="G824" s="24"/>
      <c r="H824" s="24"/>
      <c r="I824" s="444"/>
      <c r="J824" s="449"/>
    </row>
    <row r="825" spans="2:10">
      <c r="B825" s="22"/>
      <c r="C825" s="23"/>
      <c r="D825" s="444"/>
      <c r="E825" s="444"/>
      <c r="F825" s="16"/>
      <c r="G825" s="24"/>
      <c r="H825" s="24"/>
      <c r="I825" s="444"/>
      <c r="J825" s="449"/>
    </row>
    <row r="826" spans="2:10">
      <c r="B826" s="22"/>
      <c r="C826" s="23"/>
      <c r="D826" s="444"/>
      <c r="E826" s="444"/>
      <c r="F826" s="16"/>
      <c r="G826" s="24"/>
      <c r="H826" s="24"/>
      <c r="I826" s="444"/>
      <c r="J826" s="449"/>
    </row>
    <row r="827" spans="2:10">
      <c r="B827" s="22"/>
      <c r="C827" s="23"/>
      <c r="D827" s="444"/>
      <c r="E827" s="444"/>
      <c r="F827" s="16"/>
      <c r="G827" s="24"/>
      <c r="H827" s="24"/>
      <c r="I827" s="444"/>
      <c r="J827" s="449"/>
    </row>
    <row r="828" spans="2:10">
      <c r="B828" s="22"/>
      <c r="C828" s="23"/>
      <c r="D828" s="444"/>
      <c r="E828" s="444"/>
      <c r="F828" s="16"/>
      <c r="G828" s="24"/>
      <c r="H828" s="24"/>
      <c r="I828" s="444"/>
      <c r="J828" s="449"/>
    </row>
    <row r="829" spans="2:10">
      <c r="B829" s="22"/>
      <c r="C829" s="23"/>
      <c r="D829" s="444"/>
      <c r="E829" s="444"/>
      <c r="F829" s="16"/>
      <c r="G829" s="24"/>
      <c r="H829" s="24"/>
      <c r="I829" s="444"/>
      <c r="J829" s="449"/>
    </row>
    <row r="830" spans="2:10">
      <c r="B830" s="22"/>
      <c r="C830" s="23"/>
      <c r="D830" s="444"/>
      <c r="E830" s="444"/>
      <c r="F830" s="16"/>
      <c r="G830" s="24"/>
      <c r="H830" s="24"/>
      <c r="I830" s="444"/>
      <c r="J830" s="449"/>
    </row>
    <row r="831" spans="2:10">
      <c r="B831" s="22"/>
      <c r="C831" s="23"/>
      <c r="D831" s="444"/>
      <c r="E831" s="444"/>
      <c r="F831" s="16"/>
      <c r="G831" s="24"/>
      <c r="H831" s="24"/>
      <c r="I831" s="444"/>
      <c r="J831" s="449"/>
    </row>
    <row r="832" spans="2:10">
      <c r="B832" s="22"/>
      <c r="C832" s="23"/>
      <c r="D832" s="444"/>
      <c r="E832" s="444"/>
      <c r="F832" s="16"/>
      <c r="G832" s="24"/>
      <c r="H832" s="24"/>
      <c r="I832" s="444"/>
      <c r="J832" s="449"/>
    </row>
    <row r="833" spans="2:10">
      <c r="B833" s="22"/>
      <c r="C833" s="23"/>
      <c r="D833" s="444"/>
      <c r="E833" s="444"/>
      <c r="F833" s="16"/>
      <c r="G833" s="24"/>
      <c r="H833" s="24"/>
      <c r="I833" s="444"/>
      <c r="J833" s="449"/>
    </row>
    <row r="834" spans="2:10">
      <c r="B834" s="22"/>
      <c r="C834" s="23"/>
      <c r="D834" s="444"/>
      <c r="E834" s="444"/>
      <c r="F834" s="16"/>
      <c r="G834" s="24"/>
      <c r="H834" s="24"/>
      <c r="I834" s="444"/>
      <c r="J834" s="449"/>
    </row>
    <row r="835" spans="2:10">
      <c r="B835" s="22"/>
      <c r="C835" s="23"/>
      <c r="D835" s="444"/>
      <c r="E835" s="444"/>
      <c r="F835" s="16"/>
      <c r="G835" s="24"/>
      <c r="H835" s="24"/>
      <c r="I835" s="444"/>
      <c r="J835" s="449"/>
    </row>
    <row r="836" spans="2:10">
      <c r="B836" s="22"/>
      <c r="C836" s="23"/>
      <c r="D836" s="444"/>
      <c r="E836" s="444"/>
      <c r="F836" s="16"/>
      <c r="G836" s="24"/>
      <c r="H836" s="24"/>
      <c r="I836" s="444"/>
      <c r="J836" s="449"/>
    </row>
    <row r="837" spans="2:10">
      <c r="B837" s="22"/>
      <c r="C837" s="23"/>
      <c r="D837" s="444"/>
      <c r="E837" s="444"/>
      <c r="F837" s="16"/>
      <c r="G837" s="24"/>
      <c r="H837" s="24"/>
      <c r="I837" s="444"/>
      <c r="J837" s="449"/>
    </row>
    <row r="838" spans="2:10">
      <c r="B838" s="22"/>
      <c r="C838" s="23"/>
      <c r="D838" s="444"/>
      <c r="E838" s="444"/>
      <c r="F838" s="16"/>
      <c r="G838" s="24"/>
      <c r="H838" s="24"/>
      <c r="I838" s="444"/>
      <c r="J838" s="449"/>
    </row>
    <row r="839" spans="2:10">
      <c r="B839" s="22"/>
      <c r="C839" s="23"/>
      <c r="D839" s="444"/>
      <c r="E839" s="444"/>
      <c r="F839" s="16"/>
      <c r="G839" s="24"/>
      <c r="H839" s="24"/>
      <c r="I839" s="444"/>
      <c r="J839" s="449"/>
    </row>
    <row r="840" spans="2:10">
      <c r="B840" s="22"/>
      <c r="C840" s="23"/>
      <c r="D840" s="444"/>
      <c r="E840" s="444"/>
      <c r="F840" s="16"/>
      <c r="G840" s="24"/>
      <c r="H840" s="24"/>
      <c r="I840" s="444"/>
      <c r="J840" s="449"/>
    </row>
    <row r="841" spans="2:10">
      <c r="B841" s="22"/>
      <c r="C841" s="23"/>
      <c r="D841" s="444"/>
      <c r="E841" s="444"/>
      <c r="F841" s="16"/>
      <c r="G841" s="24"/>
      <c r="H841" s="24"/>
      <c r="I841" s="444"/>
      <c r="J841" s="449"/>
    </row>
    <row r="842" spans="2:10">
      <c r="B842" s="22"/>
      <c r="C842" s="23"/>
      <c r="D842" s="444"/>
      <c r="E842" s="444"/>
      <c r="F842" s="16"/>
      <c r="G842" s="24"/>
      <c r="H842" s="24"/>
      <c r="I842" s="444"/>
      <c r="J842" s="449"/>
    </row>
    <row r="843" spans="2:10">
      <c r="B843" s="22"/>
      <c r="C843" s="23"/>
      <c r="D843" s="444"/>
      <c r="E843" s="444"/>
      <c r="F843" s="16"/>
      <c r="G843" s="24"/>
      <c r="H843" s="24"/>
      <c r="I843" s="444"/>
      <c r="J843" s="449"/>
    </row>
    <row r="844" spans="2:10">
      <c r="B844" s="22"/>
      <c r="C844" s="23"/>
      <c r="D844" s="444"/>
      <c r="E844" s="444"/>
      <c r="F844" s="16"/>
      <c r="G844" s="24"/>
      <c r="H844" s="24"/>
      <c r="I844" s="444"/>
      <c r="J844" s="449"/>
    </row>
    <row r="845" spans="2:10">
      <c r="B845" s="22"/>
      <c r="C845" s="23"/>
      <c r="D845" s="444"/>
      <c r="E845" s="444"/>
      <c r="F845" s="16"/>
      <c r="G845" s="24"/>
      <c r="H845" s="24"/>
      <c r="I845" s="444"/>
      <c r="J845" s="449"/>
    </row>
    <row r="846" spans="2:10">
      <c r="B846" s="22"/>
      <c r="C846" s="23"/>
      <c r="D846" s="444"/>
      <c r="E846" s="444"/>
      <c r="F846" s="16"/>
      <c r="G846" s="24"/>
      <c r="H846" s="24"/>
      <c r="I846" s="444"/>
      <c r="J846" s="449"/>
    </row>
    <row r="847" spans="2:10">
      <c r="B847" s="22"/>
      <c r="C847" s="23"/>
      <c r="D847" s="444"/>
      <c r="E847" s="444"/>
      <c r="F847" s="16"/>
      <c r="G847" s="24"/>
      <c r="H847" s="24"/>
      <c r="I847" s="444"/>
      <c r="J847" s="449"/>
    </row>
    <row r="848" spans="2:10">
      <c r="B848" s="22"/>
      <c r="C848" s="23"/>
      <c r="D848" s="444"/>
      <c r="E848" s="444"/>
      <c r="F848" s="16"/>
      <c r="G848" s="24"/>
      <c r="H848" s="24"/>
      <c r="I848" s="444"/>
      <c r="J848" s="449"/>
    </row>
    <row r="849" spans="2:10">
      <c r="B849" s="22"/>
      <c r="C849" s="23"/>
      <c r="D849" s="444"/>
      <c r="E849" s="444"/>
      <c r="F849" s="16"/>
      <c r="G849" s="24"/>
      <c r="H849" s="24"/>
      <c r="I849" s="444"/>
      <c r="J849" s="449"/>
    </row>
    <row r="850" spans="2:10">
      <c r="B850" s="22"/>
      <c r="C850" s="23"/>
      <c r="D850" s="444"/>
      <c r="E850" s="444"/>
      <c r="F850" s="16"/>
      <c r="G850" s="24"/>
      <c r="H850" s="24"/>
      <c r="I850" s="444"/>
      <c r="J850" s="449"/>
    </row>
    <row r="851" spans="2:10">
      <c r="B851" s="22"/>
      <c r="C851" s="23"/>
      <c r="D851" s="444"/>
      <c r="E851" s="444"/>
      <c r="F851" s="16"/>
      <c r="G851" s="24"/>
      <c r="H851" s="24"/>
      <c r="I851" s="444"/>
      <c r="J851" s="449"/>
    </row>
    <row r="852" spans="2:10">
      <c r="B852" s="22"/>
      <c r="C852" s="23"/>
      <c r="D852" s="444"/>
      <c r="E852" s="444"/>
      <c r="F852" s="16"/>
      <c r="G852" s="24"/>
      <c r="H852" s="24"/>
      <c r="I852" s="444"/>
      <c r="J852" s="449"/>
    </row>
    <row r="853" spans="2:10">
      <c r="B853" s="22"/>
      <c r="C853" s="23"/>
      <c r="D853" s="444"/>
      <c r="E853" s="444"/>
      <c r="F853" s="16"/>
      <c r="G853" s="24"/>
      <c r="H853" s="24"/>
      <c r="I853" s="444"/>
      <c r="J853" s="449"/>
    </row>
    <row r="854" spans="2:10">
      <c r="B854" s="22"/>
      <c r="C854" s="23"/>
      <c r="D854" s="444"/>
      <c r="E854" s="444"/>
      <c r="F854" s="16"/>
      <c r="G854" s="24"/>
      <c r="H854" s="24"/>
      <c r="I854" s="444"/>
      <c r="J854" s="449"/>
    </row>
    <row r="855" spans="2:10">
      <c r="B855" s="22"/>
      <c r="C855" s="23"/>
      <c r="D855" s="444"/>
      <c r="E855" s="444"/>
      <c r="F855" s="16"/>
      <c r="G855" s="24"/>
      <c r="H855" s="24"/>
      <c r="I855" s="444"/>
      <c r="J855" s="449"/>
    </row>
    <row r="856" spans="2:10">
      <c r="B856" s="22"/>
      <c r="C856" s="23"/>
      <c r="D856" s="444"/>
      <c r="E856" s="444"/>
      <c r="F856" s="16"/>
      <c r="G856" s="24"/>
      <c r="H856" s="24"/>
      <c r="I856" s="444"/>
      <c r="J856" s="449"/>
    </row>
    <row r="857" spans="2:10">
      <c r="B857" s="22"/>
      <c r="C857" s="23"/>
      <c r="D857" s="444"/>
      <c r="E857" s="444"/>
      <c r="F857" s="16"/>
      <c r="G857" s="24"/>
      <c r="H857" s="24"/>
      <c r="I857" s="444"/>
      <c r="J857" s="449"/>
    </row>
    <row r="858" spans="2:10">
      <c r="B858" s="22"/>
      <c r="C858" s="23"/>
      <c r="D858" s="444"/>
      <c r="E858" s="444"/>
      <c r="F858" s="16"/>
      <c r="G858" s="24"/>
      <c r="H858" s="24"/>
      <c r="I858" s="444"/>
      <c r="J858" s="449"/>
    </row>
    <row r="859" spans="2:10">
      <c r="B859" s="22"/>
      <c r="C859" s="23"/>
      <c r="D859" s="444"/>
      <c r="E859" s="444"/>
      <c r="F859" s="16"/>
      <c r="G859" s="24"/>
      <c r="H859" s="24"/>
      <c r="I859" s="444"/>
      <c r="J859" s="449"/>
    </row>
    <row r="860" spans="2:10">
      <c r="B860" s="22"/>
      <c r="C860" s="23"/>
      <c r="D860" s="444"/>
      <c r="E860" s="444"/>
      <c r="F860" s="16"/>
      <c r="G860" s="24"/>
      <c r="H860" s="24"/>
      <c r="I860" s="444"/>
      <c r="J860" s="449"/>
    </row>
    <row r="861" spans="2:10">
      <c r="B861" s="22"/>
      <c r="C861" s="23"/>
      <c r="D861" s="444"/>
      <c r="E861" s="444"/>
      <c r="F861" s="16"/>
      <c r="G861" s="24"/>
      <c r="H861" s="24"/>
      <c r="I861" s="444"/>
      <c r="J861" s="449"/>
    </row>
    <row r="862" spans="2:10">
      <c r="B862" s="22"/>
      <c r="C862" s="23"/>
      <c r="D862" s="444"/>
      <c r="E862" s="444"/>
      <c r="F862" s="16"/>
      <c r="G862" s="24"/>
      <c r="H862" s="24"/>
      <c r="I862" s="444"/>
      <c r="J862" s="449"/>
    </row>
    <row r="863" spans="2:10">
      <c r="B863" s="22"/>
      <c r="C863" s="23"/>
      <c r="D863" s="444"/>
      <c r="E863" s="444"/>
      <c r="F863" s="16"/>
      <c r="G863" s="24"/>
      <c r="H863" s="24"/>
      <c r="I863" s="444"/>
      <c r="J863" s="449"/>
    </row>
    <row r="864" spans="2:10">
      <c r="B864" s="22"/>
      <c r="C864" s="23"/>
      <c r="D864" s="444"/>
      <c r="E864" s="444"/>
      <c r="F864" s="16"/>
      <c r="G864" s="24"/>
      <c r="H864" s="24"/>
      <c r="I864" s="444"/>
      <c r="J864" s="449"/>
    </row>
    <row r="865" spans="2:10">
      <c r="B865" s="22"/>
      <c r="C865" s="23"/>
      <c r="D865" s="444"/>
      <c r="E865" s="444"/>
      <c r="F865" s="16"/>
      <c r="G865" s="24"/>
      <c r="H865" s="24"/>
      <c r="I865" s="444"/>
      <c r="J865" s="449"/>
    </row>
    <row r="866" spans="2:10">
      <c r="B866" s="22"/>
      <c r="C866" s="23"/>
      <c r="D866" s="444"/>
      <c r="E866" s="444"/>
      <c r="F866" s="16"/>
      <c r="G866" s="24"/>
      <c r="H866" s="24"/>
      <c r="I866" s="444"/>
      <c r="J866" s="449"/>
    </row>
    <row r="867" spans="2:10">
      <c r="B867" s="22"/>
      <c r="C867" s="23"/>
      <c r="D867" s="444"/>
      <c r="E867" s="444"/>
      <c r="F867" s="16"/>
      <c r="G867" s="24"/>
      <c r="H867" s="24"/>
      <c r="I867" s="444"/>
      <c r="J867" s="449"/>
    </row>
    <row r="868" spans="2:10">
      <c r="B868" s="22"/>
      <c r="C868" s="23"/>
      <c r="D868" s="444"/>
      <c r="E868" s="444"/>
      <c r="F868" s="16"/>
      <c r="G868" s="24"/>
      <c r="H868" s="24"/>
      <c r="I868" s="444"/>
      <c r="J868" s="449"/>
    </row>
    <row r="869" spans="2:10">
      <c r="B869" s="22"/>
      <c r="C869" s="23"/>
      <c r="D869" s="444"/>
      <c r="E869" s="444"/>
      <c r="F869" s="16"/>
      <c r="G869" s="24"/>
      <c r="H869" s="24"/>
      <c r="I869" s="444"/>
      <c r="J869" s="449"/>
    </row>
    <row r="870" spans="2:10">
      <c r="B870" s="22"/>
      <c r="C870" s="23"/>
      <c r="D870" s="444"/>
      <c r="E870" s="444"/>
      <c r="F870" s="16"/>
      <c r="G870" s="24"/>
      <c r="H870" s="24"/>
      <c r="I870" s="444"/>
      <c r="J870" s="449"/>
    </row>
    <row r="871" spans="2:10">
      <c r="B871" s="22"/>
      <c r="C871" s="23"/>
      <c r="D871" s="444"/>
      <c r="E871" s="444"/>
      <c r="F871" s="16"/>
      <c r="G871" s="24"/>
      <c r="H871" s="24"/>
      <c r="I871" s="444"/>
      <c r="J871" s="449"/>
    </row>
    <row r="872" spans="2:10">
      <c r="B872" s="22"/>
      <c r="C872" s="23"/>
      <c r="D872" s="444"/>
      <c r="E872" s="444"/>
      <c r="F872" s="16"/>
      <c r="G872" s="24"/>
      <c r="H872" s="24"/>
      <c r="I872" s="444"/>
      <c r="J872" s="449"/>
    </row>
    <row r="873" spans="2:10">
      <c r="B873" s="22"/>
      <c r="C873" s="23"/>
      <c r="D873" s="444"/>
      <c r="E873" s="444"/>
      <c r="F873" s="16"/>
      <c r="G873" s="24"/>
      <c r="H873" s="24"/>
      <c r="I873" s="444"/>
      <c r="J873" s="449"/>
    </row>
    <row r="874" spans="2:10">
      <c r="B874" s="22"/>
      <c r="C874" s="23"/>
      <c r="D874" s="444"/>
      <c r="E874" s="444"/>
      <c r="F874" s="16"/>
      <c r="G874" s="24"/>
      <c r="H874" s="24"/>
      <c r="I874" s="444"/>
      <c r="J874" s="449"/>
    </row>
    <row r="875" spans="2:10">
      <c r="B875" s="22"/>
      <c r="C875" s="23"/>
      <c r="D875" s="444"/>
      <c r="E875" s="444"/>
      <c r="F875" s="16"/>
      <c r="G875" s="24"/>
      <c r="H875" s="24"/>
      <c r="I875" s="444"/>
      <c r="J875" s="449"/>
    </row>
    <row r="876" spans="2:10">
      <c r="B876" s="22"/>
      <c r="C876" s="23"/>
      <c r="D876" s="444"/>
      <c r="E876" s="444"/>
      <c r="F876" s="16"/>
      <c r="G876" s="24"/>
      <c r="H876" s="24"/>
      <c r="I876" s="444"/>
      <c r="J876" s="449"/>
    </row>
    <row r="877" spans="2:10">
      <c r="B877" s="22"/>
      <c r="C877" s="23"/>
      <c r="D877" s="444"/>
      <c r="E877" s="444"/>
      <c r="F877" s="16"/>
      <c r="G877" s="24"/>
      <c r="H877" s="24"/>
      <c r="I877" s="444"/>
      <c r="J877" s="449"/>
    </row>
    <row r="878" spans="2:10">
      <c r="B878" s="22"/>
      <c r="C878" s="23"/>
      <c r="D878" s="444"/>
      <c r="E878" s="444"/>
      <c r="F878" s="16"/>
      <c r="G878" s="24"/>
      <c r="H878" s="24"/>
      <c r="I878" s="444"/>
      <c r="J878" s="449"/>
    </row>
    <row r="879" spans="2:10">
      <c r="B879" s="22"/>
      <c r="C879" s="23"/>
      <c r="D879" s="444"/>
      <c r="E879" s="444"/>
      <c r="F879" s="16"/>
      <c r="G879" s="24"/>
      <c r="H879" s="24"/>
      <c r="I879" s="444"/>
      <c r="J879" s="449"/>
    </row>
    <row r="880" spans="2:10">
      <c r="B880" s="22"/>
      <c r="C880" s="23"/>
      <c r="D880" s="444"/>
      <c r="E880" s="444"/>
      <c r="F880" s="16"/>
      <c r="G880" s="24"/>
      <c r="H880" s="24"/>
      <c r="I880" s="444"/>
      <c r="J880" s="449"/>
    </row>
    <row r="881" spans="2:10">
      <c r="B881" s="22"/>
      <c r="C881" s="23"/>
      <c r="D881" s="444"/>
      <c r="E881" s="444"/>
      <c r="F881" s="16"/>
      <c r="G881" s="24"/>
      <c r="H881" s="24"/>
      <c r="I881" s="444"/>
      <c r="J881" s="449"/>
    </row>
    <row r="882" spans="2:10">
      <c r="B882" s="22"/>
      <c r="C882" s="23"/>
      <c r="D882" s="444"/>
      <c r="E882" s="444"/>
      <c r="F882" s="16"/>
      <c r="G882" s="24"/>
      <c r="H882" s="24"/>
      <c r="I882" s="444"/>
      <c r="J882" s="449"/>
    </row>
    <row r="883" spans="2:10">
      <c r="B883" s="22"/>
      <c r="C883" s="23"/>
      <c r="D883" s="444"/>
      <c r="E883" s="444"/>
      <c r="F883" s="16"/>
      <c r="G883" s="24"/>
      <c r="H883" s="24"/>
      <c r="I883" s="444"/>
      <c r="J883" s="449"/>
    </row>
    <row r="884" spans="2:10">
      <c r="B884" s="22"/>
      <c r="C884" s="23"/>
      <c r="D884" s="444"/>
      <c r="E884" s="444"/>
      <c r="F884" s="16"/>
      <c r="G884" s="24"/>
      <c r="H884" s="24"/>
      <c r="I884" s="444"/>
      <c r="J884" s="449"/>
    </row>
    <row r="885" spans="2:10">
      <c r="B885" s="22"/>
      <c r="C885" s="23"/>
      <c r="D885" s="444"/>
      <c r="E885" s="444"/>
      <c r="F885" s="16"/>
      <c r="G885" s="24"/>
      <c r="H885" s="24"/>
      <c r="I885" s="444"/>
      <c r="J885" s="449"/>
    </row>
    <row r="886" spans="2:10">
      <c r="B886" s="22"/>
      <c r="C886" s="23"/>
      <c r="D886" s="444"/>
      <c r="E886" s="444"/>
      <c r="F886" s="16"/>
      <c r="G886" s="24"/>
      <c r="H886" s="24"/>
      <c r="I886" s="444"/>
      <c r="J886" s="449"/>
    </row>
    <row r="887" spans="2:10">
      <c r="B887" s="22"/>
      <c r="C887" s="23"/>
      <c r="D887" s="444"/>
      <c r="E887" s="444"/>
      <c r="F887" s="16"/>
      <c r="G887" s="24"/>
      <c r="H887" s="24"/>
      <c r="I887" s="444"/>
      <c r="J887" s="449"/>
    </row>
    <row r="888" spans="2:10">
      <c r="B888" s="22"/>
      <c r="C888" s="23"/>
      <c r="D888" s="444"/>
      <c r="E888" s="444"/>
      <c r="F888" s="16"/>
      <c r="G888" s="24"/>
      <c r="H888" s="24"/>
      <c r="I888" s="444"/>
      <c r="J888" s="449"/>
    </row>
    <row r="889" spans="2:10">
      <c r="B889" s="22"/>
      <c r="C889" s="23"/>
      <c r="D889" s="444"/>
      <c r="E889" s="444"/>
      <c r="F889" s="16"/>
      <c r="G889" s="24"/>
      <c r="H889" s="24"/>
      <c r="I889" s="444"/>
      <c r="J889" s="449"/>
    </row>
    <row r="890" spans="2:10">
      <c r="B890" s="22"/>
      <c r="C890" s="23"/>
      <c r="D890" s="444"/>
      <c r="E890" s="444"/>
      <c r="F890" s="16"/>
      <c r="G890" s="24"/>
      <c r="H890" s="24"/>
      <c r="I890" s="444"/>
      <c r="J890" s="449"/>
    </row>
    <row r="891" spans="2:10">
      <c r="B891" s="22"/>
      <c r="C891" s="23"/>
      <c r="D891" s="444"/>
      <c r="E891" s="444"/>
      <c r="F891" s="16"/>
      <c r="G891" s="24"/>
      <c r="H891" s="24"/>
      <c r="I891" s="444"/>
      <c r="J891" s="449"/>
    </row>
    <row r="892" spans="2:10">
      <c r="B892" s="22"/>
      <c r="C892" s="23"/>
      <c r="D892" s="444"/>
      <c r="E892" s="444"/>
      <c r="F892" s="16"/>
      <c r="G892" s="24"/>
      <c r="H892" s="24"/>
      <c r="I892" s="444"/>
      <c r="J892" s="449"/>
    </row>
    <row r="893" spans="2:10">
      <c r="B893" s="22"/>
      <c r="C893" s="23"/>
      <c r="D893" s="444"/>
      <c r="E893" s="444"/>
      <c r="F893" s="16"/>
      <c r="G893" s="24"/>
      <c r="H893" s="24"/>
      <c r="I893" s="444"/>
      <c r="J893" s="449"/>
    </row>
    <row r="894" spans="2:10">
      <c r="B894" s="22"/>
      <c r="C894" s="23"/>
      <c r="D894" s="444"/>
      <c r="E894" s="444"/>
      <c r="F894" s="16"/>
      <c r="G894" s="24"/>
      <c r="H894" s="24"/>
      <c r="I894" s="444"/>
      <c r="J894" s="449"/>
    </row>
    <row r="895" spans="2:10">
      <c r="B895" s="22"/>
      <c r="C895" s="23"/>
      <c r="D895" s="444"/>
      <c r="E895" s="444"/>
      <c r="F895" s="16"/>
      <c r="G895" s="24"/>
      <c r="H895" s="24"/>
      <c r="I895" s="444"/>
      <c r="J895" s="449"/>
    </row>
    <row r="896" spans="2:10">
      <c r="B896" s="22"/>
      <c r="C896" s="23"/>
      <c r="D896" s="444"/>
      <c r="E896" s="444"/>
      <c r="F896" s="16"/>
      <c r="G896" s="24"/>
      <c r="H896" s="24"/>
      <c r="I896" s="444"/>
      <c r="J896" s="449"/>
    </row>
    <row r="897" spans="2:10">
      <c r="B897" s="22"/>
      <c r="C897" s="23"/>
      <c r="D897" s="444"/>
      <c r="E897" s="444"/>
      <c r="F897" s="16"/>
      <c r="G897" s="24"/>
      <c r="H897" s="24"/>
      <c r="I897" s="444"/>
      <c r="J897" s="449"/>
    </row>
    <row r="898" spans="2:10">
      <c r="B898" s="22"/>
      <c r="C898" s="23"/>
      <c r="D898" s="444"/>
      <c r="E898" s="444"/>
      <c r="F898" s="16"/>
      <c r="G898" s="24"/>
      <c r="H898" s="24"/>
      <c r="I898" s="444"/>
      <c r="J898" s="449"/>
    </row>
    <row r="899" spans="2:10">
      <c r="B899" s="22"/>
      <c r="C899" s="23"/>
      <c r="D899" s="444"/>
      <c r="E899" s="444"/>
      <c r="F899" s="16"/>
      <c r="G899" s="24"/>
      <c r="H899" s="24"/>
      <c r="I899" s="444"/>
      <c r="J899" s="449"/>
    </row>
    <row r="900" spans="2:10">
      <c r="B900" s="22"/>
      <c r="C900" s="23"/>
      <c r="D900" s="444"/>
      <c r="E900" s="444"/>
      <c r="F900" s="16"/>
      <c r="G900" s="24"/>
      <c r="H900" s="24"/>
      <c r="I900" s="444"/>
      <c r="J900" s="449"/>
    </row>
    <row r="901" spans="2:10">
      <c r="B901" s="22"/>
      <c r="C901" s="23"/>
      <c r="D901" s="444"/>
      <c r="E901" s="444"/>
      <c r="F901" s="16"/>
      <c r="G901" s="24"/>
      <c r="H901" s="24"/>
      <c r="I901" s="444"/>
      <c r="J901" s="449"/>
    </row>
    <row r="902" spans="2:10">
      <c r="B902" s="22"/>
      <c r="C902" s="23"/>
      <c r="D902" s="444"/>
      <c r="E902" s="444"/>
      <c r="F902" s="16"/>
      <c r="G902" s="24"/>
      <c r="H902" s="24"/>
      <c r="I902" s="444"/>
      <c r="J902" s="449"/>
    </row>
    <row r="903" spans="2:10">
      <c r="B903" s="22"/>
      <c r="C903" s="23"/>
      <c r="D903" s="444"/>
      <c r="E903" s="444"/>
      <c r="F903" s="16"/>
      <c r="G903" s="24"/>
      <c r="H903" s="24"/>
      <c r="I903" s="444"/>
      <c r="J903" s="449"/>
    </row>
    <row r="904" spans="2:10">
      <c r="B904" s="22"/>
      <c r="C904" s="23"/>
      <c r="D904" s="444"/>
      <c r="E904" s="444"/>
      <c r="F904" s="16"/>
      <c r="G904" s="24"/>
      <c r="H904" s="24"/>
      <c r="I904" s="444"/>
      <c r="J904" s="449"/>
    </row>
    <row r="905" spans="2:10">
      <c r="B905" s="22"/>
      <c r="C905" s="23"/>
      <c r="D905" s="444"/>
      <c r="E905" s="444"/>
      <c r="F905" s="16"/>
      <c r="G905" s="24"/>
      <c r="H905" s="24"/>
      <c r="I905" s="444"/>
      <c r="J905" s="449"/>
    </row>
    <row r="906" spans="2:10">
      <c r="B906" s="22"/>
      <c r="C906" s="23"/>
      <c r="D906" s="444"/>
      <c r="E906" s="444"/>
      <c r="F906" s="16"/>
      <c r="G906" s="24"/>
      <c r="H906" s="24"/>
      <c r="I906" s="444"/>
      <c r="J906" s="449"/>
    </row>
    <row r="907" spans="2:10">
      <c r="B907" s="22"/>
      <c r="C907" s="23"/>
      <c r="D907" s="444"/>
      <c r="E907" s="444"/>
      <c r="F907" s="16"/>
      <c r="G907" s="24"/>
      <c r="H907" s="24"/>
      <c r="I907" s="444"/>
      <c r="J907" s="449"/>
    </row>
    <row r="908" spans="2:10">
      <c r="B908" s="22"/>
      <c r="C908" s="23"/>
      <c r="D908" s="444"/>
      <c r="E908" s="444"/>
      <c r="F908" s="16"/>
      <c r="G908" s="24"/>
      <c r="H908" s="24"/>
      <c r="I908" s="444"/>
      <c r="J908" s="449"/>
    </row>
    <row r="909" spans="2:10">
      <c r="B909" s="22"/>
      <c r="C909" s="23"/>
      <c r="D909" s="444"/>
      <c r="E909" s="444"/>
      <c r="F909" s="16"/>
      <c r="G909" s="24"/>
      <c r="H909" s="24"/>
      <c r="I909" s="444"/>
      <c r="J909" s="449"/>
    </row>
    <row r="910" spans="2:10">
      <c r="B910" s="22"/>
      <c r="C910" s="23"/>
      <c r="D910" s="444"/>
      <c r="E910" s="444"/>
      <c r="F910" s="16"/>
      <c r="G910" s="24"/>
      <c r="H910" s="24"/>
      <c r="I910" s="444"/>
      <c r="J910" s="449"/>
    </row>
    <row r="911" spans="2:10">
      <c r="B911" s="22"/>
      <c r="C911" s="23"/>
      <c r="D911" s="444"/>
      <c r="E911" s="444"/>
      <c r="F911" s="16"/>
      <c r="G911" s="24"/>
      <c r="H911" s="24"/>
      <c r="I911" s="444"/>
      <c r="J911" s="449"/>
    </row>
    <row r="912" spans="2:10">
      <c r="B912" s="22"/>
      <c r="C912" s="23"/>
      <c r="D912" s="444"/>
      <c r="E912" s="444"/>
      <c r="F912" s="16"/>
      <c r="G912" s="24"/>
      <c r="H912" s="24"/>
      <c r="I912" s="444"/>
      <c r="J912" s="449"/>
    </row>
    <row r="913" spans="2:10">
      <c r="B913" s="22"/>
      <c r="C913" s="23"/>
      <c r="D913" s="444"/>
      <c r="E913" s="444"/>
      <c r="F913" s="16"/>
      <c r="G913" s="24"/>
      <c r="H913" s="24"/>
      <c r="I913" s="444"/>
      <c r="J913" s="449"/>
    </row>
    <row r="914" spans="2:10">
      <c r="B914" s="22"/>
      <c r="C914" s="23"/>
      <c r="D914" s="444"/>
      <c r="E914" s="444"/>
      <c r="F914" s="16"/>
      <c r="G914" s="24"/>
      <c r="H914" s="24"/>
      <c r="I914" s="444"/>
      <c r="J914" s="449"/>
    </row>
    <row r="915" spans="2:10">
      <c r="B915" s="22"/>
      <c r="C915" s="23"/>
      <c r="D915" s="444"/>
      <c r="E915" s="444"/>
      <c r="F915" s="16"/>
      <c r="G915" s="24"/>
      <c r="H915" s="24"/>
      <c r="I915" s="444"/>
      <c r="J915" s="449"/>
    </row>
    <row r="916" spans="2:10">
      <c r="B916" s="22"/>
      <c r="C916" s="23"/>
      <c r="D916" s="444"/>
      <c r="E916" s="444"/>
      <c r="F916" s="16"/>
      <c r="G916" s="24"/>
      <c r="H916" s="24"/>
      <c r="I916" s="444"/>
      <c r="J916" s="449"/>
    </row>
    <row r="917" spans="2:10">
      <c r="B917" s="22"/>
      <c r="C917" s="23"/>
      <c r="D917" s="444"/>
      <c r="E917" s="444"/>
      <c r="F917" s="16"/>
      <c r="G917" s="24"/>
      <c r="H917" s="24"/>
      <c r="I917" s="444"/>
      <c r="J917" s="449"/>
    </row>
    <row r="918" spans="2:10">
      <c r="B918" s="22"/>
      <c r="C918" s="23"/>
      <c r="D918" s="444"/>
      <c r="E918" s="444"/>
      <c r="F918" s="16"/>
      <c r="G918" s="24"/>
      <c r="H918" s="24"/>
      <c r="I918" s="444"/>
      <c r="J918" s="449"/>
    </row>
    <row r="919" spans="2:10">
      <c r="B919" s="22"/>
      <c r="C919" s="23"/>
      <c r="D919" s="444"/>
      <c r="E919" s="444"/>
      <c r="F919" s="16"/>
      <c r="G919" s="24"/>
      <c r="H919" s="24"/>
      <c r="I919" s="444"/>
      <c r="J919" s="449"/>
    </row>
    <row r="920" spans="2:10">
      <c r="B920" s="22"/>
      <c r="C920" s="23"/>
      <c r="D920" s="444"/>
      <c r="E920" s="444"/>
      <c r="F920" s="16"/>
      <c r="G920" s="24"/>
      <c r="H920" s="24"/>
      <c r="I920" s="444"/>
      <c r="J920" s="449"/>
    </row>
    <row r="921" spans="2:10">
      <c r="B921" s="22"/>
      <c r="C921" s="23"/>
      <c r="D921" s="444"/>
      <c r="E921" s="444"/>
      <c r="F921" s="16"/>
      <c r="G921" s="24"/>
      <c r="H921" s="24"/>
      <c r="I921" s="444"/>
      <c r="J921" s="449"/>
    </row>
    <row r="922" spans="2:10">
      <c r="B922" s="22"/>
      <c r="C922" s="23"/>
      <c r="D922" s="444"/>
      <c r="E922" s="444"/>
      <c r="F922" s="16"/>
      <c r="G922" s="24"/>
      <c r="H922" s="24"/>
      <c r="I922" s="444"/>
      <c r="J922" s="449"/>
    </row>
    <row r="923" spans="2:10">
      <c r="B923" s="22"/>
      <c r="C923" s="23"/>
      <c r="D923" s="444"/>
      <c r="E923" s="444"/>
      <c r="F923" s="16"/>
      <c r="G923" s="24"/>
      <c r="H923" s="24"/>
      <c r="I923" s="444"/>
      <c r="J923" s="449"/>
    </row>
    <row r="924" spans="2:10">
      <c r="B924" s="22"/>
      <c r="C924" s="23"/>
      <c r="D924" s="444"/>
      <c r="E924" s="444"/>
      <c r="F924" s="16"/>
      <c r="G924" s="24"/>
      <c r="H924" s="24"/>
      <c r="I924" s="444"/>
      <c r="J924" s="449"/>
    </row>
    <row r="925" spans="2:10">
      <c r="B925" s="22"/>
      <c r="C925" s="23"/>
      <c r="D925" s="444"/>
      <c r="E925" s="444"/>
      <c r="F925" s="16"/>
      <c r="G925" s="24"/>
      <c r="H925" s="24"/>
      <c r="I925" s="444"/>
      <c r="J925" s="449"/>
    </row>
    <row r="926" spans="2:10">
      <c r="B926" s="22"/>
      <c r="C926" s="23"/>
      <c r="D926" s="444"/>
      <c r="E926" s="444"/>
      <c r="F926" s="16"/>
      <c r="G926" s="24"/>
      <c r="H926" s="24"/>
      <c r="I926" s="444"/>
      <c r="J926" s="449"/>
    </row>
    <row r="927" spans="2:10">
      <c r="B927" s="22"/>
      <c r="C927" s="23"/>
      <c r="D927" s="444"/>
      <c r="E927" s="444"/>
      <c r="F927" s="16"/>
      <c r="G927" s="24"/>
      <c r="H927" s="24"/>
      <c r="I927" s="444"/>
      <c r="J927" s="449"/>
    </row>
    <row r="928" spans="2:10">
      <c r="B928" s="22"/>
      <c r="C928" s="23"/>
      <c r="D928" s="444"/>
      <c r="E928" s="444"/>
      <c r="F928" s="16"/>
      <c r="G928" s="24"/>
      <c r="H928" s="24"/>
      <c r="I928" s="444"/>
      <c r="J928" s="449"/>
    </row>
    <row r="929" spans="2:10">
      <c r="B929" s="22"/>
      <c r="C929" s="23"/>
      <c r="D929" s="444"/>
      <c r="E929" s="444"/>
      <c r="F929" s="16"/>
      <c r="G929" s="24"/>
      <c r="H929" s="24"/>
      <c r="I929" s="444"/>
      <c r="J929" s="449"/>
    </row>
    <row r="930" spans="2:10">
      <c r="B930" s="22"/>
      <c r="C930" s="23"/>
      <c r="D930" s="444"/>
      <c r="E930" s="444"/>
      <c r="F930" s="16"/>
      <c r="G930" s="24"/>
      <c r="H930" s="24"/>
      <c r="I930" s="444"/>
      <c r="J930" s="449"/>
    </row>
    <row r="931" spans="2:10">
      <c r="B931" s="22"/>
      <c r="C931" s="23"/>
      <c r="D931" s="444"/>
      <c r="E931" s="444"/>
      <c r="F931" s="16"/>
      <c r="G931" s="24"/>
      <c r="H931" s="24"/>
      <c r="I931" s="444"/>
      <c r="J931" s="449"/>
    </row>
    <row r="932" spans="2:10">
      <c r="B932" s="22"/>
      <c r="C932" s="23"/>
      <c r="D932" s="444"/>
      <c r="E932" s="444"/>
      <c r="F932" s="16"/>
      <c r="G932" s="24"/>
      <c r="H932" s="24"/>
      <c r="I932" s="444"/>
      <c r="J932" s="449"/>
    </row>
    <row r="933" spans="2:10">
      <c r="B933" s="22"/>
      <c r="C933" s="23"/>
      <c r="D933" s="444"/>
      <c r="E933" s="444"/>
      <c r="F933" s="16"/>
      <c r="G933" s="24"/>
      <c r="H933" s="24"/>
      <c r="I933" s="444"/>
      <c r="J933" s="449"/>
    </row>
    <row r="934" spans="2:10">
      <c r="B934" s="22"/>
      <c r="C934" s="23"/>
      <c r="D934" s="444"/>
      <c r="E934" s="444"/>
      <c r="F934" s="16"/>
      <c r="G934" s="24"/>
      <c r="H934" s="24"/>
      <c r="I934" s="444"/>
      <c r="J934" s="449"/>
    </row>
    <row r="935" spans="2:10">
      <c r="B935" s="22"/>
      <c r="C935" s="23"/>
      <c r="D935" s="444"/>
      <c r="E935" s="444"/>
      <c r="F935" s="16"/>
      <c r="G935" s="24"/>
      <c r="H935" s="24"/>
      <c r="I935" s="444"/>
      <c r="J935" s="449"/>
    </row>
    <row r="936" spans="2:10">
      <c r="B936" s="22"/>
      <c r="C936" s="23"/>
      <c r="D936" s="444"/>
      <c r="E936" s="444"/>
      <c r="F936" s="16"/>
      <c r="G936" s="24"/>
      <c r="H936" s="24"/>
      <c r="I936" s="444"/>
      <c r="J936" s="449"/>
    </row>
    <row r="937" spans="2:10">
      <c r="B937" s="22"/>
      <c r="C937" s="23"/>
      <c r="D937" s="444"/>
      <c r="E937" s="444"/>
      <c r="F937" s="16"/>
      <c r="G937" s="24"/>
      <c r="H937" s="24"/>
      <c r="I937" s="444"/>
      <c r="J937" s="449"/>
    </row>
    <row r="938" spans="2:10">
      <c r="B938" s="22"/>
      <c r="C938" s="23"/>
      <c r="D938" s="444"/>
      <c r="E938" s="444"/>
      <c r="F938" s="16"/>
      <c r="G938" s="24"/>
      <c r="H938" s="24"/>
      <c r="I938" s="444"/>
      <c r="J938" s="449"/>
    </row>
    <row r="939" spans="2:10">
      <c r="B939" s="22"/>
      <c r="C939" s="23"/>
      <c r="D939" s="444"/>
      <c r="E939" s="444"/>
      <c r="F939" s="16"/>
      <c r="G939" s="24"/>
      <c r="H939" s="24"/>
      <c r="I939" s="444"/>
      <c r="J939" s="449"/>
    </row>
    <row r="940" spans="2:10">
      <c r="B940" s="22"/>
      <c r="C940" s="23"/>
      <c r="D940" s="444"/>
      <c r="E940" s="444"/>
      <c r="F940" s="16"/>
      <c r="G940" s="24"/>
      <c r="H940" s="24"/>
      <c r="I940" s="444"/>
      <c r="J940" s="449"/>
    </row>
    <row r="941" spans="2:10">
      <c r="B941" s="22"/>
      <c r="C941" s="23"/>
      <c r="D941" s="444"/>
      <c r="E941" s="444"/>
      <c r="F941" s="16"/>
      <c r="G941" s="24"/>
      <c r="H941" s="24"/>
      <c r="I941" s="444"/>
      <c r="J941" s="449"/>
    </row>
    <row r="942" spans="2:10">
      <c r="B942" s="22"/>
      <c r="C942" s="23"/>
      <c r="D942" s="444"/>
      <c r="E942" s="444"/>
      <c r="F942" s="16"/>
      <c r="G942" s="24"/>
      <c r="H942" s="24"/>
      <c r="I942" s="444"/>
      <c r="J942" s="449"/>
    </row>
    <row r="943" spans="2:10">
      <c r="B943" s="22"/>
      <c r="C943" s="23"/>
      <c r="D943" s="444"/>
      <c r="E943" s="444"/>
      <c r="F943" s="16"/>
      <c r="G943" s="24"/>
      <c r="H943" s="24"/>
      <c r="I943" s="444"/>
      <c r="J943" s="449"/>
    </row>
    <row r="944" spans="2:10">
      <c r="B944" s="22"/>
      <c r="C944" s="23"/>
      <c r="D944" s="444"/>
      <c r="E944" s="444"/>
      <c r="F944" s="16"/>
      <c r="G944" s="24"/>
      <c r="H944" s="24"/>
      <c r="I944" s="444"/>
      <c r="J944" s="449"/>
    </row>
    <row r="945" spans="2:10">
      <c r="B945" s="22"/>
      <c r="C945" s="23"/>
      <c r="D945" s="444"/>
      <c r="E945" s="444"/>
      <c r="F945" s="16"/>
      <c r="G945" s="24"/>
      <c r="H945" s="24"/>
      <c r="I945" s="444"/>
      <c r="J945" s="449"/>
    </row>
    <row r="946" spans="2:10">
      <c r="B946" s="22"/>
      <c r="C946" s="23"/>
      <c r="D946" s="444"/>
      <c r="E946" s="444"/>
      <c r="F946" s="16"/>
      <c r="G946" s="24"/>
      <c r="H946" s="24"/>
      <c r="I946" s="444"/>
      <c r="J946" s="449"/>
    </row>
    <row r="947" spans="2:10">
      <c r="B947" s="22"/>
      <c r="C947" s="23"/>
      <c r="D947" s="444"/>
      <c r="E947" s="444"/>
      <c r="F947" s="16"/>
      <c r="G947" s="24"/>
      <c r="H947" s="24"/>
      <c r="I947" s="444"/>
      <c r="J947" s="449"/>
    </row>
    <row r="948" spans="2:10">
      <c r="B948" s="22"/>
      <c r="C948" s="23"/>
      <c r="D948" s="444"/>
      <c r="E948" s="444"/>
      <c r="F948" s="16"/>
      <c r="G948" s="24"/>
      <c r="H948" s="24"/>
      <c r="I948" s="444"/>
      <c r="J948" s="449"/>
    </row>
    <row r="949" spans="2:10">
      <c r="B949" s="22"/>
      <c r="C949" s="23"/>
      <c r="D949" s="444"/>
      <c r="E949" s="444"/>
      <c r="F949" s="16"/>
      <c r="G949" s="24"/>
      <c r="H949" s="24"/>
      <c r="I949" s="444"/>
      <c r="J949" s="449"/>
    </row>
    <row r="950" spans="2:10">
      <c r="B950" s="22"/>
      <c r="C950" s="23"/>
      <c r="D950" s="444"/>
      <c r="E950" s="444"/>
      <c r="F950" s="16"/>
      <c r="G950" s="24"/>
      <c r="H950" s="24"/>
      <c r="I950" s="444"/>
      <c r="J950" s="449"/>
    </row>
    <row r="951" spans="2:10">
      <c r="B951" s="22"/>
      <c r="C951" s="23"/>
      <c r="D951" s="444"/>
      <c r="E951" s="444"/>
      <c r="F951" s="16"/>
      <c r="G951" s="24"/>
      <c r="H951" s="24"/>
      <c r="I951" s="444"/>
      <c r="J951" s="449"/>
    </row>
    <row r="952" spans="2:10">
      <c r="B952" s="22"/>
      <c r="C952" s="23"/>
      <c r="D952" s="444"/>
      <c r="E952" s="444"/>
      <c r="F952" s="16"/>
      <c r="G952" s="24"/>
      <c r="H952" s="24"/>
      <c r="I952" s="444"/>
      <c r="J952" s="449"/>
    </row>
    <row r="953" spans="2:10">
      <c r="B953" s="22"/>
      <c r="C953" s="23"/>
      <c r="D953" s="444"/>
      <c r="E953" s="444"/>
      <c r="F953" s="16"/>
      <c r="G953" s="24"/>
      <c r="H953" s="24"/>
      <c r="I953" s="444"/>
      <c r="J953" s="449"/>
    </row>
    <row r="954" spans="2:10">
      <c r="B954" s="22"/>
      <c r="C954" s="23"/>
      <c r="D954" s="444"/>
      <c r="E954" s="444"/>
      <c r="F954" s="16"/>
      <c r="G954" s="24"/>
      <c r="H954" s="24"/>
      <c r="I954" s="444"/>
      <c r="J954" s="449"/>
    </row>
    <row r="955" spans="2:10">
      <c r="B955" s="22"/>
      <c r="C955" s="23"/>
      <c r="D955" s="444"/>
      <c r="E955" s="444"/>
      <c r="F955" s="16"/>
      <c r="G955" s="24"/>
      <c r="H955" s="24"/>
      <c r="I955" s="444"/>
      <c r="J955" s="449"/>
    </row>
    <row r="956" spans="2:10">
      <c r="B956" s="22"/>
      <c r="C956" s="23"/>
      <c r="D956" s="444"/>
      <c r="E956" s="444"/>
      <c r="F956" s="16"/>
      <c r="G956" s="24"/>
      <c r="H956" s="24"/>
      <c r="I956" s="444"/>
      <c r="J956" s="449"/>
    </row>
    <row r="957" spans="2:10">
      <c r="B957" s="22"/>
      <c r="C957" s="23"/>
      <c r="D957" s="444"/>
      <c r="E957" s="444"/>
      <c r="F957" s="16"/>
      <c r="G957" s="24"/>
      <c r="H957" s="24"/>
      <c r="I957" s="444"/>
      <c r="J957" s="449"/>
    </row>
    <row r="958" spans="2:10">
      <c r="B958" s="22"/>
      <c r="C958" s="23"/>
      <c r="D958" s="444"/>
      <c r="E958" s="444"/>
      <c r="F958" s="16"/>
      <c r="G958" s="24"/>
      <c r="H958" s="24"/>
      <c r="I958" s="444"/>
      <c r="J958" s="449"/>
    </row>
    <row r="959" spans="2:10">
      <c r="B959" s="22"/>
      <c r="C959" s="23"/>
      <c r="D959" s="444"/>
      <c r="E959" s="444"/>
      <c r="F959" s="16"/>
      <c r="G959" s="24"/>
      <c r="H959" s="24"/>
      <c r="I959" s="444"/>
      <c r="J959" s="449"/>
    </row>
    <row r="960" spans="2:10">
      <c r="B960" s="22"/>
      <c r="C960" s="23"/>
      <c r="D960" s="444"/>
      <c r="E960" s="444"/>
      <c r="F960" s="16"/>
      <c r="G960" s="24"/>
      <c r="H960" s="24"/>
      <c r="I960" s="444"/>
      <c r="J960" s="449"/>
    </row>
    <row r="961" spans="2:10">
      <c r="B961" s="22"/>
      <c r="C961" s="23"/>
      <c r="D961" s="444"/>
      <c r="E961" s="444"/>
      <c r="F961" s="16"/>
      <c r="G961" s="24"/>
      <c r="H961" s="24"/>
      <c r="I961" s="444"/>
      <c r="J961" s="449"/>
    </row>
    <row r="962" spans="2:10">
      <c r="B962" s="22"/>
      <c r="C962" s="23"/>
      <c r="D962" s="444"/>
      <c r="E962" s="444"/>
      <c r="F962" s="16"/>
      <c r="G962" s="24"/>
      <c r="H962" s="24"/>
      <c r="I962" s="444"/>
      <c r="J962" s="449"/>
    </row>
    <row r="963" spans="2:10">
      <c r="B963" s="22"/>
      <c r="C963" s="23"/>
      <c r="D963" s="444"/>
      <c r="E963" s="444"/>
      <c r="F963" s="16"/>
      <c r="G963" s="24"/>
      <c r="H963" s="24"/>
      <c r="I963" s="444"/>
      <c r="J963" s="449"/>
    </row>
    <row r="964" spans="2:10">
      <c r="B964" s="22"/>
      <c r="C964" s="23"/>
      <c r="D964" s="444"/>
      <c r="E964" s="444"/>
      <c r="F964" s="16"/>
      <c r="G964" s="24"/>
      <c r="H964" s="24"/>
      <c r="I964" s="444"/>
      <c r="J964" s="449"/>
    </row>
    <row r="965" spans="2:10">
      <c r="B965" s="22"/>
      <c r="C965" s="23"/>
      <c r="D965" s="444"/>
      <c r="E965" s="444"/>
      <c r="F965" s="16"/>
      <c r="G965" s="24"/>
      <c r="H965" s="24"/>
      <c r="I965" s="444"/>
      <c r="J965" s="449"/>
    </row>
    <row r="966" spans="2:10">
      <c r="B966" s="22"/>
      <c r="C966" s="23"/>
      <c r="D966" s="444"/>
      <c r="E966" s="444"/>
      <c r="F966" s="16"/>
      <c r="G966" s="24"/>
      <c r="H966" s="24"/>
      <c r="I966" s="444"/>
      <c r="J966" s="449"/>
    </row>
    <row r="967" spans="2:10">
      <c r="B967" s="22"/>
      <c r="C967" s="23"/>
      <c r="D967" s="444"/>
      <c r="E967" s="444"/>
      <c r="F967" s="16"/>
      <c r="G967" s="24"/>
      <c r="H967" s="24"/>
      <c r="I967" s="444"/>
      <c r="J967" s="449"/>
    </row>
    <row r="968" spans="2:10">
      <c r="B968" s="22"/>
      <c r="C968" s="23"/>
      <c r="D968" s="444"/>
      <c r="E968" s="444"/>
      <c r="F968" s="16"/>
      <c r="G968" s="24"/>
      <c r="H968" s="24"/>
      <c r="I968" s="444"/>
      <c r="J968" s="449"/>
    </row>
    <row r="969" spans="2:10">
      <c r="B969" s="22"/>
      <c r="C969" s="23"/>
      <c r="D969" s="444"/>
      <c r="E969" s="444"/>
      <c r="F969" s="16"/>
      <c r="G969" s="24"/>
      <c r="H969" s="24"/>
      <c r="I969" s="444"/>
      <c r="J969" s="449"/>
    </row>
    <row r="970" spans="2:10">
      <c r="B970" s="22"/>
      <c r="C970" s="23"/>
      <c r="D970" s="444"/>
      <c r="E970" s="444"/>
      <c r="F970" s="16"/>
      <c r="G970" s="24"/>
      <c r="H970" s="24"/>
      <c r="I970" s="444"/>
      <c r="J970" s="449"/>
    </row>
    <row r="971" spans="2:10">
      <c r="B971" s="22"/>
      <c r="C971" s="23"/>
      <c r="D971" s="444"/>
      <c r="E971" s="444"/>
      <c r="F971" s="16"/>
      <c r="G971" s="24"/>
      <c r="H971" s="24"/>
      <c r="I971" s="444"/>
      <c r="J971" s="449"/>
    </row>
    <row r="972" spans="2:10">
      <c r="B972" s="22"/>
      <c r="C972" s="23"/>
      <c r="D972" s="444"/>
      <c r="E972" s="444"/>
      <c r="F972" s="16"/>
      <c r="G972" s="24"/>
      <c r="H972" s="24"/>
      <c r="I972" s="444"/>
      <c r="J972" s="449"/>
    </row>
    <row r="973" spans="2:10">
      <c r="B973" s="22"/>
      <c r="C973" s="23"/>
      <c r="D973" s="444"/>
      <c r="E973" s="444"/>
      <c r="F973" s="16"/>
      <c r="G973" s="24"/>
      <c r="H973" s="24"/>
      <c r="I973" s="444"/>
      <c r="J973" s="449"/>
    </row>
    <row r="974" spans="2:10">
      <c r="B974" s="22"/>
      <c r="C974" s="23"/>
      <c r="D974" s="444"/>
      <c r="E974" s="444"/>
      <c r="F974" s="16"/>
      <c r="G974" s="24"/>
      <c r="H974" s="24"/>
      <c r="I974" s="444"/>
      <c r="J974" s="449"/>
    </row>
    <row r="975" spans="2:10">
      <c r="B975" s="22"/>
      <c r="C975" s="23"/>
      <c r="D975" s="444"/>
      <c r="E975" s="444"/>
      <c r="F975" s="16"/>
      <c r="G975" s="24"/>
      <c r="H975" s="24"/>
      <c r="I975" s="444"/>
      <c r="J975" s="449"/>
    </row>
    <row r="976" spans="2:10">
      <c r="B976" s="22"/>
      <c r="C976" s="23"/>
      <c r="D976" s="444"/>
      <c r="E976" s="444"/>
      <c r="F976" s="16"/>
      <c r="G976" s="24"/>
      <c r="H976" s="24"/>
      <c r="I976" s="444"/>
      <c r="J976" s="449"/>
    </row>
    <row r="977" spans="2:10">
      <c r="B977" s="22"/>
      <c r="C977" s="23"/>
      <c r="D977" s="444"/>
      <c r="E977" s="444"/>
      <c r="F977" s="16"/>
      <c r="G977" s="24"/>
      <c r="H977" s="24"/>
      <c r="I977" s="444"/>
      <c r="J977" s="449"/>
    </row>
    <row r="978" spans="2:10">
      <c r="B978" s="22"/>
      <c r="C978" s="23"/>
      <c r="D978" s="444"/>
      <c r="E978" s="444"/>
      <c r="F978" s="16"/>
      <c r="G978" s="24"/>
      <c r="H978" s="24"/>
      <c r="I978" s="444"/>
      <c r="J978" s="449"/>
    </row>
    <row r="979" spans="2:10">
      <c r="B979" s="22"/>
      <c r="C979" s="23"/>
      <c r="D979" s="444"/>
      <c r="E979" s="444"/>
      <c r="F979" s="16"/>
      <c r="G979" s="24"/>
      <c r="H979" s="24"/>
      <c r="I979" s="444"/>
      <c r="J979" s="449"/>
    </row>
    <row r="980" spans="2:10">
      <c r="B980" s="22"/>
      <c r="C980" s="23"/>
      <c r="D980" s="444"/>
      <c r="E980" s="444"/>
      <c r="F980" s="16"/>
      <c r="G980" s="24"/>
      <c r="H980" s="24"/>
      <c r="I980" s="444"/>
      <c r="J980" s="449"/>
    </row>
    <row r="981" spans="2:10">
      <c r="B981" s="22"/>
      <c r="C981" s="23"/>
      <c r="D981" s="444"/>
      <c r="E981" s="444"/>
      <c r="F981" s="16"/>
      <c r="G981" s="24"/>
      <c r="H981" s="24"/>
      <c r="I981" s="444"/>
      <c r="J981" s="449"/>
    </row>
    <row r="982" spans="2:10">
      <c r="B982" s="22"/>
      <c r="C982" s="23"/>
      <c r="D982" s="444"/>
      <c r="E982" s="444"/>
      <c r="F982" s="16"/>
      <c r="G982" s="24"/>
      <c r="H982" s="24"/>
      <c r="I982" s="444"/>
      <c r="J982" s="449"/>
    </row>
    <row r="983" spans="2:10">
      <c r="B983" s="22"/>
      <c r="C983" s="23"/>
      <c r="D983" s="444"/>
      <c r="E983" s="444"/>
      <c r="F983" s="16"/>
      <c r="G983" s="24"/>
      <c r="H983" s="24"/>
      <c r="I983" s="444"/>
      <c r="J983" s="449"/>
    </row>
    <row r="984" spans="2:10">
      <c r="B984" s="22"/>
      <c r="C984" s="23"/>
      <c r="D984" s="444"/>
      <c r="E984" s="444"/>
      <c r="F984" s="16"/>
      <c r="G984" s="24"/>
      <c r="H984" s="24"/>
      <c r="I984" s="444"/>
      <c r="J984" s="449"/>
    </row>
    <row r="985" spans="2:10">
      <c r="B985" s="22"/>
      <c r="C985" s="23"/>
      <c r="D985" s="444"/>
      <c r="E985" s="444"/>
      <c r="F985" s="16"/>
      <c r="G985" s="24"/>
      <c r="H985" s="24"/>
      <c r="I985" s="444"/>
      <c r="J985" s="449"/>
    </row>
    <row r="986" spans="2:10">
      <c r="B986" s="22"/>
      <c r="C986" s="23"/>
      <c r="D986" s="444"/>
      <c r="E986" s="444"/>
      <c r="F986" s="16"/>
      <c r="G986" s="24"/>
      <c r="H986" s="24"/>
      <c r="I986" s="444"/>
      <c r="J986" s="449"/>
    </row>
    <row r="987" spans="2:10">
      <c r="B987" s="22"/>
      <c r="C987" s="23"/>
      <c r="D987" s="444"/>
      <c r="E987" s="444"/>
      <c r="F987" s="16"/>
      <c r="G987" s="24"/>
      <c r="H987" s="24"/>
      <c r="I987" s="444"/>
      <c r="J987" s="449"/>
    </row>
    <row r="988" spans="2:10">
      <c r="B988" s="22"/>
      <c r="C988" s="23"/>
      <c r="D988" s="444"/>
      <c r="E988" s="444"/>
      <c r="F988" s="16"/>
      <c r="G988" s="24"/>
      <c r="H988" s="24"/>
      <c r="I988" s="444"/>
      <c r="J988" s="449"/>
    </row>
    <row r="989" spans="2:10">
      <c r="B989" s="22"/>
      <c r="C989" s="23"/>
      <c r="D989" s="444"/>
      <c r="E989" s="444"/>
      <c r="F989" s="16"/>
      <c r="G989" s="24"/>
      <c r="H989" s="24"/>
      <c r="I989" s="444"/>
      <c r="J989" s="449"/>
    </row>
    <row r="990" spans="2:10">
      <c r="B990" s="22"/>
      <c r="C990" s="23"/>
      <c r="D990" s="444"/>
      <c r="E990" s="444"/>
      <c r="F990" s="16"/>
      <c r="G990" s="24"/>
      <c r="H990" s="24"/>
      <c r="I990" s="444"/>
      <c r="J990" s="449"/>
    </row>
    <row r="991" spans="2:10">
      <c r="B991" s="22"/>
      <c r="C991" s="23"/>
      <c r="D991" s="444"/>
      <c r="E991" s="444"/>
      <c r="F991" s="16"/>
      <c r="G991" s="24"/>
      <c r="H991" s="24"/>
      <c r="I991" s="444"/>
      <c r="J991" s="449"/>
    </row>
    <row r="992" spans="2:10">
      <c r="B992" s="22"/>
      <c r="C992" s="23"/>
      <c r="D992" s="444"/>
      <c r="E992" s="444"/>
      <c r="F992" s="16"/>
      <c r="G992" s="24"/>
      <c r="H992" s="24"/>
      <c r="I992" s="444"/>
      <c r="J992" s="449"/>
    </row>
    <row r="993" spans="2:10">
      <c r="B993" s="22"/>
      <c r="C993" s="23"/>
      <c r="D993" s="444"/>
      <c r="E993" s="444"/>
      <c r="F993" s="16"/>
      <c r="G993" s="24"/>
      <c r="H993" s="24"/>
      <c r="I993" s="444"/>
      <c r="J993" s="449"/>
    </row>
    <row r="994" spans="2:10">
      <c r="B994" s="22"/>
      <c r="C994" s="23"/>
      <c r="D994" s="444"/>
      <c r="E994" s="444"/>
      <c r="F994" s="16"/>
      <c r="G994" s="24"/>
      <c r="H994" s="24"/>
      <c r="I994" s="444"/>
      <c r="J994" s="449"/>
    </row>
    <row r="995" spans="2:10">
      <c r="B995" s="22"/>
      <c r="C995" s="23"/>
      <c r="D995" s="444"/>
      <c r="E995" s="444"/>
      <c r="F995" s="16"/>
      <c r="G995" s="24"/>
      <c r="H995" s="24"/>
      <c r="I995" s="444"/>
      <c r="J995" s="449"/>
    </row>
    <row r="996" spans="2:10">
      <c r="B996" s="22"/>
      <c r="C996" s="23"/>
      <c r="D996" s="444"/>
      <c r="E996" s="444"/>
      <c r="F996" s="16"/>
      <c r="G996" s="24"/>
      <c r="H996" s="24"/>
      <c r="I996" s="444"/>
      <c r="J996" s="449"/>
    </row>
    <row r="997" spans="2:10">
      <c r="B997" s="22"/>
      <c r="C997" s="23"/>
      <c r="D997" s="444"/>
      <c r="E997" s="444"/>
      <c r="F997" s="16"/>
      <c r="G997" s="24"/>
      <c r="H997" s="24"/>
      <c r="I997" s="444"/>
      <c r="J997" s="449"/>
    </row>
    <row r="998" spans="2:10">
      <c r="B998" s="22"/>
      <c r="C998" s="23"/>
      <c r="D998" s="444"/>
      <c r="E998" s="444"/>
      <c r="F998" s="16"/>
      <c r="G998" s="24"/>
      <c r="H998" s="24"/>
      <c r="I998" s="444"/>
      <c r="J998" s="449"/>
    </row>
    <row r="999" spans="2:10">
      <c r="B999" s="22"/>
      <c r="C999" s="23"/>
      <c r="D999" s="444"/>
      <c r="E999" s="444"/>
      <c r="F999" s="16"/>
      <c r="G999" s="24"/>
      <c r="H999" s="24"/>
      <c r="I999" s="444"/>
      <c r="J999" s="449"/>
    </row>
    <row r="1000" spans="2:10">
      <c r="B1000" s="22"/>
      <c r="C1000" s="23"/>
      <c r="D1000" s="444"/>
      <c r="E1000" s="444"/>
      <c r="F1000" s="16"/>
      <c r="G1000" s="24"/>
      <c r="H1000" s="24"/>
      <c r="I1000" s="444"/>
      <c r="J1000" s="449"/>
    </row>
    <row r="1001" spans="2:10">
      <c r="B1001" s="22"/>
      <c r="C1001" s="23"/>
      <c r="D1001" s="444"/>
      <c r="E1001" s="444"/>
      <c r="F1001" s="16"/>
      <c r="G1001" s="24"/>
      <c r="H1001" s="24"/>
      <c r="I1001" s="444"/>
      <c r="J1001" s="449"/>
    </row>
    <row r="1002" spans="2:10">
      <c r="B1002" s="22"/>
      <c r="C1002" s="23"/>
      <c r="D1002" s="444"/>
      <c r="E1002" s="444"/>
      <c r="F1002" s="16"/>
      <c r="G1002" s="24"/>
      <c r="H1002" s="24"/>
      <c r="I1002" s="444"/>
      <c r="J1002" s="449"/>
    </row>
    <row r="1003" spans="2:10">
      <c r="B1003" s="22"/>
      <c r="C1003" s="23"/>
      <c r="D1003" s="444"/>
      <c r="E1003" s="444"/>
      <c r="F1003" s="16"/>
      <c r="G1003" s="24"/>
      <c r="H1003" s="24"/>
      <c r="I1003" s="444"/>
      <c r="J1003" s="449"/>
    </row>
    <row r="1004" spans="2:10">
      <c r="B1004" s="22"/>
      <c r="C1004" s="23"/>
      <c r="D1004" s="444"/>
      <c r="E1004" s="444"/>
      <c r="F1004" s="16"/>
      <c r="G1004" s="24"/>
      <c r="H1004" s="24"/>
      <c r="I1004" s="444"/>
      <c r="J1004" s="449"/>
    </row>
    <row r="1005" spans="2:10">
      <c r="B1005" s="22"/>
      <c r="C1005" s="23"/>
      <c r="D1005" s="444"/>
      <c r="E1005" s="444"/>
      <c r="F1005" s="16"/>
      <c r="G1005" s="24"/>
      <c r="H1005" s="24"/>
      <c r="I1005" s="444"/>
      <c r="J1005" s="449"/>
    </row>
    <row r="1006" spans="2:10">
      <c r="B1006" s="22"/>
      <c r="C1006" s="23"/>
      <c r="D1006" s="444"/>
      <c r="E1006" s="444"/>
      <c r="F1006" s="16"/>
      <c r="G1006" s="24"/>
      <c r="H1006" s="24"/>
      <c r="I1006" s="444"/>
      <c r="J1006" s="449"/>
    </row>
    <row r="1007" spans="2:10">
      <c r="B1007" s="22"/>
      <c r="C1007" s="23"/>
      <c r="D1007" s="444"/>
      <c r="E1007" s="444"/>
      <c r="F1007" s="16"/>
      <c r="G1007" s="24"/>
      <c r="H1007" s="24"/>
      <c r="I1007" s="444"/>
      <c r="J1007" s="449"/>
    </row>
    <row r="1008" spans="2:10">
      <c r="B1008" s="22"/>
      <c r="C1008" s="23"/>
      <c r="D1008" s="444"/>
      <c r="E1008" s="444"/>
      <c r="F1008" s="16"/>
      <c r="G1008" s="24"/>
      <c r="H1008" s="24"/>
      <c r="I1008" s="444"/>
      <c r="J1008" s="449"/>
    </row>
    <row r="1009" spans="2:10">
      <c r="B1009" s="22"/>
      <c r="C1009" s="23"/>
      <c r="D1009" s="444"/>
      <c r="E1009" s="444"/>
      <c r="F1009" s="16"/>
      <c r="G1009" s="24"/>
      <c r="H1009" s="24"/>
      <c r="I1009" s="444"/>
      <c r="J1009" s="449"/>
    </row>
    <row r="1010" spans="2:10">
      <c r="B1010" s="22"/>
      <c r="C1010" s="23"/>
      <c r="D1010" s="444"/>
      <c r="E1010" s="444"/>
      <c r="F1010" s="16"/>
      <c r="G1010" s="24"/>
      <c r="H1010" s="24"/>
      <c r="I1010" s="444"/>
      <c r="J1010" s="449"/>
    </row>
    <row r="1011" spans="2:10">
      <c r="B1011" s="22"/>
      <c r="C1011" s="23"/>
      <c r="D1011" s="444"/>
      <c r="E1011" s="444"/>
      <c r="F1011" s="16"/>
      <c r="G1011" s="24"/>
      <c r="H1011" s="24"/>
      <c r="I1011" s="444"/>
      <c r="J1011" s="449"/>
    </row>
    <row r="1012" spans="2:10">
      <c r="B1012" s="22"/>
      <c r="C1012" s="23"/>
      <c r="D1012" s="444"/>
      <c r="E1012" s="444"/>
      <c r="F1012" s="16"/>
      <c r="G1012" s="24"/>
      <c r="H1012" s="24"/>
      <c r="I1012" s="444"/>
      <c r="J1012" s="449"/>
    </row>
    <row r="1013" spans="2:10">
      <c r="B1013" s="22"/>
      <c r="C1013" s="23"/>
      <c r="D1013" s="444"/>
      <c r="E1013" s="444"/>
      <c r="F1013" s="16"/>
      <c r="G1013" s="24"/>
      <c r="H1013" s="24"/>
      <c r="I1013" s="444"/>
      <c r="J1013" s="449"/>
    </row>
    <row r="1014" spans="2:10">
      <c r="B1014" s="22"/>
      <c r="C1014" s="23"/>
      <c r="D1014" s="444"/>
      <c r="E1014" s="444"/>
      <c r="F1014" s="16"/>
      <c r="G1014" s="24"/>
      <c r="H1014" s="24"/>
      <c r="I1014" s="444"/>
      <c r="J1014" s="449"/>
    </row>
    <row r="1015" spans="2:10">
      <c r="B1015" s="22"/>
      <c r="C1015" s="23"/>
      <c r="D1015" s="444"/>
      <c r="E1015" s="444"/>
      <c r="F1015" s="16"/>
      <c r="G1015" s="24"/>
      <c r="H1015" s="24"/>
      <c r="I1015" s="444"/>
      <c r="J1015" s="449"/>
    </row>
    <row r="1016" spans="2:10">
      <c r="B1016" s="22"/>
      <c r="C1016" s="23"/>
      <c r="D1016" s="444"/>
      <c r="E1016" s="444"/>
      <c r="F1016" s="16"/>
      <c r="G1016" s="24"/>
      <c r="H1016" s="24"/>
      <c r="I1016" s="444"/>
      <c r="J1016" s="449"/>
    </row>
    <row r="1017" spans="2:10">
      <c r="B1017" s="22"/>
      <c r="C1017" s="23"/>
      <c r="D1017" s="444"/>
      <c r="E1017" s="444"/>
      <c r="F1017" s="16"/>
      <c r="G1017" s="24"/>
      <c r="H1017" s="24"/>
      <c r="I1017" s="444"/>
      <c r="J1017" s="449"/>
    </row>
    <row r="1018" spans="2:10">
      <c r="B1018" s="22"/>
      <c r="C1018" s="23"/>
      <c r="D1018" s="444"/>
      <c r="E1018" s="444"/>
      <c r="F1018" s="16"/>
      <c r="G1018" s="24"/>
      <c r="H1018" s="24"/>
      <c r="I1018" s="444"/>
      <c r="J1018" s="449"/>
    </row>
    <row r="1019" spans="2:10">
      <c r="B1019" s="22"/>
      <c r="C1019" s="23"/>
      <c r="D1019" s="444"/>
      <c r="E1019" s="444"/>
      <c r="F1019" s="16"/>
      <c r="G1019" s="24"/>
      <c r="H1019" s="24"/>
      <c r="I1019" s="444"/>
      <c r="J1019" s="449"/>
    </row>
    <row r="1020" spans="2:10">
      <c r="B1020" s="22"/>
      <c r="C1020" s="23"/>
      <c r="D1020" s="444"/>
      <c r="E1020" s="444"/>
      <c r="F1020" s="16"/>
      <c r="G1020" s="24"/>
      <c r="H1020" s="24"/>
      <c r="I1020" s="444"/>
      <c r="J1020" s="449"/>
    </row>
    <row r="1021" spans="2:10">
      <c r="B1021" s="22"/>
      <c r="C1021" s="23"/>
      <c r="D1021" s="444"/>
      <c r="E1021" s="444"/>
      <c r="F1021" s="16"/>
      <c r="G1021" s="24"/>
      <c r="H1021" s="24"/>
      <c r="I1021" s="444"/>
      <c r="J1021" s="449"/>
    </row>
    <row r="1022" spans="2:10">
      <c r="B1022" s="22"/>
      <c r="C1022" s="23"/>
      <c r="D1022" s="444"/>
      <c r="E1022" s="444"/>
      <c r="F1022" s="16"/>
      <c r="G1022" s="24"/>
      <c r="H1022" s="24"/>
      <c r="I1022" s="444"/>
      <c r="J1022" s="449"/>
    </row>
    <row r="1023" spans="2:10">
      <c r="B1023" s="22"/>
      <c r="C1023" s="23"/>
      <c r="D1023" s="444"/>
      <c r="E1023" s="444"/>
      <c r="F1023" s="16"/>
      <c r="G1023" s="24"/>
      <c r="H1023" s="24"/>
      <c r="I1023" s="444"/>
      <c r="J1023" s="449"/>
    </row>
    <row r="1024" spans="2:10">
      <c r="B1024" s="22"/>
      <c r="C1024" s="23"/>
      <c r="D1024" s="444"/>
      <c r="E1024" s="444"/>
      <c r="F1024" s="16"/>
      <c r="G1024" s="24"/>
      <c r="H1024" s="24"/>
      <c r="I1024" s="444"/>
      <c r="J1024" s="449"/>
    </row>
    <row r="1025" spans="2:10">
      <c r="B1025" s="22"/>
      <c r="C1025" s="23"/>
      <c r="D1025" s="444"/>
      <c r="E1025" s="444"/>
      <c r="F1025" s="16"/>
      <c r="G1025" s="24"/>
      <c r="H1025" s="24"/>
      <c r="I1025" s="444"/>
      <c r="J1025" s="449"/>
    </row>
    <row r="1026" spans="2:10">
      <c r="B1026" s="22"/>
      <c r="C1026" s="23"/>
      <c r="D1026" s="444"/>
      <c r="E1026" s="444"/>
      <c r="F1026" s="16"/>
      <c r="G1026" s="24"/>
      <c r="H1026" s="24"/>
      <c r="I1026" s="444"/>
      <c r="J1026" s="449"/>
    </row>
    <row r="1027" spans="2:10">
      <c r="B1027" s="22"/>
      <c r="C1027" s="23"/>
      <c r="D1027" s="444"/>
      <c r="E1027" s="444"/>
      <c r="F1027" s="16"/>
      <c r="G1027" s="24"/>
      <c r="H1027" s="24"/>
      <c r="I1027" s="444"/>
      <c r="J1027" s="449"/>
    </row>
    <row r="1028" spans="2:10">
      <c r="B1028" s="22"/>
      <c r="C1028" s="23"/>
      <c r="D1028" s="444"/>
      <c r="E1028" s="444"/>
      <c r="F1028" s="16"/>
      <c r="G1028" s="24"/>
      <c r="H1028" s="24"/>
      <c r="I1028" s="444"/>
      <c r="J1028" s="449"/>
    </row>
    <row r="1029" spans="2:10">
      <c r="B1029" s="22"/>
      <c r="C1029" s="23"/>
      <c r="D1029" s="444"/>
      <c r="E1029" s="444"/>
      <c r="F1029" s="16"/>
      <c r="G1029" s="24"/>
      <c r="H1029" s="24"/>
      <c r="I1029" s="444"/>
      <c r="J1029" s="449"/>
    </row>
    <row r="1030" spans="2:10">
      <c r="B1030" s="22"/>
      <c r="C1030" s="23"/>
      <c r="D1030" s="444"/>
      <c r="E1030" s="444"/>
      <c r="F1030" s="16"/>
      <c r="G1030" s="24"/>
      <c r="H1030" s="24"/>
      <c r="I1030" s="444"/>
      <c r="J1030" s="449"/>
    </row>
    <row r="1031" spans="2:10">
      <c r="B1031" s="22"/>
      <c r="C1031" s="23"/>
      <c r="D1031" s="444"/>
      <c r="E1031" s="444"/>
      <c r="F1031" s="16"/>
      <c r="G1031" s="24"/>
      <c r="H1031" s="24"/>
      <c r="I1031" s="444"/>
      <c r="J1031" s="449"/>
    </row>
    <row r="1032" spans="2:10">
      <c r="B1032" s="22"/>
      <c r="C1032" s="23"/>
      <c r="D1032" s="444"/>
      <c r="E1032" s="444"/>
      <c r="F1032" s="16"/>
      <c r="G1032" s="24"/>
      <c r="H1032" s="24"/>
      <c r="I1032" s="444"/>
      <c r="J1032" s="449"/>
    </row>
    <row r="1033" spans="2:10">
      <c r="B1033" s="22"/>
      <c r="C1033" s="23"/>
      <c r="D1033" s="444"/>
      <c r="E1033" s="444"/>
      <c r="F1033" s="16"/>
      <c r="G1033" s="24"/>
      <c r="H1033" s="24"/>
      <c r="I1033" s="444"/>
      <c r="J1033" s="449"/>
    </row>
    <row r="1034" spans="2:10">
      <c r="B1034" s="22"/>
      <c r="C1034" s="23"/>
      <c r="D1034" s="444"/>
      <c r="E1034" s="444"/>
      <c r="F1034" s="16"/>
      <c r="G1034" s="24"/>
      <c r="H1034" s="24"/>
      <c r="I1034" s="444"/>
      <c r="J1034" s="449"/>
    </row>
    <row r="1035" spans="2:10">
      <c r="B1035" s="22"/>
      <c r="C1035" s="23"/>
      <c r="D1035" s="444"/>
      <c r="E1035" s="444"/>
      <c r="F1035" s="16"/>
      <c r="G1035" s="24"/>
      <c r="H1035" s="24"/>
      <c r="I1035" s="444"/>
      <c r="J1035" s="449"/>
    </row>
    <row r="1036" spans="2:10">
      <c r="B1036" s="22"/>
      <c r="C1036" s="23"/>
      <c r="D1036" s="444"/>
      <c r="E1036" s="444"/>
      <c r="F1036" s="16"/>
      <c r="G1036" s="24"/>
      <c r="H1036" s="24"/>
      <c r="I1036" s="444"/>
      <c r="J1036" s="449"/>
    </row>
    <row r="1037" spans="2:10">
      <c r="B1037" s="22"/>
      <c r="C1037" s="23"/>
      <c r="D1037" s="444"/>
      <c r="E1037" s="444"/>
      <c r="F1037" s="16"/>
      <c r="G1037" s="24"/>
      <c r="H1037" s="24"/>
      <c r="I1037" s="444"/>
      <c r="J1037" s="449"/>
    </row>
    <row r="1038" spans="2:10">
      <c r="B1038" s="22"/>
      <c r="C1038" s="23"/>
      <c r="D1038" s="444"/>
      <c r="E1038" s="444"/>
      <c r="F1038" s="16"/>
      <c r="G1038" s="24"/>
      <c r="H1038" s="24"/>
      <c r="I1038" s="444"/>
      <c r="J1038" s="449"/>
    </row>
    <row r="1039" spans="2:10">
      <c r="B1039" s="22"/>
      <c r="C1039" s="23"/>
      <c r="D1039" s="444"/>
      <c r="E1039" s="444"/>
      <c r="F1039" s="16"/>
      <c r="G1039" s="24"/>
      <c r="H1039" s="24"/>
      <c r="I1039" s="444"/>
      <c r="J1039" s="449"/>
    </row>
  </sheetData>
  <mergeCells count="83">
    <mergeCell ref="B176:B183"/>
    <mergeCell ref="B148:B153"/>
    <mergeCell ref="B155:B164"/>
    <mergeCell ref="M165:P165"/>
    <mergeCell ref="M175:P175"/>
    <mergeCell ref="M154:P154"/>
    <mergeCell ref="M180:S180"/>
    <mergeCell ref="M104:P104"/>
    <mergeCell ref="M115:P115"/>
    <mergeCell ref="B54:B59"/>
    <mergeCell ref="M53:P53"/>
    <mergeCell ref="B61:B64"/>
    <mergeCell ref="B66:B68"/>
    <mergeCell ref="B70:B75"/>
    <mergeCell ref="B96:B99"/>
    <mergeCell ref="M83:P83"/>
    <mergeCell ref="M91:P91"/>
    <mergeCell ref="M100:P100"/>
    <mergeCell ref="B84:B90"/>
    <mergeCell ref="B92:B94"/>
    <mergeCell ref="B22:B28"/>
    <mergeCell ref="B30:B36"/>
    <mergeCell ref="B38:B41"/>
    <mergeCell ref="B43:B46"/>
    <mergeCell ref="M243:P243"/>
    <mergeCell ref="B220:B223"/>
    <mergeCell ref="B225:B226"/>
    <mergeCell ref="M29:P29"/>
    <mergeCell ref="M37:P37"/>
    <mergeCell ref="M42:P42"/>
    <mergeCell ref="M47:P47"/>
    <mergeCell ref="M60:P60"/>
    <mergeCell ref="M65:P65"/>
    <mergeCell ref="M76:P76"/>
    <mergeCell ref="M82:P82"/>
    <mergeCell ref="B48:B52"/>
    <mergeCell ref="M16:P16"/>
    <mergeCell ref="M21:P21"/>
    <mergeCell ref="M3:P3"/>
    <mergeCell ref="B4:B8"/>
    <mergeCell ref="B10:B15"/>
    <mergeCell ref="B17:B20"/>
    <mergeCell ref="M9:P9"/>
    <mergeCell ref="M276:P276"/>
    <mergeCell ref="M278:P278"/>
    <mergeCell ref="M190:P190"/>
    <mergeCell ref="M198:P198"/>
    <mergeCell ref="M204:P204"/>
    <mergeCell ref="M219:P219"/>
    <mergeCell ref="M224:P224"/>
    <mergeCell ref="M230:P230"/>
    <mergeCell ref="M234:P234"/>
    <mergeCell ref="M237:P237"/>
    <mergeCell ref="M266:P266"/>
    <mergeCell ref="M268:P268"/>
    <mergeCell ref="M270:P270"/>
    <mergeCell ref="M272:P272"/>
    <mergeCell ref="M274:P274"/>
    <mergeCell ref="M246:P246"/>
    <mergeCell ref="B231:B233"/>
    <mergeCell ref="B235:B236"/>
    <mergeCell ref="B238:B242"/>
    <mergeCell ref="B101:B103"/>
    <mergeCell ref="B185:B189"/>
    <mergeCell ref="B191:B197"/>
    <mergeCell ref="B199:B203"/>
    <mergeCell ref="B105:B114"/>
    <mergeCell ref="B116:B120"/>
    <mergeCell ref="B122:B126"/>
    <mergeCell ref="B128:B134"/>
    <mergeCell ref="B136:B138"/>
    <mergeCell ref="B140:B143"/>
    <mergeCell ref="B145:B146"/>
    <mergeCell ref="B228:B229"/>
    <mergeCell ref="B166:B174"/>
    <mergeCell ref="J239:J242"/>
    <mergeCell ref="M121:P121"/>
    <mergeCell ref="M127:P127"/>
    <mergeCell ref="M135:P135"/>
    <mergeCell ref="M139:P139"/>
    <mergeCell ref="M144:P144"/>
    <mergeCell ref="M184:P184"/>
    <mergeCell ref="M147:P147"/>
  </mergeCells>
  <dataValidations count="1">
    <dataValidation type="list" allowBlank="1" showInputMessage="1" showErrorMessage="1" sqref="B1:C1" xr:uid="{27645E2C-C157-4155-BEEC-FF1CC71F82F0}">
      <formula1>$A$304:$A$355</formula1>
    </dataValidation>
  </dataValidations>
  <pageMargins left="0.7" right="0.7" top="0.75" bottom="0.75" header="0.3" footer="0.3"/>
  <pageSetup paperSize="9" scale="72" orientation="portrait" r:id="rId1"/>
  <rowBreaks count="3" manualBreakCount="3">
    <brk id="64" max="16383" man="1"/>
    <brk id="143" max="16383" man="1"/>
    <brk id="218" max="16383" man="1"/>
  </rowBreaks>
  <colBreaks count="1" manualBreakCount="1">
    <brk id="10" max="1048575" man="1"/>
  </colBreaks>
  <drawing r:id="rId2"/>
  <legacyDrawing r:id="rId3"/>
  <controls>
    <mc:AlternateContent xmlns:mc="http://schemas.openxmlformats.org/markup-compatibility/2006">
      <mc:Choice Requires="x14">
        <control shapeId="5121" r:id="rId4" name="CheckBox1">
          <controlPr defaultSize="0" autoLine="0" r:id="rId5">
            <anchor moveWithCells="1">
              <from>
                <xdr:col>6</xdr:col>
                <xdr:colOff>295275</xdr:colOff>
                <xdr:row>0</xdr:row>
                <xdr:rowOff>57150</xdr:rowOff>
              </from>
              <to>
                <xdr:col>7</xdr:col>
                <xdr:colOff>742950</xdr:colOff>
                <xdr:row>0</xdr:row>
                <xdr:rowOff>333375</xdr:rowOff>
              </to>
            </anchor>
          </controlPr>
        </control>
      </mc:Choice>
      <mc:Fallback>
        <control shapeId="5121" r:id="rId4" name="Check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tabColor rgb="FF980000"/>
    <outlinePr summaryBelow="0" summaryRight="0"/>
    <pageSetUpPr fitToPage="1"/>
  </sheetPr>
  <dimension ref="A1:BM1037"/>
  <sheetViews>
    <sheetView showGridLines="0" zoomScaleNormal="100" workbookViewId="0">
      <pane ySplit="1" topLeftCell="A2" activePane="bottomLeft" state="frozen"/>
      <selection activeCell="C4" sqref="C4"/>
      <selection pane="bottomLeft" activeCell="P3" sqref="P3:U3"/>
    </sheetView>
  </sheetViews>
  <sheetFormatPr defaultColWidth="14.42578125" defaultRowHeight="15.75" customHeight="1" outlineLevelRow="1"/>
  <cols>
    <col min="1" max="1" width="4.140625" customWidth="1"/>
    <col min="2" max="2" width="5.85546875" customWidth="1"/>
    <col min="3" max="3" width="23.85546875" bestFit="1" customWidth="1"/>
    <col min="4" max="5" width="10" customWidth="1"/>
    <col min="6" max="6" width="7.85546875" customWidth="1"/>
    <col min="7" max="7" width="19.140625" customWidth="1"/>
    <col min="8" max="8" width="5.140625" customWidth="1"/>
    <col min="9" max="9" width="4.140625" customWidth="1"/>
    <col min="10" max="10" width="23.85546875" bestFit="1" customWidth="1"/>
    <col min="11" max="11" width="8.140625" customWidth="1"/>
    <col min="12" max="12" width="8" customWidth="1"/>
    <col min="13" max="13" width="8.42578125" bestFit="1" customWidth="1"/>
    <col min="15" max="15" width="5.85546875" customWidth="1"/>
    <col min="16" max="16" width="5.140625" customWidth="1"/>
    <col min="17" max="17" width="18.85546875" bestFit="1" customWidth="1"/>
    <col min="18" max="18" width="8.140625" customWidth="1"/>
    <col min="19" max="19" width="8" customWidth="1"/>
    <col min="20" max="20" width="5.7109375" bestFit="1" customWidth="1"/>
    <col min="21" max="21" width="17.85546875" customWidth="1"/>
    <col min="22" max="22" width="15.5703125" customWidth="1"/>
    <col min="23" max="23" width="10.5703125" customWidth="1"/>
    <col min="24" max="24" width="6.5703125" customWidth="1"/>
    <col min="25" max="25" width="29.5703125" customWidth="1"/>
    <col min="27" max="27" width="29.5703125" customWidth="1"/>
  </cols>
  <sheetData>
    <row r="1" spans="1:65" ht="26.25" customHeight="1">
      <c r="A1" s="131"/>
      <c r="B1" s="694" t="s">
        <v>102</v>
      </c>
      <c r="C1" s="695"/>
      <c r="D1" s="692" t="s">
        <v>363</v>
      </c>
      <c r="E1" s="693"/>
      <c r="F1" s="693"/>
      <c r="G1" s="693"/>
      <c r="H1" s="693"/>
      <c r="I1" s="693"/>
      <c r="J1" s="693"/>
      <c r="K1" s="693"/>
      <c r="L1" s="693"/>
      <c r="M1" s="693"/>
      <c r="N1" s="693"/>
      <c r="O1" s="693"/>
      <c r="P1" s="693"/>
      <c r="Q1" s="693"/>
      <c r="R1" s="693"/>
      <c r="S1" s="693"/>
      <c r="T1" s="693"/>
      <c r="U1" s="693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4"/>
      <c r="AH1" s="444"/>
      <c r="AI1" s="444"/>
      <c r="AJ1" s="444"/>
      <c r="AK1" s="444"/>
      <c r="AL1" s="444"/>
      <c r="AM1" s="444"/>
      <c r="AN1" s="444"/>
      <c r="AO1" s="444"/>
      <c r="AP1" s="444"/>
      <c r="AQ1" s="444"/>
      <c r="AR1" s="444"/>
      <c r="AS1" s="444"/>
      <c r="AT1" s="444"/>
      <c r="AU1" s="444"/>
      <c r="AV1" s="444"/>
      <c r="AW1" s="444"/>
      <c r="AX1" s="444"/>
      <c r="AY1" s="444"/>
      <c r="AZ1" s="444"/>
      <c r="BA1" s="444"/>
      <c r="BB1" s="444"/>
      <c r="BC1" s="444"/>
      <c r="BD1" s="444"/>
      <c r="BE1" s="444"/>
      <c r="BF1" s="444"/>
      <c r="BG1" s="444"/>
      <c r="BH1" s="444"/>
      <c r="BI1" s="444"/>
      <c r="BJ1" s="444"/>
      <c r="BK1" s="444"/>
      <c r="BL1" s="444"/>
      <c r="BM1" s="444"/>
    </row>
    <row r="2" spans="1:65" ht="16.5" customHeight="1" thickBot="1">
      <c r="A2" s="131"/>
      <c r="B2" s="287"/>
      <c r="C2" s="288"/>
      <c r="D2" s="131"/>
      <c r="E2" s="131"/>
      <c r="F2" s="132"/>
      <c r="G2" s="444"/>
      <c r="H2" s="444"/>
      <c r="I2" s="131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/>
      <c r="BE2" s="444"/>
      <c r="BF2" s="444"/>
      <c r="BG2" s="444"/>
      <c r="BH2" s="444"/>
      <c r="BI2" s="444"/>
      <c r="BJ2" s="444"/>
      <c r="BK2" s="444"/>
      <c r="BL2" s="444"/>
      <c r="BM2" s="444"/>
    </row>
    <row r="3" spans="1:65" ht="16.5" customHeight="1" thickBot="1">
      <c r="A3" s="131"/>
      <c r="B3" s="683" t="s">
        <v>364</v>
      </c>
      <c r="C3" s="684"/>
      <c r="D3" s="684"/>
      <c r="E3" s="684"/>
      <c r="F3" s="684"/>
      <c r="G3" s="685"/>
      <c r="H3" s="444"/>
      <c r="I3" s="686" t="s">
        <v>365</v>
      </c>
      <c r="J3" s="687"/>
      <c r="K3" s="687"/>
      <c r="L3" s="687"/>
      <c r="M3" s="687"/>
      <c r="N3" s="688"/>
      <c r="O3" s="444"/>
      <c r="P3" s="689"/>
      <c r="Q3" s="690"/>
      <c r="R3" s="690"/>
      <c r="S3" s="690"/>
      <c r="T3" s="690"/>
      <c r="U3" s="691"/>
      <c r="V3" s="444"/>
      <c r="W3" s="444"/>
      <c r="X3" s="444"/>
      <c r="Y3" s="444"/>
      <c r="Z3" s="444"/>
      <c r="AA3" s="444"/>
      <c r="AB3" s="444"/>
      <c r="AC3" s="444"/>
      <c r="AD3" s="444"/>
      <c r="AE3" s="444"/>
      <c r="AF3" s="444"/>
      <c r="AG3" s="444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  <c r="AT3" s="444"/>
      <c r="AU3" s="444"/>
      <c r="AV3" s="444"/>
      <c r="AW3" s="444"/>
      <c r="AX3" s="444"/>
      <c r="AY3" s="444"/>
      <c r="AZ3" s="444"/>
      <c r="BA3" s="444"/>
      <c r="BB3" s="444"/>
      <c r="BC3" s="444"/>
      <c r="BD3" s="444"/>
      <c r="BE3" s="444"/>
      <c r="BF3" s="444"/>
      <c r="BG3" s="444"/>
      <c r="BH3" s="444"/>
      <c r="BI3" s="444"/>
      <c r="BJ3" s="444"/>
      <c r="BK3" s="444"/>
      <c r="BL3" s="444"/>
      <c r="BM3" s="444"/>
    </row>
    <row r="4" spans="1:65" ht="16.5" customHeight="1" thickBot="1">
      <c r="A4" s="131"/>
      <c r="B4" s="310" t="s">
        <v>261</v>
      </c>
      <c r="C4" s="311" t="s">
        <v>0</v>
      </c>
      <c r="D4" s="311" t="s">
        <v>366</v>
      </c>
      <c r="E4" s="311" t="s">
        <v>367</v>
      </c>
      <c r="F4" s="311" t="s">
        <v>5</v>
      </c>
      <c r="G4" s="312" t="s">
        <v>368</v>
      </c>
      <c r="H4" s="444"/>
      <c r="I4" s="310" t="s">
        <v>261</v>
      </c>
      <c r="J4" s="311" t="s">
        <v>369</v>
      </c>
      <c r="K4" s="311" t="s">
        <v>366</v>
      </c>
      <c r="L4" s="311" t="s">
        <v>367</v>
      </c>
      <c r="M4" s="311" t="s">
        <v>5</v>
      </c>
      <c r="N4" s="312" t="s">
        <v>368</v>
      </c>
      <c r="O4" s="444"/>
      <c r="P4" s="310" t="s">
        <v>261</v>
      </c>
      <c r="Q4" s="311" t="s">
        <v>369</v>
      </c>
      <c r="R4" s="311" t="s">
        <v>366</v>
      </c>
      <c r="S4" s="311" t="s">
        <v>367</v>
      </c>
      <c r="T4" s="311" t="s">
        <v>5</v>
      </c>
      <c r="U4" s="312" t="s">
        <v>368</v>
      </c>
      <c r="V4" s="444"/>
      <c r="W4" s="444"/>
      <c r="X4" s="444"/>
      <c r="Y4" s="444"/>
      <c r="Z4" s="444"/>
      <c r="AA4" s="444"/>
      <c r="AB4" s="444"/>
      <c r="AC4" s="444"/>
      <c r="AD4" s="444"/>
      <c r="AE4" s="444"/>
      <c r="AF4" s="444"/>
      <c r="AG4" s="444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  <c r="AT4" s="444"/>
      <c r="AU4" s="444"/>
      <c r="AV4" s="444"/>
      <c r="AW4" s="444"/>
      <c r="AX4" s="444"/>
      <c r="AY4" s="444"/>
      <c r="AZ4" s="444"/>
      <c r="BA4" s="444"/>
      <c r="BB4" s="444"/>
      <c r="BC4" s="444"/>
      <c r="BD4" s="444"/>
      <c r="BE4" s="444"/>
      <c r="BF4" s="444"/>
      <c r="BG4" s="444"/>
      <c r="BH4" s="444"/>
      <c r="BI4" s="444"/>
      <c r="BJ4" s="444"/>
      <c r="BK4" s="444"/>
      <c r="BL4" s="444"/>
      <c r="BM4" s="444"/>
    </row>
    <row r="5" spans="1:65" ht="16.5" customHeight="1">
      <c r="A5" s="98"/>
      <c r="B5" s="313"/>
      <c r="C5" s="314" t="s">
        <v>7</v>
      </c>
      <c r="D5" s="363">
        <f>VLOOKUP('Original Courses S'!$C5,'Original Courses S'!$C$66:$AF$160,30,0)/0.25</f>
        <v>1.7999999999999998</v>
      </c>
      <c r="E5" s="315">
        <f>VLOOKUP(C5,'Gestion stock '!$B$1:$H$95,5,0)+'Original Courses S'!$D5</f>
        <v>1.7999999999999998</v>
      </c>
      <c r="F5" s="289" t="s">
        <v>370</v>
      </c>
      <c r="G5" s="316" t="s">
        <v>371</v>
      </c>
      <c r="H5" s="444"/>
      <c r="I5" s="313"/>
      <c r="J5" s="314" t="s">
        <v>53</v>
      </c>
      <c r="K5" s="363">
        <f>VLOOKUP('Original Courses S'!$J5,'Original Courses S'!$C$66:$AF$160,30,0)</f>
        <v>0</v>
      </c>
      <c r="L5" s="405">
        <f>VLOOKUP(J5,'Gestion stock '!$B$1:$H$95,5,0)</f>
        <v>0</v>
      </c>
      <c r="M5" s="289" t="s">
        <v>10</v>
      </c>
      <c r="N5" s="316" t="s">
        <v>371</v>
      </c>
      <c r="O5" s="444"/>
      <c r="P5" s="313"/>
      <c r="Q5" s="314" t="s">
        <v>85</v>
      </c>
      <c r="R5" s="363">
        <f>VLOOKUP('Original Courses S'!$Q5,'Original Courses S'!$C$66:$AF$160,30,0)</f>
        <v>0.57850000000000001</v>
      </c>
      <c r="S5" s="405">
        <f>VLOOKUP(Q5,'Gestion stock '!$B$1:$H$95,5,0)</f>
        <v>0</v>
      </c>
      <c r="T5" s="289" t="s">
        <v>10</v>
      </c>
      <c r="U5" s="316" t="s">
        <v>371</v>
      </c>
      <c r="V5" s="444"/>
      <c r="W5" s="444"/>
      <c r="X5" s="444"/>
      <c r="Y5" s="444"/>
      <c r="Z5" s="1"/>
      <c r="AA5" s="133"/>
      <c r="AB5" s="444"/>
      <c r="AC5" s="444"/>
      <c r="AD5" s="444"/>
      <c r="AE5" s="444"/>
      <c r="AF5" s="444"/>
      <c r="AG5" s="444"/>
      <c r="AH5" s="444"/>
      <c r="AI5" s="444"/>
      <c r="AJ5" s="444"/>
      <c r="AK5" s="444"/>
      <c r="AL5" s="444"/>
      <c r="AM5" s="444"/>
      <c r="AN5" s="444"/>
      <c r="AO5" s="444"/>
      <c r="AP5" s="444"/>
      <c r="AQ5" s="444"/>
      <c r="AR5" s="444"/>
      <c r="AS5" s="444"/>
      <c r="AT5" s="444"/>
      <c r="AU5" s="444"/>
      <c r="AV5" s="444"/>
      <c r="AW5" s="444"/>
      <c r="AX5" s="444"/>
      <c r="AY5" s="444"/>
      <c r="AZ5" s="444"/>
      <c r="BA5" s="444"/>
      <c r="BB5" s="444"/>
      <c r="BC5" s="444"/>
      <c r="BD5" s="444"/>
      <c r="BE5" s="444"/>
      <c r="BF5" s="444"/>
      <c r="BG5" s="444"/>
      <c r="BH5" s="444"/>
      <c r="BI5" s="444"/>
      <c r="BJ5" s="444"/>
      <c r="BK5" s="444"/>
      <c r="BL5" s="444"/>
      <c r="BM5" s="444"/>
    </row>
    <row r="6" spans="1:65" ht="16.5" customHeight="1">
      <c r="A6" s="98"/>
      <c r="B6" s="317"/>
      <c r="C6" s="207" t="s">
        <v>9</v>
      </c>
      <c r="D6" s="364">
        <f>VLOOKUP('Original Courses S'!$C6,'Original Courses S'!$C$66:$AF$160,30,0)</f>
        <v>0</v>
      </c>
      <c r="E6" s="318">
        <f>VLOOKUP(C6,'Gestion stock '!$B$1:$H$95,5,0)+'Original Courses S'!$D6</f>
        <v>0</v>
      </c>
      <c r="F6" s="319" t="s">
        <v>10</v>
      </c>
      <c r="G6" s="320" t="s">
        <v>371</v>
      </c>
      <c r="H6" s="444"/>
      <c r="I6" s="317"/>
      <c r="J6" s="207" t="s">
        <v>54</v>
      </c>
      <c r="K6" s="366">
        <f>VLOOKUP('Original Courses S'!$J6,'Original Courses S'!$C$66:$AF$160,30,0)</f>
        <v>0</v>
      </c>
      <c r="L6" s="406">
        <f>VLOOKUP(J6,'Gestion stock '!$B$1:$H$95,5,0)</f>
        <v>0</v>
      </c>
      <c r="M6" s="319" t="s">
        <v>10</v>
      </c>
      <c r="N6" s="320" t="s">
        <v>371</v>
      </c>
      <c r="O6" s="444"/>
      <c r="P6" s="317"/>
      <c r="Q6" s="207" t="s">
        <v>86</v>
      </c>
      <c r="R6" s="366">
        <f>VLOOKUP('Original Courses S'!$Q6,'Original Courses S'!$C$66:$AF$160,30,0)</f>
        <v>0.36469999999999997</v>
      </c>
      <c r="S6" s="406">
        <f>VLOOKUP(Q6,'Gestion stock '!$B$1:$H$95,5,0)</f>
        <v>0</v>
      </c>
      <c r="T6" s="319" t="s">
        <v>10</v>
      </c>
      <c r="U6" s="320" t="s">
        <v>371</v>
      </c>
      <c r="V6" s="444"/>
      <c r="W6" s="444"/>
      <c r="X6" s="444"/>
      <c r="Y6" s="444"/>
      <c r="Z6" s="1"/>
      <c r="AA6" s="444"/>
      <c r="AB6" s="444"/>
      <c r="AC6" s="444"/>
      <c r="AD6" s="444"/>
      <c r="AE6" s="444"/>
      <c r="AF6" s="444"/>
      <c r="AG6" s="444"/>
      <c r="AH6" s="444"/>
      <c r="AI6" s="444"/>
      <c r="AJ6" s="444"/>
      <c r="AK6" s="444"/>
      <c r="AL6" s="444"/>
      <c r="AM6" s="444"/>
      <c r="AN6" s="444"/>
      <c r="AO6" s="444"/>
      <c r="AP6" s="444"/>
      <c r="AQ6" s="444"/>
      <c r="AR6" s="444"/>
      <c r="AS6" s="444"/>
      <c r="AT6" s="444"/>
      <c r="AU6" s="444"/>
      <c r="AV6" s="444"/>
      <c r="AW6" s="444"/>
      <c r="AX6" s="444"/>
      <c r="AY6" s="444"/>
      <c r="AZ6" s="444"/>
      <c r="BA6" s="444"/>
      <c r="BB6" s="444"/>
      <c r="BC6" s="444"/>
      <c r="BD6" s="444"/>
      <c r="BE6" s="444"/>
      <c r="BF6" s="444"/>
      <c r="BG6" s="444"/>
      <c r="BH6" s="444"/>
      <c r="BI6" s="444"/>
      <c r="BJ6" s="444"/>
      <c r="BK6" s="444"/>
      <c r="BL6" s="444"/>
      <c r="BM6" s="444"/>
    </row>
    <row r="7" spans="1:65" ht="16.5" customHeight="1">
      <c r="A7" s="98"/>
      <c r="B7" s="321"/>
      <c r="C7" s="322" t="s">
        <v>11</v>
      </c>
      <c r="D7" s="365">
        <f>VLOOKUP('Original Courses S'!$C7,'Original Courses S'!$C$66:$AF$160,30,0)</f>
        <v>0</v>
      </c>
      <c r="E7" s="323">
        <f>VLOOKUP(C7,'Gestion stock '!$B$1:$H$95,5,0)+'Original Courses S'!$D7</f>
        <v>0</v>
      </c>
      <c r="F7" s="324" t="s">
        <v>10</v>
      </c>
      <c r="G7" s="325" t="s">
        <v>371</v>
      </c>
      <c r="H7" s="444"/>
      <c r="I7" s="321"/>
      <c r="J7" s="322" t="s">
        <v>55</v>
      </c>
      <c r="K7" s="365">
        <f>VLOOKUP('Original Courses S'!$J7,'Original Courses S'!$C$66:$AF$160,30,0)</f>
        <v>0</v>
      </c>
      <c r="L7" s="407">
        <f>VLOOKUP(J7,'Gestion stock '!$B$1:$H$95,5,0)</f>
        <v>0</v>
      </c>
      <c r="M7" s="324" t="s">
        <v>10</v>
      </c>
      <c r="N7" s="325" t="s">
        <v>371</v>
      </c>
      <c r="O7" s="444"/>
      <c r="P7" s="321"/>
      <c r="Q7" s="322" t="s">
        <v>87</v>
      </c>
      <c r="R7" s="365">
        <f>VLOOKUP('Original Courses S'!$Q7,'Original Courses S'!$C$66:$AF$160,30,0)</f>
        <v>0.208845</v>
      </c>
      <c r="S7" s="407">
        <f>VLOOKUP(Q7,'Gestion stock '!$B$1:$H$95,5,0)</f>
        <v>0</v>
      </c>
      <c r="T7" s="324" t="s">
        <v>10</v>
      </c>
      <c r="U7" s="325" t="s">
        <v>371</v>
      </c>
      <c r="V7" s="444"/>
      <c r="W7" s="444"/>
      <c r="X7" s="444"/>
      <c r="Y7" s="444"/>
      <c r="Z7" s="1"/>
      <c r="AA7" s="444"/>
      <c r="AB7" s="444"/>
      <c r="AC7" s="444"/>
      <c r="AD7" s="444"/>
      <c r="AE7" s="444"/>
      <c r="AF7" s="444"/>
      <c r="AG7" s="444"/>
      <c r="AH7" s="444"/>
      <c r="AI7" s="444"/>
      <c r="AJ7" s="444"/>
      <c r="AK7" s="444"/>
      <c r="AL7" s="444"/>
      <c r="AM7" s="444"/>
      <c r="AN7" s="444"/>
      <c r="AO7" s="444"/>
      <c r="AP7" s="444"/>
      <c r="AQ7" s="444"/>
      <c r="AR7" s="444"/>
      <c r="AS7" s="444"/>
      <c r="AT7" s="444"/>
      <c r="AU7" s="444"/>
      <c r="AV7" s="444"/>
      <c r="AW7" s="444"/>
      <c r="AX7" s="444"/>
      <c r="AY7" s="444"/>
      <c r="AZ7" s="444"/>
      <c r="BA7" s="444"/>
      <c r="BB7" s="444"/>
      <c r="BC7" s="444"/>
      <c r="BD7" s="444"/>
      <c r="BE7" s="444"/>
      <c r="BF7" s="444"/>
      <c r="BG7" s="444"/>
      <c r="BH7" s="444"/>
      <c r="BI7" s="444"/>
      <c r="BJ7" s="444"/>
      <c r="BK7" s="444"/>
      <c r="BL7" s="444"/>
      <c r="BM7" s="444"/>
    </row>
    <row r="8" spans="1:65" ht="16.5" customHeight="1">
      <c r="A8" s="98"/>
      <c r="B8" s="317"/>
      <c r="C8" s="207" t="s">
        <v>12</v>
      </c>
      <c r="D8" s="366">
        <f>VLOOKUP('Original Courses S'!$C8,'Original Courses S'!$C$66:$AF$160,30,0)</f>
        <v>0</v>
      </c>
      <c r="E8" s="318">
        <f>VLOOKUP(C8,'Gestion stock '!$B$1:$H$95,5,0)+'Original Courses S'!$D8</f>
        <v>0</v>
      </c>
      <c r="F8" s="319" t="s">
        <v>10</v>
      </c>
      <c r="G8" s="320" t="s">
        <v>371</v>
      </c>
      <c r="H8" s="444"/>
      <c r="I8" s="317"/>
      <c r="J8" s="207" t="s">
        <v>56</v>
      </c>
      <c r="K8" s="366">
        <f>VLOOKUP('Original Courses S'!$J8,'Original Courses S'!$C$66:$AF$160,30,0)</f>
        <v>0.26657999999999998</v>
      </c>
      <c r="L8" s="406">
        <f>VLOOKUP(J8,'Gestion stock '!$B$1:$H$95,5,0)</f>
        <v>0</v>
      </c>
      <c r="M8" s="319" t="s">
        <v>10</v>
      </c>
      <c r="N8" s="320" t="s">
        <v>371</v>
      </c>
      <c r="O8" s="444"/>
      <c r="P8" s="317"/>
      <c r="Q8" s="207" t="s">
        <v>88</v>
      </c>
      <c r="R8" s="366">
        <f>VLOOKUP('Original Courses S'!$Q8,'Original Courses S'!$C$66:$AF$160,30,0)</f>
        <v>0.18751499999999999</v>
      </c>
      <c r="S8" s="406">
        <f>VLOOKUP(Q8,'Gestion stock '!$B$1:$H$95,5,0)</f>
        <v>0</v>
      </c>
      <c r="T8" s="319" t="s">
        <v>10</v>
      </c>
      <c r="U8" s="320" t="s">
        <v>371</v>
      </c>
      <c r="V8" s="444"/>
      <c r="W8" s="444"/>
      <c r="X8" s="444"/>
      <c r="Y8" s="444"/>
      <c r="Z8" s="1"/>
      <c r="AA8" s="444"/>
      <c r="AB8" s="444"/>
      <c r="AC8" s="444"/>
      <c r="AD8" s="444"/>
      <c r="AE8" s="444"/>
      <c r="AF8" s="444"/>
      <c r="AG8" s="444"/>
      <c r="AH8" s="444"/>
      <c r="AI8" s="444"/>
      <c r="AJ8" s="444"/>
      <c r="AK8" s="444"/>
      <c r="AL8" s="444"/>
      <c r="AM8" s="444"/>
      <c r="AN8" s="444"/>
      <c r="AO8" s="444"/>
      <c r="AP8" s="444"/>
      <c r="AQ8" s="444"/>
      <c r="AR8" s="444"/>
      <c r="AS8" s="444"/>
      <c r="AT8" s="444"/>
      <c r="AU8" s="444"/>
      <c r="AV8" s="444"/>
      <c r="AW8" s="133"/>
      <c r="AX8" s="133"/>
      <c r="AY8" s="133"/>
      <c r="AZ8" s="133"/>
      <c r="BA8" s="133"/>
      <c r="BB8" s="133"/>
      <c r="BC8" s="133"/>
      <c r="BD8" s="133"/>
      <c r="BE8" s="133"/>
      <c r="BF8" s="133"/>
      <c r="BG8" s="133"/>
      <c r="BH8" s="133"/>
      <c r="BI8" s="133"/>
      <c r="BJ8" s="133"/>
      <c r="BK8" s="133"/>
      <c r="BL8" s="133"/>
      <c r="BM8" s="133"/>
    </row>
    <row r="9" spans="1:65" ht="16.5" customHeight="1" thickBot="1">
      <c r="A9" s="98"/>
      <c r="B9" s="326"/>
      <c r="C9" s="327" t="s">
        <v>13</v>
      </c>
      <c r="D9" s="367">
        <f>VLOOKUP('Original Courses S'!$C9,'Original Courses S'!$C$66:$AF$160,30,0)</f>
        <v>1.47</v>
      </c>
      <c r="E9" s="323">
        <f>VLOOKUP(C9,'Gestion stock '!$B$1:$H$95,5,0)+'Original Courses S'!$D9</f>
        <v>1.47</v>
      </c>
      <c r="F9" s="328" t="s">
        <v>10</v>
      </c>
      <c r="G9" s="325" t="s">
        <v>371</v>
      </c>
      <c r="H9" s="444"/>
      <c r="I9" s="321"/>
      <c r="J9" s="322" t="s">
        <v>57</v>
      </c>
      <c r="K9" s="365">
        <f>VLOOKUP('Original Courses S'!$J9,'Original Courses S'!$C$66:$AF$160,30,0)</f>
        <v>0.30456</v>
      </c>
      <c r="L9" s="407">
        <f>VLOOKUP(J9,'Gestion stock '!$B$1:$H$95,5,0)</f>
        <v>0</v>
      </c>
      <c r="M9" s="324" t="s">
        <v>10</v>
      </c>
      <c r="N9" s="325" t="s">
        <v>371</v>
      </c>
      <c r="O9" s="444"/>
      <c r="P9" s="408"/>
      <c r="Q9" s="409" t="s">
        <v>89</v>
      </c>
      <c r="R9" s="372">
        <f>VLOOKUP('Original Courses S'!$Q9,'Original Courses S'!$C$66:$AF$160,30,0)</f>
        <v>0</v>
      </c>
      <c r="S9" s="410">
        <f>VLOOKUP(Q9,'Gestion stock '!$B$1:$H$95,5,0)</f>
        <v>0</v>
      </c>
      <c r="T9" s="411" t="s">
        <v>10</v>
      </c>
      <c r="U9" s="412" t="s">
        <v>371</v>
      </c>
      <c r="V9" s="444"/>
      <c r="W9" s="444"/>
      <c r="X9" s="444"/>
      <c r="Y9" s="444"/>
      <c r="Z9" s="1"/>
      <c r="AA9" s="444"/>
      <c r="AB9" s="444"/>
      <c r="AC9" s="444"/>
      <c r="AD9" s="444"/>
      <c r="AE9" s="444"/>
      <c r="AF9" s="444"/>
      <c r="AG9" s="444"/>
      <c r="AH9" s="444"/>
      <c r="AI9" s="444"/>
      <c r="AJ9" s="444"/>
      <c r="AK9" s="444"/>
      <c r="AL9" s="444"/>
      <c r="AM9" s="444"/>
      <c r="AN9" s="444"/>
      <c r="AO9" s="444"/>
      <c r="AP9" s="444"/>
      <c r="AQ9" s="444"/>
      <c r="AR9" s="444"/>
      <c r="AS9" s="444"/>
      <c r="AT9" s="444"/>
      <c r="AU9" s="444"/>
      <c r="AV9" s="444"/>
      <c r="AW9" s="444"/>
      <c r="AX9" s="444"/>
      <c r="AY9" s="444"/>
      <c r="AZ9" s="444"/>
      <c r="BA9" s="444"/>
      <c r="BB9" s="444"/>
      <c r="BC9" s="444"/>
      <c r="BD9" s="444"/>
      <c r="BE9" s="444"/>
      <c r="BF9" s="444"/>
      <c r="BG9" s="444"/>
      <c r="BH9" s="444"/>
      <c r="BI9" s="444"/>
      <c r="BJ9" s="444"/>
      <c r="BK9" s="444"/>
      <c r="BL9" s="444"/>
      <c r="BM9" s="444"/>
    </row>
    <row r="10" spans="1:65" ht="16.5" customHeight="1" thickBot="1">
      <c r="A10" s="444"/>
      <c r="B10" s="317"/>
      <c r="C10" s="207" t="s">
        <v>14</v>
      </c>
      <c r="D10" s="366">
        <f>VLOOKUP('Original Courses S'!$C10,'Original Courses S'!$C$66:$AF$160,30,0)</f>
        <v>0.28345500000000001</v>
      </c>
      <c r="E10" s="318">
        <f>VLOOKUP(C10,'Gestion stock '!$B$1:$H$95,5,0)+'Original Courses S'!$D10</f>
        <v>0.28345500000000001</v>
      </c>
      <c r="F10" s="319" t="s">
        <v>10</v>
      </c>
      <c r="G10" s="320" t="s">
        <v>371</v>
      </c>
      <c r="H10" s="444"/>
      <c r="I10" s="317"/>
      <c r="J10" s="207" t="s">
        <v>58</v>
      </c>
      <c r="K10" s="366">
        <f>VLOOKUP('Original Courses S'!$J10,'Original Courses S'!$C$66:$AF$160,30,0)</f>
        <v>4.6844999999999998E-2</v>
      </c>
      <c r="L10" s="406">
        <f>VLOOKUP(J10,'Gestion stock '!$B$1:$H$95,5,0)</f>
        <v>0</v>
      </c>
      <c r="M10" s="319" t="s">
        <v>10</v>
      </c>
      <c r="N10" s="320" t="s">
        <v>371</v>
      </c>
      <c r="O10" s="444"/>
      <c r="P10" s="444"/>
      <c r="Q10" s="444"/>
      <c r="R10" s="444"/>
      <c r="S10" s="444"/>
      <c r="T10" s="1"/>
      <c r="U10" s="444"/>
      <c r="V10" s="444"/>
      <c r="W10" s="444"/>
      <c r="X10" s="444"/>
      <c r="Y10" s="444"/>
      <c r="Z10" s="1"/>
      <c r="AA10" s="444"/>
      <c r="AB10" s="444"/>
      <c r="AC10" s="444"/>
      <c r="AD10" s="444"/>
      <c r="AE10" s="444"/>
      <c r="AF10" s="444"/>
      <c r="AG10" s="444"/>
      <c r="AH10" s="444"/>
      <c r="AI10" s="444"/>
      <c r="AJ10" s="444"/>
      <c r="AK10" s="444"/>
      <c r="AL10" s="444"/>
      <c r="AM10" s="444"/>
      <c r="AN10" s="444"/>
      <c r="AO10" s="444"/>
      <c r="AP10" s="444"/>
      <c r="AQ10" s="444"/>
      <c r="AR10" s="444"/>
      <c r="AS10" s="444"/>
      <c r="AT10" s="444"/>
      <c r="AU10" s="444"/>
      <c r="AV10" s="444"/>
      <c r="AW10" s="444"/>
      <c r="AX10" s="444"/>
      <c r="AY10" s="444"/>
      <c r="AZ10" s="444"/>
      <c r="BA10" s="444"/>
      <c r="BB10" s="444"/>
      <c r="BC10" s="444"/>
      <c r="BD10" s="444"/>
      <c r="BE10" s="444"/>
      <c r="BF10" s="444"/>
      <c r="BG10" s="444"/>
      <c r="BH10" s="444"/>
      <c r="BI10" s="444"/>
      <c r="BJ10" s="444"/>
      <c r="BK10" s="444"/>
      <c r="BL10" s="444"/>
      <c r="BM10" s="444"/>
    </row>
    <row r="11" spans="1:65" ht="16.5" customHeight="1" thickBot="1">
      <c r="A11" s="444"/>
      <c r="B11" s="321"/>
      <c r="C11" s="322" t="s">
        <v>15</v>
      </c>
      <c r="D11" s="365">
        <f>VLOOKUP('Original Courses S'!$C11,'Original Courses S'!$C$66:$AF$160,30,0)</f>
        <v>0</v>
      </c>
      <c r="E11" s="323">
        <f>VLOOKUP(C11,'Gestion stock '!$B$1:$H$95,5,0)+'Original Courses S'!$D11</f>
        <v>0</v>
      </c>
      <c r="F11" s="324" t="s">
        <v>10</v>
      </c>
      <c r="G11" s="325" t="s">
        <v>371</v>
      </c>
      <c r="H11" s="444"/>
      <c r="I11" s="321"/>
      <c r="J11" s="322" t="s">
        <v>59</v>
      </c>
      <c r="K11" s="365">
        <f>VLOOKUP('Original Courses S'!$J11,'Original Courses S'!$C$66:$AF$160,30,0)</f>
        <v>0</v>
      </c>
      <c r="L11" s="407">
        <f>VLOOKUP(J11,'Gestion stock '!$B$1:$H$95,5,0)</f>
        <v>0</v>
      </c>
      <c r="M11" s="324" t="s">
        <v>10</v>
      </c>
      <c r="N11" s="325" t="s">
        <v>371</v>
      </c>
      <c r="O11" s="444"/>
      <c r="P11" s="689"/>
      <c r="Q11" s="690"/>
      <c r="R11" s="690"/>
      <c r="S11" s="690"/>
      <c r="T11" s="690"/>
      <c r="U11" s="691"/>
      <c r="V11" s="444"/>
      <c r="W11" s="444"/>
      <c r="X11" s="444"/>
      <c r="Y11" s="444"/>
      <c r="Z11" s="1"/>
      <c r="AA11" s="444"/>
      <c r="AB11" s="444"/>
      <c r="AC11" s="444"/>
      <c r="AD11" s="444"/>
      <c r="AE11" s="444"/>
      <c r="AF11" s="444"/>
      <c r="AG11" s="444"/>
      <c r="AH11" s="444"/>
      <c r="AI11" s="444"/>
      <c r="AJ11" s="444"/>
      <c r="AK11" s="444"/>
      <c r="AL11" s="444"/>
      <c r="AM11" s="444"/>
      <c r="AN11" s="444"/>
      <c r="AO11" s="444"/>
      <c r="AP11" s="444"/>
      <c r="AQ11" s="444"/>
      <c r="AR11" s="444"/>
      <c r="AS11" s="444"/>
      <c r="AT11" s="444"/>
      <c r="AU11" s="444"/>
      <c r="AV11" s="444"/>
      <c r="AW11" s="444"/>
      <c r="AX11" s="444"/>
      <c r="AY11" s="444"/>
      <c r="AZ11" s="444"/>
      <c r="BA11" s="444"/>
      <c r="BB11" s="444"/>
      <c r="BC11" s="444"/>
      <c r="BD11" s="444"/>
      <c r="BE11" s="444"/>
      <c r="BF11" s="444"/>
      <c r="BG11" s="444"/>
      <c r="BH11" s="444"/>
      <c r="BI11" s="444"/>
      <c r="BJ11" s="444"/>
      <c r="BK11" s="444"/>
      <c r="BL11" s="444"/>
      <c r="BM11" s="444"/>
    </row>
    <row r="12" spans="1:65" ht="16.5" customHeight="1" thickBot="1">
      <c r="A12" s="131"/>
      <c r="B12" s="317"/>
      <c r="C12" s="207" t="s">
        <v>16</v>
      </c>
      <c r="D12" s="366">
        <f>VLOOKUP('Original Courses S'!$C12,'Original Courses S'!$C$66:$AF$160,30,0)</f>
        <v>0.51974999999999993</v>
      </c>
      <c r="E12" s="318">
        <f>VLOOKUP(C12,'Gestion stock '!$B$1:$H$95,5,0)+'Original Courses S'!$D12</f>
        <v>0.51974999999999993</v>
      </c>
      <c r="F12" s="319" t="s">
        <v>10</v>
      </c>
      <c r="G12" s="320" t="s">
        <v>371</v>
      </c>
      <c r="H12" s="444"/>
      <c r="I12" s="317"/>
      <c r="J12" s="207" t="s">
        <v>60</v>
      </c>
      <c r="K12" s="366">
        <f>VLOOKUP('Original Courses S'!$J12,'Original Courses S'!$C$66:$AF$160,30,0)</f>
        <v>2.1779999999999997E-2</v>
      </c>
      <c r="L12" s="406">
        <f>VLOOKUP(J12,'Gestion stock '!$B$1:$H$95,5,0)</f>
        <v>0</v>
      </c>
      <c r="M12" s="319" t="s">
        <v>10</v>
      </c>
      <c r="N12" s="320" t="s">
        <v>371</v>
      </c>
      <c r="O12" s="444"/>
      <c r="P12" s="310" t="s">
        <v>261</v>
      </c>
      <c r="Q12" s="311" t="s">
        <v>369</v>
      </c>
      <c r="R12" s="311" t="s">
        <v>366</v>
      </c>
      <c r="S12" s="311" t="s">
        <v>367</v>
      </c>
      <c r="T12" s="311" t="s">
        <v>5</v>
      </c>
      <c r="U12" s="312" t="s">
        <v>368</v>
      </c>
      <c r="V12" s="444"/>
      <c r="W12" s="444"/>
      <c r="X12" s="444"/>
      <c r="Y12" s="444"/>
      <c r="Z12" s="1"/>
      <c r="AA12" s="444"/>
      <c r="AB12" s="444"/>
      <c r="AC12" s="444"/>
      <c r="AD12" s="444"/>
      <c r="AE12" s="444"/>
      <c r="AF12" s="444"/>
      <c r="AG12" s="444"/>
      <c r="AH12" s="444"/>
      <c r="AI12" s="444"/>
      <c r="AJ12" s="444"/>
      <c r="AK12" s="444"/>
      <c r="AL12" s="444"/>
      <c r="AM12" s="444"/>
      <c r="AN12" s="444"/>
      <c r="AO12" s="444"/>
      <c r="AP12" s="444"/>
      <c r="AQ12" s="444"/>
      <c r="AR12" s="444"/>
      <c r="AS12" s="444"/>
      <c r="AT12" s="444"/>
      <c r="AU12" s="444"/>
      <c r="AV12" s="444"/>
      <c r="AW12" s="444"/>
      <c r="AX12" s="444"/>
      <c r="AY12" s="444"/>
      <c r="AZ12" s="444"/>
      <c r="BA12" s="444"/>
      <c r="BB12" s="444"/>
      <c r="BC12" s="444"/>
      <c r="BD12" s="444"/>
      <c r="BE12" s="444"/>
      <c r="BF12" s="444"/>
      <c r="BG12" s="444"/>
      <c r="BH12" s="444"/>
      <c r="BI12" s="444"/>
      <c r="BJ12" s="444"/>
      <c r="BK12" s="444"/>
      <c r="BL12" s="444"/>
      <c r="BM12" s="444"/>
    </row>
    <row r="13" spans="1:65" ht="16.5" customHeight="1">
      <c r="A13" s="98"/>
      <c r="B13" s="321"/>
      <c r="C13" s="322" t="s">
        <v>17</v>
      </c>
      <c r="D13" s="365">
        <f>VLOOKUP('Original Courses S'!$C13,'Original Courses S'!$C$66:$AF$160,30,0)</f>
        <v>4.8500000000000001E-2</v>
      </c>
      <c r="E13" s="323">
        <f>VLOOKUP(C13,'Gestion stock '!$B$1:$H$95,5,0)+'Original Courses S'!$D13</f>
        <v>4.8500000000000001E-2</v>
      </c>
      <c r="F13" s="324" t="s">
        <v>10</v>
      </c>
      <c r="G13" s="325" t="s">
        <v>371</v>
      </c>
      <c r="H13" s="444"/>
      <c r="I13" s="321"/>
      <c r="J13" s="322" t="s">
        <v>61</v>
      </c>
      <c r="K13" s="365">
        <f>VLOOKUP('Original Courses S'!$J13,'Original Courses S'!$C$66:$AF$160,30,0)</f>
        <v>5.9999999999999995E-4</v>
      </c>
      <c r="L13" s="407">
        <f>VLOOKUP(J13,'Gestion stock '!$B$1:$H$95,5,0)</f>
        <v>0</v>
      </c>
      <c r="M13" s="324" t="s">
        <v>10</v>
      </c>
      <c r="N13" s="325" t="s">
        <v>371</v>
      </c>
      <c r="O13" s="444"/>
      <c r="P13" s="313"/>
      <c r="Q13" s="314" t="s">
        <v>90</v>
      </c>
      <c r="R13" s="363">
        <f>VLOOKUP('Original Courses S'!$Q13,'Original Courses S'!$C$66:$AF$160,30,0)</f>
        <v>0</v>
      </c>
      <c r="S13" s="315">
        <f>VLOOKUP(Q13,'Gestion stock '!$B$1:$H$95,5,0)</f>
        <v>0</v>
      </c>
      <c r="T13" s="289" t="s">
        <v>10</v>
      </c>
      <c r="U13" s="316" t="s">
        <v>371</v>
      </c>
      <c r="V13" s="444"/>
      <c r="W13" s="444"/>
      <c r="X13" s="444"/>
      <c r="Y13" s="444"/>
      <c r="Z13" s="1"/>
      <c r="AA13" s="444"/>
      <c r="AB13" s="444"/>
      <c r="AC13" s="444"/>
      <c r="AD13" s="444"/>
      <c r="AE13" s="444"/>
      <c r="AF13" s="444"/>
      <c r="AG13" s="444"/>
      <c r="AH13" s="444"/>
      <c r="AI13" s="444"/>
      <c r="AJ13" s="444"/>
      <c r="AK13" s="444"/>
      <c r="AL13" s="444"/>
      <c r="AM13" s="444"/>
      <c r="AN13" s="444"/>
      <c r="AO13" s="444"/>
      <c r="AP13" s="444"/>
      <c r="AQ13" s="444"/>
      <c r="AR13" s="444"/>
      <c r="AS13" s="444"/>
      <c r="AT13" s="444"/>
      <c r="AU13" s="444"/>
      <c r="AV13" s="444"/>
      <c r="AW13" s="444"/>
      <c r="AX13" s="444"/>
      <c r="AY13" s="444"/>
      <c r="AZ13" s="444"/>
      <c r="BA13" s="444"/>
      <c r="BB13" s="444"/>
      <c r="BC13" s="444"/>
      <c r="BD13" s="444"/>
      <c r="BE13" s="444"/>
      <c r="BF13" s="444"/>
      <c r="BG13" s="444"/>
      <c r="BH13" s="444"/>
      <c r="BI13" s="444"/>
      <c r="BJ13" s="444"/>
      <c r="BK13" s="444"/>
      <c r="BL13" s="444"/>
      <c r="BM13" s="444"/>
    </row>
    <row r="14" spans="1:65" ht="16.5" customHeight="1">
      <c r="A14" s="98"/>
      <c r="B14" s="317"/>
      <c r="C14" s="207" t="s">
        <v>18</v>
      </c>
      <c r="D14" s="366">
        <f>VLOOKUP('Original Courses S'!$C14,'Original Courses S'!$C$66:$AF$160,30,0)</f>
        <v>0.73345499999999997</v>
      </c>
      <c r="E14" s="318">
        <f>VLOOKUP(C14,'Gestion stock '!$B$1:$H$95,5,0)+'Original Courses S'!$D14</f>
        <v>0.73345499999999997</v>
      </c>
      <c r="F14" s="319" t="s">
        <v>10</v>
      </c>
      <c r="G14" s="320" t="s">
        <v>371</v>
      </c>
      <c r="H14" s="444"/>
      <c r="I14" s="317"/>
      <c r="J14" s="207" t="s">
        <v>62</v>
      </c>
      <c r="K14" s="366">
        <f>VLOOKUP('Original Courses S'!$J14,'Original Courses S'!$C$66:$AF$160,30,0)</f>
        <v>0</v>
      </c>
      <c r="L14" s="406">
        <f>VLOOKUP(J14,'Gestion stock '!$B$1:$H$95,5,0)</f>
        <v>0</v>
      </c>
      <c r="M14" s="319" t="s">
        <v>10</v>
      </c>
      <c r="N14" s="320" t="s">
        <v>371</v>
      </c>
      <c r="O14" s="444"/>
      <c r="P14" s="317"/>
      <c r="Q14" s="207" t="s">
        <v>91</v>
      </c>
      <c r="R14" s="366">
        <f>VLOOKUP('Original Courses S'!$Q14,'Original Courses S'!$C$66:$AF$160,30,0)</f>
        <v>0.40499999999999992</v>
      </c>
      <c r="S14" s="406">
        <f>VLOOKUP(Q14,'Gestion stock '!$B$1:$H$95,5,0)</f>
        <v>0</v>
      </c>
      <c r="T14" s="319" t="s">
        <v>10</v>
      </c>
      <c r="U14" s="320" t="s">
        <v>371</v>
      </c>
      <c r="V14" s="444"/>
      <c r="W14" s="444"/>
      <c r="X14" s="444"/>
      <c r="Y14" s="444"/>
      <c r="Z14" s="1"/>
      <c r="AA14" s="444"/>
      <c r="AB14" s="444"/>
      <c r="AC14" s="444"/>
      <c r="AD14" s="444"/>
      <c r="AE14" s="444"/>
      <c r="AF14" s="444"/>
      <c r="AG14" s="444"/>
      <c r="AH14" s="444"/>
      <c r="AI14" s="444"/>
      <c r="AJ14" s="444"/>
      <c r="AK14" s="444"/>
      <c r="AL14" s="444"/>
      <c r="AM14" s="444"/>
      <c r="AN14" s="444"/>
      <c r="AO14" s="444"/>
      <c r="AP14" s="444"/>
      <c r="AQ14" s="444"/>
      <c r="AR14" s="444"/>
      <c r="AS14" s="444"/>
      <c r="AT14" s="444"/>
      <c r="AU14" s="444"/>
      <c r="AV14" s="444"/>
      <c r="AW14" s="444"/>
      <c r="AX14" s="444"/>
      <c r="AY14" s="444"/>
      <c r="AZ14" s="444"/>
      <c r="BA14" s="444"/>
      <c r="BB14" s="444"/>
      <c r="BC14" s="444"/>
      <c r="BD14" s="444"/>
      <c r="BE14" s="444"/>
      <c r="BF14" s="444"/>
      <c r="BG14" s="444"/>
      <c r="BH14" s="444"/>
      <c r="BI14" s="444"/>
      <c r="BJ14" s="444"/>
      <c r="BK14" s="444"/>
      <c r="BL14" s="444"/>
      <c r="BM14" s="444"/>
    </row>
    <row r="15" spans="1:65" ht="16.5" customHeight="1" thickBot="1">
      <c r="A15" s="98"/>
      <c r="B15" s="321"/>
      <c r="C15" s="322" t="s">
        <v>19</v>
      </c>
      <c r="D15" s="365">
        <f>VLOOKUP('Original Courses S'!$C15,'Original Courses S'!$C$66:$AF$160,30,0)</f>
        <v>0.34199999999999997</v>
      </c>
      <c r="E15" s="323">
        <f>VLOOKUP(C15,'Gestion stock '!$B$1:$H$95,5,0)+'Original Courses S'!$D15</f>
        <v>0.34199999999999997</v>
      </c>
      <c r="F15" s="324" t="s">
        <v>10</v>
      </c>
      <c r="G15" s="325" t="s">
        <v>371</v>
      </c>
      <c r="H15" s="444"/>
      <c r="I15" s="321"/>
      <c r="J15" s="322" t="s">
        <v>63</v>
      </c>
      <c r="K15" s="365">
        <f>VLOOKUP('Original Courses S'!$J15,'Original Courses S'!$C$66:$AF$160,30,0)</f>
        <v>0</v>
      </c>
      <c r="L15" s="407">
        <f>VLOOKUP(J15,'Gestion stock '!$B$1:$H$95,5,0)</f>
        <v>0</v>
      </c>
      <c r="M15" s="324" t="s">
        <v>10</v>
      </c>
      <c r="N15" s="325" t="s">
        <v>371</v>
      </c>
      <c r="O15" s="444"/>
      <c r="P15" s="408"/>
      <c r="Q15" s="409" t="s">
        <v>92</v>
      </c>
      <c r="R15" s="372">
        <f>VLOOKUP('Original Courses S'!$Q15,'Original Courses S'!$C$66:$AF$160,30,0)</f>
        <v>0</v>
      </c>
      <c r="S15" s="410">
        <f>VLOOKUP(Q15,'Gestion stock '!$B$1:$H$95,5,0)</f>
        <v>0</v>
      </c>
      <c r="T15" s="411" t="s">
        <v>10</v>
      </c>
      <c r="U15" s="412" t="s">
        <v>371</v>
      </c>
      <c r="V15" s="444"/>
      <c r="W15" s="444"/>
      <c r="X15" s="444"/>
      <c r="Y15" s="444"/>
      <c r="Z15" s="1"/>
      <c r="AA15" s="444"/>
      <c r="AB15" s="444"/>
      <c r="AC15" s="444"/>
      <c r="AD15" s="444"/>
      <c r="AE15" s="444"/>
      <c r="AF15" s="444"/>
      <c r="AG15" s="444"/>
      <c r="AH15" s="444"/>
      <c r="AI15" s="444"/>
      <c r="AJ15" s="444"/>
      <c r="AK15" s="444"/>
      <c r="AL15" s="444"/>
      <c r="AM15" s="444"/>
      <c r="AN15" s="444"/>
      <c r="AO15" s="444"/>
      <c r="AP15" s="444"/>
      <c r="AQ15" s="444"/>
      <c r="AR15" s="444"/>
      <c r="AS15" s="444"/>
      <c r="AT15" s="444"/>
      <c r="AU15" s="444"/>
      <c r="AV15" s="444"/>
      <c r="AW15" s="444"/>
      <c r="AX15" s="444"/>
      <c r="AY15" s="444"/>
      <c r="AZ15" s="444"/>
      <c r="BA15" s="444"/>
      <c r="BB15" s="444"/>
      <c r="BC15" s="444"/>
      <c r="BD15" s="444"/>
      <c r="BE15" s="444"/>
      <c r="BF15" s="444"/>
      <c r="BG15" s="444"/>
      <c r="BH15" s="444"/>
      <c r="BI15" s="444"/>
      <c r="BJ15" s="444"/>
      <c r="BK15" s="444"/>
      <c r="BL15" s="444"/>
      <c r="BM15" s="444"/>
    </row>
    <row r="16" spans="1:65" ht="16.5" customHeight="1" thickBot="1">
      <c r="A16" s="444"/>
      <c r="B16" s="317"/>
      <c r="C16" s="207" t="s">
        <v>20</v>
      </c>
      <c r="D16" s="366">
        <f>VLOOKUP('Original Courses S'!$C16,'Original Courses S'!$C$66:$AF$160,30,0)</f>
        <v>0.59624999999999995</v>
      </c>
      <c r="E16" s="318">
        <f>VLOOKUP(C16,'Gestion stock '!$B$1:$H$95,5,0)+'Original Courses S'!$D16</f>
        <v>0.59624999999999995</v>
      </c>
      <c r="F16" s="319" t="s">
        <v>10</v>
      </c>
      <c r="G16" s="320" t="s">
        <v>371</v>
      </c>
      <c r="H16" s="444"/>
      <c r="I16" s="317"/>
      <c r="J16" s="207" t="s">
        <v>64</v>
      </c>
      <c r="K16" s="366">
        <f>VLOOKUP('Original Courses S'!$J16,'Original Courses S'!$C$66:$AF$160,30,0)</f>
        <v>0</v>
      </c>
      <c r="L16" s="406">
        <f>VLOOKUP(J16,'Gestion stock '!$B$1:$H$95,5,0)</f>
        <v>0</v>
      </c>
      <c r="M16" s="319" t="s">
        <v>10</v>
      </c>
      <c r="N16" s="320" t="s">
        <v>371</v>
      </c>
      <c r="O16" s="444"/>
      <c r="P16" s="444"/>
      <c r="Q16" s="444"/>
      <c r="R16" s="444"/>
      <c r="S16" s="444"/>
      <c r="T16" s="444"/>
      <c r="U16" s="84"/>
      <c r="V16" s="444"/>
      <c r="W16" s="444"/>
      <c r="X16" s="444"/>
      <c r="Y16" s="444"/>
      <c r="Z16" s="1"/>
      <c r="AA16" s="444"/>
      <c r="AB16" s="444"/>
      <c r="AC16" s="444"/>
      <c r="AD16" s="444"/>
      <c r="AE16" s="444"/>
      <c r="AF16" s="444"/>
      <c r="AG16" s="444"/>
      <c r="AH16" s="444"/>
      <c r="AI16" s="444"/>
      <c r="AJ16" s="444"/>
      <c r="AK16" s="444"/>
      <c r="AL16" s="444"/>
      <c r="AM16" s="444"/>
      <c r="AN16" s="444"/>
      <c r="AO16" s="444"/>
      <c r="AP16" s="444"/>
      <c r="AQ16" s="444"/>
      <c r="AR16" s="444"/>
      <c r="AS16" s="444"/>
      <c r="AT16" s="444"/>
      <c r="AU16" s="444"/>
      <c r="AV16" s="444"/>
      <c r="AW16" s="444"/>
      <c r="AX16" s="444"/>
      <c r="AY16" s="444"/>
      <c r="AZ16" s="444"/>
      <c r="BA16" s="444"/>
      <c r="BB16" s="444"/>
      <c r="BC16" s="444"/>
      <c r="BD16" s="444"/>
      <c r="BE16" s="444"/>
      <c r="BF16" s="444"/>
      <c r="BG16" s="444"/>
      <c r="BH16" s="444"/>
      <c r="BI16" s="444"/>
      <c r="BJ16" s="444"/>
      <c r="BK16" s="444"/>
      <c r="BL16" s="444"/>
      <c r="BM16" s="444"/>
    </row>
    <row r="17" spans="1:26" ht="16.5" customHeight="1" thickBot="1">
      <c r="A17" s="98"/>
      <c r="B17" s="321"/>
      <c r="C17" s="322" t="s">
        <v>21</v>
      </c>
      <c r="D17" s="365">
        <f>VLOOKUP('Original Courses S'!$C17,'Original Courses S'!$C$66:$AF$160,30,0)</f>
        <v>0</v>
      </c>
      <c r="E17" s="323">
        <f>VLOOKUP(C17,'Gestion stock '!$B$1:$H$95,5,0)+'Original Courses S'!$D17</f>
        <v>0</v>
      </c>
      <c r="F17" s="324" t="s">
        <v>10</v>
      </c>
      <c r="G17" s="325" t="s">
        <v>371</v>
      </c>
      <c r="H17" s="444"/>
      <c r="I17" s="321"/>
      <c r="J17" s="322" t="s">
        <v>65</v>
      </c>
      <c r="K17" s="365">
        <f>VLOOKUP('Original Courses S'!$J17,'Original Courses S'!$C$66:$AF$160,30,0)</f>
        <v>0</v>
      </c>
      <c r="L17" s="407">
        <f>VLOOKUP(J17,'Gestion stock '!$B$1:$H$95,5,0)</f>
        <v>0</v>
      </c>
      <c r="M17" s="324" t="s">
        <v>10</v>
      </c>
      <c r="N17" s="325" t="s">
        <v>371</v>
      </c>
      <c r="O17" s="444"/>
      <c r="P17" s="689"/>
      <c r="Q17" s="690"/>
      <c r="R17" s="690"/>
      <c r="S17" s="690"/>
      <c r="T17" s="690"/>
      <c r="U17" s="691"/>
      <c r="V17" s="444"/>
      <c r="W17" s="444"/>
      <c r="X17" s="444"/>
      <c r="Y17" s="444"/>
      <c r="Z17" s="1"/>
    </row>
    <row r="18" spans="1:26" ht="16.5" customHeight="1" thickBot="1">
      <c r="A18" s="444"/>
      <c r="B18" s="317"/>
      <c r="C18" s="207" t="s">
        <v>22</v>
      </c>
      <c r="D18" s="366">
        <f>VLOOKUP('Original Courses S'!$C18,'Original Courses S'!$C$66:$AF$160,30,0)</f>
        <v>0</v>
      </c>
      <c r="E18" s="318">
        <f>VLOOKUP(C18,'Gestion stock '!$B$1:$H$95,5,0)+'Original Courses S'!$D18</f>
        <v>0</v>
      </c>
      <c r="F18" s="319" t="s">
        <v>10</v>
      </c>
      <c r="G18" s="320" t="s">
        <v>371</v>
      </c>
      <c r="H18" s="444"/>
      <c r="I18" s="317"/>
      <c r="J18" s="207" t="s">
        <v>66</v>
      </c>
      <c r="K18" s="366">
        <f>VLOOKUP('Original Courses S'!$J18,'Original Courses S'!$C$66:$AF$160,30,0)</f>
        <v>3.7499999999999999E-3</v>
      </c>
      <c r="L18" s="406">
        <f>VLOOKUP(J18,'Gestion stock '!$B$1:$H$95,5,0)</f>
        <v>0</v>
      </c>
      <c r="M18" s="319" t="s">
        <v>10</v>
      </c>
      <c r="N18" s="320" t="s">
        <v>371</v>
      </c>
      <c r="O18" s="444"/>
      <c r="P18" s="310" t="s">
        <v>261</v>
      </c>
      <c r="Q18" s="311" t="s">
        <v>369</v>
      </c>
      <c r="R18" s="311" t="s">
        <v>366</v>
      </c>
      <c r="S18" s="311" t="s">
        <v>367</v>
      </c>
      <c r="T18" s="311" t="s">
        <v>5</v>
      </c>
      <c r="U18" s="312" t="s">
        <v>368</v>
      </c>
      <c r="V18" s="444"/>
      <c r="W18" s="444"/>
      <c r="X18" s="444"/>
      <c r="Y18" s="444"/>
      <c r="Z18" s="1"/>
    </row>
    <row r="19" spans="1:26" ht="16.5" customHeight="1" thickBot="1">
      <c r="A19" s="98"/>
      <c r="B19" s="321"/>
      <c r="C19" s="322" t="s">
        <v>23</v>
      </c>
      <c r="D19" s="365">
        <f>VLOOKUP('Original Courses S'!$C19,'Original Courses S'!$C$66:$AF$160,30,0)</f>
        <v>3.9375E-2</v>
      </c>
      <c r="E19" s="323">
        <f>VLOOKUP(C19,'Gestion stock '!$B$1:$H$95,5,0)+'Original Courses S'!$D19</f>
        <v>3.9375E-2</v>
      </c>
      <c r="F19" s="324" t="s">
        <v>10</v>
      </c>
      <c r="G19" s="325" t="s">
        <v>371</v>
      </c>
      <c r="H19" s="444"/>
      <c r="I19" s="321"/>
      <c r="J19" s="322" t="s">
        <v>67</v>
      </c>
      <c r="K19" s="365">
        <f>VLOOKUP('Original Courses S'!$J19,'Original Courses S'!$C$66:$AF$160,30,0)</f>
        <v>6.3E-2</v>
      </c>
      <c r="L19" s="407">
        <f>VLOOKUP(J19,'Gestion stock '!$B$1:$H$95,5,0)</f>
        <v>0</v>
      </c>
      <c r="M19" s="324" t="s">
        <v>10</v>
      </c>
      <c r="N19" s="325" t="s">
        <v>371</v>
      </c>
      <c r="O19" s="444"/>
      <c r="P19" s="413"/>
      <c r="Q19" s="414" t="s">
        <v>93</v>
      </c>
      <c r="R19" s="374">
        <f>VLOOKUP('Original Courses S'!$Q19,'Original Courses S'!$C$66:$AF$160,30,0)</f>
        <v>0</v>
      </c>
      <c r="S19" s="415">
        <f>VLOOKUP(Q19,'Gestion stock '!$B$1:$H$95,5,0)</f>
        <v>0</v>
      </c>
      <c r="T19" s="416" t="s">
        <v>10</v>
      </c>
      <c r="U19" s="417" t="s">
        <v>371</v>
      </c>
      <c r="V19" s="444"/>
      <c r="W19" s="444"/>
      <c r="X19" s="444"/>
      <c r="Y19" s="444"/>
      <c r="Z19" s="1"/>
    </row>
    <row r="20" spans="1:26" ht="16.5" customHeight="1" thickBot="1">
      <c r="A20" s="444"/>
      <c r="B20" s="317"/>
      <c r="C20" s="207" t="s">
        <v>24</v>
      </c>
      <c r="D20" s="366">
        <f>VLOOKUP('Original Courses S'!$C20,'Original Courses S'!$C$66:$AF$160,30,0)</f>
        <v>0</v>
      </c>
      <c r="E20" s="318">
        <f>VLOOKUP(C20,'Gestion stock '!$B$1:$H$95,5,0)+'Original Courses S'!$D20</f>
        <v>0</v>
      </c>
      <c r="F20" s="319" t="s">
        <v>10</v>
      </c>
      <c r="G20" s="320" t="s">
        <v>371</v>
      </c>
      <c r="H20" s="444"/>
      <c r="I20" s="317"/>
      <c r="J20" s="207" t="s">
        <v>68</v>
      </c>
      <c r="K20" s="366">
        <f>VLOOKUP('Original Courses S'!$J20,'Original Courses S'!$C$66:$AF$160,30,0)</f>
        <v>0.18599999999999997</v>
      </c>
      <c r="L20" s="406">
        <f>VLOOKUP(J20,'Gestion stock '!$B$1:$H$95,5,0)</f>
        <v>0</v>
      </c>
      <c r="M20" s="319" t="s">
        <v>10</v>
      </c>
      <c r="N20" s="320" t="s">
        <v>371</v>
      </c>
      <c r="O20" s="444"/>
      <c r="P20" s="444"/>
      <c r="Q20" s="444"/>
      <c r="R20" s="444"/>
      <c r="S20" s="444"/>
      <c r="T20" s="444"/>
      <c r="U20" s="444"/>
      <c r="V20" s="444"/>
      <c r="W20" s="444"/>
      <c r="X20" s="444"/>
      <c r="Y20" s="444"/>
      <c r="Z20" s="1"/>
    </row>
    <row r="21" spans="1:26" ht="16.5" customHeight="1" thickBot="1">
      <c r="A21" s="134"/>
      <c r="B21" s="329"/>
      <c r="C21" s="322" t="s">
        <v>25</v>
      </c>
      <c r="D21" s="365">
        <f>VLOOKUP('Original Courses S'!$C21,'Original Courses S'!$C$66:$AF$160,30,0)</f>
        <v>4.0274999999999998E-2</v>
      </c>
      <c r="E21" s="323">
        <f>VLOOKUP(C21,'Gestion stock '!$B$1:$H$95,5,0)+'Original Courses S'!$D21</f>
        <v>4.0274999999999998E-2</v>
      </c>
      <c r="F21" s="330" t="s">
        <v>10</v>
      </c>
      <c r="G21" s="325" t="s">
        <v>371</v>
      </c>
      <c r="H21" s="444"/>
      <c r="I21" s="321"/>
      <c r="J21" s="322" t="s">
        <v>69</v>
      </c>
      <c r="K21" s="365">
        <f>VLOOKUP('Original Courses S'!$J21,'Original Courses S'!$C$66:$AF$160,30,0)</f>
        <v>0</v>
      </c>
      <c r="L21" s="407">
        <f>VLOOKUP(J21,'Gestion stock '!$B$1:$H$95,5,0)</f>
        <v>0</v>
      </c>
      <c r="M21" s="324" t="s">
        <v>10</v>
      </c>
      <c r="N21" s="325" t="s">
        <v>371</v>
      </c>
      <c r="O21" s="444"/>
      <c r="P21" s="689"/>
      <c r="Q21" s="690"/>
      <c r="R21" s="690"/>
      <c r="S21" s="690"/>
      <c r="T21" s="690"/>
      <c r="U21" s="691"/>
      <c r="V21" s="444"/>
      <c r="W21" s="444"/>
      <c r="X21" s="444"/>
      <c r="Y21" s="444"/>
      <c r="Z21" s="1"/>
    </row>
    <row r="22" spans="1:26" ht="16.5" customHeight="1" thickBot="1">
      <c r="A22" s="134"/>
      <c r="B22" s="331"/>
      <c r="C22" s="207" t="s">
        <v>26</v>
      </c>
      <c r="D22" s="366">
        <f>VLOOKUP('Original Courses S'!$C22,'Original Courses S'!$C$66:$AF$160,30,0)</f>
        <v>1.431E-2</v>
      </c>
      <c r="E22" s="318">
        <f>VLOOKUP(C22,'Gestion stock '!$B$1:$H$95,5,0)+'Original Courses S'!$D22</f>
        <v>1.431E-2</v>
      </c>
      <c r="F22" s="332" t="s">
        <v>10</v>
      </c>
      <c r="G22" s="320" t="s">
        <v>371</v>
      </c>
      <c r="H22" s="444"/>
      <c r="I22" s="336"/>
      <c r="J22" s="418" t="s">
        <v>59</v>
      </c>
      <c r="K22" s="373">
        <f>VLOOKUP('Original Courses S'!$J22,'Original Courses S'!$C$66:$AF$160,30,0)</f>
        <v>0</v>
      </c>
      <c r="L22" s="419">
        <f>VLOOKUP(J22,'Gestion stock '!$B$1:$H$95,5,0)</f>
        <v>0</v>
      </c>
      <c r="M22" s="339" t="s">
        <v>10</v>
      </c>
      <c r="N22" s="340" t="s">
        <v>371</v>
      </c>
      <c r="O22" s="84"/>
      <c r="P22" s="310" t="s">
        <v>261</v>
      </c>
      <c r="Q22" s="311" t="s">
        <v>369</v>
      </c>
      <c r="R22" s="311" t="s">
        <v>366</v>
      </c>
      <c r="S22" s="311" t="s">
        <v>367</v>
      </c>
      <c r="T22" s="311" t="s">
        <v>5</v>
      </c>
      <c r="U22" s="312" t="s">
        <v>368</v>
      </c>
      <c r="V22" s="444"/>
      <c r="W22" s="444"/>
      <c r="X22" s="444"/>
      <c r="Y22" s="444"/>
      <c r="Z22" s="1"/>
    </row>
    <row r="23" spans="1:26" ht="16.5" customHeight="1" thickBot="1">
      <c r="A23" s="444"/>
      <c r="B23" s="326"/>
      <c r="C23" s="327" t="s">
        <v>27</v>
      </c>
      <c r="D23" s="367">
        <f>VLOOKUP('Original Courses S'!$C23,'Original Courses S'!$C$66:$AF$160,30,0)</f>
        <v>0.40499999999999992</v>
      </c>
      <c r="E23" s="333">
        <f>VLOOKUP(C23,'Gestion stock '!$B$1:$H$95,5,0)+'Original Courses S'!$D23</f>
        <v>0.40499999999999992</v>
      </c>
      <c r="F23" s="328" t="s">
        <v>10</v>
      </c>
      <c r="G23" s="325" t="s">
        <v>371</v>
      </c>
      <c r="H23" s="444"/>
      <c r="I23" s="444"/>
      <c r="J23" s="444"/>
      <c r="K23" s="444"/>
      <c r="L23" s="444"/>
      <c r="M23" s="444"/>
      <c r="N23" s="444"/>
      <c r="O23" s="444"/>
      <c r="P23" s="420"/>
      <c r="Q23" s="421" t="s">
        <v>94</v>
      </c>
      <c r="R23" s="375">
        <f>VLOOKUP('Original Courses S'!$Q23,'Original Courses S'!$C$66:$AF$160,30,0)</f>
        <v>0.33750000000000002</v>
      </c>
      <c r="S23" s="422">
        <f>VLOOKUP(Q23,'Gestion stock '!$B$1:$H$95,5,0)</f>
        <v>0</v>
      </c>
      <c r="T23" s="423" t="s">
        <v>10</v>
      </c>
      <c r="U23" s="424" t="s">
        <v>371</v>
      </c>
      <c r="V23" s="444"/>
      <c r="W23" s="444"/>
      <c r="X23" s="444"/>
      <c r="Y23" s="444"/>
      <c r="Z23" s="1"/>
    </row>
    <row r="24" spans="1:26" ht="16.5" customHeight="1" thickBot="1">
      <c r="A24" s="444"/>
      <c r="B24" s="317"/>
      <c r="C24" s="207" t="s">
        <v>28</v>
      </c>
      <c r="D24" s="366">
        <f>VLOOKUP('Original Courses S'!$C24,'Original Courses S'!$C$66:$AF$160,30,0)</f>
        <v>5.7000000000000002E-2</v>
      </c>
      <c r="E24" s="318">
        <f>VLOOKUP(C24,'Gestion stock '!$B$1:$H$95,5,0)+'Original Courses S'!$D24</f>
        <v>5.7000000000000002E-2</v>
      </c>
      <c r="F24" s="319" t="s">
        <v>10</v>
      </c>
      <c r="G24" s="320" t="s">
        <v>371</v>
      </c>
      <c r="H24" s="444"/>
      <c r="I24" s="699" t="s">
        <v>372</v>
      </c>
      <c r="J24" s="687"/>
      <c r="K24" s="687"/>
      <c r="L24" s="687"/>
      <c r="M24" s="687"/>
      <c r="N24" s="688"/>
      <c r="O24" s="444"/>
      <c r="P24" s="317"/>
      <c r="Q24" s="207" t="s">
        <v>95</v>
      </c>
      <c r="R24" s="366">
        <f>VLOOKUP('Original Courses S'!$Q24,'Original Courses S'!$C$66:$AF$160,30,0)</f>
        <v>0.40499999999999992</v>
      </c>
      <c r="S24" s="406">
        <f>VLOOKUP(Q24,'Gestion stock '!$B$1:$H$95,5,0)</f>
        <v>0</v>
      </c>
      <c r="T24" s="319" t="s">
        <v>10</v>
      </c>
      <c r="U24" s="425" t="s">
        <v>371</v>
      </c>
      <c r="V24" s="444"/>
      <c r="W24" s="444"/>
      <c r="X24" s="444"/>
      <c r="Y24" s="444"/>
      <c r="Z24" s="1"/>
    </row>
    <row r="25" spans="1:26" ht="16.5" customHeight="1" thickBot="1">
      <c r="A25" s="444"/>
      <c r="B25" s="321"/>
      <c r="C25" s="322" t="s">
        <v>29</v>
      </c>
      <c r="D25" s="365">
        <f>VLOOKUP('Original Courses S'!$C25,'Original Courses S'!$C$66:$AF$160,30,0)</f>
        <v>0.33750000000000002</v>
      </c>
      <c r="E25" s="323">
        <f>VLOOKUP(C25,'Gestion stock '!$B$1:$H$95,5,0)+'Original Courses S'!$D25</f>
        <v>0.33750000000000002</v>
      </c>
      <c r="F25" s="324" t="s">
        <v>10</v>
      </c>
      <c r="G25" s="325" t="s">
        <v>371</v>
      </c>
      <c r="H25" s="444"/>
      <c r="I25" s="310" t="s">
        <v>261</v>
      </c>
      <c r="J25" s="311" t="s">
        <v>369</v>
      </c>
      <c r="K25" s="311" t="s">
        <v>366</v>
      </c>
      <c r="L25" s="311" t="s">
        <v>367</v>
      </c>
      <c r="M25" s="311" t="s">
        <v>5</v>
      </c>
      <c r="N25" s="312" t="s">
        <v>368</v>
      </c>
      <c r="O25" s="444"/>
      <c r="P25" s="321"/>
      <c r="Q25" s="322" t="s">
        <v>96</v>
      </c>
      <c r="R25" s="365">
        <f>VLOOKUP('Original Courses S'!$Q25,'Original Courses S'!$C$66:$AF$160,30,0)</f>
        <v>0</v>
      </c>
      <c r="S25" s="407">
        <f>VLOOKUP(Q25,'Gestion stock '!$B$1:$H$95,5,0)</f>
        <v>0</v>
      </c>
      <c r="T25" s="324" t="s">
        <v>10</v>
      </c>
      <c r="U25" s="426" t="s">
        <v>371</v>
      </c>
      <c r="V25" s="444"/>
      <c r="W25" s="444"/>
      <c r="X25" s="444"/>
      <c r="Y25" s="444"/>
      <c r="Z25" s="1"/>
    </row>
    <row r="26" spans="1:26" ht="16.5" customHeight="1">
      <c r="A26" s="131"/>
      <c r="B26" s="317"/>
      <c r="C26" s="207" t="s">
        <v>30</v>
      </c>
      <c r="D26" s="366">
        <f>VLOOKUP('Original Courses S'!$C26,'Original Courses S'!$C$66:$AF$160,30,0)</f>
        <v>0</v>
      </c>
      <c r="E26" s="318">
        <f>VLOOKUP(C26,'Gestion stock '!$B$1:$H$95,5,0)+'Original Courses S'!$D26</f>
        <v>0</v>
      </c>
      <c r="F26" s="319" t="s">
        <v>10</v>
      </c>
      <c r="G26" s="320" t="s">
        <v>371</v>
      </c>
      <c r="H26" s="444"/>
      <c r="I26" s="313"/>
      <c r="J26" s="314" t="s">
        <v>70</v>
      </c>
      <c r="K26" s="363">
        <f>VLOOKUP('Original Courses S'!$J26,'Original Courses S'!$C$66:$AF$160,30,0)</f>
        <v>3.3149999999999999E-2</v>
      </c>
      <c r="L26" s="405">
        <f>VLOOKUP(J26,'Gestion stock '!$B$1:$H$95,5,0)</f>
        <v>0</v>
      </c>
      <c r="M26" s="289" t="s">
        <v>10</v>
      </c>
      <c r="N26" s="316" t="s">
        <v>371</v>
      </c>
      <c r="O26" s="444"/>
      <c r="P26" s="317"/>
      <c r="Q26" s="207" t="s">
        <v>97</v>
      </c>
      <c r="R26" s="366">
        <f>VLOOKUP('Original Courses S'!$Q26,'Original Courses S'!$C$66:$AF$160,30,0)</f>
        <v>0.31200000000000006</v>
      </c>
      <c r="S26" s="406">
        <f>VLOOKUP(Q26,'Gestion stock '!$B$1:$H$95,5,0)</f>
        <v>0</v>
      </c>
      <c r="T26" s="319" t="s">
        <v>10</v>
      </c>
      <c r="U26" s="425" t="s">
        <v>371</v>
      </c>
      <c r="V26" s="444"/>
      <c r="W26" s="444"/>
      <c r="X26" s="444"/>
      <c r="Y26" s="444"/>
      <c r="Z26" s="1"/>
    </row>
    <row r="27" spans="1:26" ht="16.5" customHeight="1">
      <c r="A27" s="98"/>
      <c r="B27" s="321"/>
      <c r="C27" s="322" t="s">
        <v>31</v>
      </c>
      <c r="D27" s="365">
        <f>VLOOKUP('Original Courses S'!$C27,'Original Courses S'!$C$66:$AF$160,30,0)</f>
        <v>0.222</v>
      </c>
      <c r="E27" s="323">
        <f>VLOOKUP(C27,'Gestion stock '!$B$1:$H$95,5,0)+'Original Courses S'!$D27</f>
        <v>0.222</v>
      </c>
      <c r="F27" s="324" t="s">
        <v>10</v>
      </c>
      <c r="G27" s="325" t="s">
        <v>371</v>
      </c>
      <c r="H27" s="444"/>
      <c r="I27" s="317"/>
      <c r="J27" s="207" t="s">
        <v>71</v>
      </c>
      <c r="K27" s="366">
        <f>VLOOKUP('Original Courses S'!$J27,'Original Courses S'!$C$66:$AF$160,30,0)</f>
        <v>1.2E-2</v>
      </c>
      <c r="L27" s="406">
        <f>VLOOKUP(J27,'Gestion stock '!$B$1:$H$95,5,0)</f>
        <v>0</v>
      </c>
      <c r="M27" s="319" t="s">
        <v>10</v>
      </c>
      <c r="N27" s="320" t="s">
        <v>371</v>
      </c>
      <c r="O27" s="444"/>
      <c r="P27" s="321"/>
      <c r="Q27" s="322" t="s">
        <v>98</v>
      </c>
      <c r="R27" s="365">
        <f>VLOOKUP('Original Courses S'!$Q27,'Original Courses S'!$C$66:$AF$160,30,0)</f>
        <v>0</v>
      </c>
      <c r="S27" s="407">
        <f>VLOOKUP(Q27,'Gestion stock '!$B$1:$H$95,5,0)</f>
        <v>0</v>
      </c>
      <c r="T27" s="324" t="s">
        <v>10</v>
      </c>
      <c r="U27" s="426" t="s">
        <v>371</v>
      </c>
      <c r="V27" s="444"/>
      <c r="W27" s="444"/>
      <c r="X27" s="444"/>
      <c r="Y27" s="444"/>
      <c r="Z27" s="1"/>
    </row>
    <row r="28" spans="1:26" ht="16.5" customHeight="1" thickBot="1">
      <c r="A28" s="98"/>
      <c r="B28" s="317"/>
      <c r="C28" s="207" t="s">
        <v>32</v>
      </c>
      <c r="D28" s="366">
        <f>VLOOKUP('Original Courses S'!$C28,'Original Courses S'!$C$66:$AF$160,30,0)</f>
        <v>7.1999999999999995E-2</v>
      </c>
      <c r="E28" s="318">
        <f>VLOOKUP(C28,'Gestion stock '!$B$1:$H$95,5,0)+'Original Courses S'!$D28</f>
        <v>7.1999999999999995E-2</v>
      </c>
      <c r="F28" s="319" t="s">
        <v>10</v>
      </c>
      <c r="G28" s="320" t="s">
        <v>371</v>
      </c>
      <c r="H28" s="444"/>
      <c r="I28" s="321"/>
      <c r="J28" s="322" t="s">
        <v>72</v>
      </c>
      <c r="K28" s="365">
        <f>VLOOKUP('Original Courses S'!$J28,'Original Courses S'!$C$66:$AF$160,30,0)</f>
        <v>3.3930000000000002E-2</v>
      </c>
      <c r="L28" s="407">
        <f>VLOOKUP(J28,'Gestion stock '!$B$1:$H$95,5,0)</f>
        <v>0</v>
      </c>
      <c r="M28" s="324" t="s">
        <v>10</v>
      </c>
      <c r="N28" s="325" t="s">
        <v>371</v>
      </c>
      <c r="O28" s="444"/>
      <c r="P28" s="336"/>
      <c r="Q28" s="418" t="s">
        <v>99</v>
      </c>
      <c r="R28" s="373">
        <f>VLOOKUP('Original Courses S'!$Q28,'Original Courses S'!$C$66:$AF$160,30,0)</f>
        <v>0</v>
      </c>
      <c r="S28" s="419">
        <f>VLOOKUP(Q28,'Gestion stock '!$B$1:$H$95,5,0)</f>
        <v>0</v>
      </c>
      <c r="T28" s="339" t="s">
        <v>10</v>
      </c>
      <c r="U28" s="427" t="s">
        <v>371</v>
      </c>
      <c r="V28" s="444"/>
      <c r="W28" s="444"/>
      <c r="X28" s="444"/>
      <c r="Y28" s="444"/>
      <c r="Z28" s="1"/>
    </row>
    <row r="29" spans="1:26" ht="16.5" customHeight="1">
      <c r="A29" s="444"/>
      <c r="B29" s="321"/>
      <c r="C29" s="322" t="s">
        <v>33</v>
      </c>
      <c r="D29" s="365">
        <f>VLOOKUP('Original Courses S'!$C29,'Original Courses S'!$C$66:$AF$160,30,0)</f>
        <v>4.2000000000000003E-2</v>
      </c>
      <c r="E29" s="323">
        <f>VLOOKUP(C29,'Gestion stock '!$B$1:$H$95,5,0)+'Original Courses S'!$D29</f>
        <v>4.2000000000000003E-2</v>
      </c>
      <c r="F29" s="324" t="s">
        <v>10</v>
      </c>
      <c r="G29" s="325" t="s">
        <v>371</v>
      </c>
      <c r="H29" s="444"/>
      <c r="I29" s="317"/>
      <c r="J29" s="207" t="s">
        <v>73</v>
      </c>
      <c r="K29" s="366">
        <f>VLOOKUP('Original Courses S'!$J29,'Original Courses S'!$C$66:$AF$160,30,0)</f>
        <v>1.7999999999999999E-2</v>
      </c>
      <c r="L29" s="406">
        <f>VLOOKUP(J29,'Gestion stock '!$B$1:$H$95,5,0)</f>
        <v>0</v>
      </c>
      <c r="M29" s="319" t="s">
        <v>10</v>
      </c>
      <c r="N29" s="320" t="s">
        <v>371</v>
      </c>
      <c r="O29" s="444"/>
      <c r="P29" s="444"/>
      <c r="Q29" s="444"/>
      <c r="R29" s="444"/>
      <c r="S29" s="444"/>
      <c r="T29" s="444"/>
      <c r="U29" s="444"/>
      <c r="V29" s="444"/>
      <c r="W29" s="444"/>
      <c r="X29" s="444"/>
      <c r="Y29" s="444"/>
      <c r="Z29" s="1"/>
    </row>
    <row r="30" spans="1:26" ht="16.5" customHeight="1" thickBot="1">
      <c r="A30" s="444"/>
      <c r="B30" s="317"/>
      <c r="C30" s="207" t="s">
        <v>34</v>
      </c>
      <c r="D30" s="366">
        <f>VLOOKUP('Original Courses S'!$C30,'Original Courses S'!$C$66:$AF$160,30,0)</f>
        <v>5.3999999999999992E-2</v>
      </c>
      <c r="E30" s="318">
        <f>VLOOKUP(C30,'Gestion stock '!$B$1:$H$95,5,0)+'Original Courses S'!$D30</f>
        <v>5.3999999999999992E-2</v>
      </c>
      <c r="F30" s="319" t="s">
        <v>10</v>
      </c>
      <c r="G30" s="320" t="s">
        <v>371</v>
      </c>
      <c r="H30" s="444"/>
      <c r="I30" s="321"/>
      <c r="J30" s="334" t="s">
        <v>74</v>
      </c>
      <c r="K30" s="365">
        <f>VLOOKUP('Original Courses S'!$J30,'Original Courses S'!$C$66:$AF$160,30,0)</f>
        <v>0</v>
      </c>
      <c r="L30" s="407">
        <f>VLOOKUP(J30,'Gestion stock '!$B$1:$H$95,5,0)</f>
        <v>0</v>
      </c>
      <c r="M30" s="324" t="s">
        <v>10</v>
      </c>
      <c r="N30" s="325" t="s">
        <v>371</v>
      </c>
      <c r="O30" s="444"/>
      <c r="P30" s="444"/>
      <c r="Q30" s="444"/>
      <c r="R30" s="444"/>
      <c r="S30" s="444"/>
      <c r="T30" s="444"/>
      <c r="U30" s="1"/>
      <c r="V30" s="444"/>
      <c r="W30" s="444"/>
      <c r="X30" s="444"/>
      <c r="Y30" s="444"/>
      <c r="Z30" s="1"/>
    </row>
    <row r="31" spans="1:26" ht="16.5" customHeight="1" thickBot="1">
      <c r="A31" s="444"/>
      <c r="B31" s="321"/>
      <c r="C31" s="322" t="s">
        <v>35</v>
      </c>
      <c r="D31" s="365">
        <f>VLOOKUP('Original Courses S'!$C31,'Original Courses S'!$C$66:$AF$160,30,0)</f>
        <v>2.4E-2</v>
      </c>
      <c r="E31" s="323">
        <f>VLOOKUP(C31,'Gestion stock '!$B$1:$H$95,5,0)+'Original Courses S'!$D31</f>
        <v>2.4E-2</v>
      </c>
      <c r="F31" s="324" t="s">
        <v>10</v>
      </c>
      <c r="G31" s="325" t="s">
        <v>371</v>
      </c>
      <c r="H31" s="444"/>
      <c r="I31" s="317"/>
      <c r="J31" s="334" t="s">
        <v>75</v>
      </c>
      <c r="K31" s="366">
        <f>VLOOKUP('Original Courses S'!$J31,'Original Courses S'!$C$66:$AF$160,30,0)</f>
        <v>0</v>
      </c>
      <c r="L31" s="406">
        <f>VLOOKUP(J31,'Gestion stock '!$B$1:$H$95,5,0)</f>
        <v>0</v>
      </c>
      <c r="M31" s="319" t="s">
        <v>10</v>
      </c>
      <c r="N31" s="320" t="s">
        <v>371</v>
      </c>
      <c r="O31" s="444"/>
      <c r="P31" s="689"/>
      <c r="Q31" s="690"/>
      <c r="R31" s="690"/>
      <c r="S31" s="690"/>
      <c r="T31" s="690"/>
      <c r="U31" s="691"/>
      <c r="V31" s="444"/>
      <c r="W31" s="444"/>
      <c r="X31" s="444"/>
      <c r="Y31" s="444"/>
      <c r="Z31" s="1"/>
    </row>
    <row r="32" spans="1:26" ht="16.5" customHeight="1" thickBot="1">
      <c r="A32" s="444"/>
      <c r="B32" s="317"/>
      <c r="C32" s="207" t="s">
        <v>36</v>
      </c>
      <c r="D32" s="366">
        <f>VLOOKUP('Original Courses S'!$C32,'Original Courses S'!$C$66:$AF$160,30,0)</f>
        <v>0</v>
      </c>
      <c r="E32" s="318">
        <f>VLOOKUP(C32,'Gestion stock '!$B$1:$H$95,5,0)+'Original Courses S'!$D32</f>
        <v>0</v>
      </c>
      <c r="F32" s="319" t="s">
        <v>10</v>
      </c>
      <c r="G32" s="320" t="s">
        <v>371</v>
      </c>
      <c r="H32" s="444"/>
      <c r="I32" s="321"/>
      <c r="J32" s="334" t="s">
        <v>76</v>
      </c>
      <c r="K32" s="365">
        <f>VLOOKUP('Original Courses S'!$J32,'Original Courses S'!$C$66:$AF$160,30,0)</f>
        <v>0</v>
      </c>
      <c r="L32" s="407">
        <f>VLOOKUP(J32,'Gestion stock '!$B$1:$H$95,5,0)</f>
        <v>0</v>
      </c>
      <c r="M32" s="324" t="s">
        <v>10</v>
      </c>
      <c r="N32" s="325" t="s">
        <v>371</v>
      </c>
      <c r="O32" s="444"/>
      <c r="P32" s="310" t="s">
        <v>261</v>
      </c>
      <c r="Q32" s="311" t="s">
        <v>369</v>
      </c>
      <c r="R32" s="311" t="s">
        <v>366</v>
      </c>
      <c r="S32" s="311" t="s">
        <v>367</v>
      </c>
      <c r="T32" s="311" t="s">
        <v>5</v>
      </c>
      <c r="U32" s="312" t="s">
        <v>368</v>
      </c>
      <c r="V32" s="444"/>
      <c r="W32" s="444"/>
      <c r="X32" s="444"/>
      <c r="Y32" s="444"/>
      <c r="Z32" s="1"/>
    </row>
    <row r="33" spans="1:26" ht="16.5" customHeight="1">
      <c r="A33" s="444"/>
      <c r="B33" s="321"/>
      <c r="C33" s="322" t="s">
        <v>37</v>
      </c>
      <c r="D33" s="365">
        <f>VLOOKUP('Original Courses S'!$C33,'Original Courses S'!$C$66:$AF$160,30,0)</f>
        <v>0.44999999999999996</v>
      </c>
      <c r="E33" s="323">
        <f>VLOOKUP(C33,'Gestion stock '!$B$1:$H$95,5,0)+'Original Courses S'!$D33</f>
        <v>0.44999999999999996</v>
      </c>
      <c r="F33" s="324" t="s">
        <v>10</v>
      </c>
      <c r="G33" s="325" t="s">
        <v>371</v>
      </c>
      <c r="H33" s="444"/>
      <c r="I33" s="317"/>
      <c r="J33" s="207" t="s">
        <v>77</v>
      </c>
      <c r="K33" s="366">
        <f>VLOOKUP('Original Courses S'!$J33,'Original Courses S'!$C$66:$AF$160,30,0)</f>
        <v>0</v>
      </c>
      <c r="L33" s="406">
        <f>VLOOKUP(J33,'Gestion stock '!$B$1:$H$95,5,0)</f>
        <v>0</v>
      </c>
      <c r="M33" s="319" t="s">
        <v>10</v>
      </c>
      <c r="N33" s="320" t="s">
        <v>371</v>
      </c>
      <c r="O33" s="444"/>
      <c r="P33" s="313"/>
      <c r="Q33" s="314" t="s">
        <v>100</v>
      </c>
      <c r="R33" s="363">
        <f>VLOOKUP('Original Courses S'!$Q33,'Original Courses S'!$C$66:$AF$160,30,0)</f>
        <v>0</v>
      </c>
      <c r="S33" s="405">
        <f>VLOOKUP(Q33,'Gestion stock '!$B$1:$H$95,5,0)</f>
        <v>0</v>
      </c>
      <c r="T33" s="289" t="s">
        <v>10</v>
      </c>
      <c r="U33" s="316" t="s">
        <v>371</v>
      </c>
      <c r="V33" s="444"/>
      <c r="W33" s="444"/>
      <c r="X33" s="444"/>
      <c r="Y33" s="444"/>
      <c r="Z33" s="1"/>
    </row>
    <row r="34" spans="1:26" ht="16.5" customHeight="1" thickBot="1">
      <c r="A34" s="131"/>
      <c r="B34" s="317"/>
      <c r="C34" s="207" t="s">
        <v>38</v>
      </c>
      <c r="D34" s="366">
        <f>VLOOKUP('Original Courses S'!$C34,'Original Courses S'!$C$66:$AF$160,30,0)</f>
        <v>0</v>
      </c>
      <c r="E34" s="318">
        <f>VLOOKUP(C34,'Gestion stock '!$B$1:$H$95,5,0)+'Original Courses S'!$D34</f>
        <v>0</v>
      </c>
      <c r="F34" s="319" t="s">
        <v>10</v>
      </c>
      <c r="G34" s="320" t="s">
        <v>371</v>
      </c>
      <c r="H34" s="444"/>
      <c r="I34" s="321"/>
      <c r="J34" s="322" t="s">
        <v>78</v>
      </c>
      <c r="K34" s="365">
        <f>VLOOKUP('Original Courses S'!$J34,'Original Courses S'!$C$66:$AF$160,30,0)</f>
        <v>3.0000000000000001E-3</v>
      </c>
      <c r="L34" s="407">
        <f>VLOOKUP(J34,'Gestion stock '!$B$1:$H$95,5,0)</f>
        <v>0</v>
      </c>
      <c r="M34" s="324" t="s">
        <v>10</v>
      </c>
      <c r="N34" s="325" t="s">
        <v>371</v>
      </c>
      <c r="O34" s="444"/>
      <c r="P34" s="428"/>
      <c r="Q34" s="429" t="s">
        <v>101</v>
      </c>
      <c r="R34" s="376">
        <f>VLOOKUP('Original Courses S'!$Q34,'Original Courses S'!$C$66:$AF$160,30,0)</f>
        <v>0</v>
      </c>
      <c r="S34" s="430">
        <f>VLOOKUP(Q34,'Gestion stock '!$B$1:$H$95,5,0)</f>
        <v>0</v>
      </c>
      <c r="T34" s="431" t="s">
        <v>10</v>
      </c>
      <c r="U34" s="340" t="s">
        <v>371</v>
      </c>
      <c r="V34" s="444"/>
      <c r="W34" s="444"/>
      <c r="X34" s="444"/>
      <c r="Y34" s="444"/>
      <c r="Z34" s="1"/>
    </row>
    <row r="35" spans="1:26" ht="16.5" customHeight="1">
      <c r="A35" s="131"/>
      <c r="B35" s="321"/>
      <c r="C35" s="322" t="s">
        <v>39</v>
      </c>
      <c r="D35" s="365">
        <f>VLOOKUP('Original Courses S'!$C35,'Original Courses S'!$C$66:$AF$160,30,0)</f>
        <v>0</v>
      </c>
      <c r="E35" s="323">
        <f>VLOOKUP(C35,'Gestion stock '!$B$1:$H$95,5,0)+'Original Courses S'!$D35</f>
        <v>0</v>
      </c>
      <c r="F35" s="324" t="s">
        <v>10</v>
      </c>
      <c r="G35" s="325" t="s">
        <v>371</v>
      </c>
      <c r="H35" s="444"/>
      <c r="I35" s="317"/>
      <c r="J35" s="207" t="s">
        <v>79</v>
      </c>
      <c r="K35" s="366">
        <f>VLOOKUP('Original Courses S'!$J35,'Original Courses S'!$C$66:$AF$160,30,0)</f>
        <v>0.38474999999999993</v>
      </c>
      <c r="L35" s="406">
        <f>VLOOKUP(J35,'Gestion stock '!$B$1:$H$95,5,0)</f>
        <v>0</v>
      </c>
      <c r="M35" s="319" t="s">
        <v>10</v>
      </c>
      <c r="N35" s="320" t="s">
        <v>371</v>
      </c>
      <c r="O35" s="444"/>
      <c r="P35" s="444"/>
      <c r="Q35" s="444"/>
      <c r="R35" s="444"/>
      <c r="S35" s="444"/>
      <c r="T35" s="1"/>
      <c r="U35" s="444"/>
      <c r="V35" s="444"/>
      <c r="W35" s="444"/>
      <c r="X35" s="444"/>
      <c r="Y35" s="444"/>
      <c r="Z35" s="1"/>
    </row>
    <row r="36" spans="1:26" ht="16.5" customHeight="1">
      <c r="A36" s="131"/>
      <c r="B36" s="317"/>
      <c r="C36" s="207" t="s">
        <v>40</v>
      </c>
      <c r="D36" s="366">
        <f>VLOOKUP('Original Courses S'!$C36,'Original Courses S'!$C$66:$AF$160,30,0)</f>
        <v>0</v>
      </c>
      <c r="E36" s="318">
        <f>VLOOKUP(C36,'Gestion stock '!$B$1:$H$95,5,0)+'Original Courses S'!$D36</f>
        <v>0</v>
      </c>
      <c r="F36" s="319" t="s">
        <v>10</v>
      </c>
      <c r="G36" s="320" t="s">
        <v>371</v>
      </c>
      <c r="H36" s="444"/>
      <c r="I36" s="321"/>
      <c r="J36" s="334" t="s">
        <v>80</v>
      </c>
      <c r="K36" s="365">
        <f>VLOOKUP('Original Courses S'!$J36,'Original Courses S'!$C$66:$AF$160,30,0)</f>
        <v>0</v>
      </c>
      <c r="L36" s="407">
        <f>VLOOKUP(J36,'Gestion stock '!$B$1:$H$95,5,0)</f>
        <v>0</v>
      </c>
      <c r="M36" s="324" t="s">
        <v>10</v>
      </c>
      <c r="N36" s="325" t="s">
        <v>371</v>
      </c>
      <c r="O36" s="444"/>
      <c r="P36" s="444"/>
      <c r="Q36" s="444"/>
      <c r="R36" s="444"/>
      <c r="S36" s="444"/>
      <c r="T36" s="444"/>
      <c r="U36" s="444"/>
      <c r="V36" s="444"/>
      <c r="W36" s="444"/>
      <c r="X36" s="444"/>
      <c r="Y36" s="444"/>
      <c r="Z36" s="1"/>
    </row>
    <row r="37" spans="1:26" ht="16.5" customHeight="1">
      <c r="A37" s="131"/>
      <c r="B37" s="321"/>
      <c r="C37" s="322" t="s">
        <v>41</v>
      </c>
      <c r="D37" s="365">
        <f>VLOOKUP('Original Courses S'!$C37,'Original Courses S'!$C$66:$AF$160,30,0)</f>
        <v>0</v>
      </c>
      <c r="E37" s="323">
        <f>VLOOKUP(C37,'Gestion stock '!$B$1:$H$95,5,0)+'Original Courses S'!$D37</f>
        <v>0</v>
      </c>
      <c r="F37" s="324" t="s">
        <v>10</v>
      </c>
      <c r="G37" s="325" t="s">
        <v>371</v>
      </c>
      <c r="H37" s="444"/>
      <c r="I37" s="317"/>
      <c r="J37" s="207" t="s">
        <v>81</v>
      </c>
      <c r="K37" s="366">
        <f>VLOOKUP('Original Courses S'!$J37,'Original Courses S'!$C$66:$AF$160,30,0)</f>
        <v>3.7799999999999999E-3</v>
      </c>
      <c r="L37" s="406">
        <f>VLOOKUP(J37,'Gestion stock '!$B$1:$H$95,5,0)</f>
        <v>0</v>
      </c>
      <c r="M37" s="319" t="s">
        <v>10</v>
      </c>
      <c r="N37" s="320" t="s">
        <v>371</v>
      </c>
      <c r="O37" s="444"/>
      <c r="P37" s="444"/>
      <c r="Q37" s="444"/>
      <c r="R37" s="444"/>
      <c r="S37" s="444"/>
      <c r="T37" s="444"/>
      <c r="U37" s="444"/>
      <c r="V37" s="444"/>
      <c r="W37" s="444"/>
      <c r="X37" s="444"/>
      <c r="Y37" s="444"/>
      <c r="Z37" s="1"/>
    </row>
    <row r="38" spans="1:26" ht="16.5" customHeight="1" thickBot="1">
      <c r="A38" s="131"/>
      <c r="B38" s="317"/>
      <c r="C38" s="207" t="s">
        <v>42</v>
      </c>
      <c r="D38" s="366">
        <f>VLOOKUP('Original Courses S'!$C38,'Original Courses S'!$C$66:$AF$160,30,0)</f>
        <v>0</v>
      </c>
      <c r="E38" s="318">
        <f>VLOOKUP(C38,'Gestion stock '!$B$1:$H$95,5,0)+'Original Courses S'!$D38</f>
        <v>0</v>
      </c>
      <c r="F38" s="319" t="s">
        <v>10</v>
      </c>
      <c r="G38" s="320" t="s">
        <v>371</v>
      </c>
      <c r="H38" s="444"/>
      <c r="I38" s="408"/>
      <c r="J38" s="432" t="s">
        <v>82</v>
      </c>
      <c r="K38" s="372">
        <f>VLOOKUP('Original Courses S'!$J38,'Original Courses S'!$C$66:$AF$160,30,0)</f>
        <v>0</v>
      </c>
      <c r="L38" s="410">
        <f>VLOOKUP(J38,'Gestion stock '!$B$1:$H$95,5,0)</f>
        <v>0</v>
      </c>
      <c r="M38" s="411" t="s">
        <v>10</v>
      </c>
      <c r="N38" s="412" t="s">
        <v>371</v>
      </c>
      <c r="O38" s="444"/>
      <c r="P38" s="444"/>
      <c r="Q38" s="444"/>
      <c r="R38" s="444"/>
      <c r="S38" s="444"/>
      <c r="T38" s="444"/>
      <c r="U38" s="444"/>
      <c r="V38" s="444"/>
      <c r="W38" s="444"/>
      <c r="X38" s="444"/>
      <c r="Y38" s="444"/>
      <c r="Z38" s="1"/>
    </row>
    <row r="39" spans="1:26" ht="16.5" customHeight="1" thickBot="1">
      <c r="A39" s="131"/>
      <c r="B39" s="321"/>
      <c r="C39" s="322" t="s">
        <v>43</v>
      </c>
      <c r="D39" s="365">
        <f>VLOOKUP('Original Courses S'!$C39,'Original Courses S'!$C$66:$AF$160,30,0)</f>
        <v>0.26</v>
      </c>
      <c r="E39" s="323">
        <f>VLOOKUP(C39,'Gestion stock '!$B$1:$H$95,5,0)+'Original Courses S'!$D39</f>
        <v>0.26</v>
      </c>
      <c r="F39" s="324" t="s">
        <v>10</v>
      </c>
      <c r="G39" s="325" t="s">
        <v>371</v>
      </c>
      <c r="H39" s="444"/>
      <c r="I39" s="444"/>
      <c r="J39" s="444"/>
      <c r="K39" s="444"/>
      <c r="L39" s="444"/>
      <c r="M39" s="444"/>
      <c r="N39" s="444"/>
      <c r="O39" s="444"/>
      <c r="P39" s="444"/>
      <c r="Q39" s="444"/>
      <c r="R39" s="444"/>
      <c r="S39" s="444"/>
      <c r="T39" s="444"/>
      <c r="U39" s="444"/>
      <c r="V39" s="444"/>
      <c r="W39" s="444"/>
      <c r="X39" s="444"/>
      <c r="Y39" s="444"/>
      <c r="Z39" s="1"/>
    </row>
    <row r="40" spans="1:26" ht="16.5" customHeight="1" thickBot="1">
      <c r="A40" s="131"/>
      <c r="B40" s="317"/>
      <c r="C40" s="207" t="s">
        <v>44</v>
      </c>
      <c r="D40" s="366">
        <f>VLOOKUP('Original Courses S'!$C40,'Original Courses S'!$C$66:$AF$160,30,0)</f>
        <v>0.35099999999999992</v>
      </c>
      <c r="E40" s="318">
        <f>VLOOKUP(C40,'Gestion stock '!$B$1:$H$95,5,0)+'Original Courses S'!$D40</f>
        <v>0.35099999999999992</v>
      </c>
      <c r="F40" s="319" t="s">
        <v>10</v>
      </c>
      <c r="G40" s="320" t="s">
        <v>371</v>
      </c>
      <c r="H40" s="444"/>
      <c r="I40" s="696" t="s">
        <v>373</v>
      </c>
      <c r="J40" s="697"/>
      <c r="K40" s="697"/>
      <c r="L40" s="697"/>
      <c r="M40" s="697"/>
      <c r="N40" s="698"/>
      <c r="O40" s="444"/>
      <c r="P40" s="444"/>
      <c r="Q40" s="444"/>
      <c r="R40" s="444"/>
      <c r="S40" s="444"/>
      <c r="T40" s="444"/>
      <c r="U40" s="444"/>
      <c r="V40" s="444"/>
      <c r="W40" s="444"/>
      <c r="X40" s="444"/>
      <c r="Y40" s="444"/>
      <c r="Z40" s="1"/>
    </row>
    <row r="41" spans="1:26" ht="16.5" customHeight="1" thickBot="1">
      <c r="A41" s="131"/>
      <c r="B41" s="321"/>
      <c r="C41" s="334" t="s">
        <v>45</v>
      </c>
      <c r="D41" s="365">
        <f>VLOOKUP('Original Courses S'!$C41,'Original Courses S'!$C$66:$AF$160,30,0)</f>
        <v>0</v>
      </c>
      <c r="E41" s="323">
        <f>VLOOKUP(C41,'Gestion stock '!$B$1:$H$95,5,0)+'Original Courses S'!$D41</f>
        <v>0</v>
      </c>
      <c r="F41" s="324" t="s">
        <v>10</v>
      </c>
      <c r="G41" s="325" t="s">
        <v>371</v>
      </c>
      <c r="H41" s="444"/>
      <c r="I41" s="433" t="s">
        <v>261</v>
      </c>
      <c r="J41" s="311" t="s">
        <v>369</v>
      </c>
      <c r="K41" s="311" t="s">
        <v>366</v>
      </c>
      <c r="L41" s="311" t="s">
        <v>367</v>
      </c>
      <c r="M41" s="311" t="s">
        <v>5</v>
      </c>
      <c r="N41" s="434" t="s">
        <v>368</v>
      </c>
      <c r="O41" s="444"/>
      <c r="P41" s="444"/>
      <c r="Q41" s="444"/>
      <c r="R41" s="444"/>
      <c r="S41" s="444"/>
      <c r="T41" s="444"/>
      <c r="U41" s="444"/>
      <c r="V41" s="444"/>
      <c r="W41" s="444"/>
      <c r="X41" s="444"/>
      <c r="Y41" s="444"/>
      <c r="Z41" s="1"/>
    </row>
    <row r="42" spans="1:26" ht="16.5" customHeight="1">
      <c r="A42" s="131"/>
      <c r="B42" s="317"/>
      <c r="C42" s="207" t="s">
        <v>46</v>
      </c>
      <c r="D42" s="366">
        <f>VLOOKUP('Original Courses S'!$C42,'Original Courses S'!$C$66:$AF$160,30,0)</f>
        <v>0</v>
      </c>
      <c r="E42" s="318">
        <f>VLOOKUP(C42,'Gestion stock '!$B$1:$H$95,5,0)+'Original Courses S'!$D42</f>
        <v>0</v>
      </c>
      <c r="F42" s="319" t="s">
        <v>10</v>
      </c>
      <c r="G42" s="320" t="s">
        <v>371</v>
      </c>
      <c r="H42" s="444"/>
      <c r="I42" s="435"/>
      <c r="J42" s="314" t="s">
        <v>83</v>
      </c>
      <c r="K42" s="370">
        <f>VLOOKUP('Original Courses S'!$J42,'Original Courses S'!$C$66:$AF$160,30,0)</f>
        <v>10.046844999999999</v>
      </c>
      <c r="L42" s="436">
        <f>VLOOKUP(J42,'Gestion stock '!$B$1:$H$95,5,0)</f>
        <v>0</v>
      </c>
      <c r="M42" s="289" t="s">
        <v>10</v>
      </c>
      <c r="N42" s="437" t="s">
        <v>371</v>
      </c>
      <c r="O42" s="444"/>
      <c r="P42" s="444"/>
      <c r="Q42" s="444"/>
      <c r="R42" s="444"/>
      <c r="S42" s="444"/>
      <c r="T42" s="444"/>
      <c r="U42" s="444"/>
      <c r="V42" s="444"/>
      <c r="W42" s="444"/>
      <c r="X42" s="444"/>
      <c r="Y42" s="444"/>
      <c r="Z42" s="1"/>
    </row>
    <row r="43" spans="1:26" ht="16.5" customHeight="1" thickBot="1">
      <c r="A43" s="131"/>
      <c r="B43" s="321"/>
      <c r="C43" s="334" t="s">
        <v>47</v>
      </c>
      <c r="D43" s="365">
        <f>VLOOKUP('Original Courses S'!$C43,'Original Courses S'!$C$66:$AF$160,30,0)</f>
        <v>0</v>
      </c>
      <c r="E43" s="323">
        <f>VLOOKUP(C43,'Gestion stock '!$B$1:$H$95,5,0)+'Original Courses S'!$D43</f>
        <v>0</v>
      </c>
      <c r="F43" s="324" t="s">
        <v>10</v>
      </c>
      <c r="G43" s="325" t="s">
        <v>371</v>
      </c>
      <c r="H43" s="444"/>
      <c r="I43" s="438"/>
      <c r="J43" s="439" t="s">
        <v>84</v>
      </c>
      <c r="K43" s="371">
        <f>K42*0.015</f>
        <v>0.15070267499999998</v>
      </c>
      <c r="L43" s="440">
        <f>VLOOKUP(J43,'Gestion stock '!$B$1:$H$95,5,0)</f>
        <v>0</v>
      </c>
      <c r="M43" s="290" t="s">
        <v>10</v>
      </c>
      <c r="N43" s="441" t="s">
        <v>371</v>
      </c>
      <c r="O43" s="444"/>
      <c r="P43" s="444"/>
      <c r="Q43" s="444"/>
      <c r="R43" s="444"/>
      <c r="S43" s="444"/>
      <c r="T43" s="444"/>
      <c r="U43" s="444"/>
      <c r="V43" s="444"/>
      <c r="W43" s="444"/>
      <c r="X43" s="444"/>
      <c r="Y43" s="444"/>
      <c r="Z43" s="1"/>
    </row>
    <row r="44" spans="1:26" ht="16.5" customHeight="1">
      <c r="A44" s="131"/>
      <c r="B44" s="317"/>
      <c r="C44" s="334" t="s">
        <v>48</v>
      </c>
      <c r="D44" s="366">
        <f>VLOOKUP('Original Courses S'!$C44,'Original Courses S'!$C$66:$AF$160,30,0)</f>
        <v>0</v>
      </c>
      <c r="E44" s="318">
        <f>VLOOKUP(C44,'Gestion stock '!$B$1:$H$95,5,0)+'Original Courses S'!$D44</f>
        <v>0</v>
      </c>
      <c r="F44" s="319" t="s">
        <v>10</v>
      </c>
      <c r="G44" s="320" t="s">
        <v>371</v>
      </c>
      <c r="H44" s="444"/>
      <c r="I44" s="444"/>
      <c r="J44" s="444"/>
      <c r="K44" s="444"/>
      <c r="L44" s="444"/>
      <c r="M44" s="444"/>
      <c r="N44" s="444"/>
      <c r="O44" s="444"/>
      <c r="P44" s="444"/>
      <c r="Q44" s="444"/>
      <c r="R44" s="444"/>
      <c r="S44" s="444"/>
      <c r="T44" s="444"/>
      <c r="U44" s="444"/>
      <c r="V44" s="444"/>
      <c r="W44" s="444"/>
      <c r="X44" s="444"/>
      <c r="Y44" s="444"/>
      <c r="Z44" s="1"/>
    </row>
    <row r="45" spans="1:26" ht="16.5" customHeight="1">
      <c r="A45" s="131"/>
      <c r="B45" s="321"/>
      <c r="C45" s="322" t="s">
        <v>49</v>
      </c>
      <c r="D45" s="365">
        <f>VLOOKUP('Original Courses S'!$C45,'Original Courses S'!$C$66:$AF$160,30,0)</f>
        <v>4.0000000000000001E-3</v>
      </c>
      <c r="E45" s="323">
        <f>VLOOKUP(C45,'Gestion stock '!$B$1:$H$95,5,0)+'Original Courses S'!$D45</f>
        <v>4.0000000000000001E-3</v>
      </c>
      <c r="F45" s="324" t="s">
        <v>10</v>
      </c>
      <c r="G45" s="325" t="s">
        <v>371</v>
      </c>
      <c r="H45" s="444"/>
      <c r="I45" s="444"/>
      <c r="J45" s="444"/>
      <c r="K45" s="444"/>
      <c r="L45" s="444"/>
      <c r="M45" s="444"/>
      <c r="N45" s="444"/>
      <c r="O45" s="444"/>
      <c r="P45" s="444"/>
      <c r="Q45" s="444"/>
      <c r="R45" s="444"/>
      <c r="S45" s="444"/>
      <c r="T45" s="444"/>
      <c r="U45" s="444"/>
      <c r="V45" s="444"/>
      <c r="W45" s="444"/>
      <c r="X45" s="444"/>
      <c r="Y45" s="444"/>
      <c r="Z45" s="1"/>
    </row>
    <row r="46" spans="1:26" ht="16.5" customHeight="1">
      <c r="A46" s="131"/>
      <c r="B46" s="317"/>
      <c r="C46" s="207" t="s">
        <v>50</v>
      </c>
      <c r="D46" s="366">
        <f>VLOOKUP('Original Courses S'!$C46,'Original Courses S'!$C$66:$AF$160,30,0)</f>
        <v>0</v>
      </c>
      <c r="E46" s="318">
        <f>VLOOKUP(C46,'Gestion stock '!$B$1:$H$95,5,0)+'Original Courses S'!$D46</f>
        <v>0</v>
      </c>
      <c r="F46" s="319" t="s">
        <v>10</v>
      </c>
      <c r="G46" s="320" t="s">
        <v>371</v>
      </c>
      <c r="H46" s="444"/>
      <c r="I46" s="444"/>
      <c r="J46" s="444"/>
      <c r="K46" s="444"/>
      <c r="L46" s="444"/>
      <c r="M46" s="444"/>
      <c r="N46" s="444"/>
      <c r="O46" s="444"/>
      <c r="P46" s="444"/>
      <c r="Q46" s="444"/>
      <c r="R46" s="444"/>
      <c r="S46" s="444"/>
      <c r="T46" s="444"/>
      <c r="U46" s="444"/>
      <c r="V46" s="444"/>
      <c r="W46" s="444"/>
      <c r="X46" s="444"/>
      <c r="Y46" s="444"/>
      <c r="Z46" s="1"/>
    </row>
    <row r="47" spans="1:26" ht="16.5" customHeight="1">
      <c r="A47" s="131"/>
      <c r="B47" s="321"/>
      <c r="C47" s="335" t="s">
        <v>51</v>
      </c>
      <c r="D47" s="368">
        <f>VLOOKUP('Original Courses S'!$C47,'Original Courses S'!$C$66:$AF$160,30,0)</f>
        <v>0</v>
      </c>
      <c r="E47" s="323">
        <f>VLOOKUP(C47,'Gestion stock '!$B$1:$H$95,5,0)+'Original Courses S'!$D47</f>
        <v>0</v>
      </c>
      <c r="F47" s="324" t="s">
        <v>10</v>
      </c>
      <c r="G47" s="325" t="s">
        <v>371</v>
      </c>
      <c r="H47" s="444"/>
      <c r="I47" s="444"/>
      <c r="J47" s="444"/>
      <c r="K47" s="444"/>
      <c r="L47" s="444"/>
      <c r="M47" s="444"/>
      <c r="N47" s="444"/>
      <c r="O47" s="444"/>
      <c r="P47" s="444"/>
      <c r="Q47" s="444"/>
      <c r="R47" s="444"/>
      <c r="S47" s="444"/>
      <c r="T47" s="444"/>
      <c r="U47" s="444"/>
      <c r="V47" s="444"/>
      <c r="W47" s="444"/>
      <c r="X47" s="444"/>
      <c r="Y47" s="444"/>
      <c r="Z47" s="1"/>
    </row>
    <row r="48" spans="1:26" ht="16.5" customHeight="1" thickBot="1">
      <c r="A48" s="131"/>
      <c r="B48" s="336"/>
      <c r="C48" s="337" t="s">
        <v>52</v>
      </c>
      <c r="D48" s="369">
        <f>VLOOKUP('Original Courses S'!$C48,'Original Courses S'!$C$66:$AF$160,30,0)</f>
        <v>0</v>
      </c>
      <c r="E48" s="338">
        <f>VLOOKUP(C48,'Gestion stock '!$B$1:$H$95,5,0)+'Original Courses S'!$D48</f>
        <v>0</v>
      </c>
      <c r="F48" s="339" t="s">
        <v>10</v>
      </c>
      <c r="G48" s="340" t="s">
        <v>371</v>
      </c>
      <c r="H48" s="444"/>
      <c r="I48" s="444"/>
      <c r="J48" s="444"/>
      <c r="K48" s="444"/>
      <c r="L48" s="444"/>
      <c r="M48" s="444"/>
      <c r="N48" s="444"/>
      <c r="O48" s="444"/>
      <c r="P48" s="444"/>
      <c r="Q48" s="444"/>
      <c r="R48" s="444"/>
      <c r="S48" s="444"/>
      <c r="T48" s="444"/>
      <c r="U48" s="444"/>
      <c r="V48" s="444"/>
      <c r="W48" s="444"/>
      <c r="X48" s="444"/>
      <c r="Y48" s="444"/>
      <c r="Z48" s="1"/>
    </row>
    <row r="49" spans="1:39" ht="16.5" customHeight="1">
      <c r="A49" s="131"/>
      <c r="B49" s="444"/>
      <c r="C49" s="444"/>
      <c r="D49" s="444"/>
      <c r="E49" s="444"/>
      <c r="F49" s="444"/>
      <c r="G49" s="444"/>
      <c r="H49" s="444"/>
      <c r="I49" s="444"/>
      <c r="J49" s="444"/>
      <c r="K49" s="444"/>
      <c r="L49" s="143"/>
      <c r="M49" s="143"/>
      <c r="N49" s="143"/>
      <c r="O49" s="143"/>
      <c r="P49" s="143"/>
      <c r="Q49" s="444"/>
      <c r="R49" s="444"/>
      <c r="S49" s="444"/>
      <c r="T49" s="444"/>
      <c r="U49" s="1"/>
      <c r="V49" s="444"/>
      <c r="W49" s="444"/>
      <c r="X49" s="444"/>
      <c r="Y49" s="444"/>
      <c r="Z49" s="1"/>
      <c r="AA49" s="444"/>
      <c r="AB49" s="444"/>
      <c r="AC49" s="444"/>
      <c r="AD49" s="444"/>
      <c r="AE49" s="444"/>
      <c r="AF49" s="444"/>
      <c r="AG49" s="444"/>
      <c r="AH49" s="444"/>
      <c r="AI49" s="444"/>
      <c r="AJ49" s="444"/>
      <c r="AK49" s="444"/>
      <c r="AL49" s="444"/>
      <c r="AM49" s="444"/>
    </row>
    <row r="50" spans="1:39" ht="16.5" customHeight="1">
      <c r="A50" s="98"/>
      <c r="B50" s="444"/>
      <c r="C50" s="444"/>
      <c r="D50" s="444"/>
      <c r="E50" s="444"/>
      <c r="F50" s="444"/>
      <c r="G50" s="444"/>
      <c r="H50" s="444"/>
      <c r="I50" s="444"/>
      <c r="J50" s="444"/>
      <c r="K50" s="444"/>
      <c r="L50" s="143"/>
      <c r="M50" s="144"/>
      <c r="N50" s="143"/>
      <c r="O50" s="143"/>
      <c r="P50" s="143"/>
      <c r="Q50" s="444"/>
      <c r="R50" s="444"/>
      <c r="S50" s="444"/>
      <c r="T50" s="444"/>
      <c r="U50" s="1"/>
      <c r="V50" s="444"/>
      <c r="W50" s="444"/>
      <c r="X50" s="444"/>
      <c r="Y50" s="444"/>
      <c r="Z50" s="1"/>
      <c r="AA50" s="444"/>
      <c r="AB50" s="444"/>
      <c r="AC50" s="444"/>
      <c r="AD50" s="444"/>
      <c r="AE50" s="444"/>
      <c r="AF50" s="444"/>
      <c r="AG50" s="444"/>
      <c r="AH50" s="444"/>
      <c r="AI50" s="444"/>
      <c r="AJ50" s="444"/>
      <c r="AK50" s="444"/>
      <c r="AL50" s="444"/>
      <c r="AM50" s="444"/>
    </row>
    <row r="51" spans="1:39" ht="16.5" customHeight="1">
      <c r="A51" s="98"/>
      <c r="B51" s="444"/>
      <c r="C51" s="444"/>
      <c r="D51" s="444"/>
      <c r="E51" s="444"/>
      <c r="F51" s="444"/>
      <c r="G51" s="444"/>
      <c r="H51" s="444"/>
      <c r="I51" s="444"/>
      <c r="J51" s="444"/>
      <c r="K51" s="444"/>
      <c r="L51" s="444"/>
      <c r="M51" s="444"/>
      <c r="N51" s="444"/>
      <c r="O51" s="444"/>
      <c r="P51" s="143"/>
      <c r="Q51" s="444"/>
      <c r="R51" s="444"/>
      <c r="S51" s="444"/>
      <c r="T51" s="444"/>
      <c r="U51" s="1"/>
      <c r="V51" s="444"/>
      <c r="W51" s="444"/>
      <c r="X51" s="444"/>
      <c r="Y51" s="444"/>
      <c r="Z51" s="1"/>
      <c r="AA51" s="444"/>
      <c r="AB51" s="444"/>
      <c r="AC51" s="444"/>
      <c r="AD51" s="444"/>
      <c r="AE51" s="444"/>
      <c r="AF51" s="444"/>
      <c r="AG51" s="444"/>
      <c r="AH51" s="444"/>
      <c r="AI51" s="444"/>
      <c r="AJ51" s="444"/>
      <c r="AK51" s="444"/>
      <c r="AL51" s="444"/>
      <c r="AM51" s="444"/>
    </row>
    <row r="52" spans="1:39" ht="16.5" customHeight="1">
      <c r="A52" s="98"/>
      <c r="B52" s="444"/>
      <c r="C52" s="444"/>
      <c r="D52" s="444"/>
      <c r="E52" s="444"/>
      <c r="F52" s="444"/>
      <c r="G52" s="444"/>
      <c r="H52" s="444"/>
      <c r="I52" s="444"/>
      <c r="J52" s="444"/>
      <c r="K52" s="444"/>
      <c r="L52" s="444"/>
      <c r="M52" s="444"/>
      <c r="N52" s="444"/>
      <c r="O52" s="444"/>
      <c r="P52" s="143"/>
      <c r="Q52" s="444"/>
      <c r="R52" s="444"/>
      <c r="S52" s="444"/>
      <c r="T52" s="444"/>
      <c r="U52" s="1"/>
      <c r="V52" s="444"/>
      <c r="W52" s="444"/>
      <c r="X52" s="444"/>
      <c r="Y52" s="444"/>
      <c r="Z52" s="1"/>
      <c r="AA52" s="444"/>
      <c r="AB52" s="444"/>
      <c r="AC52" s="444"/>
      <c r="AD52" s="444"/>
      <c r="AE52" s="444"/>
      <c r="AF52" s="444"/>
      <c r="AG52" s="444"/>
      <c r="AH52" s="444"/>
      <c r="AI52" s="444"/>
      <c r="AJ52" s="444"/>
      <c r="AK52" s="444"/>
      <c r="AL52" s="444"/>
      <c r="AM52" s="133"/>
    </row>
    <row r="53" spans="1:39" ht="16.5" customHeight="1">
      <c r="A53" s="444"/>
      <c r="B53" s="444"/>
      <c r="C53" s="444"/>
      <c r="D53" s="444"/>
      <c r="E53" s="444"/>
      <c r="F53" s="444"/>
      <c r="G53" s="444"/>
      <c r="H53" s="444"/>
      <c r="I53" s="444"/>
      <c r="J53" s="444"/>
      <c r="K53" s="444"/>
      <c r="L53" s="444"/>
      <c r="M53" s="444"/>
      <c r="N53" s="444"/>
      <c r="O53" s="444"/>
      <c r="P53" s="444"/>
      <c r="Q53" s="444"/>
      <c r="R53" s="444"/>
      <c r="S53" s="444"/>
      <c r="T53" s="444"/>
      <c r="U53" s="1"/>
      <c r="V53" s="444"/>
      <c r="W53" s="444"/>
      <c r="X53" s="444"/>
      <c r="Y53" s="444"/>
      <c r="Z53" s="1"/>
      <c r="AA53" s="444"/>
      <c r="AB53" s="444"/>
      <c r="AC53" s="444"/>
      <c r="AD53" s="444"/>
      <c r="AE53" s="444"/>
      <c r="AF53" s="444"/>
      <c r="AG53" s="444"/>
      <c r="AH53" s="444"/>
      <c r="AI53" s="444"/>
      <c r="AJ53" s="444"/>
      <c r="AK53" s="444"/>
      <c r="AL53" s="444"/>
      <c r="AM53" s="444"/>
    </row>
    <row r="54" spans="1:39" ht="16.5" customHeight="1">
      <c r="A54" s="444"/>
      <c r="B54" s="444"/>
      <c r="C54" s="444"/>
      <c r="D54" s="444"/>
      <c r="E54" s="444"/>
      <c r="F54" s="444"/>
      <c r="G54" s="444"/>
      <c r="H54" s="444"/>
      <c r="I54" s="444"/>
      <c r="J54" s="444"/>
      <c r="K54" s="444"/>
      <c r="L54" s="444"/>
      <c r="M54" s="444"/>
      <c r="N54" s="444"/>
      <c r="O54" s="444"/>
      <c r="P54" s="444"/>
      <c r="Q54" s="444"/>
      <c r="R54" s="444"/>
      <c r="S54" s="444"/>
      <c r="T54" s="444"/>
      <c r="U54" s="1"/>
      <c r="V54" s="444"/>
      <c r="W54" s="444"/>
      <c r="X54" s="444"/>
      <c r="Y54" s="444"/>
      <c r="Z54" s="1"/>
      <c r="AA54" s="444"/>
      <c r="AB54" s="444"/>
      <c r="AC54" s="444"/>
      <c r="AD54" s="444"/>
      <c r="AE54" s="444"/>
      <c r="AF54" s="444"/>
      <c r="AG54" s="444"/>
      <c r="AH54" s="444"/>
      <c r="AI54" s="444"/>
      <c r="AJ54" s="444"/>
      <c r="AK54" s="444"/>
      <c r="AL54" s="444"/>
      <c r="AM54" s="444"/>
    </row>
    <row r="55" spans="1:39" ht="12.75">
      <c r="A55" s="444"/>
      <c r="B55" s="444"/>
      <c r="C55" s="444"/>
      <c r="D55" s="444"/>
      <c r="E55" s="444"/>
      <c r="F55" s="444"/>
      <c r="G55" s="444"/>
      <c r="H55" s="444"/>
      <c r="I55" s="444"/>
      <c r="J55" s="444"/>
      <c r="K55" s="444"/>
      <c r="L55" s="444"/>
      <c r="M55" s="444"/>
      <c r="N55" s="444"/>
      <c r="O55" s="444"/>
      <c r="P55" s="444"/>
      <c r="Q55" s="444"/>
      <c r="R55" s="444"/>
      <c r="S55" s="444"/>
      <c r="T55" s="444"/>
      <c r="U55" s="1"/>
      <c r="V55" s="444"/>
      <c r="W55" s="444"/>
      <c r="X55" s="444"/>
      <c r="Y55" s="444"/>
      <c r="Z55" s="1"/>
      <c r="AA55" s="444"/>
      <c r="AB55" s="444"/>
      <c r="AC55" s="444"/>
      <c r="AD55" s="444"/>
      <c r="AE55" s="444"/>
      <c r="AF55" s="444"/>
      <c r="AG55" s="444"/>
      <c r="AH55" s="444"/>
      <c r="AI55" s="444"/>
      <c r="AJ55" s="444"/>
      <c r="AK55" s="444"/>
      <c r="AL55" s="444"/>
      <c r="AM55" s="444"/>
    </row>
    <row r="56" spans="1:39" ht="12.75">
      <c r="A56" s="444"/>
      <c r="B56" s="444"/>
      <c r="C56" s="444"/>
      <c r="D56" s="444"/>
      <c r="E56" s="444"/>
      <c r="F56" s="444"/>
      <c r="G56" s="444"/>
      <c r="H56" s="444"/>
      <c r="I56" s="444"/>
      <c r="J56" s="444"/>
      <c r="K56" s="444"/>
      <c r="L56" s="444"/>
      <c r="M56" s="444"/>
      <c r="N56" s="444"/>
      <c r="O56" s="444"/>
      <c r="P56" s="444"/>
      <c r="Q56" s="444"/>
      <c r="R56" s="444"/>
      <c r="S56" s="444"/>
      <c r="T56" s="444"/>
      <c r="U56" s="1"/>
      <c r="V56" s="444"/>
      <c r="W56" s="444"/>
      <c r="X56" s="444"/>
      <c r="Y56" s="444"/>
      <c r="Z56" s="1"/>
      <c r="AA56" s="444"/>
      <c r="AB56" s="444"/>
      <c r="AC56" s="444"/>
      <c r="AD56" s="444"/>
      <c r="AE56" s="444"/>
      <c r="AF56" s="444"/>
      <c r="AG56" s="444"/>
      <c r="AH56" s="444"/>
      <c r="AI56" s="444"/>
      <c r="AJ56" s="444"/>
      <c r="AK56" s="444"/>
      <c r="AL56" s="444"/>
      <c r="AM56" s="444"/>
    </row>
    <row r="57" spans="1:39" ht="12.75">
      <c r="A57" s="444"/>
      <c r="B57" s="444"/>
      <c r="C57" s="444"/>
      <c r="D57" s="444"/>
      <c r="E57" s="444"/>
      <c r="F57" s="444"/>
      <c r="G57" s="444"/>
      <c r="H57" s="444"/>
      <c r="I57" s="444"/>
      <c r="J57" s="444"/>
      <c r="K57" s="444"/>
      <c r="L57" s="444"/>
      <c r="M57" s="444"/>
      <c r="N57" s="444"/>
      <c r="O57" s="444"/>
      <c r="P57" s="444"/>
      <c r="Q57" s="444"/>
      <c r="R57" s="444"/>
      <c r="S57" s="444"/>
      <c r="T57" s="444"/>
      <c r="U57" s="1"/>
      <c r="V57" s="444"/>
      <c r="W57" s="444"/>
      <c r="X57" s="444"/>
      <c r="Y57" s="444"/>
      <c r="Z57" s="1"/>
      <c r="AA57" s="444"/>
      <c r="AB57" s="444"/>
      <c r="AC57" s="444"/>
      <c r="AD57" s="444"/>
      <c r="AE57" s="444"/>
      <c r="AF57" s="444"/>
      <c r="AG57" s="444"/>
      <c r="AH57" s="444"/>
      <c r="AI57" s="444"/>
      <c r="AJ57" s="444"/>
      <c r="AK57" s="444"/>
      <c r="AL57" s="444"/>
      <c r="AM57" s="444"/>
    </row>
    <row r="58" spans="1:39" ht="12.75">
      <c r="A58" s="444"/>
      <c r="B58" s="444"/>
      <c r="C58" s="444"/>
      <c r="D58" s="444"/>
      <c r="E58" s="444"/>
      <c r="F58" s="444"/>
      <c r="G58" s="444"/>
      <c r="H58" s="444"/>
      <c r="I58" s="444"/>
      <c r="J58" s="444"/>
      <c r="K58" s="444"/>
      <c r="L58" s="444"/>
      <c r="M58" s="444"/>
      <c r="N58" s="444"/>
      <c r="O58" s="444"/>
      <c r="P58" s="444"/>
      <c r="Q58" s="444"/>
      <c r="R58" s="444"/>
      <c r="S58" s="444"/>
      <c r="T58" s="444"/>
      <c r="U58" s="1"/>
      <c r="V58" s="444"/>
      <c r="W58" s="444"/>
      <c r="X58" s="444"/>
      <c r="Y58" s="444"/>
      <c r="Z58" s="1"/>
      <c r="AA58" s="444"/>
      <c r="AB58" s="444"/>
      <c r="AC58" s="444"/>
      <c r="AD58" s="444"/>
      <c r="AE58" s="444"/>
      <c r="AF58" s="444"/>
      <c r="AG58" s="444"/>
      <c r="AH58" s="444"/>
      <c r="AI58" s="444"/>
      <c r="AJ58" s="444"/>
      <c r="AK58" s="444"/>
      <c r="AL58" s="444"/>
      <c r="AM58" s="444"/>
    </row>
    <row r="59" spans="1:39" ht="12.75">
      <c r="A59" s="444"/>
      <c r="B59" s="444"/>
      <c r="C59" s="444"/>
      <c r="D59" s="444"/>
      <c r="E59" s="444"/>
      <c r="F59" s="444"/>
      <c r="G59" s="444"/>
      <c r="H59" s="444"/>
      <c r="I59" s="444"/>
      <c r="J59" s="444"/>
      <c r="K59" s="444"/>
      <c r="L59" s="444"/>
      <c r="M59" s="444"/>
      <c r="N59" s="444"/>
      <c r="O59" s="444"/>
      <c r="P59" s="444"/>
      <c r="Q59" s="444"/>
      <c r="R59" s="444"/>
      <c r="S59" s="444"/>
      <c r="T59" s="444"/>
      <c r="U59" s="1"/>
      <c r="V59" s="444"/>
      <c r="W59" s="444"/>
      <c r="X59" s="444"/>
      <c r="Y59" s="444"/>
      <c r="Z59" s="1"/>
      <c r="AA59" s="444"/>
      <c r="AB59" s="444"/>
      <c r="AC59" s="444"/>
      <c r="AD59" s="444"/>
      <c r="AE59" s="444"/>
      <c r="AF59" s="444"/>
      <c r="AG59" s="444"/>
      <c r="AH59" s="444"/>
      <c r="AI59" s="444"/>
      <c r="AJ59" s="444"/>
      <c r="AK59" s="444"/>
      <c r="AL59" s="444"/>
      <c r="AM59" s="444"/>
    </row>
    <row r="60" spans="1:39" ht="12.75">
      <c r="A60" s="444"/>
      <c r="B60" s="444"/>
      <c r="C60" s="444"/>
      <c r="D60" s="444"/>
      <c r="E60" s="444"/>
      <c r="F60" s="444"/>
      <c r="G60" s="444"/>
      <c r="H60" s="444"/>
      <c r="I60" s="444"/>
      <c r="J60" s="444"/>
      <c r="K60" s="444"/>
      <c r="L60" s="444"/>
      <c r="M60" s="444"/>
      <c r="N60" s="444"/>
      <c r="O60" s="444"/>
      <c r="P60" s="444"/>
      <c r="Q60" s="444"/>
      <c r="R60" s="444"/>
      <c r="S60" s="444"/>
      <c r="T60" s="444"/>
      <c r="U60" s="1"/>
      <c r="V60" s="444"/>
      <c r="W60" s="444"/>
      <c r="X60" s="444"/>
      <c r="Y60" s="444"/>
      <c r="Z60" s="1"/>
      <c r="AA60" s="444"/>
      <c r="AB60" s="444"/>
      <c r="AC60" s="444"/>
      <c r="AD60" s="444"/>
      <c r="AE60" s="444"/>
      <c r="AF60" s="444"/>
      <c r="AG60" s="444"/>
      <c r="AH60" s="444"/>
      <c r="AI60" s="444"/>
      <c r="AJ60" s="444"/>
      <c r="AK60" s="444"/>
      <c r="AL60" s="444"/>
      <c r="AM60" s="444"/>
    </row>
    <row r="61" spans="1:39" ht="12.75">
      <c r="A61" s="444"/>
      <c r="B61" s="444"/>
      <c r="C61" s="444"/>
      <c r="D61" s="444"/>
      <c r="E61" s="444"/>
      <c r="F61" s="444"/>
      <c r="G61" s="444"/>
      <c r="H61" s="444"/>
      <c r="I61" s="444"/>
      <c r="J61" s="444"/>
      <c r="K61" s="444"/>
      <c r="L61" s="444"/>
      <c r="M61" s="444"/>
      <c r="N61" s="444"/>
      <c r="O61" s="444"/>
      <c r="P61" s="444"/>
      <c r="Q61" s="444"/>
      <c r="R61" s="444"/>
      <c r="S61" s="444"/>
      <c r="T61" s="444"/>
      <c r="U61" s="1"/>
      <c r="V61" s="444"/>
      <c r="W61" s="444"/>
      <c r="X61" s="444"/>
      <c r="Y61" s="444"/>
      <c r="Z61" s="1"/>
      <c r="AA61" s="444"/>
      <c r="AB61" s="444"/>
      <c r="AC61" s="444"/>
      <c r="AD61" s="444"/>
      <c r="AE61" s="444"/>
      <c r="AF61" s="444"/>
      <c r="AG61" s="444"/>
      <c r="AH61" s="444"/>
      <c r="AI61" s="444"/>
      <c r="AJ61" s="444"/>
      <c r="AK61" s="444"/>
      <c r="AL61" s="444"/>
      <c r="AM61" s="444"/>
    </row>
    <row r="62" spans="1:39" ht="12.75">
      <c r="A62" s="444"/>
      <c r="B62" s="444"/>
      <c r="C62" s="444"/>
      <c r="D62" s="444"/>
      <c r="E62" s="444"/>
      <c r="F62" s="444"/>
      <c r="G62" s="444"/>
      <c r="H62" s="444"/>
      <c r="I62" s="444"/>
      <c r="J62" s="444"/>
      <c r="K62" s="444"/>
      <c r="L62" s="444"/>
      <c r="M62" s="444"/>
      <c r="N62" s="444"/>
      <c r="O62" s="444"/>
      <c r="P62" s="444"/>
      <c r="Q62" s="444"/>
      <c r="R62" s="444"/>
      <c r="S62" s="444"/>
      <c r="T62" s="444"/>
      <c r="U62" s="1"/>
      <c r="V62" s="444"/>
      <c r="W62" s="444"/>
      <c r="X62" s="444"/>
      <c r="Y62" s="444"/>
      <c r="Z62" s="1"/>
      <c r="AA62" s="444"/>
      <c r="AB62" s="444"/>
      <c r="AC62" s="444"/>
      <c r="AD62" s="444"/>
      <c r="AE62" s="444"/>
      <c r="AF62" s="444"/>
      <c r="AG62" s="444"/>
      <c r="AH62" s="444"/>
      <c r="AI62" s="444"/>
      <c r="AJ62" s="444"/>
      <c r="AK62" s="444"/>
      <c r="AL62" s="444"/>
      <c r="AM62" s="444"/>
    </row>
    <row r="63" spans="1:39" ht="12" customHeight="1">
      <c r="A63" s="444"/>
      <c r="B63" s="444"/>
      <c r="C63" s="444"/>
      <c r="D63" s="444"/>
      <c r="E63" s="444"/>
      <c r="F63" s="444"/>
      <c r="G63" s="444"/>
      <c r="H63" s="444"/>
      <c r="I63" s="444"/>
      <c r="J63" s="444"/>
      <c r="K63" s="444"/>
      <c r="L63" s="444"/>
      <c r="M63" s="444"/>
      <c r="N63" s="444"/>
      <c r="O63" s="444"/>
      <c r="P63" s="444"/>
      <c r="Q63" s="444"/>
      <c r="R63" s="444"/>
      <c r="S63" s="444"/>
      <c r="T63" s="444"/>
      <c r="U63" s="1"/>
      <c r="V63" s="444"/>
      <c r="W63" s="444"/>
      <c r="X63" s="444"/>
      <c r="Y63" s="444"/>
      <c r="Z63" s="1"/>
      <c r="AA63" s="444"/>
      <c r="AB63" s="444"/>
      <c r="AC63" s="444"/>
      <c r="AD63" s="444"/>
      <c r="AE63" s="444"/>
      <c r="AF63" s="444"/>
      <c r="AG63" s="444"/>
      <c r="AH63" s="444"/>
      <c r="AI63" s="444"/>
      <c r="AJ63" s="444"/>
      <c r="AK63" s="444"/>
      <c r="AL63" s="444"/>
      <c r="AM63" s="444"/>
    </row>
    <row r="64" spans="1:39" ht="12.75">
      <c r="A64" s="444"/>
      <c r="B64" s="444"/>
      <c r="C64" s="444"/>
      <c r="D64" s="444"/>
      <c r="E64" s="444"/>
      <c r="F64" s="444"/>
      <c r="G64" s="444"/>
      <c r="H64" s="444"/>
      <c r="I64" s="444"/>
      <c r="J64" s="444"/>
      <c r="K64" s="444"/>
      <c r="L64" s="444"/>
      <c r="M64" s="444"/>
      <c r="N64" s="444"/>
      <c r="O64" s="444"/>
      <c r="P64" s="444"/>
      <c r="Q64" s="444"/>
      <c r="R64" s="444"/>
      <c r="S64" s="444"/>
      <c r="T64" s="444"/>
      <c r="U64" s="1"/>
      <c r="V64" s="444"/>
      <c r="W64" s="444"/>
      <c r="X64" s="444"/>
      <c r="Y64" s="444"/>
      <c r="Z64" s="1"/>
      <c r="AA64" s="444"/>
      <c r="AB64" s="444"/>
      <c r="AC64" s="444"/>
      <c r="AD64" s="444"/>
      <c r="AE64" s="444"/>
      <c r="AF64" s="444"/>
      <c r="AG64" s="444"/>
      <c r="AH64" s="444"/>
      <c r="AI64" s="444"/>
      <c r="AJ64" s="444"/>
      <c r="AK64" s="444"/>
      <c r="AL64" s="444"/>
      <c r="AM64" s="444"/>
    </row>
    <row r="65" spans="3:32" ht="12.75">
      <c r="C65" s="444"/>
      <c r="D65" s="444"/>
      <c r="E65" s="444"/>
      <c r="F65" s="444"/>
      <c r="G65" s="444"/>
      <c r="H65" s="444"/>
      <c r="I65" s="444"/>
      <c r="J65" s="444"/>
      <c r="K65" s="444"/>
      <c r="L65" s="444"/>
      <c r="M65" s="444"/>
      <c r="N65" s="444"/>
      <c r="O65" s="444"/>
      <c r="P65" s="444"/>
      <c r="Q65" s="444"/>
      <c r="R65" s="444"/>
      <c r="S65" s="444"/>
      <c r="T65" s="444"/>
      <c r="U65" s="1"/>
      <c r="V65" s="444"/>
      <c r="W65" s="444"/>
      <c r="X65" s="444"/>
      <c r="Y65" s="444"/>
      <c r="Z65" s="1"/>
      <c r="AA65" s="444"/>
      <c r="AB65" s="444"/>
      <c r="AC65" s="444"/>
      <c r="AD65" s="444"/>
      <c r="AE65" s="444"/>
      <c r="AF65" s="286"/>
    </row>
    <row r="66" spans="3:32" s="152" customFormat="1" ht="13.5" hidden="1" thickBot="1">
      <c r="C66" s="164" t="s">
        <v>369</v>
      </c>
      <c r="D66" s="165" t="s">
        <v>374</v>
      </c>
      <c r="E66" s="165" t="s">
        <v>375</v>
      </c>
      <c r="F66" s="165" t="s">
        <v>376</v>
      </c>
      <c r="G66" s="165" t="s">
        <v>377</v>
      </c>
      <c r="H66" s="165" t="s">
        <v>378</v>
      </c>
      <c r="I66" s="165" t="s">
        <v>379</v>
      </c>
      <c r="J66" s="165" t="s">
        <v>380</v>
      </c>
      <c r="K66" s="165" t="s">
        <v>381</v>
      </c>
      <c r="L66" s="165" t="s">
        <v>382</v>
      </c>
      <c r="M66" s="165" t="s">
        <v>383</v>
      </c>
      <c r="N66" s="165" t="s">
        <v>384</v>
      </c>
      <c r="O66" s="165" t="s">
        <v>385</v>
      </c>
      <c r="P66" s="165" t="s">
        <v>386</v>
      </c>
      <c r="Q66" s="165" t="s">
        <v>387</v>
      </c>
      <c r="R66" s="165" t="s">
        <v>388</v>
      </c>
      <c r="S66" s="165" t="s">
        <v>389</v>
      </c>
      <c r="T66" s="165" t="s">
        <v>390</v>
      </c>
      <c r="U66" s="165" t="s">
        <v>391</v>
      </c>
      <c r="V66" s="165" t="s">
        <v>392</v>
      </c>
      <c r="W66" s="165" t="s">
        <v>393</v>
      </c>
      <c r="X66" s="165" t="s">
        <v>394</v>
      </c>
      <c r="Y66" s="165" t="s">
        <v>395</v>
      </c>
      <c r="Z66" s="165" t="s">
        <v>396</v>
      </c>
      <c r="AA66" s="165" t="s">
        <v>397</v>
      </c>
      <c r="AB66" s="165" t="s">
        <v>398</v>
      </c>
      <c r="AC66" s="165" t="s">
        <v>399</v>
      </c>
      <c r="AD66" s="165" t="s">
        <v>400</v>
      </c>
      <c r="AE66" s="165" t="s">
        <v>401</v>
      </c>
      <c r="AF66" s="166" t="s">
        <v>171</v>
      </c>
    </row>
    <row r="67" spans="3:32" ht="12.75" hidden="1">
      <c r="C67" s="167" t="s">
        <v>26</v>
      </c>
      <c r="D67" s="168">
        <f>IFERROR(VLOOKUP($C67&amp;"_"&amp;D$66,'Original Calculateur S'!$C$4:$H$284,5,0),"")</f>
        <v>1.4175E-2</v>
      </c>
      <c r="E67" s="168">
        <f>IFERROR(VLOOKUP($C67&amp;"_"&amp;E$66,'Original Calculateur S'!$C$4:$H$284,5,0),"")</f>
        <v>0</v>
      </c>
      <c r="F67" s="168">
        <f>IFERROR(VLOOKUP($C67&amp;"_"&amp;F$66,'Original Calculateur S'!$C$4:$H$284,5,0),"")</f>
        <v>1.3499999999999997E-4</v>
      </c>
      <c r="G67" s="168">
        <f>IFERROR(VLOOKUP($C67&amp;"_"&amp;G$66,'Original Calculateur S'!$C$4:$H$284,5,0),"")</f>
        <v>0</v>
      </c>
      <c r="H67" s="168" t="str">
        <f>IFERROR(VLOOKUP($C67&amp;"_"&amp;H$66,'Original Calculateur S'!$C$4:$H$284,5,0),"")</f>
        <v/>
      </c>
      <c r="I67" s="168" t="str">
        <f>IFERROR(VLOOKUP($C67&amp;"_"&amp;I$66,'Original Calculateur S'!$C$4:$H$284,5,0),"")</f>
        <v/>
      </c>
      <c r="J67" s="168" t="str">
        <f>IFERROR(VLOOKUP($C67&amp;"_"&amp;J$66,'Original Calculateur S'!$C$4:$H$284,5,0),"")</f>
        <v/>
      </c>
      <c r="K67" s="168" t="str">
        <f>IFERROR(VLOOKUP($C67&amp;"_"&amp;K$66,'Original Calculateur S'!$C$4:$H$284,5,0),"")</f>
        <v/>
      </c>
      <c r="L67" s="168" t="str">
        <f>IFERROR(VLOOKUP($C67&amp;"_"&amp;L$66,'Original Calculateur S'!$C$4:$H$284,5,0),"")</f>
        <v/>
      </c>
      <c r="M67" s="168" t="str">
        <f>IFERROR(VLOOKUP($C67&amp;"_"&amp;M$66,'Original Calculateur S'!$C$4:$H$284,5,0),"")</f>
        <v/>
      </c>
      <c r="N67" s="168" t="str">
        <f>IFERROR(VLOOKUP($C67&amp;"_"&amp;N$66,'Original Calculateur S'!$C$4:$H$284,5,0),"")</f>
        <v/>
      </c>
      <c r="O67" s="168" t="str">
        <f>IFERROR(VLOOKUP($C67&amp;"_"&amp;O$66,'Original Calculateur S'!$C$4:$H$284,5,0),"")</f>
        <v/>
      </c>
      <c r="P67" s="168" t="str">
        <f>IFERROR(VLOOKUP($C67&amp;"_"&amp;P$66,'Original Calculateur S'!$C$4:$H$284,5,0),"")</f>
        <v/>
      </c>
      <c r="Q67" s="168" t="str">
        <f>IFERROR(VLOOKUP($C67&amp;"_"&amp;Q$66,'Original Calculateur S'!$C$4:$H$284,5,0),"")</f>
        <v/>
      </c>
      <c r="R67" s="168" t="str">
        <f>IFERROR(VLOOKUP($C67&amp;"_"&amp;R$66,'Original Calculateur S'!$C$4:$H$284,5,0),"")</f>
        <v/>
      </c>
      <c r="S67" s="168" t="str">
        <f>IFERROR(VLOOKUP($C67&amp;"_"&amp;S$66,'Original Calculateur S'!$C$4:$H$284,5,0),"")</f>
        <v/>
      </c>
      <c r="T67" s="168" t="str">
        <f>IFERROR(VLOOKUP($C67&amp;"_"&amp;T$66,'Original Calculateur S'!$C$4:$H$284,5,0),"")</f>
        <v/>
      </c>
      <c r="U67" s="168" t="str">
        <f>IFERROR(VLOOKUP($C67&amp;"_"&amp;U$66,'Original Calculateur S'!$C$4:$H$284,5,0),"")</f>
        <v/>
      </c>
      <c r="V67" s="168" t="str">
        <f>IFERROR(VLOOKUP($C67&amp;"_"&amp;V$66,'Original Calculateur S'!$C$4:$H$284,5,0),"")</f>
        <v/>
      </c>
      <c r="W67" s="168" t="str">
        <f>IFERROR(VLOOKUP($C67&amp;"_"&amp;W$66,'Original Calculateur S'!$C$4:$H$284,5,0),"")</f>
        <v/>
      </c>
      <c r="X67" s="168" t="str">
        <f>IFERROR(VLOOKUP($C67&amp;"_"&amp;X$66,'Original Calculateur S'!$C$4:$H$284,5,0),"")</f>
        <v/>
      </c>
      <c r="Y67" s="168" t="str">
        <f>IFERROR(VLOOKUP($C67&amp;"_"&amp;Y$66,'Original Calculateur S'!$C$4:$H$284,5,0),"")</f>
        <v/>
      </c>
      <c r="Z67" s="168" t="str">
        <f>IFERROR(VLOOKUP($C67&amp;"_"&amp;Z$66,'Original Calculateur S'!$C$4:$H$284,5,0),"")</f>
        <v/>
      </c>
      <c r="AA67" s="168" t="str">
        <f>IFERROR(VLOOKUP($C67&amp;"_"&amp;AA$66,'Original Calculateur S'!$C$4:$H$284,5,0),"")</f>
        <v/>
      </c>
      <c r="AB67" s="168" t="str">
        <f>IFERROR(VLOOKUP($C67&amp;"_"&amp;AB$66,'Original Calculateur S'!$C$4:$H$284,5,0),"")</f>
        <v/>
      </c>
      <c r="AC67" s="168" t="str">
        <f>IFERROR(VLOOKUP($C67&amp;"_"&amp;AC$66,'Original Calculateur S'!$C$4:$H$284,5,0),"")</f>
        <v/>
      </c>
      <c r="AD67" s="168" t="str">
        <f>IFERROR(VLOOKUP($C67&amp;"_"&amp;AD$66,'Original Calculateur S'!$C$4:$H$284,5,0),"")</f>
        <v/>
      </c>
      <c r="AE67" s="168" t="str">
        <f>IFERROR(VLOOKUP($C67&amp;"_"&amp;AE$66,'Original Calculateur S'!$C$4:$H$284,5,0),"")</f>
        <v/>
      </c>
      <c r="AF67" s="169">
        <f t="shared" ref="AF67:AF98" si="0">SUM(D67:AE67)</f>
        <v>1.431E-2</v>
      </c>
    </row>
    <row r="68" spans="3:32" ht="12.75" hidden="1">
      <c r="C68" s="170" t="s">
        <v>78</v>
      </c>
      <c r="D68" s="171">
        <f>IFERROR(VLOOKUP($C68&amp;"_"&amp;D$66,'Original Calculateur S'!$C$4:$H$284,5,0),"")</f>
        <v>3.0000000000000001E-3</v>
      </c>
      <c r="E68" s="171" t="str">
        <f>IFERROR(VLOOKUP($C68&amp;"_"&amp;E$66,'Original Calculateur S'!$C$4:$H$284,5,0),"")</f>
        <v/>
      </c>
      <c r="F68" s="171" t="str">
        <f>IFERROR(VLOOKUP($C68&amp;"_"&amp;F$66,'Original Calculateur S'!$C$4:$H$284,5,0),"")</f>
        <v/>
      </c>
      <c r="G68" s="171" t="str">
        <f>IFERROR(VLOOKUP($C68&amp;"_"&amp;G$66,'Original Calculateur S'!$C$4:$H$284,5,0),"")</f>
        <v/>
      </c>
      <c r="H68" s="171" t="str">
        <f>IFERROR(VLOOKUP($C68&amp;"_"&amp;H$66,'Original Calculateur S'!$C$4:$H$284,5,0),"")</f>
        <v/>
      </c>
      <c r="I68" s="171" t="str">
        <f>IFERROR(VLOOKUP($C68&amp;"_"&amp;I$66,'Original Calculateur S'!$C$4:$H$284,5,0),"")</f>
        <v/>
      </c>
      <c r="J68" s="171" t="str">
        <f>IFERROR(VLOOKUP($C68&amp;"_"&amp;J$66,'Original Calculateur S'!$C$4:$H$284,5,0),"")</f>
        <v/>
      </c>
      <c r="K68" s="171" t="str">
        <f>IFERROR(VLOOKUP($C68&amp;"_"&amp;K$66,'Original Calculateur S'!$C$4:$H$284,5,0),"")</f>
        <v/>
      </c>
      <c r="L68" s="171" t="str">
        <f>IFERROR(VLOOKUP($C68&amp;"_"&amp;L$66,'Original Calculateur S'!$C$4:$H$284,5,0),"")</f>
        <v/>
      </c>
      <c r="M68" s="171" t="str">
        <f>IFERROR(VLOOKUP($C68&amp;"_"&amp;M$66,'Original Calculateur S'!$C$4:$H$284,5,0),"")</f>
        <v/>
      </c>
      <c r="N68" s="171" t="str">
        <f>IFERROR(VLOOKUP($C68&amp;"_"&amp;N$66,'Original Calculateur S'!$C$4:$H$284,5,0),"")</f>
        <v/>
      </c>
      <c r="O68" s="171" t="str">
        <f>IFERROR(VLOOKUP($C68&amp;"_"&amp;O$66,'Original Calculateur S'!$C$4:$H$284,5,0),"")</f>
        <v/>
      </c>
      <c r="P68" s="171" t="str">
        <f>IFERROR(VLOOKUP($C68&amp;"_"&amp;P$66,'Original Calculateur S'!$C$4:$H$284,5,0),"")</f>
        <v/>
      </c>
      <c r="Q68" s="171" t="str">
        <f>IFERROR(VLOOKUP($C68&amp;"_"&amp;Q$66,'Original Calculateur S'!$C$4:$H$284,5,0),"")</f>
        <v/>
      </c>
      <c r="R68" s="171" t="str">
        <f>IFERROR(VLOOKUP($C68&amp;"_"&amp;R$66,'Original Calculateur S'!$C$4:$H$284,5,0),"")</f>
        <v/>
      </c>
      <c r="S68" s="171" t="str">
        <f>IFERROR(VLOOKUP($C68&amp;"_"&amp;S$66,'Original Calculateur S'!$C$4:$H$284,5,0),"")</f>
        <v/>
      </c>
      <c r="T68" s="171" t="str">
        <f>IFERROR(VLOOKUP($C68&amp;"_"&amp;T$66,'Original Calculateur S'!$C$4:$H$284,5,0),"")</f>
        <v/>
      </c>
      <c r="U68" s="171" t="str">
        <f>IFERROR(VLOOKUP($C68&amp;"_"&amp;U$66,'Original Calculateur S'!$C$4:$H$284,5,0),"")</f>
        <v/>
      </c>
      <c r="V68" s="171" t="str">
        <f>IFERROR(VLOOKUP($C68&amp;"_"&amp;V$66,'Original Calculateur S'!$C$4:$H$284,5,0),"")</f>
        <v/>
      </c>
      <c r="W68" s="171" t="str">
        <f>IFERROR(VLOOKUP($C68&amp;"_"&amp;W$66,'Original Calculateur S'!$C$4:$H$284,5,0),"")</f>
        <v/>
      </c>
      <c r="X68" s="171" t="str">
        <f>IFERROR(VLOOKUP($C68&amp;"_"&amp;X$66,'Original Calculateur S'!$C$4:$H$284,5,0),"")</f>
        <v/>
      </c>
      <c r="Y68" s="171" t="str">
        <f>IFERROR(VLOOKUP($C68&amp;"_"&amp;Y$66,'Original Calculateur S'!$C$4:$H$284,5,0),"")</f>
        <v/>
      </c>
      <c r="Z68" s="171" t="str">
        <f>IFERROR(VLOOKUP($C68&amp;"_"&amp;Z$66,'Original Calculateur S'!$C$4:$H$284,5,0),"")</f>
        <v/>
      </c>
      <c r="AA68" s="171" t="str">
        <f>IFERROR(VLOOKUP($C68&amp;"_"&amp;AA$66,'Original Calculateur S'!$C$4:$H$284,5,0),"")</f>
        <v/>
      </c>
      <c r="AB68" s="171" t="str">
        <f>IFERROR(VLOOKUP($C68&amp;"_"&amp;AB$66,'Original Calculateur S'!$C$4:$H$284,5,0),"")</f>
        <v/>
      </c>
      <c r="AC68" s="171" t="str">
        <f>IFERROR(VLOOKUP($C68&amp;"_"&amp;AC$66,'Original Calculateur S'!$C$4:$H$284,5,0),"")</f>
        <v/>
      </c>
      <c r="AD68" s="171" t="str">
        <f>IFERROR(VLOOKUP($C68&amp;"_"&amp;AD$66,'Original Calculateur S'!$C$4:$H$284,5,0),"")</f>
        <v/>
      </c>
      <c r="AE68" s="171" t="str">
        <f>IFERROR(VLOOKUP($C68&amp;"_"&amp;AE$66,'Original Calculateur S'!$C$4:$H$284,5,0),"")</f>
        <v/>
      </c>
      <c r="AF68" s="172">
        <f t="shared" si="0"/>
        <v>3.0000000000000001E-3</v>
      </c>
    </row>
    <row r="69" spans="3:32" ht="12.75" hidden="1">
      <c r="C69" s="173" t="s">
        <v>79</v>
      </c>
      <c r="D69" s="174">
        <f>IFERROR(VLOOKUP($C69&amp;"_"&amp;D$66,'Original Calculateur S'!$C$4:$H$284,5,0),"")</f>
        <v>0.38474999999999993</v>
      </c>
      <c r="E69" s="174" t="str">
        <f>IFERROR(VLOOKUP($C69&amp;"_"&amp;E$66,'Original Calculateur S'!$C$4:$H$284,5,0),"")</f>
        <v/>
      </c>
      <c r="F69" s="174" t="str">
        <f>IFERROR(VLOOKUP($C69&amp;"_"&amp;F$66,'Original Calculateur S'!$C$4:$H$284,5,0),"")</f>
        <v/>
      </c>
      <c r="G69" s="174" t="str">
        <f>IFERROR(VLOOKUP($C69&amp;"_"&amp;G$66,'Original Calculateur S'!$C$4:$H$284,5,0),"")</f>
        <v/>
      </c>
      <c r="H69" s="174" t="str">
        <f>IFERROR(VLOOKUP($C69&amp;"_"&amp;H$66,'Original Calculateur S'!$C$4:$H$284,5,0),"")</f>
        <v/>
      </c>
      <c r="I69" s="174" t="str">
        <f>IFERROR(VLOOKUP($C69&amp;"_"&amp;I$66,'Original Calculateur S'!$C$4:$H$284,5,0),"")</f>
        <v/>
      </c>
      <c r="J69" s="174" t="str">
        <f>IFERROR(VLOOKUP($C69&amp;"_"&amp;J$66,'Original Calculateur S'!$C$4:$H$284,5,0),"")</f>
        <v/>
      </c>
      <c r="K69" s="174" t="str">
        <f>IFERROR(VLOOKUP($C69&amp;"_"&amp;K$66,'Original Calculateur S'!$C$4:$H$284,5,0),"")</f>
        <v/>
      </c>
      <c r="L69" s="174" t="str">
        <f>IFERROR(VLOOKUP($C69&amp;"_"&amp;L$66,'Original Calculateur S'!$C$4:$H$284,5,0),"")</f>
        <v/>
      </c>
      <c r="M69" s="174" t="str">
        <f>IFERROR(VLOOKUP($C69&amp;"_"&amp;M$66,'Original Calculateur S'!$C$4:$H$284,5,0),"")</f>
        <v/>
      </c>
      <c r="N69" s="174" t="str">
        <f>IFERROR(VLOOKUP($C69&amp;"_"&amp;N$66,'Original Calculateur S'!$C$4:$H$284,5,0),"")</f>
        <v/>
      </c>
      <c r="O69" s="174" t="str">
        <f>IFERROR(VLOOKUP($C69&amp;"_"&amp;O$66,'Original Calculateur S'!$C$4:$H$284,5,0),"")</f>
        <v/>
      </c>
      <c r="P69" s="174" t="str">
        <f>IFERROR(VLOOKUP($C69&amp;"_"&amp;P$66,'Original Calculateur S'!$C$4:$H$284,5,0),"")</f>
        <v/>
      </c>
      <c r="Q69" s="174" t="str">
        <f>IFERROR(VLOOKUP($C69&amp;"_"&amp;Q$66,'Original Calculateur S'!$C$4:$H$284,5,0),"")</f>
        <v/>
      </c>
      <c r="R69" s="174" t="str">
        <f>IFERROR(VLOOKUP($C69&amp;"_"&amp;R$66,'Original Calculateur S'!$C$4:$H$284,5,0),"")</f>
        <v/>
      </c>
      <c r="S69" s="174" t="str">
        <f>IFERROR(VLOOKUP($C69&amp;"_"&amp;S$66,'Original Calculateur S'!$C$4:$H$284,5,0),"")</f>
        <v/>
      </c>
      <c r="T69" s="174" t="str">
        <f>IFERROR(VLOOKUP($C69&amp;"_"&amp;T$66,'Original Calculateur S'!$C$4:$H$284,5,0),"")</f>
        <v/>
      </c>
      <c r="U69" s="174" t="str">
        <f>IFERROR(VLOOKUP($C69&amp;"_"&amp;U$66,'Original Calculateur S'!$C$4:$H$284,5,0),"")</f>
        <v/>
      </c>
      <c r="V69" s="174" t="str">
        <f>IFERROR(VLOOKUP($C69&amp;"_"&amp;V$66,'Original Calculateur S'!$C$4:$H$284,5,0),"")</f>
        <v/>
      </c>
      <c r="W69" s="174" t="str">
        <f>IFERROR(VLOOKUP($C69&amp;"_"&amp;W$66,'Original Calculateur S'!$C$4:$H$284,5,0),"")</f>
        <v/>
      </c>
      <c r="X69" s="174" t="str">
        <f>IFERROR(VLOOKUP($C69&amp;"_"&amp;X$66,'Original Calculateur S'!$C$4:$H$284,5,0),"")</f>
        <v/>
      </c>
      <c r="Y69" s="174" t="str">
        <f>IFERROR(VLOOKUP($C69&amp;"_"&amp;Y$66,'Original Calculateur S'!$C$4:$H$284,5,0),"")</f>
        <v/>
      </c>
      <c r="Z69" s="174" t="str">
        <f>IFERROR(VLOOKUP($C69&amp;"_"&amp;Z$66,'Original Calculateur S'!$C$4:$H$284,5,0),"")</f>
        <v/>
      </c>
      <c r="AA69" s="174" t="str">
        <f>IFERROR(VLOOKUP($C69&amp;"_"&amp;AA$66,'Original Calculateur S'!$C$4:$H$284,5,0),"")</f>
        <v/>
      </c>
      <c r="AB69" s="174" t="str">
        <f>IFERROR(VLOOKUP($C69&amp;"_"&amp;AB$66,'Original Calculateur S'!$C$4:$H$284,5,0),"")</f>
        <v/>
      </c>
      <c r="AC69" s="174" t="str">
        <f>IFERROR(VLOOKUP($C69&amp;"_"&amp;AC$66,'Original Calculateur S'!$C$4:$H$284,5,0),"")</f>
        <v/>
      </c>
      <c r="AD69" s="174" t="str">
        <f>IFERROR(VLOOKUP($C69&amp;"_"&amp;AD$66,'Original Calculateur S'!$C$4:$H$284,5,0),"")</f>
        <v/>
      </c>
      <c r="AE69" s="174" t="str">
        <f>IFERROR(VLOOKUP($C69&amp;"_"&amp;AE$66,'Original Calculateur S'!$C$4:$H$284,5,0),"")</f>
        <v/>
      </c>
      <c r="AF69" s="175">
        <f t="shared" si="0"/>
        <v>0.38474999999999993</v>
      </c>
    </row>
    <row r="70" spans="3:32" ht="12.75" hidden="1">
      <c r="C70" s="170" t="s">
        <v>19</v>
      </c>
      <c r="D70" s="171">
        <f>IFERROR(VLOOKUP($C70&amp;"_"&amp;D$66,'Original Calculateur S'!$C$4:$H$284,5,0),"")</f>
        <v>0.34199999999999997</v>
      </c>
      <c r="E70" s="171">
        <f>IFERROR(VLOOKUP($C70&amp;"_"&amp;E$66,'Original Calculateur S'!$C$4:$H$284,5,0),"")</f>
        <v>0</v>
      </c>
      <c r="F70" s="171" t="str">
        <f>IFERROR(VLOOKUP($C70&amp;"_"&amp;F$66,'Original Calculateur S'!$C$4:$H$284,5,0),"")</f>
        <v/>
      </c>
      <c r="G70" s="171" t="str">
        <f>IFERROR(VLOOKUP($C70&amp;"_"&amp;G$66,'Original Calculateur S'!$C$4:$H$284,5,0),"")</f>
        <v/>
      </c>
      <c r="H70" s="171" t="str">
        <f>IFERROR(VLOOKUP($C70&amp;"_"&amp;H$66,'Original Calculateur S'!$C$4:$H$284,5,0),"")</f>
        <v/>
      </c>
      <c r="I70" s="171" t="str">
        <f>IFERROR(VLOOKUP($C70&amp;"_"&amp;I$66,'Original Calculateur S'!$C$4:$H$284,5,0),"")</f>
        <v/>
      </c>
      <c r="J70" s="171" t="str">
        <f>IFERROR(VLOOKUP($C70&amp;"_"&amp;J$66,'Original Calculateur S'!$C$4:$H$284,5,0),"")</f>
        <v/>
      </c>
      <c r="K70" s="171" t="str">
        <f>IFERROR(VLOOKUP($C70&amp;"_"&amp;K$66,'Original Calculateur S'!$C$4:$H$284,5,0),"")</f>
        <v/>
      </c>
      <c r="L70" s="171" t="str">
        <f>IFERROR(VLOOKUP($C70&amp;"_"&amp;L$66,'Original Calculateur S'!$C$4:$H$284,5,0),"")</f>
        <v/>
      </c>
      <c r="M70" s="171" t="str">
        <f>IFERROR(VLOOKUP($C70&amp;"_"&amp;M$66,'Original Calculateur S'!$C$4:$H$284,5,0),"")</f>
        <v/>
      </c>
      <c r="N70" s="171" t="str">
        <f>IFERROR(VLOOKUP($C70&amp;"_"&amp;N$66,'Original Calculateur S'!$C$4:$H$284,5,0),"")</f>
        <v/>
      </c>
      <c r="O70" s="171" t="str">
        <f>IFERROR(VLOOKUP($C70&amp;"_"&amp;O$66,'Original Calculateur S'!$C$4:$H$284,5,0),"")</f>
        <v/>
      </c>
      <c r="P70" s="171" t="str">
        <f>IFERROR(VLOOKUP($C70&amp;"_"&amp;P$66,'Original Calculateur S'!$C$4:$H$284,5,0),"")</f>
        <v/>
      </c>
      <c r="Q70" s="171" t="str">
        <f>IFERROR(VLOOKUP($C70&amp;"_"&amp;Q$66,'Original Calculateur S'!$C$4:$H$284,5,0),"")</f>
        <v/>
      </c>
      <c r="R70" s="171" t="str">
        <f>IFERROR(VLOOKUP($C70&amp;"_"&amp;R$66,'Original Calculateur S'!$C$4:$H$284,5,0),"")</f>
        <v/>
      </c>
      <c r="S70" s="171" t="str">
        <f>IFERROR(VLOOKUP($C70&amp;"_"&amp;S$66,'Original Calculateur S'!$C$4:$H$284,5,0),"")</f>
        <v/>
      </c>
      <c r="T70" s="171" t="str">
        <f>IFERROR(VLOOKUP($C70&amp;"_"&amp;T$66,'Original Calculateur S'!$C$4:$H$284,5,0),"")</f>
        <v/>
      </c>
      <c r="U70" s="171" t="str">
        <f>IFERROR(VLOOKUP($C70&amp;"_"&amp;U$66,'Original Calculateur S'!$C$4:$H$284,5,0),"")</f>
        <v/>
      </c>
      <c r="V70" s="171" t="str">
        <f>IFERROR(VLOOKUP($C70&amp;"_"&amp;V$66,'Original Calculateur S'!$C$4:$H$284,5,0),"")</f>
        <v/>
      </c>
      <c r="W70" s="171" t="str">
        <f>IFERROR(VLOOKUP($C70&amp;"_"&amp;W$66,'Original Calculateur S'!$C$4:$H$284,5,0),"")</f>
        <v/>
      </c>
      <c r="X70" s="171" t="str">
        <f>IFERROR(VLOOKUP($C70&amp;"_"&amp;X$66,'Original Calculateur S'!$C$4:$H$284,5,0),"")</f>
        <v/>
      </c>
      <c r="Y70" s="171" t="str">
        <f>IFERROR(VLOOKUP($C70&amp;"_"&amp;Y$66,'Original Calculateur S'!$C$4:$H$284,5,0),"")</f>
        <v/>
      </c>
      <c r="Z70" s="171" t="str">
        <f>IFERROR(VLOOKUP($C70&amp;"_"&amp;Z$66,'Original Calculateur S'!$C$4:$H$284,5,0),"")</f>
        <v/>
      </c>
      <c r="AA70" s="171" t="str">
        <f>IFERROR(VLOOKUP($C70&amp;"_"&amp;AA$66,'Original Calculateur S'!$C$4:$H$284,5,0),"")</f>
        <v/>
      </c>
      <c r="AB70" s="171" t="str">
        <f>IFERROR(VLOOKUP($C70&amp;"_"&amp;AB$66,'Original Calculateur S'!$C$4:$H$284,5,0),"")</f>
        <v/>
      </c>
      <c r="AC70" s="171" t="str">
        <f>IFERROR(VLOOKUP($C70&amp;"_"&amp;AC$66,'Original Calculateur S'!$C$4:$H$284,5,0),"")</f>
        <v/>
      </c>
      <c r="AD70" s="171" t="str">
        <f>IFERROR(VLOOKUP($C70&amp;"_"&amp;AD$66,'Original Calculateur S'!$C$4:$H$284,5,0),"")</f>
        <v/>
      </c>
      <c r="AE70" s="171" t="str">
        <f>IFERROR(VLOOKUP($C70&amp;"_"&amp;AE$66,'Original Calculateur S'!$C$4:$H$284,5,0),"")</f>
        <v/>
      </c>
      <c r="AF70" s="172">
        <f t="shared" si="0"/>
        <v>0.34199999999999997</v>
      </c>
    </row>
    <row r="71" spans="3:32" ht="12.75" hidden="1">
      <c r="C71" s="173" t="s">
        <v>24</v>
      </c>
      <c r="D71" s="174">
        <f>IFERROR(VLOOKUP($C71&amp;"_"&amp;D$66,'Original Calculateur S'!$C$4:$H$284,5,0),"")</f>
        <v>0</v>
      </c>
      <c r="E71" s="174" t="str">
        <f>IFERROR(VLOOKUP($C71&amp;"_"&amp;E$66,'Original Calculateur S'!$C$4:$H$284,5,0),"")</f>
        <v/>
      </c>
      <c r="F71" s="174" t="str">
        <f>IFERROR(VLOOKUP($C71&amp;"_"&amp;F$66,'Original Calculateur S'!$C$4:$H$284,5,0),"")</f>
        <v/>
      </c>
      <c r="G71" s="174" t="str">
        <f>IFERROR(VLOOKUP($C71&amp;"_"&amp;G$66,'Original Calculateur S'!$C$4:$H$284,5,0),"")</f>
        <v/>
      </c>
      <c r="H71" s="174" t="str">
        <f>IFERROR(VLOOKUP($C71&amp;"_"&amp;H$66,'Original Calculateur S'!$C$4:$H$284,5,0),"")</f>
        <v/>
      </c>
      <c r="I71" s="174" t="str">
        <f>IFERROR(VLOOKUP($C71&amp;"_"&amp;I$66,'Original Calculateur S'!$C$4:$H$284,5,0),"")</f>
        <v/>
      </c>
      <c r="J71" s="174" t="str">
        <f>IFERROR(VLOOKUP($C71&amp;"_"&amp;J$66,'Original Calculateur S'!$C$4:$H$284,5,0),"")</f>
        <v/>
      </c>
      <c r="K71" s="174" t="str">
        <f>IFERROR(VLOOKUP($C71&amp;"_"&amp;K$66,'Original Calculateur S'!$C$4:$H$284,5,0),"")</f>
        <v/>
      </c>
      <c r="L71" s="174" t="str">
        <f>IFERROR(VLOOKUP($C71&amp;"_"&amp;L$66,'Original Calculateur S'!$C$4:$H$284,5,0),"")</f>
        <v/>
      </c>
      <c r="M71" s="174" t="str">
        <f>IFERROR(VLOOKUP($C71&amp;"_"&amp;M$66,'Original Calculateur S'!$C$4:$H$284,5,0),"")</f>
        <v/>
      </c>
      <c r="N71" s="174" t="str">
        <f>IFERROR(VLOOKUP($C71&amp;"_"&amp;N$66,'Original Calculateur S'!$C$4:$H$284,5,0),"")</f>
        <v/>
      </c>
      <c r="O71" s="174" t="str">
        <f>IFERROR(VLOOKUP($C71&amp;"_"&amp;O$66,'Original Calculateur S'!$C$4:$H$284,5,0),"")</f>
        <v/>
      </c>
      <c r="P71" s="174" t="str">
        <f>IFERROR(VLOOKUP($C71&amp;"_"&amp;P$66,'Original Calculateur S'!$C$4:$H$284,5,0),"")</f>
        <v/>
      </c>
      <c r="Q71" s="174" t="str">
        <f>IFERROR(VLOOKUP($C71&amp;"_"&amp;Q$66,'Original Calculateur S'!$C$4:$H$284,5,0),"")</f>
        <v/>
      </c>
      <c r="R71" s="174" t="str">
        <f>IFERROR(VLOOKUP($C71&amp;"_"&amp;R$66,'Original Calculateur S'!$C$4:$H$284,5,0),"")</f>
        <v/>
      </c>
      <c r="S71" s="174" t="str">
        <f>IFERROR(VLOOKUP($C71&amp;"_"&amp;S$66,'Original Calculateur S'!$C$4:$H$284,5,0),"")</f>
        <v/>
      </c>
      <c r="T71" s="174" t="str">
        <f>IFERROR(VLOOKUP($C71&amp;"_"&amp;T$66,'Original Calculateur S'!$C$4:$H$284,5,0),"")</f>
        <v/>
      </c>
      <c r="U71" s="174" t="str">
        <f>IFERROR(VLOOKUP($C71&amp;"_"&amp;U$66,'Original Calculateur S'!$C$4:$H$284,5,0),"")</f>
        <v/>
      </c>
      <c r="V71" s="174" t="str">
        <f>IFERROR(VLOOKUP($C71&amp;"_"&amp;V$66,'Original Calculateur S'!$C$4:$H$284,5,0),"")</f>
        <v/>
      </c>
      <c r="W71" s="174" t="str">
        <f>IFERROR(VLOOKUP($C71&amp;"_"&amp;W$66,'Original Calculateur S'!$C$4:$H$284,5,0),"")</f>
        <v/>
      </c>
      <c r="X71" s="174" t="str">
        <f>IFERROR(VLOOKUP($C71&amp;"_"&amp;X$66,'Original Calculateur S'!$C$4:$H$284,5,0),"")</f>
        <v/>
      </c>
      <c r="Y71" s="174" t="str">
        <f>IFERROR(VLOOKUP($C71&amp;"_"&amp;Y$66,'Original Calculateur S'!$C$4:$H$284,5,0),"")</f>
        <v/>
      </c>
      <c r="Z71" s="174" t="str">
        <f>IFERROR(VLOOKUP($C71&amp;"_"&amp;Z$66,'Original Calculateur S'!$C$4:$H$284,5,0),"")</f>
        <v/>
      </c>
      <c r="AA71" s="174" t="str">
        <f>IFERROR(VLOOKUP($C71&amp;"_"&amp;AA$66,'Original Calculateur S'!$C$4:$H$284,5,0),"")</f>
        <v/>
      </c>
      <c r="AB71" s="174" t="str">
        <f>IFERROR(VLOOKUP($C71&amp;"_"&amp;AB$66,'Original Calculateur S'!$C$4:$H$284,5,0),"")</f>
        <v/>
      </c>
      <c r="AC71" s="174" t="str">
        <f>IFERROR(VLOOKUP($C71&amp;"_"&amp;AC$66,'Original Calculateur S'!$C$4:$H$284,5,0),"")</f>
        <v/>
      </c>
      <c r="AD71" s="174" t="str">
        <f>IFERROR(VLOOKUP($C71&amp;"_"&amp;AD$66,'Original Calculateur S'!$C$4:$H$284,5,0),"")</f>
        <v/>
      </c>
      <c r="AE71" s="174" t="str">
        <f>IFERROR(VLOOKUP($C71&amp;"_"&amp;AE$66,'Original Calculateur S'!$C$4:$H$284,5,0),"")</f>
        <v/>
      </c>
      <c r="AF71" s="175">
        <f t="shared" si="0"/>
        <v>0</v>
      </c>
    </row>
    <row r="72" spans="3:32" ht="12.75" hidden="1">
      <c r="C72" s="170" t="s">
        <v>15</v>
      </c>
      <c r="D72" s="171">
        <f>IFERROR(VLOOKUP($C72&amp;"_"&amp;D$66,'Original Calculateur S'!$C$4:$H$284,5,0),"")</f>
        <v>0</v>
      </c>
      <c r="E72" s="171" t="str">
        <f>IFERROR(VLOOKUP($C72&amp;"_"&amp;E$66,'Original Calculateur S'!$C$4:$H$284,5,0),"")</f>
        <v/>
      </c>
      <c r="F72" s="171" t="str">
        <f>IFERROR(VLOOKUP($C72&amp;"_"&amp;F$66,'Original Calculateur S'!$C$4:$H$284,5,0),"")</f>
        <v/>
      </c>
      <c r="G72" s="171" t="str">
        <f>IFERROR(VLOOKUP($C72&amp;"_"&amp;G$66,'Original Calculateur S'!$C$4:$H$284,5,0),"")</f>
        <v/>
      </c>
      <c r="H72" s="171" t="str">
        <f>IFERROR(VLOOKUP($C72&amp;"_"&amp;H$66,'Original Calculateur S'!$C$4:$H$284,5,0),"")</f>
        <v/>
      </c>
      <c r="I72" s="171" t="str">
        <f>IFERROR(VLOOKUP($C72&amp;"_"&amp;I$66,'Original Calculateur S'!$C$4:$H$284,5,0),"")</f>
        <v/>
      </c>
      <c r="J72" s="171" t="str">
        <f>IFERROR(VLOOKUP($C72&amp;"_"&amp;J$66,'Original Calculateur S'!$C$4:$H$284,5,0),"")</f>
        <v/>
      </c>
      <c r="K72" s="171" t="str">
        <f>IFERROR(VLOOKUP($C72&amp;"_"&amp;K$66,'Original Calculateur S'!$C$4:$H$284,5,0),"")</f>
        <v/>
      </c>
      <c r="L72" s="171" t="str">
        <f>IFERROR(VLOOKUP($C72&amp;"_"&amp;L$66,'Original Calculateur S'!$C$4:$H$284,5,0),"")</f>
        <v/>
      </c>
      <c r="M72" s="171" t="str">
        <f>IFERROR(VLOOKUP($C72&amp;"_"&amp;M$66,'Original Calculateur S'!$C$4:$H$284,5,0),"")</f>
        <v/>
      </c>
      <c r="N72" s="171" t="str">
        <f>IFERROR(VLOOKUP($C72&amp;"_"&amp;N$66,'Original Calculateur S'!$C$4:$H$284,5,0),"")</f>
        <v/>
      </c>
      <c r="O72" s="171" t="str">
        <f>IFERROR(VLOOKUP($C72&amp;"_"&amp;O$66,'Original Calculateur S'!$C$4:$H$284,5,0),"")</f>
        <v/>
      </c>
      <c r="P72" s="171" t="str">
        <f>IFERROR(VLOOKUP($C72&amp;"_"&amp;P$66,'Original Calculateur S'!$C$4:$H$284,5,0),"")</f>
        <v/>
      </c>
      <c r="Q72" s="171" t="str">
        <f>IFERROR(VLOOKUP($C72&amp;"_"&amp;Q$66,'Original Calculateur S'!$C$4:$H$284,5,0),"")</f>
        <v/>
      </c>
      <c r="R72" s="171" t="str">
        <f>IFERROR(VLOOKUP($C72&amp;"_"&amp;R$66,'Original Calculateur S'!$C$4:$H$284,5,0),"")</f>
        <v/>
      </c>
      <c r="S72" s="171" t="str">
        <f>IFERROR(VLOOKUP($C72&amp;"_"&amp;S$66,'Original Calculateur S'!$C$4:$H$284,5,0),"")</f>
        <v/>
      </c>
      <c r="T72" s="171" t="str">
        <f>IFERROR(VLOOKUP($C72&amp;"_"&amp;T$66,'Original Calculateur S'!$C$4:$H$284,5,0),"")</f>
        <v/>
      </c>
      <c r="U72" s="171" t="str">
        <f>IFERROR(VLOOKUP($C72&amp;"_"&amp;U$66,'Original Calculateur S'!$C$4:$H$284,5,0),"")</f>
        <v/>
      </c>
      <c r="V72" s="171" t="str">
        <f>IFERROR(VLOOKUP($C72&amp;"_"&amp;V$66,'Original Calculateur S'!$C$4:$H$284,5,0),"")</f>
        <v/>
      </c>
      <c r="W72" s="171" t="str">
        <f>IFERROR(VLOOKUP($C72&amp;"_"&amp;W$66,'Original Calculateur S'!$C$4:$H$284,5,0),"")</f>
        <v/>
      </c>
      <c r="X72" s="171" t="str">
        <f>IFERROR(VLOOKUP($C72&amp;"_"&amp;X$66,'Original Calculateur S'!$C$4:$H$284,5,0),"")</f>
        <v/>
      </c>
      <c r="Y72" s="171" t="str">
        <f>IFERROR(VLOOKUP($C72&amp;"_"&amp;Y$66,'Original Calculateur S'!$C$4:$H$284,5,0),"")</f>
        <v/>
      </c>
      <c r="Z72" s="171" t="str">
        <f>IFERROR(VLOOKUP($C72&amp;"_"&amp;Z$66,'Original Calculateur S'!$C$4:$H$284,5,0),"")</f>
        <v/>
      </c>
      <c r="AA72" s="171" t="str">
        <f>IFERROR(VLOOKUP($C72&amp;"_"&amp;AA$66,'Original Calculateur S'!$C$4:$H$284,5,0),"")</f>
        <v/>
      </c>
      <c r="AB72" s="171" t="str">
        <f>IFERROR(VLOOKUP($C72&amp;"_"&amp;AB$66,'Original Calculateur S'!$C$4:$H$284,5,0),"")</f>
        <v/>
      </c>
      <c r="AC72" s="171" t="str">
        <f>IFERROR(VLOOKUP($C72&amp;"_"&amp;AC$66,'Original Calculateur S'!$C$4:$H$284,5,0),"")</f>
        <v/>
      </c>
      <c r="AD72" s="171" t="str">
        <f>IFERROR(VLOOKUP($C72&amp;"_"&amp;AD$66,'Original Calculateur S'!$C$4:$H$284,5,0),"")</f>
        <v/>
      </c>
      <c r="AE72" s="171" t="str">
        <f>IFERROR(VLOOKUP($C72&amp;"_"&amp;AE$66,'Original Calculateur S'!$C$4:$H$284,5,0),"")</f>
        <v/>
      </c>
      <c r="AF72" s="172">
        <f t="shared" si="0"/>
        <v>0</v>
      </c>
    </row>
    <row r="73" spans="3:32" ht="12.75" hidden="1">
      <c r="C73" s="170" t="s">
        <v>87</v>
      </c>
      <c r="D73" s="174">
        <f>IFERROR(VLOOKUP($C73&amp;"_"&amp;D$66,'Original Calculateur S'!$C$4:$H$284,5,0),"")</f>
        <v>0.13200000000000001</v>
      </c>
      <c r="E73" s="174">
        <f>IFERROR(VLOOKUP($C73&amp;"_"&amp;E$66,'Original Calculateur S'!$C$4:$H$284,5,0),"")</f>
        <v>4.6844999999999998E-2</v>
      </c>
      <c r="F73" s="174">
        <f>IFERROR(VLOOKUP($C73&amp;"_"&amp;F$66,'Original Calculateur S'!$C$4:$H$284,5,0),"")</f>
        <v>0</v>
      </c>
      <c r="G73" s="174">
        <f>IFERROR(VLOOKUP($C73&amp;"_"&amp;G$66,'Original Calculateur S'!$C$4:$H$284,5,0),"")</f>
        <v>0.03</v>
      </c>
      <c r="H73" s="174" t="str">
        <f>IFERROR(VLOOKUP($C73&amp;"_"&amp;H$66,'Original Calculateur S'!$C$4:$H$284,5,0),"")</f>
        <v/>
      </c>
      <c r="I73" s="174" t="str">
        <f>IFERROR(VLOOKUP($C73&amp;"_"&amp;I$66,'Original Calculateur S'!$C$4:$H$284,5,0),"")</f>
        <v/>
      </c>
      <c r="J73" s="174" t="str">
        <f>IFERROR(VLOOKUP($C73&amp;"_"&amp;J$66,'Original Calculateur S'!$C$4:$H$284,5,0),"")</f>
        <v/>
      </c>
      <c r="K73" s="174" t="str">
        <f>IFERROR(VLOOKUP($C73&amp;"_"&amp;K$66,'Original Calculateur S'!$C$4:$H$284,5,0),"")</f>
        <v/>
      </c>
      <c r="L73" s="174" t="str">
        <f>IFERROR(VLOOKUP($C73&amp;"_"&amp;L$66,'Original Calculateur S'!$C$4:$H$284,5,0),"")</f>
        <v/>
      </c>
      <c r="M73" s="174" t="str">
        <f>IFERROR(VLOOKUP($C73&amp;"_"&amp;M$66,'Original Calculateur S'!$C$4:$H$284,5,0),"")</f>
        <v/>
      </c>
      <c r="N73" s="174" t="str">
        <f>IFERROR(VLOOKUP($C73&amp;"_"&amp;N$66,'Original Calculateur S'!$C$4:$H$284,5,0),"")</f>
        <v/>
      </c>
      <c r="O73" s="174" t="str">
        <f>IFERROR(VLOOKUP($C73&amp;"_"&amp;O$66,'Original Calculateur S'!$C$4:$H$284,5,0),"")</f>
        <v/>
      </c>
      <c r="P73" s="174" t="str">
        <f>IFERROR(VLOOKUP($C73&amp;"_"&amp;P$66,'Original Calculateur S'!$C$4:$H$284,5,0),"")</f>
        <v/>
      </c>
      <c r="Q73" s="174" t="str">
        <f>IFERROR(VLOOKUP($C73&amp;"_"&amp;Q$66,'Original Calculateur S'!$C$4:$H$284,5,0),"")</f>
        <v/>
      </c>
      <c r="R73" s="174" t="str">
        <f>IFERROR(VLOOKUP($C73&amp;"_"&amp;R$66,'Original Calculateur S'!$C$4:$H$284,5,0),"")</f>
        <v/>
      </c>
      <c r="S73" s="174" t="str">
        <f>IFERROR(VLOOKUP($C73&amp;"_"&amp;S$66,'Original Calculateur S'!$C$4:$H$284,5,0),"")</f>
        <v/>
      </c>
      <c r="T73" s="174" t="str">
        <f>IFERROR(VLOOKUP($C73&amp;"_"&amp;T$66,'Original Calculateur S'!$C$4:$H$284,5,0),"")</f>
        <v/>
      </c>
      <c r="U73" s="174" t="str">
        <f>IFERROR(VLOOKUP($C73&amp;"_"&amp;U$66,'Original Calculateur S'!$C$4:$H$284,5,0),"")</f>
        <v/>
      </c>
      <c r="V73" s="174" t="str">
        <f>IFERROR(VLOOKUP($C73&amp;"_"&amp;V$66,'Original Calculateur S'!$C$4:$H$284,5,0),"")</f>
        <v/>
      </c>
      <c r="W73" s="174" t="str">
        <f>IFERROR(VLOOKUP($C73&amp;"_"&amp;W$66,'Original Calculateur S'!$C$4:$H$284,5,0),"")</f>
        <v/>
      </c>
      <c r="X73" s="174" t="str">
        <f>IFERROR(VLOOKUP($C73&amp;"_"&amp;X$66,'Original Calculateur S'!$C$4:$H$284,5,0),"")</f>
        <v/>
      </c>
      <c r="Y73" s="174" t="str">
        <f>IFERROR(VLOOKUP($C73&amp;"_"&amp;Y$66,'Original Calculateur S'!$C$4:$H$284,5,0),"")</f>
        <v/>
      </c>
      <c r="Z73" s="174" t="str">
        <f>IFERROR(VLOOKUP($C73&amp;"_"&amp;Z$66,'Original Calculateur S'!$C$4:$H$284,5,0),"")</f>
        <v/>
      </c>
      <c r="AA73" s="174" t="str">
        <f>IFERROR(VLOOKUP($C73&amp;"_"&amp;AA$66,'Original Calculateur S'!$C$4:$H$284,5,0),"")</f>
        <v/>
      </c>
      <c r="AB73" s="174" t="str">
        <f>IFERROR(VLOOKUP($C73&amp;"_"&amp;AB$66,'Original Calculateur S'!$C$4:$H$284,5,0),"")</f>
        <v/>
      </c>
      <c r="AC73" s="174" t="str">
        <f>IFERROR(VLOOKUP($C73&amp;"_"&amp;AC$66,'Original Calculateur S'!$C$4:$H$284,5,0),"")</f>
        <v/>
      </c>
      <c r="AD73" s="174" t="str">
        <f>IFERROR(VLOOKUP($C73&amp;"_"&amp;AD$66,'Original Calculateur S'!$C$4:$H$284,5,0),"")</f>
        <v/>
      </c>
      <c r="AE73" s="174" t="str">
        <f>IFERROR(VLOOKUP($C73&amp;"_"&amp;AE$66,'Original Calculateur S'!$C$4:$H$284,5,0),"")</f>
        <v/>
      </c>
      <c r="AF73" s="175">
        <f t="shared" si="0"/>
        <v>0.208845</v>
      </c>
    </row>
    <row r="74" spans="3:32" ht="12.75" hidden="1">
      <c r="C74" s="170" t="s">
        <v>37</v>
      </c>
      <c r="D74" s="171">
        <f>IFERROR(VLOOKUP($C74&amp;"_"&amp;D$66,'Original Calculateur S'!$C$4:$H$284,5,0),"")</f>
        <v>0.44999999999999996</v>
      </c>
      <c r="E74" s="171" t="str">
        <f>IFERROR(VLOOKUP($C74&amp;"_"&amp;E$66,'Original Calculateur S'!$C$4:$H$284,5,0),"")</f>
        <v/>
      </c>
      <c r="F74" s="171" t="str">
        <f>IFERROR(VLOOKUP($C74&amp;"_"&amp;F$66,'Original Calculateur S'!$C$4:$H$284,5,0),"")</f>
        <v/>
      </c>
      <c r="G74" s="171" t="str">
        <f>IFERROR(VLOOKUP($C74&amp;"_"&amp;G$66,'Original Calculateur S'!$C$4:$H$284,5,0),"")</f>
        <v/>
      </c>
      <c r="H74" s="171" t="str">
        <f>IFERROR(VLOOKUP($C74&amp;"_"&amp;H$66,'Original Calculateur S'!$C$4:$H$284,5,0),"")</f>
        <v/>
      </c>
      <c r="I74" s="171" t="str">
        <f>IFERROR(VLOOKUP($C74&amp;"_"&amp;I$66,'Original Calculateur S'!$C$4:$H$284,5,0),"")</f>
        <v/>
      </c>
      <c r="J74" s="171" t="str">
        <f>IFERROR(VLOOKUP($C74&amp;"_"&amp;J$66,'Original Calculateur S'!$C$4:$H$284,5,0),"")</f>
        <v/>
      </c>
      <c r="K74" s="171" t="str">
        <f>IFERROR(VLOOKUP($C74&amp;"_"&amp;K$66,'Original Calculateur S'!$C$4:$H$284,5,0),"")</f>
        <v/>
      </c>
      <c r="L74" s="171" t="str">
        <f>IFERROR(VLOOKUP($C74&amp;"_"&amp;L$66,'Original Calculateur S'!$C$4:$H$284,5,0),"")</f>
        <v/>
      </c>
      <c r="M74" s="171" t="str">
        <f>IFERROR(VLOOKUP($C74&amp;"_"&amp;M$66,'Original Calculateur S'!$C$4:$H$284,5,0),"")</f>
        <v/>
      </c>
      <c r="N74" s="171" t="str">
        <f>IFERROR(VLOOKUP($C74&amp;"_"&amp;N$66,'Original Calculateur S'!$C$4:$H$284,5,0),"")</f>
        <v/>
      </c>
      <c r="O74" s="171" t="str">
        <f>IFERROR(VLOOKUP($C74&amp;"_"&amp;O$66,'Original Calculateur S'!$C$4:$H$284,5,0),"")</f>
        <v/>
      </c>
      <c r="P74" s="171" t="str">
        <f>IFERROR(VLOOKUP($C74&amp;"_"&amp;P$66,'Original Calculateur S'!$C$4:$H$284,5,0),"")</f>
        <v/>
      </c>
      <c r="Q74" s="171" t="str">
        <f>IFERROR(VLOOKUP($C74&amp;"_"&amp;Q$66,'Original Calculateur S'!$C$4:$H$284,5,0),"")</f>
        <v/>
      </c>
      <c r="R74" s="171" t="str">
        <f>IFERROR(VLOOKUP($C74&amp;"_"&amp;R$66,'Original Calculateur S'!$C$4:$H$284,5,0),"")</f>
        <v/>
      </c>
      <c r="S74" s="171" t="str">
        <f>IFERROR(VLOOKUP($C74&amp;"_"&amp;S$66,'Original Calculateur S'!$C$4:$H$284,5,0),"")</f>
        <v/>
      </c>
      <c r="T74" s="171" t="str">
        <f>IFERROR(VLOOKUP($C74&amp;"_"&amp;T$66,'Original Calculateur S'!$C$4:$H$284,5,0),"")</f>
        <v/>
      </c>
      <c r="U74" s="171" t="str">
        <f>IFERROR(VLOOKUP($C74&amp;"_"&amp;U$66,'Original Calculateur S'!$C$4:$H$284,5,0),"")</f>
        <v/>
      </c>
      <c r="V74" s="171" t="str">
        <f>IFERROR(VLOOKUP($C74&amp;"_"&amp;V$66,'Original Calculateur S'!$C$4:$H$284,5,0),"")</f>
        <v/>
      </c>
      <c r="W74" s="171" t="str">
        <f>IFERROR(VLOOKUP($C74&amp;"_"&amp;W$66,'Original Calculateur S'!$C$4:$H$284,5,0),"")</f>
        <v/>
      </c>
      <c r="X74" s="171" t="str">
        <f>IFERROR(VLOOKUP($C74&amp;"_"&amp;X$66,'Original Calculateur S'!$C$4:$H$284,5,0),"")</f>
        <v/>
      </c>
      <c r="Y74" s="171" t="str">
        <f>IFERROR(VLOOKUP($C74&amp;"_"&amp;Y$66,'Original Calculateur S'!$C$4:$H$284,5,0),"")</f>
        <v/>
      </c>
      <c r="Z74" s="171" t="str">
        <f>IFERROR(VLOOKUP($C74&amp;"_"&amp;Z$66,'Original Calculateur S'!$C$4:$H$284,5,0),"")</f>
        <v/>
      </c>
      <c r="AA74" s="171" t="str">
        <f>IFERROR(VLOOKUP($C74&amp;"_"&amp;AA$66,'Original Calculateur S'!$C$4:$H$284,5,0),"")</f>
        <v/>
      </c>
      <c r="AB74" s="171" t="str">
        <f>IFERROR(VLOOKUP($C74&amp;"_"&amp;AB$66,'Original Calculateur S'!$C$4:$H$284,5,0),"")</f>
        <v/>
      </c>
      <c r="AC74" s="171" t="str">
        <f>IFERROR(VLOOKUP($C74&amp;"_"&amp;AC$66,'Original Calculateur S'!$C$4:$H$284,5,0),"")</f>
        <v/>
      </c>
      <c r="AD74" s="171" t="str">
        <f>IFERROR(VLOOKUP($C74&amp;"_"&amp;AD$66,'Original Calculateur S'!$C$4:$H$284,5,0),"")</f>
        <v/>
      </c>
      <c r="AE74" s="171" t="str">
        <f>IFERROR(VLOOKUP($C74&amp;"_"&amp;AE$66,'Original Calculateur S'!$C$4:$H$284,5,0),"")</f>
        <v/>
      </c>
      <c r="AF74" s="172">
        <f t="shared" si="0"/>
        <v>0.44999999999999996</v>
      </c>
    </row>
    <row r="75" spans="3:32" ht="12.75" hidden="1">
      <c r="C75" s="170" t="s">
        <v>76</v>
      </c>
      <c r="D75" s="174" t="str">
        <f>IFERROR(VLOOKUP($C75&amp;"_"&amp;D$66,'Original Calculateur S'!$C$4:$H$284,5,0),"")</f>
        <v/>
      </c>
      <c r="E75" s="174" t="str">
        <f>IFERROR(VLOOKUP($C75&amp;"_"&amp;E$66,'Original Calculateur S'!$C$4:$H$284,5,0),"")</f>
        <v/>
      </c>
      <c r="F75" s="174" t="str">
        <f>IFERROR(VLOOKUP($C75&amp;"_"&amp;F$66,'Original Calculateur S'!$C$4:$H$284,5,0),"")</f>
        <v/>
      </c>
      <c r="G75" s="174" t="str">
        <f>IFERROR(VLOOKUP($C75&amp;"_"&amp;G$66,'Original Calculateur S'!$C$4:$H$284,5,0),"")</f>
        <v/>
      </c>
      <c r="H75" s="174" t="str">
        <f>IFERROR(VLOOKUP($C75&amp;"_"&amp;H$66,'Original Calculateur S'!$C$4:$H$284,5,0),"")</f>
        <v/>
      </c>
      <c r="I75" s="174" t="str">
        <f>IFERROR(VLOOKUP($C75&amp;"_"&amp;I$66,'Original Calculateur S'!$C$4:$H$284,5,0),"")</f>
        <v/>
      </c>
      <c r="J75" s="174" t="str">
        <f>IFERROR(VLOOKUP($C75&amp;"_"&amp;J$66,'Original Calculateur S'!$C$4:$H$284,5,0),"")</f>
        <v/>
      </c>
      <c r="K75" s="174" t="str">
        <f>IFERROR(VLOOKUP($C75&amp;"_"&amp;K$66,'Original Calculateur S'!$C$4:$H$284,5,0),"")</f>
        <v/>
      </c>
      <c r="L75" s="174" t="str">
        <f>IFERROR(VLOOKUP($C75&amp;"_"&amp;L$66,'Original Calculateur S'!$C$4:$H$284,5,0),"")</f>
        <v/>
      </c>
      <c r="M75" s="174" t="str">
        <f>IFERROR(VLOOKUP($C75&amp;"_"&amp;M$66,'Original Calculateur S'!$C$4:$H$284,5,0),"")</f>
        <v/>
      </c>
      <c r="N75" s="174" t="str">
        <f>IFERROR(VLOOKUP($C75&amp;"_"&amp;N$66,'Original Calculateur S'!$C$4:$H$284,5,0),"")</f>
        <v/>
      </c>
      <c r="O75" s="174" t="str">
        <f>IFERROR(VLOOKUP($C75&amp;"_"&amp;O$66,'Original Calculateur S'!$C$4:$H$284,5,0),"")</f>
        <v/>
      </c>
      <c r="P75" s="174" t="str">
        <f>IFERROR(VLOOKUP($C75&amp;"_"&amp;P$66,'Original Calculateur S'!$C$4:$H$284,5,0),"")</f>
        <v/>
      </c>
      <c r="Q75" s="174" t="str">
        <f>IFERROR(VLOOKUP($C75&amp;"_"&amp;Q$66,'Original Calculateur S'!$C$4:$H$284,5,0),"")</f>
        <v/>
      </c>
      <c r="R75" s="174" t="str">
        <f>IFERROR(VLOOKUP($C75&amp;"_"&amp;R$66,'Original Calculateur S'!$C$4:$H$284,5,0),"")</f>
        <v/>
      </c>
      <c r="S75" s="174" t="str">
        <f>IFERROR(VLOOKUP($C75&amp;"_"&amp;S$66,'Original Calculateur S'!$C$4:$H$284,5,0),"")</f>
        <v/>
      </c>
      <c r="T75" s="174" t="str">
        <f>IFERROR(VLOOKUP($C75&amp;"_"&amp;T$66,'Original Calculateur S'!$C$4:$H$284,5,0),"")</f>
        <v/>
      </c>
      <c r="U75" s="174" t="str">
        <f>IFERROR(VLOOKUP($C75&amp;"_"&amp;U$66,'Original Calculateur S'!$C$4:$H$284,5,0),"")</f>
        <v/>
      </c>
      <c r="V75" s="174" t="str">
        <f>IFERROR(VLOOKUP($C75&amp;"_"&amp;V$66,'Original Calculateur S'!$C$4:$H$284,5,0),"")</f>
        <v/>
      </c>
      <c r="W75" s="174" t="str">
        <f>IFERROR(VLOOKUP($C75&amp;"_"&amp;W$66,'Original Calculateur S'!$C$4:$H$284,5,0),"")</f>
        <v/>
      </c>
      <c r="X75" s="174" t="str">
        <f>IFERROR(VLOOKUP($C75&amp;"_"&amp;X$66,'Original Calculateur S'!$C$4:$H$284,5,0),"")</f>
        <v/>
      </c>
      <c r="Y75" s="174" t="str">
        <f>IFERROR(VLOOKUP($C75&amp;"_"&amp;Y$66,'Original Calculateur S'!$C$4:$H$284,5,0),"")</f>
        <v/>
      </c>
      <c r="Z75" s="174" t="str">
        <f>IFERROR(VLOOKUP($C75&amp;"_"&amp;Z$66,'Original Calculateur S'!$C$4:$H$284,5,0),"")</f>
        <v/>
      </c>
      <c r="AA75" s="174" t="str">
        <f>IFERROR(VLOOKUP($C75&amp;"_"&amp;AA$66,'Original Calculateur S'!$C$4:$H$284,5,0),"")</f>
        <v/>
      </c>
      <c r="AB75" s="174" t="str">
        <f>IFERROR(VLOOKUP($C75&amp;"_"&amp;AB$66,'Original Calculateur S'!$C$4:$H$284,5,0),"")</f>
        <v/>
      </c>
      <c r="AC75" s="174" t="str">
        <f>IFERROR(VLOOKUP($C75&amp;"_"&amp;AC$66,'Original Calculateur S'!$C$4:$H$284,5,0),"")</f>
        <v/>
      </c>
      <c r="AD75" s="174" t="str">
        <f>IFERROR(VLOOKUP($C75&amp;"_"&amp;AD$66,'Original Calculateur S'!$C$4:$H$284,5,0),"")</f>
        <v/>
      </c>
      <c r="AE75" s="174" t="str">
        <f>IFERROR(VLOOKUP($C75&amp;"_"&amp;AE$66,'Original Calculateur S'!$C$4:$H$284,5,0),"")</f>
        <v/>
      </c>
      <c r="AF75" s="175">
        <f t="shared" si="0"/>
        <v>0</v>
      </c>
    </row>
    <row r="76" spans="3:32" ht="12.75" hidden="1">
      <c r="C76" s="170" t="s">
        <v>7</v>
      </c>
      <c r="D76" s="171">
        <f>IFERROR(VLOOKUP($C76&amp;"_"&amp;D$66,'Original Calculateur S'!$C$4:$H$284,5,0),"")</f>
        <v>0.44999999999999996</v>
      </c>
      <c r="E76" s="171" t="str">
        <f>IFERROR(VLOOKUP($C76&amp;"_"&amp;E$66,'Original Calculateur S'!$C$4:$H$284,5,0),"")</f>
        <v/>
      </c>
      <c r="F76" s="171" t="str">
        <f>IFERROR(VLOOKUP($C76&amp;"_"&amp;F$66,'Original Calculateur S'!$C$4:$H$284,5,0),"")</f>
        <v/>
      </c>
      <c r="G76" s="171" t="str">
        <f>IFERROR(VLOOKUP($C76&amp;"_"&amp;G$66,'Original Calculateur S'!$C$4:$H$284,5,0),"")</f>
        <v/>
      </c>
      <c r="H76" s="171" t="str">
        <f>IFERROR(VLOOKUP($C76&amp;"_"&amp;H$66,'Original Calculateur S'!$C$4:$H$284,5,0),"")</f>
        <v/>
      </c>
      <c r="I76" s="171" t="str">
        <f>IFERROR(VLOOKUP($C76&amp;"_"&amp;I$66,'Original Calculateur S'!$C$4:$H$284,5,0),"")</f>
        <v/>
      </c>
      <c r="J76" s="171" t="str">
        <f>IFERROR(VLOOKUP($C76&amp;"_"&amp;J$66,'Original Calculateur S'!$C$4:$H$284,5,0),"")</f>
        <v/>
      </c>
      <c r="K76" s="171" t="str">
        <f>IFERROR(VLOOKUP($C76&amp;"_"&amp;K$66,'Original Calculateur S'!$C$4:$H$284,5,0),"")</f>
        <v/>
      </c>
      <c r="L76" s="171" t="str">
        <f>IFERROR(VLOOKUP($C76&amp;"_"&amp;L$66,'Original Calculateur S'!$C$4:$H$284,5,0),"")</f>
        <v/>
      </c>
      <c r="M76" s="171" t="str">
        <f>IFERROR(VLOOKUP($C76&amp;"_"&amp;M$66,'Original Calculateur S'!$C$4:$H$284,5,0),"")</f>
        <v/>
      </c>
      <c r="N76" s="171" t="str">
        <f>IFERROR(VLOOKUP($C76&amp;"_"&amp;N$66,'Original Calculateur S'!$C$4:$H$284,5,0),"")</f>
        <v/>
      </c>
      <c r="O76" s="171" t="str">
        <f>IFERROR(VLOOKUP($C76&amp;"_"&amp;O$66,'Original Calculateur S'!$C$4:$H$284,5,0),"")</f>
        <v/>
      </c>
      <c r="P76" s="171" t="str">
        <f>IFERROR(VLOOKUP($C76&amp;"_"&amp;P$66,'Original Calculateur S'!$C$4:$H$284,5,0),"")</f>
        <v/>
      </c>
      <c r="Q76" s="171" t="str">
        <f>IFERROR(VLOOKUP($C76&amp;"_"&amp;Q$66,'Original Calculateur S'!$C$4:$H$284,5,0),"")</f>
        <v/>
      </c>
      <c r="R76" s="171" t="str">
        <f>IFERROR(VLOOKUP($C76&amp;"_"&amp;R$66,'Original Calculateur S'!$C$4:$H$284,5,0),"")</f>
        <v/>
      </c>
      <c r="S76" s="171" t="str">
        <f>IFERROR(VLOOKUP($C76&amp;"_"&amp;S$66,'Original Calculateur S'!$C$4:$H$284,5,0),"")</f>
        <v/>
      </c>
      <c r="T76" s="171" t="str">
        <f>IFERROR(VLOOKUP($C76&amp;"_"&amp;T$66,'Original Calculateur S'!$C$4:$H$284,5,0),"")</f>
        <v/>
      </c>
      <c r="U76" s="171" t="str">
        <f>IFERROR(VLOOKUP($C76&amp;"_"&amp;U$66,'Original Calculateur S'!$C$4:$H$284,5,0),"")</f>
        <v/>
      </c>
      <c r="V76" s="171" t="str">
        <f>IFERROR(VLOOKUP($C76&amp;"_"&amp;V$66,'Original Calculateur S'!$C$4:$H$284,5,0),"")</f>
        <v/>
      </c>
      <c r="W76" s="171" t="str">
        <f>IFERROR(VLOOKUP($C76&amp;"_"&amp;W$66,'Original Calculateur S'!$C$4:$H$284,5,0),"")</f>
        <v/>
      </c>
      <c r="X76" s="171" t="str">
        <f>IFERROR(VLOOKUP($C76&amp;"_"&amp;X$66,'Original Calculateur S'!$C$4:$H$284,5,0),"")</f>
        <v/>
      </c>
      <c r="Y76" s="171" t="str">
        <f>IFERROR(VLOOKUP($C76&amp;"_"&amp;Y$66,'Original Calculateur S'!$C$4:$H$284,5,0),"")</f>
        <v/>
      </c>
      <c r="Z76" s="171" t="str">
        <f>IFERROR(VLOOKUP($C76&amp;"_"&amp;Z$66,'Original Calculateur S'!$C$4:$H$284,5,0),"")</f>
        <v/>
      </c>
      <c r="AA76" s="171" t="str">
        <f>IFERROR(VLOOKUP($C76&amp;"_"&amp;AA$66,'Original Calculateur S'!$C$4:$H$284,5,0),"")</f>
        <v/>
      </c>
      <c r="AB76" s="171" t="str">
        <f>IFERROR(VLOOKUP($C76&amp;"_"&amp;AB$66,'Original Calculateur S'!$C$4:$H$284,5,0),"")</f>
        <v/>
      </c>
      <c r="AC76" s="171" t="str">
        <f>IFERROR(VLOOKUP($C76&amp;"_"&amp;AC$66,'Original Calculateur S'!$C$4:$H$284,5,0),"")</f>
        <v/>
      </c>
      <c r="AD76" s="171" t="str">
        <f>IFERROR(VLOOKUP($C76&amp;"_"&amp;AD$66,'Original Calculateur S'!$C$4:$H$284,5,0),"")</f>
        <v/>
      </c>
      <c r="AE76" s="171" t="str">
        <f>IFERROR(VLOOKUP($C76&amp;"_"&amp;AE$66,'Original Calculateur S'!$C$4:$H$284,5,0),"")</f>
        <v/>
      </c>
      <c r="AF76" s="172">
        <f t="shared" si="0"/>
        <v>0.44999999999999996</v>
      </c>
    </row>
    <row r="77" spans="3:32" ht="12.75" hidden="1">
      <c r="C77" s="173" t="s">
        <v>66</v>
      </c>
      <c r="D77" s="174">
        <f>IFERROR(VLOOKUP($C77&amp;"_"&amp;D$66,'Original Calculateur S'!$C$4:$H$284,5,0),"")</f>
        <v>3.7499999999999999E-3</v>
      </c>
      <c r="E77" s="174" t="str">
        <f>IFERROR(VLOOKUP($C77&amp;"_"&amp;E$66,'Original Calculateur S'!$C$4:$H$284,5,0),"")</f>
        <v/>
      </c>
      <c r="F77" s="174" t="str">
        <f>IFERROR(VLOOKUP($C77&amp;"_"&amp;F$66,'Original Calculateur S'!$C$4:$H$284,5,0),"")</f>
        <v/>
      </c>
      <c r="G77" s="174" t="str">
        <f>IFERROR(VLOOKUP($C77&amp;"_"&amp;G$66,'Original Calculateur S'!$C$4:$H$284,5,0),"")</f>
        <v/>
      </c>
      <c r="H77" s="174" t="str">
        <f>IFERROR(VLOOKUP($C77&amp;"_"&amp;H$66,'Original Calculateur S'!$C$4:$H$284,5,0),"")</f>
        <v/>
      </c>
      <c r="I77" s="174" t="str">
        <f>IFERROR(VLOOKUP($C77&amp;"_"&amp;I$66,'Original Calculateur S'!$C$4:$H$284,5,0),"")</f>
        <v/>
      </c>
      <c r="J77" s="174" t="str">
        <f>IFERROR(VLOOKUP($C77&amp;"_"&amp;J$66,'Original Calculateur S'!$C$4:$H$284,5,0),"")</f>
        <v/>
      </c>
      <c r="K77" s="174" t="str">
        <f>IFERROR(VLOOKUP($C77&amp;"_"&amp;K$66,'Original Calculateur S'!$C$4:$H$284,5,0),"")</f>
        <v/>
      </c>
      <c r="L77" s="174" t="str">
        <f>IFERROR(VLOOKUP($C77&amp;"_"&amp;L$66,'Original Calculateur S'!$C$4:$H$284,5,0),"")</f>
        <v/>
      </c>
      <c r="M77" s="174" t="str">
        <f>IFERROR(VLOOKUP($C77&amp;"_"&amp;M$66,'Original Calculateur S'!$C$4:$H$284,5,0),"")</f>
        <v/>
      </c>
      <c r="N77" s="174" t="str">
        <f>IFERROR(VLOOKUP($C77&amp;"_"&amp;N$66,'Original Calculateur S'!$C$4:$H$284,5,0),"")</f>
        <v/>
      </c>
      <c r="O77" s="174" t="str">
        <f>IFERROR(VLOOKUP($C77&amp;"_"&amp;O$66,'Original Calculateur S'!$C$4:$H$284,5,0),"")</f>
        <v/>
      </c>
      <c r="P77" s="174" t="str">
        <f>IFERROR(VLOOKUP($C77&amp;"_"&amp;P$66,'Original Calculateur S'!$C$4:$H$284,5,0),"")</f>
        <v/>
      </c>
      <c r="Q77" s="174" t="str">
        <f>IFERROR(VLOOKUP($C77&amp;"_"&amp;Q$66,'Original Calculateur S'!$C$4:$H$284,5,0),"")</f>
        <v/>
      </c>
      <c r="R77" s="174" t="str">
        <f>IFERROR(VLOOKUP($C77&amp;"_"&amp;R$66,'Original Calculateur S'!$C$4:$H$284,5,0),"")</f>
        <v/>
      </c>
      <c r="S77" s="174" t="str">
        <f>IFERROR(VLOOKUP($C77&amp;"_"&amp;S$66,'Original Calculateur S'!$C$4:$H$284,5,0),"")</f>
        <v/>
      </c>
      <c r="T77" s="174" t="str">
        <f>IFERROR(VLOOKUP($C77&amp;"_"&amp;T$66,'Original Calculateur S'!$C$4:$H$284,5,0),"")</f>
        <v/>
      </c>
      <c r="U77" s="174" t="str">
        <f>IFERROR(VLOOKUP($C77&amp;"_"&amp;U$66,'Original Calculateur S'!$C$4:$H$284,5,0),"")</f>
        <v/>
      </c>
      <c r="V77" s="174" t="str">
        <f>IFERROR(VLOOKUP($C77&amp;"_"&amp;V$66,'Original Calculateur S'!$C$4:$H$284,5,0),"")</f>
        <v/>
      </c>
      <c r="W77" s="174" t="str">
        <f>IFERROR(VLOOKUP($C77&amp;"_"&amp;W$66,'Original Calculateur S'!$C$4:$H$284,5,0),"")</f>
        <v/>
      </c>
      <c r="X77" s="174" t="str">
        <f>IFERROR(VLOOKUP($C77&amp;"_"&amp;X$66,'Original Calculateur S'!$C$4:$H$284,5,0),"")</f>
        <v/>
      </c>
      <c r="Y77" s="174" t="str">
        <f>IFERROR(VLOOKUP($C77&amp;"_"&amp;Y$66,'Original Calculateur S'!$C$4:$H$284,5,0),"")</f>
        <v/>
      </c>
      <c r="Z77" s="174" t="str">
        <f>IFERROR(VLOOKUP($C77&amp;"_"&amp;Z$66,'Original Calculateur S'!$C$4:$H$284,5,0),"")</f>
        <v/>
      </c>
      <c r="AA77" s="174" t="str">
        <f>IFERROR(VLOOKUP($C77&amp;"_"&amp;AA$66,'Original Calculateur S'!$C$4:$H$284,5,0),"")</f>
        <v/>
      </c>
      <c r="AB77" s="174" t="str">
        <f>IFERROR(VLOOKUP($C77&amp;"_"&amp;AB$66,'Original Calculateur S'!$C$4:$H$284,5,0),"")</f>
        <v/>
      </c>
      <c r="AC77" s="174" t="str">
        <f>IFERROR(VLOOKUP($C77&amp;"_"&amp;AC$66,'Original Calculateur S'!$C$4:$H$284,5,0),"")</f>
        <v/>
      </c>
      <c r="AD77" s="174" t="str">
        <f>IFERROR(VLOOKUP($C77&amp;"_"&amp;AD$66,'Original Calculateur S'!$C$4:$H$284,5,0),"")</f>
        <v/>
      </c>
      <c r="AE77" s="174" t="str">
        <f>IFERROR(VLOOKUP($C77&amp;"_"&amp;AE$66,'Original Calculateur S'!$C$4:$H$284,5,0),"")</f>
        <v/>
      </c>
      <c r="AF77" s="175">
        <f t="shared" si="0"/>
        <v>3.7499999999999999E-3</v>
      </c>
    </row>
    <row r="78" spans="3:32" ht="12.75" hidden="1">
      <c r="C78" s="176" t="s">
        <v>18</v>
      </c>
      <c r="D78" s="171">
        <f>IFERROR(VLOOKUP($C78&amp;"_"&amp;D$66,'Original Calculateur S'!$C$4:$H$284,5,0),"")</f>
        <v>0.20249999999999996</v>
      </c>
      <c r="E78" s="171">
        <f>IFERROR(VLOOKUP($C78&amp;"_"&amp;E$66,'Original Calculateur S'!$C$4:$H$284,5,0),"")</f>
        <v>0</v>
      </c>
      <c r="F78" s="171">
        <f>IFERROR(VLOOKUP($C78&amp;"_"&amp;F$66,'Original Calculateur S'!$C$4:$H$284,5,0),"")</f>
        <v>0.112455</v>
      </c>
      <c r="G78" s="171">
        <f>IFERROR(VLOOKUP($C78&amp;"_"&amp;G$66,'Original Calculateur S'!$C$4:$H$284,5,0),"")</f>
        <v>0.13499999999999998</v>
      </c>
      <c r="H78" s="171">
        <f>IFERROR(VLOOKUP($C78&amp;"_"&amp;H$66,'Original Calculateur S'!$C$4:$H$284,5,0),"")</f>
        <v>0</v>
      </c>
      <c r="I78" s="171">
        <f>IFERROR(VLOOKUP($C78&amp;"_"&amp;I$66,'Original Calculateur S'!$C$4:$H$284,5,0),"")</f>
        <v>0.28349999999999997</v>
      </c>
      <c r="J78" s="171">
        <f>IFERROR(VLOOKUP($C78&amp;"_"&amp;J$66,'Original Calculateur S'!$C$4:$H$284,5,0),"")</f>
        <v>0</v>
      </c>
      <c r="K78" s="171">
        <f>IFERROR(VLOOKUP($C78&amp;"_"&amp;K$66,'Original Calculateur S'!$C$4:$H$284,5,0),"")</f>
        <v>0</v>
      </c>
      <c r="L78" s="171">
        <f>IFERROR(VLOOKUP($C78&amp;"_"&amp;L$66,'Original Calculateur S'!$C$4:$H$284,5,0),"")</f>
        <v>0</v>
      </c>
      <c r="M78" s="171" t="str">
        <f>IFERROR(VLOOKUP($C78&amp;"_"&amp;M$66,'Original Calculateur S'!$C$4:$H$284,5,0),"")</f>
        <v/>
      </c>
      <c r="N78" s="171" t="str">
        <f>IFERROR(VLOOKUP($C78&amp;"_"&amp;N$66,'Original Calculateur S'!$C$4:$H$284,5,0),"")</f>
        <v/>
      </c>
      <c r="O78" s="171" t="str">
        <f>IFERROR(VLOOKUP($C78&amp;"_"&amp;O$66,'Original Calculateur S'!$C$4:$H$284,5,0),"")</f>
        <v/>
      </c>
      <c r="P78" s="171" t="str">
        <f>IFERROR(VLOOKUP($C78&amp;"_"&amp;P$66,'Original Calculateur S'!$C$4:$H$284,5,0),"")</f>
        <v/>
      </c>
      <c r="Q78" s="171" t="str">
        <f>IFERROR(VLOOKUP($C78&amp;"_"&amp;Q$66,'Original Calculateur S'!$C$4:$H$284,5,0),"")</f>
        <v/>
      </c>
      <c r="R78" s="171" t="str">
        <f>IFERROR(VLOOKUP($C78&amp;"_"&amp;R$66,'Original Calculateur S'!$C$4:$H$284,5,0),"")</f>
        <v/>
      </c>
      <c r="S78" s="171" t="str">
        <f>IFERROR(VLOOKUP($C78&amp;"_"&amp;S$66,'Original Calculateur S'!$C$4:$H$284,5,0),"")</f>
        <v/>
      </c>
      <c r="T78" s="171" t="str">
        <f>IFERROR(VLOOKUP($C78&amp;"_"&amp;T$66,'Original Calculateur S'!$C$4:$H$284,5,0),"")</f>
        <v/>
      </c>
      <c r="U78" s="171" t="str">
        <f>IFERROR(VLOOKUP($C78&amp;"_"&amp;U$66,'Original Calculateur S'!$C$4:$H$284,5,0),"")</f>
        <v/>
      </c>
      <c r="V78" s="171" t="str">
        <f>IFERROR(VLOOKUP($C78&amp;"_"&amp;V$66,'Original Calculateur S'!$C$4:$H$284,5,0),"")</f>
        <v/>
      </c>
      <c r="W78" s="171" t="str">
        <f>IFERROR(VLOOKUP($C78&amp;"_"&amp;W$66,'Original Calculateur S'!$C$4:$H$284,5,0),"")</f>
        <v/>
      </c>
      <c r="X78" s="171" t="str">
        <f>IFERROR(VLOOKUP($C78&amp;"_"&amp;X$66,'Original Calculateur S'!$C$4:$H$284,5,0),"")</f>
        <v/>
      </c>
      <c r="Y78" s="171" t="str">
        <f>IFERROR(VLOOKUP($C78&amp;"_"&amp;Y$66,'Original Calculateur S'!$C$4:$H$284,5,0),"")</f>
        <v/>
      </c>
      <c r="Z78" s="171" t="str">
        <f>IFERROR(VLOOKUP($C78&amp;"_"&amp;Z$66,'Original Calculateur S'!$C$4:$H$284,5,0),"")</f>
        <v/>
      </c>
      <c r="AA78" s="171" t="str">
        <f>IFERROR(VLOOKUP($C78&amp;"_"&amp;AA$66,'Original Calculateur S'!$C$4:$H$284,5,0),"")</f>
        <v/>
      </c>
      <c r="AB78" s="171" t="str">
        <f>IFERROR(VLOOKUP($C78&amp;"_"&amp;AB$66,'Original Calculateur S'!$C$4:$H$284,5,0),"")</f>
        <v/>
      </c>
      <c r="AC78" s="171" t="str">
        <f>IFERROR(VLOOKUP($C78&amp;"_"&amp;AC$66,'Original Calculateur S'!$C$4:$H$284,5,0),"")</f>
        <v/>
      </c>
      <c r="AD78" s="171" t="str">
        <f>IFERROR(VLOOKUP($C78&amp;"_"&amp;AD$66,'Original Calculateur S'!$C$4:$H$284,5,0),"")</f>
        <v/>
      </c>
      <c r="AE78" s="171" t="str">
        <f>IFERROR(VLOOKUP($C78&amp;"_"&amp;AE$66,'Original Calculateur S'!$C$4:$H$284,5,0),"")</f>
        <v/>
      </c>
      <c r="AF78" s="172">
        <f t="shared" si="0"/>
        <v>0.73345499999999997</v>
      </c>
    </row>
    <row r="79" spans="3:32" ht="12.75" hidden="1">
      <c r="C79" s="173" t="s">
        <v>30</v>
      </c>
      <c r="D79" s="174">
        <f>IFERROR(VLOOKUP($C79&amp;"_"&amp;D$66,'Original Calculateur S'!$C$4:$H$284,5,0),"")</f>
        <v>0</v>
      </c>
      <c r="E79" s="174" t="str">
        <f>IFERROR(VLOOKUP($C79&amp;"_"&amp;E$66,'Original Calculateur S'!$C$4:$H$284,5,0),"")</f>
        <v/>
      </c>
      <c r="F79" s="174" t="str">
        <f>IFERROR(VLOOKUP($C79&amp;"_"&amp;F$66,'Original Calculateur S'!$C$4:$H$284,5,0),"")</f>
        <v/>
      </c>
      <c r="G79" s="174" t="str">
        <f>IFERROR(VLOOKUP($C79&amp;"_"&amp;G$66,'Original Calculateur S'!$C$4:$H$284,5,0),"")</f>
        <v/>
      </c>
      <c r="H79" s="174" t="str">
        <f>IFERROR(VLOOKUP($C79&amp;"_"&amp;H$66,'Original Calculateur S'!$C$4:$H$284,5,0),"")</f>
        <v/>
      </c>
      <c r="I79" s="174" t="str">
        <f>IFERROR(VLOOKUP($C79&amp;"_"&amp;I$66,'Original Calculateur S'!$C$4:$H$284,5,0),"")</f>
        <v/>
      </c>
      <c r="J79" s="174" t="str">
        <f>IFERROR(VLOOKUP($C79&amp;"_"&amp;J$66,'Original Calculateur S'!$C$4:$H$284,5,0),"")</f>
        <v/>
      </c>
      <c r="K79" s="174" t="str">
        <f>IFERROR(VLOOKUP($C79&amp;"_"&amp;K$66,'Original Calculateur S'!$C$4:$H$284,5,0),"")</f>
        <v/>
      </c>
      <c r="L79" s="174" t="str">
        <f>IFERROR(VLOOKUP($C79&amp;"_"&amp;L$66,'Original Calculateur S'!$C$4:$H$284,5,0),"")</f>
        <v/>
      </c>
      <c r="M79" s="174" t="str">
        <f>IFERROR(VLOOKUP($C79&amp;"_"&amp;M$66,'Original Calculateur S'!$C$4:$H$284,5,0),"")</f>
        <v/>
      </c>
      <c r="N79" s="174" t="str">
        <f>IFERROR(VLOOKUP($C79&amp;"_"&amp;N$66,'Original Calculateur S'!$C$4:$H$284,5,0),"")</f>
        <v/>
      </c>
      <c r="O79" s="174" t="str">
        <f>IFERROR(VLOOKUP($C79&amp;"_"&amp;O$66,'Original Calculateur S'!$C$4:$H$284,5,0),"")</f>
        <v/>
      </c>
      <c r="P79" s="174" t="str">
        <f>IFERROR(VLOOKUP($C79&amp;"_"&amp;P$66,'Original Calculateur S'!$C$4:$H$284,5,0),"")</f>
        <v/>
      </c>
      <c r="Q79" s="174" t="str">
        <f>IFERROR(VLOOKUP($C79&amp;"_"&amp;Q$66,'Original Calculateur S'!$C$4:$H$284,5,0),"")</f>
        <v/>
      </c>
      <c r="R79" s="174" t="str">
        <f>IFERROR(VLOOKUP($C79&amp;"_"&amp;R$66,'Original Calculateur S'!$C$4:$H$284,5,0),"")</f>
        <v/>
      </c>
      <c r="S79" s="174" t="str">
        <f>IFERROR(VLOOKUP($C79&amp;"_"&amp;S$66,'Original Calculateur S'!$C$4:$H$284,5,0),"")</f>
        <v/>
      </c>
      <c r="T79" s="174" t="str">
        <f>IFERROR(VLOOKUP($C79&amp;"_"&amp;T$66,'Original Calculateur S'!$C$4:$H$284,5,0),"")</f>
        <v/>
      </c>
      <c r="U79" s="174" t="str">
        <f>IFERROR(VLOOKUP($C79&amp;"_"&amp;U$66,'Original Calculateur S'!$C$4:$H$284,5,0),"")</f>
        <v/>
      </c>
      <c r="V79" s="174" t="str">
        <f>IFERROR(VLOOKUP($C79&amp;"_"&amp;V$66,'Original Calculateur S'!$C$4:$H$284,5,0),"")</f>
        <v/>
      </c>
      <c r="W79" s="174" t="str">
        <f>IFERROR(VLOOKUP($C79&amp;"_"&amp;W$66,'Original Calculateur S'!$C$4:$H$284,5,0),"")</f>
        <v/>
      </c>
      <c r="X79" s="174" t="str">
        <f>IFERROR(VLOOKUP($C79&amp;"_"&amp;X$66,'Original Calculateur S'!$C$4:$H$284,5,0),"")</f>
        <v/>
      </c>
      <c r="Y79" s="174" t="str">
        <f>IFERROR(VLOOKUP($C79&amp;"_"&amp;Y$66,'Original Calculateur S'!$C$4:$H$284,5,0),"")</f>
        <v/>
      </c>
      <c r="Z79" s="174" t="str">
        <f>IFERROR(VLOOKUP($C79&amp;"_"&amp;Z$66,'Original Calculateur S'!$C$4:$H$284,5,0),"")</f>
        <v/>
      </c>
      <c r="AA79" s="174" t="str">
        <f>IFERROR(VLOOKUP($C79&amp;"_"&amp;AA$66,'Original Calculateur S'!$C$4:$H$284,5,0),"")</f>
        <v/>
      </c>
      <c r="AB79" s="174" t="str">
        <f>IFERROR(VLOOKUP($C79&amp;"_"&amp;AB$66,'Original Calculateur S'!$C$4:$H$284,5,0),"")</f>
        <v/>
      </c>
      <c r="AC79" s="174" t="str">
        <f>IFERROR(VLOOKUP($C79&amp;"_"&amp;AC$66,'Original Calculateur S'!$C$4:$H$284,5,0),"")</f>
        <v/>
      </c>
      <c r="AD79" s="174" t="str">
        <f>IFERROR(VLOOKUP($C79&amp;"_"&amp;AD$66,'Original Calculateur S'!$C$4:$H$284,5,0),"")</f>
        <v/>
      </c>
      <c r="AE79" s="174" t="str">
        <f>IFERROR(VLOOKUP($C79&amp;"_"&amp;AE$66,'Original Calculateur S'!$C$4:$H$284,5,0),"")</f>
        <v/>
      </c>
      <c r="AF79" s="175">
        <f t="shared" si="0"/>
        <v>0</v>
      </c>
    </row>
    <row r="80" spans="3:32" ht="12.75" hidden="1">
      <c r="C80" s="176" t="s">
        <v>38</v>
      </c>
      <c r="D80" s="171">
        <f>IFERROR(VLOOKUP($C80&amp;"_"&amp;D$66,'Original Calculateur S'!$C$4:$H$284,5,0),"")</f>
        <v>0</v>
      </c>
      <c r="E80" s="171" t="str">
        <f>IFERROR(VLOOKUP($C80&amp;"_"&amp;E$66,'Original Calculateur S'!$C$4:$H$284,5,0),"")</f>
        <v/>
      </c>
      <c r="F80" s="171" t="str">
        <f>IFERROR(VLOOKUP($C80&amp;"_"&amp;F$66,'Original Calculateur S'!$C$4:$H$284,5,0),"")</f>
        <v/>
      </c>
      <c r="G80" s="171" t="str">
        <f>IFERROR(VLOOKUP($C80&amp;"_"&amp;G$66,'Original Calculateur S'!$C$4:$H$284,5,0),"")</f>
        <v/>
      </c>
      <c r="H80" s="171" t="str">
        <f>IFERROR(VLOOKUP($C80&amp;"_"&amp;H$66,'Original Calculateur S'!$C$4:$H$284,5,0),"")</f>
        <v/>
      </c>
      <c r="I80" s="171" t="str">
        <f>IFERROR(VLOOKUP($C80&amp;"_"&amp;I$66,'Original Calculateur S'!$C$4:$H$284,5,0),"")</f>
        <v/>
      </c>
      <c r="J80" s="171" t="str">
        <f>IFERROR(VLOOKUP($C80&amp;"_"&amp;J$66,'Original Calculateur S'!$C$4:$H$284,5,0),"")</f>
        <v/>
      </c>
      <c r="K80" s="171" t="str">
        <f>IFERROR(VLOOKUP($C80&amp;"_"&amp;K$66,'Original Calculateur S'!$C$4:$H$284,5,0),"")</f>
        <v/>
      </c>
      <c r="L80" s="171" t="str">
        <f>IFERROR(VLOOKUP($C80&amp;"_"&amp;L$66,'Original Calculateur S'!$C$4:$H$284,5,0),"")</f>
        <v/>
      </c>
      <c r="M80" s="171" t="str">
        <f>IFERROR(VLOOKUP($C80&amp;"_"&amp;M$66,'Original Calculateur S'!$C$4:$H$284,5,0),"")</f>
        <v/>
      </c>
      <c r="N80" s="171" t="str">
        <f>IFERROR(VLOOKUP($C80&amp;"_"&amp;N$66,'Original Calculateur S'!$C$4:$H$284,5,0),"")</f>
        <v/>
      </c>
      <c r="O80" s="171" t="str">
        <f>IFERROR(VLOOKUP($C80&amp;"_"&amp;O$66,'Original Calculateur S'!$C$4:$H$284,5,0),"")</f>
        <v/>
      </c>
      <c r="P80" s="171" t="str">
        <f>IFERROR(VLOOKUP($C80&amp;"_"&amp;P$66,'Original Calculateur S'!$C$4:$H$284,5,0),"")</f>
        <v/>
      </c>
      <c r="Q80" s="171" t="str">
        <f>IFERROR(VLOOKUP($C80&amp;"_"&amp;Q$66,'Original Calculateur S'!$C$4:$H$284,5,0),"")</f>
        <v/>
      </c>
      <c r="R80" s="171" t="str">
        <f>IFERROR(VLOOKUP($C80&amp;"_"&amp;R$66,'Original Calculateur S'!$C$4:$H$284,5,0),"")</f>
        <v/>
      </c>
      <c r="S80" s="171" t="str">
        <f>IFERROR(VLOOKUP($C80&amp;"_"&amp;S$66,'Original Calculateur S'!$C$4:$H$284,5,0),"")</f>
        <v/>
      </c>
      <c r="T80" s="171" t="str">
        <f>IFERROR(VLOOKUP($C80&amp;"_"&amp;T$66,'Original Calculateur S'!$C$4:$H$284,5,0),"")</f>
        <v/>
      </c>
      <c r="U80" s="171" t="str">
        <f>IFERROR(VLOOKUP($C80&amp;"_"&amp;U$66,'Original Calculateur S'!$C$4:$H$284,5,0),"")</f>
        <v/>
      </c>
      <c r="V80" s="171" t="str">
        <f>IFERROR(VLOOKUP($C80&amp;"_"&amp;V$66,'Original Calculateur S'!$C$4:$H$284,5,0),"")</f>
        <v/>
      </c>
      <c r="W80" s="171" t="str">
        <f>IFERROR(VLOOKUP($C80&amp;"_"&amp;W$66,'Original Calculateur S'!$C$4:$H$284,5,0),"")</f>
        <v/>
      </c>
      <c r="X80" s="171" t="str">
        <f>IFERROR(VLOOKUP($C80&amp;"_"&amp;X$66,'Original Calculateur S'!$C$4:$H$284,5,0),"")</f>
        <v/>
      </c>
      <c r="Y80" s="171" t="str">
        <f>IFERROR(VLOOKUP($C80&amp;"_"&amp;Y$66,'Original Calculateur S'!$C$4:$H$284,5,0),"")</f>
        <v/>
      </c>
      <c r="Z80" s="171" t="str">
        <f>IFERROR(VLOOKUP($C80&amp;"_"&amp;Z$66,'Original Calculateur S'!$C$4:$H$284,5,0),"")</f>
        <v/>
      </c>
      <c r="AA80" s="171" t="str">
        <f>IFERROR(VLOOKUP($C80&amp;"_"&amp;AA$66,'Original Calculateur S'!$C$4:$H$284,5,0),"")</f>
        <v/>
      </c>
      <c r="AB80" s="171" t="str">
        <f>IFERROR(VLOOKUP($C80&amp;"_"&amp;AB$66,'Original Calculateur S'!$C$4:$H$284,5,0),"")</f>
        <v/>
      </c>
      <c r="AC80" s="171" t="str">
        <f>IFERROR(VLOOKUP($C80&amp;"_"&amp;AC$66,'Original Calculateur S'!$C$4:$H$284,5,0),"")</f>
        <v/>
      </c>
      <c r="AD80" s="171" t="str">
        <f>IFERROR(VLOOKUP($C80&amp;"_"&amp;AD$66,'Original Calculateur S'!$C$4:$H$284,5,0),"")</f>
        <v/>
      </c>
      <c r="AE80" s="171" t="str">
        <f>IFERROR(VLOOKUP($C80&amp;"_"&amp;AE$66,'Original Calculateur S'!$C$4:$H$284,5,0),"")</f>
        <v/>
      </c>
      <c r="AF80" s="172">
        <f t="shared" si="0"/>
        <v>0</v>
      </c>
    </row>
    <row r="81" spans="3:39" ht="12.75" hidden="1">
      <c r="C81" s="170" t="s">
        <v>39</v>
      </c>
      <c r="D81" s="174">
        <f>IFERROR(VLOOKUP($C81&amp;"_"&amp;D$66,'Original Calculateur S'!$C$4:$H$284,5,0),"")</f>
        <v>0</v>
      </c>
      <c r="E81" s="174" t="str">
        <f>IFERROR(VLOOKUP($C81&amp;"_"&amp;E$66,'Original Calculateur S'!$C$4:$H$284,5,0),"")</f>
        <v/>
      </c>
      <c r="F81" s="174" t="str">
        <f>IFERROR(VLOOKUP($C81&amp;"_"&amp;F$66,'Original Calculateur S'!$C$4:$H$284,5,0),"")</f>
        <v/>
      </c>
      <c r="G81" s="174" t="str">
        <f>IFERROR(VLOOKUP($C81&amp;"_"&amp;G$66,'Original Calculateur S'!$C$4:$H$284,5,0),"")</f>
        <v/>
      </c>
      <c r="H81" s="174" t="str">
        <f>IFERROR(VLOOKUP($C81&amp;"_"&amp;H$66,'Original Calculateur S'!$C$4:$H$284,5,0),"")</f>
        <v/>
      </c>
      <c r="I81" s="174" t="str">
        <f>IFERROR(VLOOKUP($C81&amp;"_"&amp;I$66,'Original Calculateur S'!$C$4:$H$284,5,0),"")</f>
        <v/>
      </c>
      <c r="J81" s="174" t="str">
        <f>IFERROR(VLOOKUP($C81&amp;"_"&amp;J$66,'Original Calculateur S'!$C$4:$H$284,5,0),"")</f>
        <v/>
      </c>
      <c r="K81" s="174" t="str">
        <f>IFERROR(VLOOKUP($C81&amp;"_"&amp;K$66,'Original Calculateur S'!$C$4:$H$284,5,0),"")</f>
        <v/>
      </c>
      <c r="L81" s="174" t="str">
        <f>IFERROR(VLOOKUP($C81&amp;"_"&amp;L$66,'Original Calculateur S'!$C$4:$H$284,5,0),"")</f>
        <v/>
      </c>
      <c r="M81" s="174" t="str">
        <f>IFERROR(VLOOKUP($C81&amp;"_"&amp;M$66,'Original Calculateur S'!$C$4:$H$284,5,0),"")</f>
        <v/>
      </c>
      <c r="N81" s="174" t="str">
        <f>IFERROR(VLOOKUP($C81&amp;"_"&amp;N$66,'Original Calculateur S'!$C$4:$H$284,5,0),"")</f>
        <v/>
      </c>
      <c r="O81" s="174" t="str">
        <f>IFERROR(VLOOKUP($C81&amp;"_"&amp;O$66,'Original Calculateur S'!$C$4:$H$284,5,0),"")</f>
        <v/>
      </c>
      <c r="P81" s="174" t="str">
        <f>IFERROR(VLOOKUP($C81&amp;"_"&amp;P$66,'Original Calculateur S'!$C$4:$H$284,5,0),"")</f>
        <v/>
      </c>
      <c r="Q81" s="174" t="str">
        <f>IFERROR(VLOOKUP($C81&amp;"_"&amp;Q$66,'Original Calculateur S'!$C$4:$H$284,5,0),"")</f>
        <v/>
      </c>
      <c r="R81" s="174" t="str">
        <f>IFERROR(VLOOKUP($C81&amp;"_"&amp;R$66,'Original Calculateur S'!$C$4:$H$284,5,0),"")</f>
        <v/>
      </c>
      <c r="S81" s="174" t="str">
        <f>IFERROR(VLOOKUP($C81&amp;"_"&amp;S$66,'Original Calculateur S'!$C$4:$H$284,5,0),"")</f>
        <v/>
      </c>
      <c r="T81" s="174" t="str">
        <f>IFERROR(VLOOKUP($C81&amp;"_"&amp;T$66,'Original Calculateur S'!$C$4:$H$284,5,0),"")</f>
        <v/>
      </c>
      <c r="U81" s="174" t="str">
        <f>IFERROR(VLOOKUP($C81&amp;"_"&amp;U$66,'Original Calculateur S'!$C$4:$H$284,5,0),"")</f>
        <v/>
      </c>
      <c r="V81" s="174" t="str">
        <f>IFERROR(VLOOKUP($C81&amp;"_"&amp;V$66,'Original Calculateur S'!$C$4:$H$284,5,0),"")</f>
        <v/>
      </c>
      <c r="W81" s="174" t="str">
        <f>IFERROR(VLOOKUP($C81&amp;"_"&amp;W$66,'Original Calculateur S'!$C$4:$H$284,5,0),"")</f>
        <v/>
      </c>
      <c r="X81" s="174" t="str">
        <f>IFERROR(VLOOKUP($C81&amp;"_"&amp;X$66,'Original Calculateur S'!$C$4:$H$284,5,0),"")</f>
        <v/>
      </c>
      <c r="Y81" s="174" t="str">
        <f>IFERROR(VLOOKUP($C81&amp;"_"&amp;Y$66,'Original Calculateur S'!$C$4:$H$284,5,0),"")</f>
        <v/>
      </c>
      <c r="Z81" s="174" t="str">
        <f>IFERROR(VLOOKUP($C81&amp;"_"&amp;Z$66,'Original Calculateur S'!$C$4:$H$284,5,0),"")</f>
        <v/>
      </c>
      <c r="AA81" s="174" t="str">
        <f>IFERROR(VLOOKUP($C81&amp;"_"&amp;AA$66,'Original Calculateur S'!$C$4:$H$284,5,0),"")</f>
        <v/>
      </c>
      <c r="AB81" s="174" t="str">
        <f>IFERROR(VLOOKUP($C81&amp;"_"&amp;AB$66,'Original Calculateur S'!$C$4:$H$284,5,0),"")</f>
        <v/>
      </c>
      <c r="AC81" s="174" t="str">
        <f>IFERROR(VLOOKUP($C81&amp;"_"&amp;AC$66,'Original Calculateur S'!$C$4:$H$284,5,0),"")</f>
        <v/>
      </c>
      <c r="AD81" s="174" t="str">
        <f>IFERROR(VLOOKUP($C81&amp;"_"&amp;AD$66,'Original Calculateur S'!$C$4:$H$284,5,0),"")</f>
        <v/>
      </c>
      <c r="AE81" s="174" t="str">
        <f>IFERROR(VLOOKUP($C81&amp;"_"&amp;AE$66,'Original Calculateur S'!$C$4:$H$284,5,0),"")</f>
        <v/>
      </c>
      <c r="AF81" s="175">
        <f t="shared" si="0"/>
        <v>0</v>
      </c>
      <c r="AG81" s="444"/>
      <c r="AH81" s="444"/>
      <c r="AI81" s="444"/>
      <c r="AJ81" s="444"/>
      <c r="AK81" s="444"/>
      <c r="AL81" s="444"/>
      <c r="AM81" s="444"/>
    </row>
    <row r="82" spans="3:39" ht="12.75" hidden="1">
      <c r="C82" s="170" t="s">
        <v>100</v>
      </c>
      <c r="D82" s="171">
        <f>IFERROR(VLOOKUP($C82&amp;"_"&amp;D$66,'Original Calculateur S'!$C$4:$H$284,5,0),"")</f>
        <v>0</v>
      </c>
      <c r="E82" s="171">
        <f>IFERROR(VLOOKUP($C82&amp;"_"&amp;E$66,'Original Calculateur S'!$C$4:$H$284,5,0),"")</f>
        <v>0</v>
      </c>
      <c r="F82" s="171" t="str">
        <f>IFERROR(VLOOKUP($C82&amp;"_"&amp;F$66,'Original Calculateur S'!$C$4:$H$284,5,0),"")</f>
        <v/>
      </c>
      <c r="G82" s="171" t="str">
        <f>IFERROR(VLOOKUP($C82&amp;"_"&amp;G$66,'Original Calculateur S'!$C$4:$H$284,5,0),"")</f>
        <v/>
      </c>
      <c r="H82" s="171" t="str">
        <f>IFERROR(VLOOKUP($C82&amp;"_"&amp;H$66,'Original Calculateur S'!$C$4:$H$284,5,0),"")</f>
        <v/>
      </c>
      <c r="I82" s="171" t="str">
        <f>IFERROR(VLOOKUP($C82&amp;"_"&amp;I$66,'Original Calculateur S'!$C$4:$H$284,5,0),"")</f>
        <v/>
      </c>
      <c r="J82" s="171" t="str">
        <f>IFERROR(VLOOKUP($C82&amp;"_"&amp;J$66,'Original Calculateur S'!$C$4:$H$284,5,0),"")</f>
        <v/>
      </c>
      <c r="K82" s="171" t="str">
        <f>IFERROR(VLOOKUP($C82&amp;"_"&amp;K$66,'Original Calculateur S'!$C$4:$H$284,5,0),"")</f>
        <v/>
      </c>
      <c r="L82" s="171" t="str">
        <f>IFERROR(VLOOKUP($C82&amp;"_"&amp;L$66,'Original Calculateur S'!$C$4:$H$284,5,0),"")</f>
        <v/>
      </c>
      <c r="M82" s="171" t="str">
        <f>IFERROR(VLOOKUP($C82&amp;"_"&amp;M$66,'Original Calculateur S'!$C$4:$H$284,5,0),"")</f>
        <v/>
      </c>
      <c r="N82" s="171" t="str">
        <f>IFERROR(VLOOKUP($C82&amp;"_"&amp;N$66,'Original Calculateur S'!$C$4:$H$284,5,0),"")</f>
        <v/>
      </c>
      <c r="O82" s="171" t="str">
        <f>IFERROR(VLOOKUP($C82&amp;"_"&amp;O$66,'Original Calculateur S'!$C$4:$H$284,5,0),"")</f>
        <v/>
      </c>
      <c r="P82" s="171" t="str">
        <f>IFERROR(VLOOKUP($C82&amp;"_"&amp;P$66,'Original Calculateur S'!$C$4:$H$284,5,0),"")</f>
        <v/>
      </c>
      <c r="Q82" s="171" t="str">
        <f>IFERROR(VLOOKUP($C82&amp;"_"&amp;Q$66,'Original Calculateur S'!$C$4:$H$284,5,0),"")</f>
        <v/>
      </c>
      <c r="R82" s="171" t="str">
        <f>IFERROR(VLOOKUP($C82&amp;"_"&amp;R$66,'Original Calculateur S'!$C$4:$H$284,5,0),"")</f>
        <v/>
      </c>
      <c r="S82" s="171" t="str">
        <f>IFERROR(VLOOKUP($C82&amp;"_"&amp;S$66,'Original Calculateur S'!$C$4:$H$284,5,0),"")</f>
        <v/>
      </c>
      <c r="T82" s="171" t="str">
        <f>IFERROR(VLOOKUP($C82&amp;"_"&amp;T$66,'Original Calculateur S'!$C$4:$H$284,5,0),"")</f>
        <v/>
      </c>
      <c r="U82" s="171" t="str">
        <f>IFERROR(VLOOKUP($C82&amp;"_"&amp;U$66,'Original Calculateur S'!$C$4:$H$284,5,0),"")</f>
        <v/>
      </c>
      <c r="V82" s="171" t="str">
        <f>IFERROR(VLOOKUP($C82&amp;"_"&amp;V$66,'Original Calculateur S'!$C$4:$H$284,5,0),"")</f>
        <v/>
      </c>
      <c r="W82" s="171" t="str">
        <f>IFERROR(VLOOKUP($C82&amp;"_"&amp;W$66,'Original Calculateur S'!$C$4:$H$284,5,0),"")</f>
        <v/>
      </c>
      <c r="X82" s="171" t="str">
        <f>IFERROR(VLOOKUP($C82&amp;"_"&amp;X$66,'Original Calculateur S'!$C$4:$H$284,5,0),"")</f>
        <v/>
      </c>
      <c r="Y82" s="171" t="str">
        <f>IFERROR(VLOOKUP($C82&amp;"_"&amp;Y$66,'Original Calculateur S'!$C$4:$H$284,5,0),"")</f>
        <v/>
      </c>
      <c r="Z82" s="171" t="str">
        <f>IFERROR(VLOOKUP($C82&amp;"_"&amp;Z$66,'Original Calculateur S'!$C$4:$H$284,5,0),"")</f>
        <v/>
      </c>
      <c r="AA82" s="171" t="str">
        <f>IFERROR(VLOOKUP($C82&amp;"_"&amp;AA$66,'Original Calculateur S'!$C$4:$H$284,5,0),"")</f>
        <v/>
      </c>
      <c r="AB82" s="171" t="str">
        <f>IFERROR(VLOOKUP($C82&amp;"_"&amp;AB$66,'Original Calculateur S'!$C$4:$H$284,5,0),"")</f>
        <v/>
      </c>
      <c r="AC82" s="171" t="str">
        <f>IFERROR(VLOOKUP($C82&amp;"_"&amp;AC$66,'Original Calculateur S'!$C$4:$H$284,5,0),"")</f>
        <v/>
      </c>
      <c r="AD82" s="171" t="str">
        <f>IFERROR(VLOOKUP($C82&amp;"_"&amp;AD$66,'Original Calculateur S'!$C$4:$H$284,5,0),"")</f>
        <v/>
      </c>
      <c r="AE82" s="171" t="str">
        <f>IFERROR(VLOOKUP($C82&amp;"_"&amp;AE$66,'Original Calculateur S'!$C$4:$H$284,5,0),"")</f>
        <v/>
      </c>
      <c r="AF82" s="172">
        <f t="shared" si="0"/>
        <v>0</v>
      </c>
      <c r="AG82" s="444"/>
      <c r="AH82" s="444"/>
      <c r="AI82" s="444"/>
      <c r="AJ82" s="444"/>
      <c r="AK82" s="444"/>
      <c r="AL82" s="444"/>
      <c r="AM82" s="444"/>
    </row>
    <row r="83" spans="3:39" ht="12.75" hidden="1">
      <c r="C83" s="170" t="s">
        <v>55</v>
      </c>
      <c r="D83" s="174">
        <f>IFERROR(VLOOKUP($C83&amp;"_"&amp;D$66,'Original Calculateur S'!$C$4:$H$284,5,0),"")</f>
        <v>0</v>
      </c>
      <c r="E83" s="174" t="str">
        <f>IFERROR(VLOOKUP($C83&amp;"_"&amp;E$66,'Original Calculateur S'!$C$4:$H$284,5,0),"")</f>
        <v/>
      </c>
      <c r="F83" s="174" t="str">
        <f>IFERROR(VLOOKUP($C83&amp;"_"&amp;F$66,'Original Calculateur S'!$C$4:$H$284,5,0),"")</f>
        <v/>
      </c>
      <c r="G83" s="174" t="str">
        <f>IFERROR(VLOOKUP($C83&amp;"_"&amp;G$66,'Original Calculateur S'!$C$4:$H$284,5,0),"")</f>
        <v/>
      </c>
      <c r="H83" s="174" t="str">
        <f>IFERROR(VLOOKUP($C83&amp;"_"&amp;H$66,'Original Calculateur S'!$C$4:$H$284,5,0),"")</f>
        <v/>
      </c>
      <c r="I83" s="174" t="str">
        <f>IFERROR(VLOOKUP($C83&amp;"_"&amp;I$66,'Original Calculateur S'!$C$4:$H$284,5,0),"")</f>
        <v/>
      </c>
      <c r="J83" s="174" t="str">
        <f>IFERROR(VLOOKUP($C83&amp;"_"&amp;J$66,'Original Calculateur S'!$C$4:$H$284,5,0),"")</f>
        <v/>
      </c>
      <c r="K83" s="174" t="str">
        <f>IFERROR(VLOOKUP($C83&amp;"_"&amp;K$66,'Original Calculateur S'!$C$4:$H$284,5,0),"")</f>
        <v/>
      </c>
      <c r="L83" s="174" t="str">
        <f>IFERROR(VLOOKUP($C83&amp;"_"&amp;L$66,'Original Calculateur S'!$C$4:$H$284,5,0),"")</f>
        <v/>
      </c>
      <c r="M83" s="174" t="str">
        <f>IFERROR(VLOOKUP($C83&amp;"_"&amp;M$66,'Original Calculateur S'!$C$4:$H$284,5,0),"")</f>
        <v/>
      </c>
      <c r="N83" s="174" t="str">
        <f>IFERROR(VLOOKUP($C83&amp;"_"&amp;N$66,'Original Calculateur S'!$C$4:$H$284,5,0),"")</f>
        <v/>
      </c>
      <c r="O83" s="174" t="str">
        <f>IFERROR(VLOOKUP($C83&amp;"_"&amp;O$66,'Original Calculateur S'!$C$4:$H$284,5,0),"")</f>
        <v/>
      </c>
      <c r="P83" s="174" t="str">
        <f>IFERROR(VLOOKUP($C83&amp;"_"&amp;P$66,'Original Calculateur S'!$C$4:$H$284,5,0),"")</f>
        <v/>
      </c>
      <c r="Q83" s="174" t="str">
        <f>IFERROR(VLOOKUP($C83&amp;"_"&amp;Q$66,'Original Calculateur S'!$C$4:$H$284,5,0),"")</f>
        <v/>
      </c>
      <c r="R83" s="174" t="str">
        <f>IFERROR(VLOOKUP($C83&amp;"_"&amp;R$66,'Original Calculateur S'!$C$4:$H$284,5,0),"")</f>
        <v/>
      </c>
      <c r="S83" s="174" t="str">
        <f>IFERROR(VLOOKUP($C83&amp;"_"&amp;S$66,'Original Calculateur S'!$C$4:$H$284,5,0),"")</f>
        <v/>
      </c>
      <c r="T83" s="174" t="str">
        <f>IFERROR(VLOOKUP($C83&amp;"_"&amp;T$66,'Original Calculateur S'!$C$4:$H$284,5,0),"")</f>
        <v/>
      </c>
      <c r="U83" s="174" t="str">
        <f>IFERROR(VLOOKUP($C83&amp;"_"&amp;U$66,'Original Calculateur S'!$C$4:$H$284,5,0),"")</f>
        <v/>
      </c>
      <c r="V83" s="174" t="str">
        <f>IFERROR(VLOOKUP($C83&amp;"_"&amp;V$66,'Original Calculateur S'!$C$4:$H$284,5,0),"")</f>
        <v/>
      </c>
      <c r="W83" s="174" t="str">
        <f>IFERROR(VLOOKUP($C83&amp;"_"&amp;W$66,'Original Calculateur S'!$C$4:$H$284,5,0),"")</f>
        <v/>
      </c>
      <c r="X83" s="174" t="str">
        <f>IFERROR(VLOOKUP($C83&amp;"_"&amp;X$66,'Original Calculateur S'!$C$4:$H$284,5,0),"")</f>
        <v/>
      </c>
      <c r="Y83" s="174" t="str">
        <f>IFERROR(VLOOKUP($C83&amp;"_"&amp;Y$66,'Original Calculateur S'!$C$4:$H$284,5,0),"")</f>
        <v/>
      </c>
      <c r="Z83" s="174" t="str">
        <f>IFERROR(VLOOKUP($C83&amp;"_"&amp;Z$66,'Original Calculateur S'!$C$4:$H$284,5,0),"")</f>
        <v/>
      </c>
      <c r="AA83" s="174" t="str">
        <f>IFERROR(VLOOKUP($C83&amp;"_"&amp;AA$66,'Original Calculateur S'!$C$4:$H$284,5,0),"")</f>
        <v/>
      </c>
      <c r="AB83" s="174" t="str">
        <f>IFERROR(VLOOKUP($C83&amp;"_"&amp;AB$66,'Original Calculateur S'!$C$4:$H$284,5,0),"")</f>
        <v/>
      </c>
      <c r="AC83" s="174" t="str">
        <f>IFERROR(VLOOKUP($C83&amp;"_"&amp;AC$66,'Original Calculateur S'!$C$4:$H$284,5,0),"")</f>
        <v/>
      </c>
      <c r="AD83" s="174" t="str">
        <f>IFERROR(VLOOKUP($C83&amp;"_"&amp;AD$66,'Original Calculateur S'!$C$4:$H$284,5,0),"")</f>
        <v/>
      </c>
      <c r="AE83" s="174" t="str">
        <f>IFERROR(VLOOKUP($C83&amp;"_"&amp;AE$66,'Original Calculateur S'!$C$4:$H$284,5,0),"")</f>
        <v/>
      </c>
      <c r="AF83" s="175">
        <f t="shared" si="0"/>
        <v>0</v>
      </c>
      <c r="AG83" s="444"/>
      <c r="AH83" s="444"/>
      <c r="AI83" s="444"/>
      <c r="AJ83" s="444"/>
      <c r="AK83" s="444"/>
      <c r="AL83" s="444"/>
      <c r="AM83" s="444"/>
    </row>
    <row r="84" spans="3:39" ht="12.75" hidden="1">
      <c r="C84" s="170" t="s">
        <v>63</v>
      </c>
      <c r="D84" s="171">
        <f>IFERROR(VLOOKUP($C84&amp;"_"&amp;D$66,'Original Calculateur S'!$C$4:$H$284,5,0),"")</f>
        <v>0</v>
      </c>
      <c r="E84" s="171" t="str">
        <f>IFERROR(VLOOKUP($C84&amp;"_"&amp;E$66,'Original Calculateur S'!$C$4:$H$284,5,0),"")</f>
        <v/>
      </c>
      <c r="F84" s="171" t="str">
        <f>IFERROR(VLOOKUP($C84&amp;"_"&amp;F$66,'Original Calculateur S'!$C$4:$H$284,5,0),"")</f>
        <v/>
      </c>
      <c r="G84" s="171" t="str">
        <f>IFERROR(VLOOKUP($C84&amp;"_"&amp;G$66,'Original Calculateur S'!$C$4:$H$284,5,0),"")</f>
        <v/>
      </c>
      <c r="H84" s="171" t="str">
        <f>IFERROR(VLOOKUP($C84&amp;"_"&amp;H$66,'Original Calculateur S'!$C$4:$H$284,5,0),"")</f>
        <v/>
      </c>
      <c r="I84" s="171" t="str">
        <f>IFERROR(VLOOKUP($C84&amp;"_"&amp;I$66,'Original Calculateur S'!$C$4:$H$284,5,0),"")</f>
        <v/>
      </c>
      <c r="J84" s="171" t="str">
        <f>IFERROR(VLOOKUP($C84&amp;"_"&amp;J$66,'Original Calculateur S'!$C$4:$H$284,5,0),"")</f>
        <v/>
      </c>
      <c r="K84" s="171" t="str">
        <f>IFERROR(VLOOKUP($C84&amp;"_"&amp;K$66,'Original Calculateur S'!$C$4:$H$284,5,0),"")</f>
        <v/>
      </c>
      <c r="L84" s="171" t="str">
        <f>IFERROR(VLOOKUP($C84&amp;"_"&amp;L$66,'Original Calculateur S'!$C$4:$H$284,5,0),"")</f>
        <v/>
      </c>
      <c r="M84" s="171" t="str">
        <f>IFERROR(VLOOKUP($C84&amp;"_"&amp;M$66,'Original Calculateur S'!$C$4:$H$284,5,0),"")</f>
        <v/>
      </c>
      <c r="N84" s="171" t="str">
        <f>IFERROR(VLOOKUP($C84&amp;"_"&amp;N$66,'Original Calculateur S'!$C$4:$H$284,5,0),"")</f>
        <v/>
      </c>
      <c r="O84" s="171" t="str">
        <f>IFERROR(VLOOKUP($C84&amp;"_"&amp;O$66,'Original Calculateur S'!$C$4:$H$284,5,0),"")</f>
        <v/>
      </c>
      <c r="P84" s="171" t="str">
        <f>IFERROR(VLOOKUP($C84&amp;"_"&amp;P$66,'Original Calculateur S'!$C$4:$H$284,5,0),"")</f>
        <v/>
      </c>
      <c r="Q84" s="171" t="str">
        <f>IFERROR(VLOOKUP($C84&amp;"_"&amp;Q$66,'Original Calculateur S'!$C$4:$H$284,5,0),"")</f>
        <v/>
      </c>
      <c r="R84" s="171" t="str">
        <f>IFERROR(VLOOKUP($C84&amp;"_"&amp;R$66,'Original Calculateur S'!$C$4:$H$284,5,0),"")</f>
        <v/>
      </c>
      <c r="S84" s="171" t="str">
        <f>IFERROR(VLOOKUP($C84&amp;"_"&amp;S$66,'Original Calculateur S'!$C$4:$H$284,5,0),"")</f>
        <v/>
      </c>
      <c r="T84" s="171" t="str">
        <f>IFERROR(VLOOKUP($C84&amp;"_"&amp;T$66,'Original Calculateur S'!$C$4:$H$284,5,0),"")</f>
        <v/>
      </c>
      <c r="U84" s="171" t="str">
        <f>IFERROR(VLOOKUP($C84&amp;"_"&amp;U$66,'Original Calculateur S'!$C$4:$H$284,5,0),"")</f>
        <v/>
      </c>
      <c r="V84" s="171" t="str">
        <f>IFERROR(VLOOKUP($C84&amp;"_"&amp;V$66,'Original Calculateur S'!$C$4:$H$284,5,0),"")</f>
        <v/>
      </c>
      <c r="W84" s="171" t="str">
        <f>IFERROR(VLOOKUP($C84&amp;"_"&amp;W$66,'Original Calculateur S'!$C$4:$H$284,5,0),"")</f>
        <v/>
      </c>
      <c r="X84" s="171" t="str">
        <f>IFERROR(VLOOKUP($C84&amp;"_"&amp;X$66,'Original Calculateur S'!$C$4:$H$284,5,0),"")</f>
        <v/>
      </c>
      <c r="Y84" s="171" t="str">
        <f>IFERROR(VLOOKUP($C84&amp;"_"&amp;Y$66,'Original Calculateur S'!$C$4:$H$284,5,0),"")</f>
        <v/>
      </c>
      <c r="Z84" s="171" t="str">
        <f>IFERROR(VLOOKUP($C84&amp;"_"&amp;Z$66,'Original Calculateur S'!$C$4:$H$284,5,0),"")</f>
        <v/>
      </c>
      <c r="AA84" s="171" t="str">
        <f>IFERROR(VLOOKUP($C84&amp;"_"&amp;AA$66,'Original Calculateur S'!$C$4:$H$284,5,0),"")</f>
        <v/>
      </c>
      <c r="AB84" s="171" t="str">
        <f>IFERROR(VLOOKUP($C84&amp;"_"&amp;AB$66,'Original Calculateur S'!$C$4:$H$284,5,0),"")</f>
        <v/>
      </c>
      <c r="AC84" s="171" t="str">
        <f>IFERROR(VLOOKUP($C84&amp;"_"&amp;AC$66,'Original Calculateur S'!$C$4:$H$284,5,0),"")</f>
        <v/>
      </c>
      <c r="AD84" s="171" t="str">
        <f>IFERROR(VLOOKUP($C84&amp;"_"&amp;AD$66,'Original Calculateur S'!$C$4:$H$284,5,0),"")</f>
        <v/>
      </c>
      <c r="AE84" s="171" t="str">
        <f>IFERROR(VLOOKUP($C84&amp;"_"&amp;AE$66,'Original Calculateur S'!$C$4:$H$284,5,0),"")</f>
        <v/>
      </c>
      <c r="AF84" s="172">
        <f t="shared" si="0"/>
        <v>0</v>
      </c>
      <c r="AG84" s="444"/>
      <c r="AH84" s="444"/>
      <c r="AI84" s="444"/>
      <c r="AJ84" s="444"/>
      <c r="AK84" s="444"/>
      <c r="AL84" s="444"/>
      <c r="AM84" s="444"/>
    </row>
    <row r="85" spans="3:39" ht="12.75" hidden="1">
      <c r="C85" s="173" t="s">
        <v>96</v>
      </c>
      <c r="D85" s="174">
        <f>IFERROR(VLOOKUP($C85&amp;"_"&amp;D$66,'Original Calculateur S'!$C$4:$H$284,5,0),"")</f>
        <v>0</v>
      </c>
      <c r="E85" s="174" t="str">
        <f>IFERROR(VLOOKUP($C85&amp;"_"&amp;E$66,'Original Calculateur S'!$C$4:$H$284,5,0),"")</f>
        <v/>
      </c>
      <c r="F85" s="174" t="str">
        <f>IFERROR(VLOOKUP($C85&amp;"_"&amp;F$66,'Original Calculateur S'!$C$4:$H$284,5,0),"")</f>
        <v/>
      </c>
      <c r="G85" s="174" t="str">
        <f>IFERROR(VLOOKUP($C85&amp;"_"&amp;G$66,'Original Calculateur S'!$C$4:$H$284,5,0),"")</f>
        <v/>
      </c>
      <c r="H85" s="174" t="str">
        <f>IFERROR(VLOOKUP($C85&amp;"_"&amp;H$66,'Original Calculateur S'!$C$4:$H$284,5,0),"")</f>
        <v/>
      </c>
      <c r="I85" s="174" t="str">
        <f>IFERROR(VLOOKUP($C85&amp;"_"&amp;I$66,'Original Calculateur S'!$C$4:$H$284,5,0),"")</f>
        <v/>
      </c>
      <c r="J85" s="174" t="str">
        <f>IFERROR(VLOOKUP($C85&amp;"_"&amp;J$66,'Original Calculateur S'!$C$4:$H$284,5,0),"")</f>
        <v/>
      </c>
      <c r="K85" s="174" t="str">
        <f>IFERROR(VLOOKUP($C85&amp;"_"&amp;K$66,'Original Calculateur S'!$C$4:$H$284,5,0),"")</f>
        <v/>
      </c>
      <c r="L85" s="174" t="str">
        <f>IFERROR(VLOOKUP($C85&amp;"_"&amp;L$66,'Original Calculateur S'!$C$4:$H$284,5,0),"")</f>
        <v/>
      </c>
      <c r="M85" s="174" t="str">
        <f>IFERROR(VLOOKUP($C85&amp;"_"&amp;M$66,'Original Calculateur S'!$C$4:$H$284,5,0),"")</f>
        <v/>
      </c>
      <c r="N85" s="174" t="str">
        <f>IFERROR(VLOOKUP($C85&amp;"_"&amp;N$66,'Original Calculateur S'!$C$4:$H$284,5,0),"")</f>
        <v/>
      </c>
      <c r="O85" s="174" t="str">
        <f>IFERROR(VLOOKUP($C85&amp;"_"&amp;O$66,'Original Calculateur S'!$C$4:$H$284,5,0),"")</f>
        <v/>
      </c>
      <c r="P85" s="174" t="str">
        <f>IFERROR(VLOOKUP($C85&amp;"_"&amp;P$66,'Original Calculateur S'!$C$4:$H$284,5,0),"")</f>
        <v/>
      </c>
      <c r="Q85" s="174" t="str">
        <f>IFERROR(VLOOKUP($C85&amp;"_"&amp;Q$66,'Original Calculateur S'!$C$4:$H$284,5,0),"")</f>
        <v/>
      </c>
      <c r="R85" s="174" t="str">
        <f>IFERROR(VLOOKUP($C85&amp;"_"&amp;R$66,'Original Calculateur S'!$C$4:$H$284,5,0),"")</f>
        <v/>
      </c>
      <c r="S85" s="174" t="str">
        <f>IFERROR(VLOOKUP($C85&amp;"_"&amp;S$66,'Original Calculateur S'!$C$4:$H$284,5,0),"")</f>
        <v/>
      </c>
      <c r="T85" s="174" t="str">
        <f>IFERROR(VLOOKUP($C85&amp;"_"&amp;T$66,'Original Calculateur S'!$C$4:$H$284,5,0),"")</f>
        <v/>
      </c>
      <c r="U85" s="174" t="str">
        <f>IFERROR(VLOOKUP($C85&amp;"_"&amp;U$66,'Original Calculateur S'!$C$4:$H$284,5,0),"")</f>
        <v/>
      </c>
      <c r="V85" s="174" t="str">
        <f>IFERROR(VLOOKUP($C85&amp;"_"&amp;V$66,'Original Calculateur S'!$C$4:$H$284,5,0),"")</f>
        <v/>
      </c>
      <c r="W85" s="174" t="str">
        <f>IFERROR(VLOOKUP($C85&amp;"_"&amp;W$66,'Original Calculateur S'!$C$4:$H$284,5,0),"")</f>
        <v/>
      </c>
      <c r="X85" s="174" t="str">
        <f>IFERROR(VLOOKUP($C85&amp;"_"&amp;X$66,'Original Calculateur S'!$C$4:$H$284,5,0),"")</f>
        <v/>
      </c>
      <c r="Y85" s="174" t="str">
        <f>IFERROR(VLOOKUP($C85&amp;"_"&amp;Y$66,'Original Calculateur S'!$C$4:$H$284,5,0),"")</f>
        <v/>
      </c>
      <c r="Z85" s="174" t="str">
        <f>IFERROR(VLOOKUP($C85&amp;"_"&amp;Z$66,'Original Calculateur S'!$C$4:$H$284,5,0),"")</f>
        <v/>
      </c>
      <c r="AA85" s="174" t="str">
        <f>IFERROR(VLOOKUP($C85&amp;"_"&amp;AA$66,'Original Calculateur S'!$C$4:$H$284,5,0),"")</f>
        <v/>
      </c>
      <c r="AB85" s="174" t="str">
        <f>IFERROR(VLOOKUP($C85&amp;"_"&amp;AB$66,'Original Calculateur S'!$C$4:$H$284,5,0),"")</f>
        <v/>
      </c>
      <c r="AC85" s="174" t="str">
        <f>IFERROR(VLOOKUP($C85&amp;"_"&amp;AC$66,'Original Calculateur S'!$C$4:$H$284,5,0),"")</f>
        <v/>
      </c>
      <c r="AD85" s="174" t="str">
        <f>IFERROR(VLOOKUP($C85&amp;"_"&amp;AD$66,'Original Calculateur S'!$C$4:$H$284,5,0),"")</f>
        <v/>
      </c>
      <c r="AE85" s="174" t="str">
        <f>IFERROR(VLOOKUP($C85&amp;"_"&amp;AE$66,'Original Calculateur S'!$C$4:$H$284,5,0),"")</f>
        <v/>
      </c>
      <c r="AF85" s="175">
        <f t="shared" si="0"/>
        <v>0</v>
      </c>
      <c r="AG85" s="444"/>
      <c r="AH85" s="444"/>
      <c r="AI85" s="444"/>
      <c r="AJ85" s="444"/>
      <c r="AK85" s="444"/>
      <c r="AL85" s="444"/>
      <c r="AM85" s="444"/>
    </row>
    <row r="86" spans="3:39" ht="12.75" hidden="1">
      <c r="C86" s="170" t="s">
        <v>25</v>
      </c>
      <c r="D86" s="171">
        <f>IFERROR(VLOOKUP($C86&amp;"_"&amp;D$66,'Original Calculateur S'!$C$4:$H$284,5,0),"")</f>
        <v>4.0274999999999998E-2</v>
      </c>
      <c r="E86" s="171">
        <f>IFERROR(VLOOKUP($C86&amp;"_"&amp;E$66,'Original Calculateur S'!$C$4:$H$284,5,0),"")</f>
        <v>0</v>
      </c>
      <c r="F86" s="171" t="str">
        <f>IFERROR(VLOOKUP($C86&amp;"_"&amp;F$66,'Original Calculateur S'!$C$4:$H$284,5,0),"")</f>
        <v/>
      </c>
      <c r="G86" s="171" t="str">
        <f>IFERROR(VLOOKUP($C86&amp;"_"&amp;G$66,'Original Calculateur S'!$C$4:$H$284,5,0),"")</f>
        <v/>
      </c>
      <c r="H86" s="171" t="str">
        <f>IFERROR(VLOOKUP($C86&amp;"_"&amp;H$66,'Original Calculateur S'!$C$4:$H$284,5,0),"")</f>
        <v/>
      </c>
      <c r="I86" s="171" t="str">
        <f>IFERROR(VLOOKUP($C86&amp;"_"&amp;I$66,'Original Calculateur S'!$C$4:$H$284,5,0),"")</f>
        <v/>
      </c>
      <c r="J86" s="171" t="str">
        <f>IFERROR(VLOOKUP($C86&amp;"_"&amp;J$66,'Original Calculateur S'!$C$4:$H$284,5,0),"")</f>
        <v/>
      </c>
      <c r="K86" s="171" t="str">
        <f>IFERROR(VLOOKUP($C86&amp;"_"&amp;K$66,'Original Calculateur S'!$C$4:$H$284,5,0),"")</f>
        <v/>
      </c>
      <c r="L86" s="171" t="str">
        <f>IFERROR(VLOOKUP($C86&amp;"_"&amp;L$66,'Original Calculateur S'!$C$4:$H$284,5,0),"")</f>
        <v/>
      </c>
      <c r="M86" s="171" t="str">
        <f>IFERROR(VLOOKUP($C86&amp;"_"&amp;M$66,'Original Calculateur S'!$C$4:$H$284,5,0),"")</f>
        <v/>
      </c>
      <c r="N86" s="171" t="str">
        <f>IFERROR(VLOOKUP($C86&amp;"_"&amp;N$66,'Original Calculateur S'!$C$4:$H$284,5,0),"")</f>
        <v/>
      </c>
      <c r="O86" s="171" t="str">
        <f>IFERROR(VLOOKUP($C86&amp;"_"&amp;O$66,'Original Calculateur S'!$C$4:$H$284,5,0),"")</f>
        <v/>
      </c>
      <c r="P86" s="171" t="str">
        <f>IFERROR(VLOOKUP($C86&amp;"_"&amp;P$66,'Original Calculateur S'!$C$4:$H$284,5,0),"")</f>
        <v/>
      </c>
      <c r="Q86" s="171" t="str">
        <f>IFERROR(VLOOKUP($C86&amp;"_"&amp;Q$66,'Original Calculateur S'!$C$4:$H$284,5,0),"")</f>
        <v/>
      </c>
      <c r="R86" s="171" t="str">
        <f>IFERROR(VLOOKUP($C86&amp;"_"&amp;R$66,'Original Calculateur S'!$C$4:$H$284,5,0),"")</f>
        <v/>
      </c>
      <c r="S86" s="171" t="str">
        <f>IFERROR(VLOOKUP($C86&amp;"_"&amp;S$66,'Original Calculateur S'!$C$4:$H$284,5,0),"")</f>
        <v/>
      </c>
      <c r="T86" s="171" t="str">
        <f>IFERROR(VLOOKUP($C86&amp;"_"&amp;T$66,'Original Calculateur S'!$C$4:$H$284,5,0),"")</f>
        <v/>
      </c>
      <c r="U86" s="171" t="str">
        <f>IFERROR(VLOOKUP($C86&amp;"_"&amp;U$66,'Original Calculateur S'!$C$4:$H$284,5,0),"")</f>
        <v/>
      </c>
      <c r="V86" s="171" t="str">
        <f>IFERROR(VLOOKUP($C86&amp;"_"&amp;V$66,'Original Calculateur S'!$C$4:$H$284,5,0),"")</f>
        <v/>
      </c>
      <c r="W86" s="171" t="str">
        <f>IFERROR(VLOOKUP($C86&amp;"_"&amp;W$66,'Original Calculateur S'!$C$4:$H$284,5,0),"")</f>
        <v/>
      </c>
      <c r="X86" s="171" t="str">
        <f>IFERROR(VLOOKUP($C86&amp;"_"&amp;X$66,'Original Calculateur S'!$C$4:$H$284,5,0),"")</f>
        <v/>
      </c>
      <c r="Y86" s="171" t="str">
        <f>IFERROR(VLOOKUP($C86&amp;"_"&amp;Y$66,'Original Calculateur S'!$C$4:$H$284,5,0),"")</f>
        <v/>
      </c>
      <c r="Z86" s="171" t="str">
        <f>IFERROR(VLOOKUP($C86&amp;"_"&amp;Z$66,'Original Calculateur S'!$C$4:$H$284,5,0),"")</f>
        <v/>
      </c>
      <c r="AA86" s="171" t="str">
        <f>IFERROR(VLOOKUP($C86&amp;"_"&amp;AA$66,'Original Calculateur S'!$C$4:$H$284,5,0),"")</f>
        <v/>
      </c>
      <c r="AB86" s="171" t="str">
        <f>IFERROR(VLOOKUP($C86&amp;"_"&amp;AB$66,'Original Calculateur S'!$C$4:$H$284,5,0),"")</f>
        <v/>
      </c>
      <c r="AC86" s="171" t="str">
        <f>IFERROR(VLOOKUP($C86&amp;"_"&amp;AC$66,'Original Calculateur S'!$C$4:$H$284,5,0),"")</f>
        <v/>
      </c>
      <c r="AD86" s="171" t="str">
        <f>IFERROR(VLOOKUP($C86&amp;"_"&amp;AD$66,'Original Calculateur S'!$C$4:$H$284,5,0),"")</f>
        <v/>
      </c>
      <c r="AE86" s="171" t="str">
        <f>IFERROR(VLOOKUP($C86&amp;"_"&amp;AE$66,'Original Calculateur S'!$C$4:$H$284,5,0),"")</f>
        <v/>
      </c>
      <c r="AF86" s="172">
        <f t="shared" si="0"/>
        <v>4.0274999999999998E-2</v>
      </c>
      <c r="AG86" s="444"/>
      <c r="AH86" s="444"/>
      <c r="AI86" s="444"/>
      <c r="AJ86" s="444"/>
      <c r="AK86" s="444"/>
      <c r="AL86" s="444"/>
      <c r="AM86" s="444"/>
    </row>
    <row r="87" spans="3:39" ht="12.75" hidden="1">
      <c r="C87" s="170" t="s">
        <v>33</v>
      </c>
      <c r="D87" s="174">
        <f>IFERROR(VLOOKUP($C87&amp;"_"&amp;D$66,'Original Calculateur S'!$C$4:$H$284,5,0),"")</f>
        <v>4.2000000000000003E-2</v>
      </c>
      <c r="E87" s="174">
        <f>IFERROR(VLOOKUP($C87&amp;"_"&amp;E$66,'Original Calculateur S'!$C$4:$H$284,5,0),"")</f>
        <v>0</v>
      </c>
      <c r="F87" s="174">
        <f>IFERROR(VLOOKUP($C87&amp;"_"&amp;F$66,'Original Calculateur S'!$C$4:$H$284,5,0),"")</f>
        <v>0</v>
      </c>
      <c r="G87" s="174" t="str">
        <f>IFERROR(VLOOKUP($C87&amp;"_"&amp;G$66,'Original Calculateur S'!$C$4:$H$284,5,0),"")</f>
        <v/>
      </c>
      <c r="H87" s="174" t="str">
        <f>IFERROR(VLOOKUP($C87&amp;"_"&amp;H$66,'Original Calculateur S'!$C$4:$H$284,5,0),"")</f>
        <v/>
      </c>
      <c r="I87" s="174" t="str">
        <f>IFERROR(VLOOKUP($C87&amp;"_"&amp;I$66,'Original Calculateur S'!$C$4:$H$284,5,0),"")</f>
        <v/>
      </c>
      <c r="J87" s="174" t="str">
        <f>IFERROR(VLOOKUP($C87&amp;"_"&amp;J$66,'Original Calculateur S'!$C$4:$H$284,5,0),"")</f>
        <v/>
      </c>
      <c r="K87" s="174" t="str">
        <f>IFERROR(VLOOKUP($C87&amp;"_"&amp;K$66,'Original Calculateur S'!$C$4:$H$284,5,0),"")</f>
        <v/>
      </c>
      <c r="L87" s="174" t="str">
        <f>IFERROR(VLOOKUP($C87&amp;"_"&amp;L$66,'Original Calculateur S'!$C$4:$H$284,5,0),"")</f>
        <v/>
      </c>
      <c r="M87" s="174" t="str">
        <f>IFERROR(VLOOKUP($C87&amp;"_"&amp;M$66,'Original Calculateur S'!$C$4:$H$284,5,0),"")</f>
        <v/>
      </c>
      <c r="N87" s="174" t="str">
        <f>IFERROR(VLOOKUP($C87&amp;"_"&amp;N$66,'Original Calculateur S'!$C$4:$H$284,5,0),"")</f>
        <v/>
      </c>
      <c r="O87" s="174" t="str">
        <f>IFERROR(VLOOKUP($C87&amp;"_"&amp;O$66,'Original Calculateur S'!$C$4:$H$284,5,0),"")</f>
        <v/>
      </c>
      <c r="P87" s="174" t="str">
        <f>IFERROR(VLOOKUP($C87&amp;"_"&amp;P$66,'Original Calculateur S'!$C$4:$H$284,5,0),"")</f>
        <v/>
      </c>
      <c r="Q87" s="174" t="str">
        <f>IFERROR(VLOOKUP($C87&amp;"_"&amp;Q$66,'Original Calculateur S'!$C$4:$H$284,5,0),"")</f>
        <v/>
      </c>
      <c r="R87" s="174" t="str">
        <f>IFERROR(VLOOKUP($C87&amp;"_"&amp;R$66,'Original Calculateur S'!$C$4:$H$284,5,0),"")</f>
        <v/>
      </c>
      <c r="S87" s="174" t="str">
        <f>IFERROR(VLOOKUP($C87&amp;"_"&amp;S$66,'Original Calculateur S'!$C$4:$H$284,5,0),"")</f>
        <v/>
      </c>
      <c r="T87" s="174" t="str">
        <f>IFERROR(VLOOKUP($C87&amp;"_"&amp;T$66,'Original Calculateur S'!$C$4:$H$284,5,0),"")</f>
        <v/>
      </c>
      <c r="U87" s="174" t="str">
        <f>IFERROR(VLOOKUP($C87&amp;"_"&amp;U$66,'Original Calculateur S'!$C$4:$H$284,5,0),"")</f>
        <v/>
      </c>
      <c r="V87" s="174" t="str">
        <f>IFERROR(VLOOKUP($C87&amp;"_"&amp;V$66,'Original Calculateur S'!$C$4:$H$284,5,0),"")</f>
        <v/>
      </c>
      <c r="W87" s="174" t="str">
        <f>IFERROR(VLOOKUP($C87&amp;"_"&amp;W$66,'Original Calculateur S'!$C$4:$H$284,5,0),"")</f>
        <v/>
      </c>
      <c r="X87" s="174" t="str">
        <f>IFERROR(VLOOKUP($C87&amp;"_"&amp;X$66,'Original Calculateur S'!$C$4:$H$284,5,0),"")</f>
        <v/>
      </c>
      <c r="Y87" s="174" t="str">
        <f>IFERROR(VLOOKUP($C87&amp;"_"&amp;Y$66,'Original Calculateur S'!$C$4:$H$284,5,0),"")</f>
        <v/>
      </c>
      <c r="Z87" s="174" t="str">
        <f>IFERROR(VLOOKUP($C87&amp;"_"&amp;Z$66,'Original Calculateur S'!$C$4:$H$284,5,0),"")</f>
        <v/>
      </c>
      <c r="AA87" s="174" t="str">
        <f>IFERROR(VLOOKUP($C87&amp;"_"&amp;AA$66,'Original Calculateur S'!$C$4:$H$284,5,0),"")</f>
        <v/>
      </c>
      <c r="AB87" s="174" t="str">
        <f>IFERROR(VLOOKUP($C87&amp;"_"&amp;AB$66,'Original Calculateur S'!$C$4:$H$284,5,0),"")</f>
        <v/>
      </c>
      <c r="AC87" s="174" t="str">
        <f>IFERROR(VLOOKUP($C87&amp;"_"&amp;AC$66,'Original Calculateur S'!$C$4:$H$284,5,0),"")</f>
        <v/>
      </c>
      <c r="AD87" s="174" t="str">
        <f>IFERROR(VLOOKUP($C87&amp;"_"&amp;AD$66,'Original Calculateur S'!$C$4:$H$284,5,0),"")</f>
        <v/>
      </c>
      <c r="AE87" s="174" t="str">
        <f>IFERROR(VLOOKUP($C87&amp;"_"&amp;AE$66,'Original Calculateur S'!$C$4:$H$284,5,0),"")</f>
        <v/>
      </c>
      <c r="AF87" s="175">
        <f t="shared" si="0"/>
        <v>4.2000000000000003E-2</v>
      </c>
      <c r="AG87" s="444"/>
      <c r="AH87" s="444"/>
      <c r="AI87" s="444"/>
      <c r="AJ87" s="444"/>
      <c r="AK87" s="444"/>
      <c r="AL87" s="444"/>
      <c r="AM87" s="444"/>
    </row>
    <row r="88" spans="3:39" ht="12.75" hidden="1">
      <c r="C88" s="176" t="s">
        <v>20</v>
      </c>
      <c r="D88" s="171">
        <f>IFERROR(VLOOKUP($C88&amp;"_"&amp;D$66,'Original Calculateur S'!$C$4:$H$284,5,0),"")</f>
        <v>0.59624999999999995</v>
      </c>
      <c r="E88" s="171" t="str">
        <f>IFERROR(VLOOKUP($C88&amp;"_"&amp;E$66,'Original Calculateur S'!$C$4:$H$284,5,0),"")</f>
        <v/>
      </c>
      <c r="F88" s="171" t="str">
        <f>IFERROR(VLOOKUP($C88&amp;"_"&amp;F$66,'Original Calculateur S'!$C$4:$H$284,5,0),"")</f>
        <v/>
      </c>
      <c r="G88" s="171" t="str">
        <f>IFERROR(VLOOKUP($C88&amp;"_"&amp;G$66,'Original Calculateur S'!$C$4:$H$284,5,0),"")</f>
        <v/>
      </c>
      <c r="H88" s="171" t="str">
        <f>IFERROR(VLOOKUP($C88&amp;"_"&amp;H$66,'Original Calculateur S'!$C$4:$H$284,5,0),"")</f>
        <v/>
      </c>
      <c r="I88" s="171" t="str">
        <f>IFERROR(VLOOKUP($C88&amp;"_"&amp;I$66,'Original Calculateur S'!$C$4:$H$284,5,0),"")</f>
        <v/>
      </c>
      <c r="J88" s="171" t="str">
        <f>IFERROR(VLOOKUP($C88&amp;"_"&amp;J$66,'Original Calculateur S'!$C$4:$H$284,5,0),"")</f>
        <v/>
      </c>
      <c r="K88" s="171" t="str">
        <f>IFERROR(VLOOKUP($C88&amp;"_"&amp;K$66,'Original Calculateur S'!$C$4:$H$284,5,0),"")</f>
        <v/>
      </c>
      <c r="L88" s="171" t="str">
        <f>IFERROR(VLOOKUP($C88&amp;"_"&amp;L$66,'Original Calculateur S'!$C$4:$H$284,5,0),"")</f>
        <v/>
      </c>
      <c r="M88" s="171" t="str">
        <f>IFERROR(VLOOKUP($C88&amp;"_"&amp;M$66,'Original Calculateur S'!$C$4:$H$284,5,0),"")</f>
        <v/>
      </c>
      <c r="N88" s="171" t="str">
        <f>IFERROR(VLOOKUP($C88&amp;"_"&amp;N$66,'Original Calculateur S'!$C$4:$H$284,5,0),"")</f>
        <v/>
      </c>
      <c r="O88" s="171" t="str">
        <f>IFERROR(VLOOKUP($C88&amp;"_"&amp;O$66,'Original Calculateur S'!$C$4:$H$284,5,0),"")</f>
        <v/>
      </c>
      <c r="P88" s="171" t="str">
        <f>IFERROR(VLOOKUP($C88&amp;"_"&amp;P$66,'Original Calculateur S'!$C$4:$H$284,5,0),"")</f>
        <v/>
      </c>
      <c r="Q88" s="171" t="str">
        <f>IFERROR(VLOOKUP($C88&amp;"_"&amp;Q$66,'Original Calculateur S'!$C$4:$H$284,5,0),"")</f>
        <v/>
      </c>
      <c r="R88" s="171" t="str">
        <f>IFERROR(VLOOKUP($C88&amp;"_"&amp;R$66,'Original Calculateur S'!$C$4:$H$284,5,0),"")</f>
        <v/>
      </c>
      <c r="S88" s="171" t="str">
        <f>IFERROR(VLOOKUP($C88&amp;"_"&amp;S$66,'Original Calculateur S'!$C$4:$H$284,5,0),"")</f>
        <v/>
      </c>
      <c r="T88" s="171" t="str">
        <f>IFERROR(VLOOKUP($C88&amp;"_"&amp;T$66,'Original Calculateur S'!$C$4:$H$284,5,0),"")</f>
        <v/>
      </c>
      <c r="U88" s="171" t="str">
        <f>IFERROR(VLOOKUP($C88&amp;"_"&amp;U$66,'Original Calculateur S'!$C$4:$H$284,5,0),"")</f>
        <v/>
      </c>
      <c r="V88" s="171" t="str">
        <f>IFERROR(VLOOKUP($C88&amp;"_"&amp;V$66,'Original Calculateur S'!$C$4:$H$284,5,0),"")</f>
        <v/>
      </c>
      <c r="W88" s="171" t="str">
        <f>IFERROR(VLOOKUP($C88&amp;"_"&amp;W$66,'Original Calculateur S'!$C$4:$H$284,5,0),"")</f>
        <v/>
      </c>
      <c r="X88" s="171" t="str">
        <f>IFERROR(VLOOKUP($C88&amp;"_"&amp;X$66,'Original Calculateur S'!$C$4:$H$284,5,0),"")</f>
        <v/>
      </c>
      <c r="Y88" s="171" t="str">
        <f>IFERROR(VLOOKUP($C88&amp;"_"&amp;Y$66,'Original Calculateur S'!$C$4:$H$284,5,0),"")</f>
        <v/>
      </c>
      <c r="Z88" s="171" t="str">
        <f>IFERROR(VLOOKUP($C88&amp;"_"&amp;Z$66,'Original Calculateur S'!$C$4:$H$284,5,0),"")</f>
        <v/>
      </c>
      <c r="AA88" s="171" t="str">
        <f>IFERROR(VLOOKUP($C88&amp;"_"&amp;AA$66,'Original Calculateur S'!$C$4:$H$284,5,0),"")</f>
        <v/>
      </c>
      <c r="AB88" s="171" t="str">
        <f>IFERROR(VLOOKUP($C88&amp;"_"&amp;AB$66,'Original Calculateur S'!$C$4:$H$284,5,0),"")</f>
        <v/>
      </c>
      <c r="AC88" s="171" t="str">
        <f>IFERROR(VLOOKUP($C88&amp;"_"&amp;AC$66,'Original Calculateur S'!$C$4:$H$284,5,0),"")</f>
        <v/>
      </c>
      <c r="AD88" s="171" t="str">
        <f>IFERROR(VLOOKUP($C88&amp;"_"&amp;AD$66,'Original Calculateur S'!$C$4:$H$284,5,0),"")</f>
        <v/>
      </c>
      <c r="AE88" s="171" t="str">
        <f>IFERROR(VLOOKUP($C88&amp;"_"&amp;AE$66,'Original Calculateur S'!$C$4:$H$284,5,0),"")</f>
        <v/>
      </c>
      <c r="AF88" s="172">
        <f t="shared" si="0"/>
        <v>0.59624999999999995</v>
      </c>
      <c r="AG88" s="444"/>
      <c r="AH88" s="444"/>
      <c r="AI88" s="444"/>
      <c r="AJ88" s="444"/>
      <c r="AK88" s="444"/>
      <c r="AL88" s="444"/>
      <c r="AM88" s="444"/>
    </row>
    <row r="89" spans="3:39" ht="17.25" hidden="1">
      <c r="C89" s="170" t="s">
        <v>93</v>
      </c>
      <c r="D89" s="174">
        <f>IFERROR(VLOOKUP($C89&amp;"_"&amp;D$66,'Original Calculateur S'!$C$4:$H$284,5,0),"")</f>
        <v>0</v>
      </c>
      <c r="E89" s="174" t="str">
        <f>IFERROR(VLOOKUP($C89&amp;"_"&amp;E$66,'Original Calculateur S'!$C$4:$H$284,5,0),"")</f>
        <v/>
      </c>
      <c r="F89" s="174" t="str">
        <f>IFERROR(VLOOKUP($C89&amp;"_"&amp;F$66,'Original Calculateur S'!$C$4:$H$284,5,0),"")</f>
        <v/>
      </c>
      <c r="G89" s="174" t="str">
        <f>IFERROR(VLOOKUP($C89&amp;"_"&amp;G$66,'Original Calculateur S'!$C$4:$H$284,5,0),"")</f>
        <v/>
      </c>
      <c r="H89" s="174" t="str">
        <f>IFERROR(VLOOKUP($C89&amp;"_"&amp;H$66,'Original Calculateur S'!$C$4:$H$284,5,0),"")</f>
        <v/>
      </c>
      <c r="I89" s="174" t="str">
        <f>IFERROR(VLOOKUP($C89&amp;"_"&amp;I$66,'Original Calculateur S'!$C$4:$H$284,5,0),"")</f>
        <v/>
      </c>
      <c r="J89" s="174" t="str">
        <f>IFERROR(VLOOKUP($C89&amp;"_"&amp;J$66,'Original Calculateur S'!$C$4:$H$284,5,0),"")</f>
        <v/>
      </c>
      <c r="K89" s="174" t="str">
        <f>IFERROR(VLOOKUP($C89&amp;"_"&amp;K$66,'Original Calculateur S'!$C$4:$H$284,5,0),"")</f>
        <v/>
      </c>
      <c r="L89" s="174" t="str">
        <f>IFERROR(VLOOKUP($C89&amp;"_"&amp;L$66,'Original Calculateur S'!$C$4:$H$284,5,0),"")</f>
        <v/>
      </c>
      <c r="M89" s="174" t="str">
        <f>IFERROR(VLOOKUP($C89&amp;"_"&amp;M$66,'Original Calculateur S'!$C$4:$H$284,5,0),"")</f>
        <v/>
      </c>
      <c r="N89" s="174" t="str">
        <f>IFERROR(VLOOKUP($C89&amp;"_"&amp;N$66,'Original Calculateur S'!$C$4:$H$284,5,0),"")</f>
        <v/>
      </c>
      <c r="O89" s="174" t="str">
        <f>IFERROR(VLOOKUP($C89&amp;"_"&amp;O$66,'Original Calculateur S'!$C$4:$H$284,5,0),"")</f>
        <v/>
      </c>
      <c r="P89" s="174" t="str">
        <f>IFERROR(VLOOKUP($C89&amp;"_"&amp;P$66,'Original Calculateur S'!$C$4:$H$284,5,0),"")</f>
        <v/>
      </c>
      <c r="Q89" s="174" t="str">
        <f>IFERROR(VLOOKUP($C89&amp;"_"&amp;Q$66,'Original Calculateur S'!$C$4:$H$284,5,0),"")</f>
        <v/>
      </c>
      <c r="R89" s="174" t="str">
        <f>IFERROR(VLOOKUP($C89&amp;"_"&amp;R$66,'Original Calculateur S'!$C$4:$H$284,5,0),"")</f>
        <v/>
      </c>
      <c r="S89" s="174" t="str">
        <f>IFERROR(VLOOKUP($C89&amp;"_"&amp;S$66,'Original Calculateur S'!$C$4:$H$284,5,0),"")</f>
        <v/>
      </c>
      <c r="T89" s="174" t="str">
        <f>IFERROR(VLOOKUP($C89&amp;"_"&amp;T$66,'Original Calculateur S'!$C$4:$H$284,5,0),"")</f>
        <v/>
      </c>
      <c r="U89" s="174" t="str">
        <f>IFERROR(VLOOKUP($C89&amp;"_"&amp;U$66,'Original Calculateur S'!$C$4:$H$284,5,0),"")</f>
        <v/>
      </c>
      <c r="V89" s="174" t="str">
        <f>IFERROR(VLOOKUP($C89&amp;"_"&amp;V$66,'Original Calculateur S'!$C$4:$H$284,5,0),"")</f>
        <v/>
      </c>
      <c r="W89" s="174" t="str">
        <f>IFERROR(VLOOKUP($C89&amp;"_"&amp;W$66,'Original Calculateur S'!$C$4:$H$284,5,0),"")</f>
        <v/>
      </c>
      <c r="X89" s="174" t="str">
        <f>IFERROR(VLOOKUP($C89&amp;"_"&amp;X$66,'Original Calculateur S'!$C$4:$H$284,5,0),"")</f>
        <v/>
      </c>
      <c r="Y89" s="174" t="str">
        <f>IFERROR(VLOOKUP($C89&amp;"_"&amp;Y$66,'Original Calculateur S'!$C$4:$H$284,5,0),"")</f>
        <v/>
      </c>
      <c r="Z89" s="174" t="str">
        <f>IFERROR(VLOOKUP($C89&amp;"_"&amp;Z$66,'Original Calculateur S'!$C$4:$H$284,5,0),"")</f>
        <v/>
      </c>
      <c r="AA89" s="174" t="str">
        <f>IFERROR(VLOOKUP($C89&amp;"_"&amp;AA$66,'Original Calculateur S'!$C$4:$H$284,5,0),"")</f>
        <v/>
      </c>
      <c r="AB89" s="174" t="str">
        <f>IFERROR(VLOOKUP($C89&amp;"_"&amp;AB$66,'Original Calculateur S'!$C$4:$H$284,5,0),"")</f>
        <v/>
      </c>
      <c r="AC89" s="174" t="str">
        <f>IFERROR(VLOOKUP($C89&amp;"_"&amp;AC$66,'Original Calculateur S'!$C$4:$H$284,5,0),"")</f>
        <v/>
      </c>
      <c r="AD89" s="174" t="str">
        <f>IFERROR(VLOOKUP($C89&amp;"_"&amp;AD$66,'Original Calculateur S'!$C$4:$H$284,5,0),"")</f>
        <v/>
      </c>
      <c r="AE89" s="174" t="str">
        <f>IFERROR(VLOOKUP($C89&amp;"_"&amp;AE$66,'Original Calculateur S'!$C$4:$H$284,5,0),"")</f>
        <v/>
      </c>
      <c r="AF89" s="175">
        <f t="shared" si="0"/>
        <v>0</v>
      </c>
      <c r="AG89" s="444"/>
      <c r="AH89" s="444"/>
      <c r="AI89" s="444"/>
      <c r="AJ89" s="444"/>
      <c r="AK89" s="444"/>
      <c r="AL89" s="444"/>
      <c r="AM89" s="133"/>
    </row>
    <row r="90" spans="3:39" ht="17.25" hidden="1">
      <c r="C90" s="170" t="s">
        <v>80</v>
      </c>
      <c r="D90" s="171">
        <f>IFERROR(VLOOKUP($C90&amp;"_"&amp;D$66,'Original Calculateur S'!$C$4:$H$284,5,0),"")</f>
        <v>0</v>
      </c>
      <c r="E90" s="171" t="str">
        <f>IFERROR(VLOOKUP($C90&amp;"_"&amp;E$66,'Original Calculateur S'!$C$4:$H$284,5,0),"")</f>
        <v/>
      </c>
      <c r="F90" s="171" t="str">
        <f>IFERROR(VLOOKUP($C90&amp;"_"&amp;F$66,'Original Calculateur S'!$C$4:$H$284,5,0),"")</f>
        <v/>
      </c>
      <c r="G90" s="171" t="str">
        <f>IFERROR(VLOOKUP($C90&amp;"_"&amp;G$66,'Original Calculateur S'!$C$4:$H$284,5,0),"")</f>
        <v/>
      </c>
      <c r="H90" s="171" t="str">
        <f>IFERROR(VLOOKUP($C90&amp;"_"&amp;H$66,'Original Calculateur S'!$C$4:$H$284,5,0),"")</f>
        <v/>
      </c>
      <c r="I90" s="171" t="str">
        <f>IFERROR(VLOOKUP($C90&amp;"_"&amp;I$66,'Original Calculateur S'!$C$4:$H$284,5,0),"")</f>
        <v/>
      </c>
      <c r="J90" s="171" t="str">
        <f>IFERROR(VLOOKUP($C90&amp;"_"&amp;J$66,'Original Calculateur S'!$C$4:$H$284,5,0),"")</f>
        <v/>
      </c>
      <c r="K90" s="171" t="str">
        <f>IFERROR(VLOOKUP($C90&amp;"_"&amp;K$66,'Original Calculateur S'!$C$4:$H$284,5,0),"")</f>
        <v/>
      </c>
      <c r="L90" s="171" t="str">
        <f>IFERROR(VLOOKUP($C90&amp;"_"&amp;L$66,'Original Calculateur S'!$C$4:$H$284,5,0),"")</f>
        <v/>
      </c>
      <c r="M90" s="171" t="str">
        <f>IFERROR(VLOOKUP($C90&amp;"_"&amp;M$66,'Original Calculateur S'!$C$4:$H$284,5,0),"")</f>
        <v/>
      </c>
      <c r="N90" s="171" t="str">
        <f>IFERROR(VLOOKUP($C90&amp;"_"&amp;N$66,'Original Calculateur S'!$C$4:$H$284,5,0),"")</f>
        <v/>
      </c>
      <c r="O90" s="171" t="str">
        <f>IFERROR(VLOOKUP($C90&amp;"_"&amp;O$66,'Original Calculateur S'!$C$4:$H$284,5,0),"")</f>
        <v/>
      </c>
      <c r="P90" s="171" t="str">
        <f>IFERROR(VLOOKUP($C90&amp;"_"&amp;P$66,'Original Calculateur S'!$C$4:$H$284,5,0),"")</f>
        <v/>
      </c>
      <c r="Q90" s="171" t="str">
        <f>IFERROR(VLOOKUP($C90&amp;"_"&amp;Q$66,'Original Calculateur S'!$C$4:$H$284,5,0),"")</f>
        <v/>
      </c>
      <c r="R90" s="171" t="str">
        <f>IFERROR(VLOOKUP($C90&amp;"_"&amp;R$66,'Original Calculateur S'!$C$4:$H$284,5,0),"")</f>
        <v/>
      </c>
      <c r="S90" s="171" t="str">
        <f>IFERROR(VLOOKUP($C90&amp;"_"&amp;S$66,'Original Calculateur S'!$C$4:$H$284,5,0),"")</f>
        <v/>
      </c>
      <c r="T90" s="171" t="str">
        <f>IFERROR(VLOOKUP($C90&amp;"_"&amp;T$66,'Original Calculateur S'!$C$4:$H$284,5,0),"")</f>
        <v/>
      </c>
      <c r="U90" s="171" t="str">
        <f>IFERROR(VLOOKUP($C90&amp;"_"&amp;U$66,'Original Calculateur S'!$C$4:$H$284,5,0),"")</f>
        <v/>
      </c>
      <c r="V90" s="171" t="str">
        <f>IFERROR(VLOOKUP($C90&amp;"_"&amp;V$66,'Original Calculateur S'!$C$4:$H$284,5,0),"")</f>
        <v/>
      </c>
      <c r="W90" s="171" t="str">
        <f>IFERROR(VLOOKUP($C90&amp;"_"&amp;W$66,'Original Calculateur S'!$C$4:$H$284,5,0),"")</f>
        <v/>
      </c>
      <c r="X90" s="171" t="str">
        <f>IFERROR(VLOOKUP($C90&amp;"_"&amp;X$66,'Original Calculateur S'!$C$4:$H$284,5,0),"")</f>
        <v/>
      </c>
      <c r="Y90" s="171" t="str">
        <f>IFERROR(VLOOKUP($C90&amp;"_"&amp;Y$66,'Original Calculateur S'!$C$4:$H$284,5,0),"")</f>
        <v/>
      </c>
      <c r="Z90" s="171" t="str">
        <f>IFERROR(VLOOKUP($C90&amp;"_"&amp;Z$66,'Original Calculateur S'!$C$4:$H$284,5,0),"")</f>
        <v/>
      </c>
      <c r="AA90" s="171" t="str">
        <f>IFERROR(VLOOKUP($C90&amp;"_"&amp;AA$66,'Original Calculateur S'!$C$4:$H$284,5,0),"")</f>
        <v/>
      </c>
      <c r="AB90" s="171" t="str">
        <f>IFERROR(VLOOKUP($C90&amp;"_"&amp;AB$66,'Original Calculateur S'!$C$4:$H$284,5,0),"")</f>
        <v/>
      </c>
      <c r="AC90" s="171" t="str">
        <f>IFERROR(VLOOKUP($C90&amp;"_"&amp;AC$66,'Original Calculateur S'!$C$4:$H$284,5,0),"")</f>
        <v/>
      </c>
      <c r="AD90" s="171" t="str">
        <f>IFERROR(VLOOKUP($C90&amp;"_"&amp;AD$66,'Original Calculateur S'!$C$4:$H$284,5,0),"")</f>
        <v/>
      </c>
      <c r="AE90" s="171" t="str">
        <f>IFERROR(VLOOKUP($C90&amp;"_"&amp;AE$66,'Original Calculateur S'!$C$4:$H$284,5,0),"")</f>
        <v/>
      </c>
      <c r="AF90" s="172">
        <f t="shared" si="0"/>
        <v>0</v>
      </c>
      <c r="AG90" s="444"/>
      <c r="AH90" s="444"/>
      <c r="AI90" s="444"/>
      <c r="AJ90" s="444"/>
      <c r="AK90" s="444"/>
      <c r="AL90" s="444"/>
      <c r="AM90" s="133"/>
    </row>
    <row r="91" spans="3:39" ht="12.75" hidden="1">
      <c r="C91" s="170" t="s">
        <v>29</v>
      </c>
      <c r="D91" s="174">
        <f>IFERROR(VLOOKUP($C91&amp;"_"&amp;D$66,'Original Calculateur S'!$C$4:$H$284,5,0),"")</f>
        <v>0.33750000000000002</v>
      </c>
      <c r="E91" s="174">
        <f>IFERROR(VLOOKUP($C91&amp;"_"&amp;E$66,'Original Calculateur S'!$C$4:$H$284,5,0),"")</f>
        <v>0</v>
      </c>
      <c r="F91" s="174">
        <f>IFERROR(VLOOKUP($C91&amp;"_"&amp;F$66,'Original Calculateur S'!$C$4:$H$284,5,0),"")</f>
        <v>0</v>
      </c>
      <c r="G91" s="174" t="str">
        <f>IFERROR(VLOOKUP($C91&amp;"_"&amp;G$66,'Original Calculateur S'!$C$4:$H$284,5,0),"")</f>
        <v/>
      </c>
      <c r="H91" s="174" t="str">
        <f>IFERROR(VLOOKUP($C91&amp;"_"&amp;H$66,'Original Calculateur S'!$C$4:$H$284,5,0),"")</f>
        <v/>
      </c>
      <c r="I91" s="174" t="str">
        <f>IFERROR(VLOOKUP($C91&amp;"_"&amp;I$66,'Original Calculateur S'!$C$4:$H$284,5,0),"")</f>
        <v/>
      </c>
      <c r="J91" s="174" t="str">
        <f>IFERROR(VLOOKUP($C91&amp;"_"&amp;J$66,'Original Calculateur S'!$C$4:$H$284,5,0),"")</f>
        <v/>
      </c>
      <c r="K91" s="174" t="str">
        <f>IFERROR(VLOOKUP($C91&amp;"_"&amp;K$66,'Original Calculateur S'!$C$4:$H$284,5,0),"")</f>
        <v/>
      </c>
      <c r="L91" s="174" t="str">
        <f>IFERROR(VLOOKUP($C91&amp;"_"&amp;L$66,'Original Calculateur S'!$C$4:$H$284,5,0),"")</f>
        <v/>
      </c>
      <c r="M91" s="174" t="str">
        <f>IFERROR(VLOOKUP($C91&amp;"_"&amp;M$66,'Original Calculateur S'!$C$4:$H$284,5,0),"")</f>
        <v/>
      </c>
      <c r="N91" s="174" t="str">
        <f>IFERROR(VLOOKUP($C91&amp;"_"&amp;N$66,'Original Calculateur S'!$C$4:$H$284,5,0),"")</f>
        <v/>
      </c>
      <c r="O91" s="174" t="str">
        <f>IFERROR(VLOOKUP($C91&amp;"_"&amp;O$66,'Original Calculateur S'!$C$4:$H$284,5,0),"")</f>
        <v/>
      </c>
      <c r="P91" s="174" t="str">
        <f>IFERROR(VLOOKUP($C91&amp;"_"&amp;P$66,'Original Calculateur S'!$C$4:$H$284,5,0),"")</f>
        <v/>
      </c>
      <c r="Q91" s="174" t="str">
        <f>IFERROR(VLOOKUP($C91&amp;"_"&amp;Q$66,'Original Calculateur S'!$C$4:$H$284,5,0),"")</f>
        <v/>
      </c>
      <c r="R91" s="174" t="str">
        <f>IFERROR(VLOOKUP($C91&amp;"_"&amp;R$66,'Original Calculateur S'!$C$4:$H$284,5,0),"")</f>
        <v/>
      </c>
      <c r="S91" s="174" t="str">
        <f>IFERROR(VLOOKUP($C91&amp;"_"&amp;S$66,'Original Calculateur S'!$C$4:$H$284,5,0),"")</f>
        <v/>
      </c>
      <c r="T91" s="174" t="str">
        <f>IFERROR(VLOOKUP($C91&amp;"_"&amp;T$66,'Original Calculateur S'!$C$4:$H$284,5,0),"")</f>
        <v/>
      </c>
      <c r="U91" s="174" t="str">
        <f>IFERROR(VLOOKUP($C91&amp;"_"&amp;U$66,'Original Calculateur S'!$C$4:$H$284,5,0),"")</f>
        <v/>
      </c>
      <c r="V91" s="174" t="str">
        <f>IFERROR(VLOOKUP($C91&amp;"_"&amp;V$66,'Original Calculateur S'!$C$4:$H$284,5,0),"")</f>
        <v/>
      </c>
      <c r="W91" s="174" t="str">
        <f>IFERROR(VLOOKUP($C91&amp;"_"&amp;W$66,'Original Calculateur S'!$C$4:$H$284,5,0),"")</f>
        <v/>
      </c>
      <c r="X91" s="174" t="str">
        <f>IFERROR(VLOOKUP($C91&amp;"_"&amp;X$66,'Original Calculateur S'!$C$4:$H$284,5,0),"")</f>
        <v/>
      </c>
      <c r="Y91" s="174" t="str">
        <f>IFERROR(VLOOKUP($C91&amp;"_"&amp;Y$66,'Original Calculateur S'!$C$4:$H$284,5,0),"")</f>
        <v/>
      </c>
      <c r="Z91" s="174" t="str">
        <f>IFERROR(VLOOKUP($C91&amp;"_"&amp;Z$66,'Original Calculateur S'!$C$4:$H$284,5,0),"")</f>
        <v/>
      </c>
      <c r="AA91" s="174" t="str">
        <f>IFERROR(VLOOKUP($C91&amp;"_"&amp;AA$66,'Original Calculateur S'!$C$4:$H$284,5,0),"")</f>
        <v/>
      </c>
      <c r="AB91" s="174" t="str">
        <f>IFERROR(VLOOKUP($C91&amp;"_"&amp;AB$66,'Original Calculateur S'!$C$4:$H$284,5,0),"")</f>
        <v/>
      </c>
      <c r="AC91" s="174" t="str">
        <f>IFERROR(VLOOKUP($C91&amp;"_"&amp;AC$66,'Original Calculateur S'!$C$4:$H$284,5,0),"")</f>
        <v/>
      </c>
      <c r="AD91" s="174" t="str">
        <f>IFERROR(VLOOKUP($C91&amp;"_"&amp;AD$66,'Original Calculateur S'!$C$4:$H$284,5,0),"")</f>
        <v/>
      </c>
      <c r="AE91" s="174" t="str">
        <f>IFERROR(VLOOKUP($C91&amp;"_"&amp;AE$66,'Original Calculateur S'!$C$4:$H$284,5,0),"")</f>
        <v/>
      </c>
      <c r="AF91" s="175">
        <f t="shared" si="0"/>
        <v>0.33750000000000002</v>
      </c>
      <c r="AG91" s="444"/>
      <c r="AH91" s="444"/>
      <c r="AI91" s="444"/>
      <c r="AJ91" s="444"/>
      <c r="AK91" s="444"/>
      <c r="AL91" s="444"/>
      <c r="AM91" s="444"/>
    </row>
    <row r="92" spans="3:39" ht="12.75" hidden="1">
      <c r="C92" s="170" t="s">
        <v>21</v>
      </c>
      <c r="D92" s="171">
        <f>IFERROR(VLOOKUP($C92&amp;"_"&amp;D$66,'Original Calculateur S'!$C$4:$H$284,5,0),"")</f>
        <v>0</v>
      </c>
      <c r="E92" s="171">
        <f>IFERROR(VLOOKUP($C92&amp;"_"&amp;E$66,'Original Calculateur S'!$C$4:$H$284,5,0),"")</f>
        <v>0</v>
      </c>
      <c r="F92" s="171">
        <f>IFERROR(VLOOKUP($C92&amp;"_"&amp;F$66,'Original Calculateur S'!$C$4:$H$284,5,0),"")</f>
        <v>0</v>
      </c>
      <c r="G92" s="171" t="str">
        <f>IFERROR(VLOOKUP($C92&amp;"_"&amp;G$66,'Original Calculateur S'!$C$4:$H$284,5,0),"")</f>
        <v/>
      </c>
      <c r="H92" s="171" t="str">
        <f>IFERROR(VLOOKUP($C92&amp;"_"&amp;H$66,'Original Calculateur S'!$C$4:$H$284,5,0),"")</f>
        <v/>
      </c>
      <c r="I92" s="171" t="str">
        <f>IFERROR(VLOOKUP($C92&amp;"_"&amp;I$66,'Original Calculateur S'!$C$4:$H$284,5,0),"")</f>
        <v/>
      </c>
      <c r="J92" s="171" t="str">
        <f>IFERROR(VLOOKUP($C92&amp;"_"&amp;J$66,'Original Calculateur S'!$C$4:$H$284,5,0),"")</f>
        <v/>
      </c>
      <c r="K92" s="171" t="str">
        <f>IFERROR(VLOOKUP($C92&amp;"_"&amp;K$66,'Original Calculateur S'!$C$4:$H$284,5,0),"")</f>
        <v/>
      </c>
      <c r="L92" s="171" t="str">
        <f>IFERROR(VLOOKUP($C92&amp;"_"&amp;L$66,'Original Calculateur S'!$C$4:$H$284,5,0),"")</f>
        <v/>
      </c>
      <c r="M92" s="171" t="str">
        <f>IFERROR(VLOOKUP($C92&amp;"_"&amp;M$66,'Original Calculateur S'!$C$4:$H$284,5,0),"")</f>
        <v/>
      </c>
      <c r="N92" s="171" t="str">
        <f>IFERROR(VLOOKUP($C92&amp;"_"&amp;N$66,'Original Calculateur S'!$C$4:$H$284,5,0),"")</f>
        <v/>
      </c>
      <c r="O92" s="171" t="str">
        <f>IFERROR(VLOOKUP($C92&amp;"_"&amp;O$66,'Original Calculateur S'!$C$4:$H$284,5,0),"")</f>
        <v/>
      </c>
      <c r="P92" s="171" t="str">
        <f>IFERROR(VLOOKUP($C92&amp;"_"&amp;P$66,'Original Calculateur S'!$C$4:$H$284,5,0),"")</f>
        <v/>
      </c>
      <c r="Q92" s="171" t="str">
        <f>IFERROR(VLOOKUP($C92&amp;"_"&amp;Q$66,'Original Calculateur S'!$C$4:$H$284,5,0),"")</f>
        <v/>
      </c>
      <c r="R92" s="171" t="str">
        <f>IFERROR(VLOOKUP($C92&amp;"_"&amp;R$66,'Original Calculateur S'!$C$4:$H$284,5,0),"")</f>
        <v/>
      </c>
      <c r="S92" s="171" t="str">
        <f>IFERROR(VLOOKUP($C92&amp;"_"&amp;S$66,'Original Calculateur S'!$C$4:$H$284,5,0),"")</f>
        <v/>
      </c>
      <c r="T92" s="171" t="str">
        <f>IFERROR(VLOOKUP($C92&amp;"_"&amp;T$66,'Original Calculateur S'!$C$4:$H$284,5,0),"")</f>
        <v/>
      </c>
      <c r="U92" s="171" t="str">
        <f>IFERROR(VLOOKUP($C92&amp;"_"&amp;U$66,'Original Calculateur S'!$C$4:$H$284,5,0),"")</f>
        <v/>
      </c>
      <c r="V92" s="171" t="str">
        <f>IFERROR(VLOOKUP($C92&amp;"_"&amp;V$66,'Original Calculateur S'!$C$4:$H$284,5,0),"")</f>
        <v/>
      </c>
      <c r="W92" s="171" t="str">
        <f>IFERROR(VLOOKUP($C92&amp;"_"&amp;W$66,'Original Calculateur S'!$C$4:$H$284,5,0),"")</f>
        <v/>
      </c>
      <c r="X92" s="171" t="str">
        <f>IFERROR(VLOOKUP($C92&amp;"_"&amp;X$66,'Original Calculateur S'!$C$4:$H$284,5,0),"")</f>
        <v/>
      </c>
      <c r="Y92" s="171" t="str">
        <f>IFERROR(VLOOKUP($C92&amp;"_"&amp;Y$66,'Original Calculateur S'!$C$4:$H$284,5,0),"")</f>
        <v/>
      </c>
      <c r="Z92" s="171" t="str">
        <f>IFERROR(VLOOKUP($C92&amp;"_"&amp;Z$66,'Original Calculateur S'!$C$4:$H$284,5,0),"")</f>
        <v/>
      </c>
      <c r="AA92" s="171" t="str">
        <f>IFERROR(VLOOKUP($C92&amp;"_"&amp;AA$66,'Original Calculateur S'!$C$4:$H$284,5,0),"")</f>
        <v/>
      </c>
      <c r="AB92" s="171" t="str">
        <f>IFERROR(VLOOKUP($C92&amp;"_"&amp;AB$66,'Original Calculateur S'!$C$4:$H$284,5,0),"")</f>
        <v/>
      </c>
      <c r="AC92" s="171" t="str">
        <f>IFERROR(VLOOKUP($C92&amp;"_"&amp;AC$66,'Original Calculateur S'!$C$4:$H$284,5,0),"")</f>
        <v/>
      </c>
      <c r="AD92" s="171" t="str">
        <f>IFERROR(VLOOKUP($C92&amp;"_"&amp;AD$66,'Original Calculateur S'!$C$4:$H$284,5,0),"")</f>
        <v/>
      </c>
      <c r="AE92" s="171" t="str">
        <f>IFERROR(VLOOKUP($C92&amp;"_"&amp;AE$66,'Original Calculateur S'!$C$4:$H$284,5,0),"")</f>
        <v/>
      </c>
      <c r="AF92" s="172">
        <f t="shared" si="0"/>
        <v>0</v>
      </c>
      <c r="AG92" s="444"/>
      <c r="AH92" s="444"/>
      <c r="AI92" s="444"/>
      <c r="AJ92" s="444"/>
      <c r="AK92" s="444"/>
      <c r="AL92" s="444"/>
      <c r="AM92" s="444"/>
    </row>
    <row r="93" spans="3:39" ht="12.75" hidden="1">
      <c r="C93" s="173" t="s">
        <v>86</v>
      </c>
      <c r="D93" s="174">
        <f>IFERROR(VLOOKUP($C93&amp;"_"&amp;D$66,'Original Calculateur S'!$C$4:$H$284,5,0),"")</f>
        <v>0</v>
      </c>
      <c r="E93" s="174">
        <f>IFERROR(VLOOKUP($C93&amp;"_"&amp;E$66,'Original Calculateur S'!$C$4:$H$284,5,0),"")</f>
        <v>4.4000000000000004E-2</v>
      </c>
      <c r="F93" s="174">
        <f>IFERROR(VLOOKUP($C93&amp;"_"&amp;F$66,'Original Calculateur S'!$C$4:$H$284,5,0),"")</f>
        <v>3.7199999999999997E-2</v>
      </c>
      <c r="G93" s="174">
        <f>IFERROR(VLOOKUP($C93&amp;"_"&amp;G$66,'Original Calculateur S'!$C$4:$H$284,5,0),"")</f>
        <v>0</v>
      </c>
      <c r="H93" s="174">
        <f>IFERROR(VLOOKUP($C93&amp;"_"&amp;H$66,'Original Calculateur S'!$C$4:$H$284,5,0),"")</f>
        <v>0</v>
      </c>
      <c r="I93" s="174">
        <f>IFERROR(VLOOKUP($C93&amp;"_"&amp;I$66,'Original Calculateur S'!$C$4:$H$284,5,0),"")</f>
        <v>0</v>
      </c>
      <c r="J93" s="174">
        <f>IFERROR(VLOOKUP($C93&amp;"_"&amp;J$66,'Original Calculateur S'!$C$4:$H$284,5,0),"")</f>
        <v>0.28349999999999997</v>
      </c>
      <c r="K93" s="174">
        <f>IFERROR(VLOOKUP($C93&amp;"_"&amp;K$66,'Original Calculateur S'!$C$4:$H$284,5,0),"")</f>
        <v>0</v>
      </c>
      <c r="L93" s="174">
        <f>IFERROR(VLOOKUP($C93&amp;"_"&amp;L$66,'Original Calculateur S'!$C$4:$H$284,5,0),"")</f>
        <v>0</v>
      </c>
      <c r="M93" s="174">
        <f>IFERROR(VLOOKUP($C93&amp;"_"&amp;M$66,'Original Calculateur S'!$C$4:$H$284,5,0),"")</f>
        <v>0</v>
      </c>
      <c r="N93" s="174">
        <f>IFERROR(VLOOKUP($C93&amp;"_"&amp;N$66,'Original Calculateur S'!$C$4:$H$284,5,0),"")</f>
        <v>0</v>
      </c>
      <c r="O93" s="174" t="str">
        <f>IFERROR(VLOOKUP($C93&amp;"_"&amp;O$66,'Original Calculateur S'!$C$4:$H$284,5,0),"")</f>
        <v/>
      </c>
      <c r="P93" s="174" t="str">
        <f>IFERROR(VLOOKUP($C93&amp;"_"&amp;P$66,'Original Calculateur S'!$C$4:$H$284,5,0),"")</f>
        <v/>
      </c>
      <c r="Q93" s="174" t="str">
        <f>IFERROR(VLOOKUP($C93&amp;"_"&amp;Q$66,'Original Calculateur S'!$C$4:$H$284,5,0),"")</f>
        <v/>
      </c>
      <c r="R93" s="174" t="str">
        <f>IFERROR(VLOOKUP($C93&amp;"_"&amp;R$66,'Original Calculateur S'!$C$4:$H$284,5,0),"")</f>
        <v/>
      </c>
      <c r="S93" s="174" t="str">
        <f>IFERROR(VLOOKUP($C93&amp;"_"&amp;S$66,'Original Calculateur S'!$C$4:$H$284,5,0),"")</f>
        <v/>
      </c>
      <c r="T93" s="174" t="str">
        <f>IFERROR(VLOOKUP($C93&amp;"_"&amp;T$66,'Original Calculateur S'!$C$4:$H$284,5,0),"")</f>
        <v/>
      </c>
      <c r="U93" s="174" t="str">
        <f>IFERROR(VLOOKUP($C93&amp;"_"&amp;U$66,'Original Calculateur S'!$C$4:$H$284,5,0),"")</f>
        <v/>
      </c>
      <c r="V93" s="174" t="str">
        <f>IFERROR(VLOOKUP($C93&amp;"_"&amp;V$66,'Original Calculateur S'!$C$4:$H$284,5,0),"")</f>
        <v/>
      </c>
      <c r="W93" s="174" t="str">
        <f>IFERROR(VLOOKUP($C93&amp;"_"&amp;W$66,'Original Calculateur S'!$C$4:$H$284,5,0),"")</f>
        <v/>
      </c>
      <c r="X93" s="174" t="str">
        <f>IFERROR(VLOOKUP($C93&amp;"_"&amp;X$66,'Original Calculateur S'!$C$4:$H$284,5,0),"")</f>
        <v/>
      </c>
      <c r="Y93" s="174" t="str">
        <f>IFERROR(VLOOKUP($C93&amp;"_"&amp;Y$66,'Original Calculateur S'!$C$4:$H$284,5,0),"")</f>
        <v/>
      </c>
      <c r="Z93" s="174" t="str">
        <f>IFERROR(VLOOKUP($C93&amp;"_"&amp;Z$66,'Original Calculateur S'!$C$4:$H$284,5,0),"")</f>
        <v/>
      </c>
      <c r="AA93" s="174" t="str">
        <f>IFERROR(VLOOKUP($C93&amp;"_"&amp;AA$66,'Original Calculateur S'!$C$4:$H$284,5,0),"")</f>
        <v/>
      </c>
      <c r="AB93" s="174" t="str">
        <f>IFERROR(VLOOKUP($C93&amp;"_"&amp;AB$66,'Original Calculateur S'!$C$4:$H$284,5,0),"")</f>
        <v/>
      </c>
      <c r="AC93" s="174" t="str">
        <f>IFERROR(VLOOKUP($C93&amp;"_"&amp;AC$66,'Original Calculateur S'!$C$4:$H$284,5,0),"")</f>
        <v/>
      </c>
      <c r="AD93" s="174" t="str">
        <f>IFERROR(VLOOKUP($C93&amp;"_"&amp;AD$66,'Original Calculateur S'!$C$4:$H$284,5,0),"")</f>
        <v/>
      </c>
      <c r="AE93" s="174" t="str">
        <f>IFERROR(VLOOKUP($C93&amp;"_"&amp;AE$66,'Original Calculateur S'!$C$4:$H$284,5,0),"")</f>
        <v/>
      </c>
      <c r="AF93" s="175">
        <f t="shared" si="0"/>
        <v>0.36469999999999997</v>
      </c>
      <c r="AG93" s="444"/>
      <c r="AH93" s="444"/>
      <c r="AI93" s="444"/>
      <c r="AJ93" s="444"/>
      <c r="AK93" s="444"/>
      <c r="AL93" s="444"/>
      <c r="AM93" s="444"/>
    </row>
    <row r="94" spans="3:39" ht="12.75" hidden="1">
      <c r="C94" s="176" t="s">
        <v>81</v>
      </c>
      <c r="D94" s="171">
        <f>IFERROR(VLOOKUP($C94&amp;"_"&amp;D$66,'Original Calculateur S'!$C$4:$H$284,5,0),"")</f>
        <v>3.7799999999999999E-3</v>
      </c>
      <c r="E94" s="171" t="str">
        <f>IFERROR(VLOOKUP($C94&amp;"_"&amp;E$66,'Original Calculateur S'!$C$4:$H$284,5,0),"")</f>
        <v/>
      </c>
      <c r="F94" s="171" t="str">
        <f>IFERROR(VLOOKUP($C94&amp;"_"&amp;F$66,'Original Calculateur S'!$C$4:$H$284,5,0),"")</f>
        <v/>
      </c>
      <c r="G94" s="171" t="str">
        <f>IFERROR(VLOOKUP($C94&amp;"_"&amp;G$66,'Original Calculateur S'!$C$4:$H$284,5,0),"")</f>
        <v/>
      </c>
      <c r="H94" s="171" t="str">
        <f>IFERROR(VLOOKUP($C94&amp;"_"&amp;H$66,'Original Calculateur S'!$C$4:$H$284,5,0),"")</f>
        <v/>
      </c>
      <c r="I94" s="171" t="str">
        <f>IFERROR(VLOOKUP($C94&amp;"_"&amp;I$66,'Original Calculateur S'!$C$4:$H$284,5,0),"")</f>
        <v/>
      </c>
      <c r="J94" s="171" t="str">
        <f>IFERROR(VLOOKUP($C94&amp;"_"&amp;J$66,'Original Calculateur S'!$C$4:$H$284,5,0),"")</f>
        <v/>
      </c>
      <c r="K94" s="171" t="str">
        <f>IFERROR(VLOOKUP($C94&amp;"_"&amp;K$66,'Original Calculateur S'!$C$4:$H$284,5,0),"")</f>
        <v/>
      </c>
      <c r="L94" s="171" t="str">
        <f>IFERROR(VLOOKUP($C94&amp;"_"&amp;L$66,'Original Calculateur S'!$C$4:$H$284,5,0),"")</f>
        <v/>
      </c>
      <c r="M94" s="171" t="str">
        <f>IFERROR(VLOOKUP($C94&amp;"_"&amp;M$66,'Original Calculateur S'!$C$4:$H$284,5,0),"")</f>
        <v/>
      </c>
      <c r="N94" s="171" t="str">
        <f>IFERROR(VLOOKUP($C94&amp;"_"&amp;N$66,'Original Calculateur S'!$C$4:$H$284,5,0),"")</f>
        <v/>
      </c>
      <c r="O94" s="171" t="str">
        <f>IFERROR(VLOOKUP($C94&amp;"_"&amp;O$66,'Original Calculateur S'!$C$4:$H$284,5,0),"")</f>
        <v/>
      </c>
      <c r="P94" s="171" t="str">
        <f>IFERROR(VLOOKUP($C94&amp;"_"&amp;P$66,'Original Calculateur S'!$C$4:$H$284,5,0),"")</f>
        <v/>
      </c>
      <c r="Q94" s="171" t="str">
        <f>IFERROR(VLOOKUP($C94&amp;"_"&amp;Q$66,'Original Calculateur S'!$C$4:$H$284,5,0),"")</f>
        <v/>
      </c>
      <c r="R94" s="171" t="str">
        <f>IFERROR(VLOOKUP($C94&amp;"_"&amp;R$66,'Original Calculateur S'!$C$4:$H$284,5,0),"")</f>
        <v/>
      </c>
      <c r="S94" s="171" t="str">
        <f>IFERROR(VLOOKUP($C94&amp;"_"&amp;S$66,'Original Calculateur S'!$C$4:$H$284,5,0),"")</f>
        <v/>
      </c>
      <c r="T94" s="171" t="str">
        <f>IFERROR(VLOOKUP($C94&amp;"_"&amp;T$66,'Original Calculateur S'!$C$4:$H$284,5,0),"")</f>
        <v/>
      </c>
      <c r="U94" s="171" t="str">
        <f>IFERROR(VLOOKUP($C94&amp;"_"&amp;U$66,'Original Calculateur S'!$C$4:$H$284,5,0),"")</f>
        <v/>
      </c>
      <c r="V94" s="171" t="str">
        <f>IFERROR(VLOOKUP($C94&amp;"_"&amp;V$66,'Original Calculateur S'!$C$4:$H$284,5,0),"")</f>
        <v/>
      </c>
      <c r="W94" s="171" t="str">
        <f>IFERROR(VLOOKUP($C94&amp;"_"&amp;W$66,'Original Calculateur S'!$C$4:$H$284,5,0),"")</f>
        <v/>
      </c>
      <c r="X94" s="171" t="str">
        <f>IFERROR(VLOOKUP($C94&amp;"_"&amp;X$66,'Original Calculateur S'!$C$4:$H$284,5,0),"")</f>
        <v/>
      </c>
      <c r="Y94" s="171" t="str">
        <f>IFERROR(VLOOKUP($C94&amp;"_"&amp;Y$66,'Original Calculateur S'!$C$4:$H$284,5,0),"")</f>
        <v/>
      </c>
      <c r="Z94" s="171" t="str">
        <f>IFERROR(VLOOKUP($C94&amp;"_"&amp;Z$66,'Original Calculateur S'!$C$4:$H$284,5,0),"")</f>
        <v/>
      </c>
      <c r="AA94" s="171" t="str">
        <f>IFERROR(VLOOKUP($C94&amp;"_"&amp;AA$66,'Original Calculateur S'!$C$4:$H$284,5,0),"")</f>
        <v/>
      </c>
      <c r="AB94" s="171" t="str">
        <f>IFERROR(VLOOKUP($C94&amp;"_"&amp;AB$66,'Original Calculateur S'!$C$4:$H$284,5,0),"")</f>
        <v/>
      </c>
      <c r="AC94" s="171" t="str">
        <f>IFERROR(VLOOKUP($C94&amp;"_"&amp;AC$66,'Original Calculateur S'!$C$4:$H$284,5,0),"")</f>
        <v/>
      </c>
      <c r="AD94" s="171" t="str">
        <f>IFERROR(VLOOKUP($C94&amp;"_"&amp;AD$66,'Original Calculateur S'!$C$4:$H$284,5,0),"")</f>
        <v/>
      </c>
      <c r="AE94" s="171" t="str">
        <f>IFERROR(VLOOKUP($C94&amp;"_"&amp;AE$66,'Original Calculateur S'!$C$4:$H$284,5,0),"")</f>
        <v/>
      </c>
      <c r="AF94" s="172">
        <f t="shared" si="0"/>
        <v>3.7799999999999999E-3</v>
      </c>
      <c r="AG94" s="444"/>
      <c r="AH94" s="444"/>
      <c r="AI94" s="444"/>
      <c r="AJ94" s="444"/>
      <c r="AK94" s="444"/>
      <c r="AL94" s="444"/>
      <c r="AM94" s="444"/>
    </row>
    <row r="95" spans="3:39" ht="12.75" hidden="1">
      <c r="C95" s="173" t="s">
        <v>60</v>
      </c>
      <c r="D95" s="174">
        <f>IFERROR(VLOOKUP($C95&amp;"_"&amp;D$66,'Original Calculateur S'!$C$4:$H$284,5,0),"")</f>
        <v>1.7999999999999999E-2</v>
      </c>
      <c r="E95" s="174">
        <f>IFERROR(VLOOKUP($C95&amp;"_"&amp;E$66,'Original Calculateur S'!$C$4:$H$284,5,0),"")</f>
        <v>3.7799999999999999E-3</v>
      </c>
      <c r="F95" s="174" t="str">
        <f>IFERROR(VLOOKUP($C95&amp;"_"&amp;F$66,'Original Calculateur S'!$C$4:$H$284,5,0),"")</f>
        <v/>
      </c>
      <c r="G95" s="174" t="str">
        <f>IFERROR(VLOOKUP($C95&amp;"_"&amp;G$66,'Original Calculateur S'!$C$4:$H$284,5,0),"")</f>
        <v/>
      </c>
      <c r="H95" s="174" t="str">
        <f>IFERROR(VLOOKUP($C95&amp;"_"&amp;H$66,'Original Calculateur S'!$C$4:$H$284,5,0),"")</f>
        <v/>
      </c>
      <c r="I95" s="174" t="str">
        <f>IFERROR(VLOOKUP($C95&amp;"_"&amp;I$66,'Original Calculateur S'!$C$4:$H$284,5,0),"")</f>
        <v/>
      </c>
      <c r="J95" s="174" t="str">
        <f>IFERROR(VLOOKUP($C95&amp;"_"&amp;J$66,'Original Calculateur S'!$C$4:$H$284,5,0),"")</f>
        <v/>
      </c>
      <c r="K95" s="174" t="str">
        <f>IFERROR(VLOOKUP($C95&amp;"_"&amp;K$66,'Original Calculateur S'!$C$4:$H$284,5,0),"")</f>
        <v/>
      </c>
      <c r="L95" s="174" t="str">
        <f>IFERROR(VLOOKUP($C95&amp;"_"&amp;L$66,'Original Calculateur S'!$C$4:$H$284,5,0),"")</f>
        <v/>
      </c>
      <c r="M95" s="174" t="str">
        <f>IFERROR(VLOOKUP($C95&amp;"_"&amp;M$66,'Original Calculateur S'!$C$4:$H$284,5,0),"")</f>
        <v/>
      </c>
      <c r="N95" s="174" t="str">
        <f>IFERROR(VLOOKUP($C95&amp;"_"&amp;N$66,'Original Calculateur S'!$C$4:$H$284,5,0),"")</f>
        <v/>
      </c>
      <c r="O95" s="174" t="str">
        <f>IFERROR(VLOOKUP($C95&amp;"_"&amp;O$66,'Original Calculateur S'!$C$4:$H$284,5,0),"")</f>
        <v/>
      </c>
      <c r="P95" s="174" t="str">
        <f>IFERROR(VLOOKUP($C95&amp;"_"&amp;P$66,'Original Calculateur S'!$C$4:$H$284,5,0),"")</f>
        <v/>
      </c>
      <c r="Q95" s="174" t="str">
        <f>IFERROR(VLOOKUP($C95&amp;"_"&amp;Q$66,'Original Calculateur S'!$C$4:$H$284,5,0),"")</f>
        <v/>
      </c>
      <c r="R95" s="174" t="str">
        <f>IFERROR(VLOOKUP($C95&amp;"_"&amp;R$66,'Original Calculateur S'!$C$4:$H$284,5,0),"")</f>
        <v/>
      </c>
      <c r="S95" s="174" t="str">
        <f>IFERROR(VLOOKUP($C95&amp;"_"&amp;S$66,'Original Calculateur S'!$C$4:$H$284,5,0),"")</f>
        <v/>
      </c>
      <c r="T95" s="174" t="str">
        <f>IFERROR(VLOOKUP($C95&amp;"_"&amp;T$66,'Original Calculateur S'!$C$4:$H$284,5,0),"")</f>
        <v/>
      </c>
      <c r="U95" s="174" t="str">
        <f>IFERROR(VLOOKUP($C95&amp;"_"&amp;U$66,'Original Calculateur S'!$C$4:$H$284,5,0),"")</f>
        <v/>
      </c>
      <c r="V95" s="174" t="str">
        <f>IFERROR(VLOOKUP($C95&amp;"_"&amp;V$66,'Original Calculateur S'!$C$4:$H$284,5,0),"")</f>
        <v/>
      </c>
      <c r="W95" s="174" t="str">
        <f>IFERROR(VLOOKUP($C95&amp;"_"&amp;W$66,'Original Calculateur S'!$C$4:$H$284,5,0),"")</f>
        <v/>
      </c>
      <c r="X95" s="174" t="str">
        <f>IFERROR(VLOOKUP($C95&amp;"_"&amp;X$66,'Original Calculateur S'!$C$4:$H$284,5,0),"")</f>
        <v/>
      </c>
      <c r="Y95" s="174" t="str">
        <f>IFERROR(VLOOKUP($C95&amp;"_"&amp;Y$66,'Original Calculateur S'!$C$4:$H$284,5,0),"")</f>
        <v/>
      </c>
      <c r="Z95" s="174" t="str">
        <f>IFERROR(VLOOKUP($C95&amp;"_"&amp;Z$66,'Original Calculateur S'!$C$4:$H$284,5,0),"")</f>
        <v/>
      </c>
      <c r="AA95" s="174" t="str">
        <f>IFERROR(VLOOKUP($C95&amp;"_"&amp;AA$66,'Original Calculateur S'!$C$4:$H$284,5,0),"")</f>
        <v/>
      </c>
      <c r="AB95" s="174" t="str">
        <f>IFERROR(VLOOKUP($C95&amp;"_"&amp;AB$66,'Original Calculateur S'!$C$4:$H$284,5,0),"")</f>
        <v/>
      </c>
      <c r="AC95" s="174" t="str">
        <f>IFERROR(VLOOKUP($C95&amp;"_"&amp;AC$66,'Original Calculateur S'!$C$4:$H$284,5,0),"")</f>
        <v/>
      </c>
      <c r="AD95" s="174" t="str">
        <f>IFERROR(VLOOKUP($C95&amp;"_"&amp;AD$66,'Original Calculateur S'!$C$4:$H$284,5,0),"")</f>
        <v/>
      </c>
      <c r="AE95" s="174" t="str">
        <f>IFERROR(VLOOKUP($C95&amp;"_"&amp;AE$66,'Original Calculateur S'!$C$4:$H$284,5,0),"")</f>
        <v/>
      </c>
      <c r="AF95" s="175">
        <f t="shared" si="0"/>
        <v>2.1779999999999997E-2</v>
      </c>
      <c r="AG95" s="444"/>
      <c r="AH95" s="444"/>
      <c r="AI95" s="444"/>
      <c r="AJ95" s="444"/>
      <c r="AK95" s="444"/>
      <c r="AL95" s="444"/>
      <c r="AM95" s="444"/>
    </row>
    <row r="96" spans="3:39" ht="12.75" hidden="1">
      <c r="C96" s="170" t="s">
        <v>17</v>
      </c>
      <c r="D96" s="171">
        <f>IFERROR(VLOOKUP($C96&amp;"_"&amp;D$66,'Original Calculateur S'!$C$4:$H$284,5,0),"")</f>
        <v>8.0000000000000002E-3</v>
      </c>
      <c r="E96" s="171">
        <f>IFERROR(VLOOKUP($C96&amp;"_"&amp;E$66,'Original Calculateur S'!$C$4:$H$284,5,0),"")</f>
        <v>4.0500000000000001E-2</v>
      </c>
      <c r="F96" s="171" t="str">
        <f>IFERROR(VLOOKUP($C96&amp;"_"&amp;F$66,'Original Calculateur S'!$C$4:$H$284,5,0),"")</f>
        <v/>
      </c>
      <c r="G96" s="171" t="str">
        <f>IFERROR(VLOOKUP($C96&amp;"_"&amp;G$66,'Original Calculateur S'!$C$4:$H$284,5,0),"")</f>
        <v/>
      </c>
      <c r="H96" s="171" t="str">
        <f>IFERROR(VLOOKUP($C96&amp;"_"&amp;H$66,'Original Calculateur S'!$C$4:$H$284,5,0),"")</f>
        <v/>
      </c>
      <c r="I96" s="171" t="str">
        <f>IFERROR(VLOOKUP($C96&amp;"_"&amp;I$66,'Original Calculateur S'!$C$4:$H$284,5,0),"")</f>
        <v/>
      </c>
      <c r="J96" s="171" t="str">
        <f>IFERROR(VLOOKUP($C96&amp;"_"&amp;J$66,'Original Calculateur S'!$C$4:$H$284,5,0),"")</f>
        <v/>
      </c>
      <c r="K96" s="171" t="str">
        <f>IFERROR(VLOOKUP($C96&amp;"_"&amp;K$66,'Original Calculateur S'!$C$4:$H$284,5,0),"")</f>
        <v/>
      </c>
      <c r="L96" s="171" t="str">
        <f>IFERROR(VLOOKUP($C96&amp;"_"&amp;L$66,'Original Calculateur S'!$C$4:$H$284,5,0),"")</f>
        <v/>
      </c>
      <c r="M96" s="171" t="str">
        <f>IFERROR(VLOOKUP($C96&amp;"_"&amp;M$66,'Original Calculateur S'!$C$4:$H$284,5,0),"")</f>
        <v/>
      </c>
      <c r="N96" s="171" t="str">
        <f>IFERROR(VLOOKUP($C96&amp;"_"&amp;N$66,'Original Calculateur S'!$C$4:$H$284,5,0),"")</f>
        <v/>
      </c>
      <c r="O96" s="171" t="str">
        <f>IFERROR(VLOOKUP($C96&amp;"_"&amp;O$66,'Original Calculateur S'!$C$4:$H$284,5,0),"")</f>
        <v/>
      </c>
      <c r="P96" s="171" t="str">
        <f>IFERROR(VLOOKUP($C96&amp;"_"&amp;P$66,'Original Calculateur S'!$C$4:$H$284,5,0),"")</f>
        <v/>
      </c>
      <c r="Q96" s="171" t="str">
        <f>IFERROR(VLOOKUP($C96&amp;"_"&amp;Q$66,'Original Calculateur S'!$C$4:$H$284,5,0),"")</f>
        <v/>
      </c>
      <c r="R96" s="171" t="str">
        <f>IFERROR(VLOOKUP($C96&amp;"_"&amp;R$66,'Original Calculateur S'!$C$4:$H$284,5,0),"")</f>
        <v/>
      </c>
      <c r="S96" s="171" t="str">
        <f>IFERROR(VLOOKUP($C96&amp;"_"&amp;S$66,'Original Calculateur S'!$C$4:$H$284,5,0),"")</f>
        <v/>
      </c>
      <c r="T96" s="171" t="str">
        <f>IFERROR(VLOOKUP($C96&amp;"_"&amp;T$66,'Original Calculateur S'!$C$4:$H$284,5,0),"")</f>
        <v/>
      </c>
      <c r="U96" s="171" t="str">
        <f>IFERROR(VLOOKUP($C96&amp;"_"&amp;U$66,'Original Calculateur S'!$C$4:$H$284,5,0),"")</f>
        <v/>
      </c>
      <c r="V96" s="171" t="str">
        <f>IFERROR(VLOOKUP($C96&amp;"_"&amp;V$66,'Original Calculateur S'!$C$4:$H$284,5,0),"")</f>
        <v/>
      </c>
      <c r="W96" s="171" t="str">
        <f>IFERROR(VLOOKUP($C96&amp;"_"&amp;W$66,'Original Calculateur S'!$C$4:$H$284,5,0),"")</f>
        <v/>
      </c>
      <c r="X96" s="171" t="str">
        <f>IFERROR(VLOOKUP($C96&amp;"_"&amp;X$66,'Original Calculateur S'!$C$4:$H$284,5,0),"")</f>
        <v/>
      </c>
      <c r="Y96" s="171" t="str">
        <f>IFERROR(VLOOKUP($C96&amp;"_"&amp;Y$66,'Original Calculateur S'!$C$4:$H$284,5,0),"")</f>
        <v/>
      </c>
      <c r="Z96" s="171" t="str">
        <f>IFERROR(VLOOKUP($C96&amp;"_"&amp;Z$66,'Original Calculateur S'!$C$4:$H$284,5,0),"")</f>
        <v/>
      </c>
      <c r="AA96" s="171" t="str">
        <f>IFERROR(VLOOKUP($C96&amp;"_"&amp;AA$66,'Original Calculateur S'!$C$4:$H$284,5,0),"")</f>
        <v/>
      </c>
      <c r="AB96" s="171" t="str">
        <f>IFERROR(VLOOKUP($C96&amp;"_"&amp;AB$66,'Original Calculateur S'!$C$4:$H$284,5,0),"")</f>
        <v/>
      </c>
      <c r="AC96" s="171" t="str">
        <f>IFERROR(VLOOKUP($C96&amp;"_"&amp;AC$66,'Original Calculateur S'!$C$4:$H$284,5,0),"")</f>
        <v/>
      </c>
      <c r="AD96" s="171" t="str">
        <f>IFERROR(VLOOKUP($C96&amp;"_"&amp;AD$66,'Original Calculateur S'!$C$4:$H$284,5,0),"")</f>
        <v/>
      </c>
      <c r="AE96" s="171" t="str">
        <f>IFERROR(VLOOKUP($C96&amp;"_"&amp;AE$66,'Original Calculateur S'!$C$4:$H$284,5,0),"")</f>
        <v/>
      </c>
      <c r="AF96" s="172">
        <f t="shared" si="0"/>
        <v>4.8500000000000001E-2</v>
      </c>
      <c r="AG96" s="444"/>
      <c r="AH96" s="444"/>
      <c r="AI96" s="444"/>
      <c r="AJ96" s="444"/>
      <c r="AK96" s="444"/>
      <c r="AL96" s="444"/>
      <c r="AM96" s="444"/>
    </row>
    <row r="97" spans="3:32" ht="12.75" hidden="1">
      <c r="C97" s="170" t="s">
        <v>92</v>
      </c>
      <c r="D97" s="174">
        <f>IFERROR(VLOOKUP($C97&amp;"_"&amp;D$66,'Original Calculateur S'!$C$4:$H$284,5,0),"")</f>
        <v>0</v>
      </c>
      <c r="E97" s="174">
        <f>IFERROR(VLOOKUP($C97&amp;"_"&amp;E$66,'Original Calculateur S'!$C$4:$H$284,5,0),"")</f>
        <v>0</v>
      </c>
      <c r="F97" s="174" t="str">
        <f>IFERROR(VLOOKUP($C97&amp;"_"&amp;F$66,'Original Calculateur S'!$C$4:$H$284,5,0),"")</f>
        <v/>
      </c>
      <c r="G97" s="174" t="str">
        <f>IFERROR(VLOOKUP($C97&amp;"_"&amp;G$66,'Original Calculateur S'!$C$4:$H$284,5,0),"")</f>
        <v/>
      </c>
      <c r="H97" s="174" t="str">
        <f>IFERROR(VLOOKUP($C97&amp;"_"&amp;H$66,'Original Calculateur S'!$C$4:$H$284,5,0),"")</f>
        <v/>
      </c>
      <c r="I97" s="174" t="str">
        <f>IFERROR(VLOOKUP($C97&amp;"_"&amp;I$66,'Original Calculateur S'!$C$4:$H$284,5,0),"")</f>
        <v/>
      </c>
      <c r="J97" s="174" t="str">
        <f>IFERROR(VLOOKUP($C97&amp;"_"&amp;J$66,'Original Calculateur S'!$C$4:$H$284,5,0),"")</f>
        <v/>
      </c>
      <c r="K97" s="174" t="str">
        <f>IFERROR(VLOOKUP($C97&amp;"_"&amp;K$66,'Original Calculateur S'!$C$4:$H$284,5,0),"")</f>
        <v/>
      </c>
      <c r="L97" s="174" t="str">
        <f>IFERROR(VLOOKUP($C97&amp;"_"&amp;L$66,'Original Calculateur S'!$C$4:$H$284,5,0),"")</f>
        <v/>
      </c>
      <c r="M97" s="174" t="str">
        <f>IFERROR(VLOOKUP($C97&amp;"_"&amp;M$66,'Original Calculateur S'!$C$4:$H$284,5,0),"")</f>
        <v/>
      </c>
      <c r="N97" s="174" t="str">
        <f>IFERROR(VLOOKUP($C97&amp;"_"&amp;N$66,'Original Calculateur S'!$C$4:$H$284,5,0),"")</f>
        <v/>
      </c>
      <c r="O97" s="174" t="str">
        <f>IFERROR(VLOOKUP($C97&amp;"_"&amp;O$66,'Original Calculateur S'!$C$4:$H$284,5,0),"")</f>
        <v/>
      </c>
      <c r="P97" s="174" t="str">
        <f>IFERROR(VLOOKUP($C97&amp;"_"&amp;P$66,'Original Calculateur S'!$C$4:$H$284,5,0),"")</f>
        <v/>
      </c>
      <c r="Q97" s="174" t="str">
        <f>IFERROR(VLOOKUP($C97&amp;"_"&amp;Q$66,'Original Calculateur S'!$C$4:$H$284,5,0),"")</f>
        <v/>
      </c>
      <c r="R97" s="174" t="str">
        <f>IFERROR(VLOOKUP($C97&amp;"_"&amp;R$66,'Original Calculateur S'!$C$4:$H$284,5,0),"")</f>
        <v/>
      </c>
      <c r="S97" s="174" t="str">
        <f>IFERROR(VLOOKUP($C97&amp;"_"&amp;S$66,'Original Calculateur S'!$C$4:$H$284,5,0),"")</f>
        <v/>
      </c>
      <c r="T97" s="174" t="str">
        <f>IFERROR(VLOOKUP($C97&amp;"_"&amp;T$66,'Original Calculateur S'!$C$4:$H$284,5,0),"")</f>
        <v/>
      </c>
      <c r="U97" s="174" t="str">
        <f>IFERROR(VLOOKUP($C97&amp;"_"&amp;U$66,'Original Calculateur S'!$C$4:$H$284,5,0),"")</f>
        <v/>
      </c>
      <c r="V97" s="174" t="str">
        <f>IFERROR(VLOOKUP($C97&amp;"_"&amp;V$66,'Original Calculateur S'!$C$4:$H$284,5,0),"")</f>
        <v/>
      </c>
      <c r="W97" s="174" t="str">
        <f>IFERROR(VLOOKUP($C97&amp;"_"&amp;W$66,'Original Calculateur S'!$C$4:$H$284,5,0),"")</f>
        <v/>
      </c>
      <c r="X97" s="174" t="str">
        <f>IFERROR(VLOOKUP($C97&amp;"_"&amp;X$66,'Original Calculateur S'!$C$4:$H$284,5,0),"")</f>
        <v/>
      </c>
      <c r="Y97" s="174" t="str">
        <f>IFERROR(VLOOKUP($C97&amp;"_"&amp;Y$66,'Original Calculateur S'!$C$4:$H$284,5,0),"")</f>
        <v/>
      </c>
      <c r="Z97" s="174" t="str">
        <f>IFERROR(VLOOKUP($C97&amp;"_"&amp;Z$66,'Original Calculateur S'!$C$4:$H$284,5,0),"")</f>
        <v/>
      </c>
      <c r="AA97" s="174" t="str">
        <f>IFERROR(VLOOKUP($C97&amp;"_"&amp;AA$66,'Original Calculateur S'!$C$4:$H$284,5,0),"")</f>
        <v/>
      </c>
      <c r="AB97" s="174" t="str">
        <f>IFERROR(VLOOKUP($C97&amp;"_"&amp;AB$66,'Original Calculateur S'!$C$4:$H$284,5,0),"")</f>
        <v/>
      </c>
      <c r="AC97" s="174" t="str">
        <f>IFERROR(VLOOKUP($C97&amp;"_"&amp;AC$66,'Original Calculateur S'!$C$4:$H$284,5,0),"")</f>
        <v/>
      </c>
      <c r="AD97" s="174" t="str">
        <f>IFERROR(VLOOKUP($C97&amp;"_"&amp;AD$66,'Original Calculateur S'!$C$4:$H$284,5,0),"")</f>
        <v/>
      </c>
      <c r="AE97" s="174" t="str">
        <f>IFERROR(VLOOKUP($C97&amp;"_"&amp;AE$66,'Original Calculateur S'!$C$4:$H$284,5,0),"")</f>
        <v/>
      </c>
      <c r="AF97" s="175">
        <f t="shared" si="0"/>
        <v>0</v>
      </c>
    </row>
    <row r="98" spans="3:32" ht="12.75" hidden="1">
      <c r="C98" s="176" t="s">
        <v>9</v>
      </c>
      <c r="D98" s="171">
        <f>IFERROR(VLOOKUP($C98&amp;"_"&amp;D$66,'Original Calculateur S'!$C$4:$H$284,5,0),"")</f>
        <v>0</v>
      </c>
      <c r="E98" s="171" t="str">
        <f>IFERROR(VLOOKUP($C98&amp;"_"&amp;E$66,'Original Calculateur S'!$C$4:$H$284,5,0),"")</f>
        <v/>
      </c>
      <c r="F98" s="171" t="str">
        <f>IFERROR(VLOOKUP($C98&amp;"_"&amp;F$66,'Original Calculateur S'!$C$4:$H$284,5,0),"")</f>
        <v/>
      </c>
      <c r="G98" s="171" t="str">
        <f>IFERROR(VLOOKUP($C98&amp;"_"&amp;G$66,'Original Calculateur S'!$C$4:$H$284,5,0),"")</f>
        <v/>
      </c>
      <c r="H98" s="171" t="str">
        <f>IFERROR(VLOOKUP($C98&amp;"_"&amp;H$66,'Original Calculateur S'!$C$4:$H$284,5,0),"")</f>
        <v/>
      </c>
      <c r="I98" s="171" t="str">
        <f>IFERROR(VLOOKUP($C98&amp;"_"&amp;I$66,'Original Calculateur S'!$C$4:$H$284,5,0),"")</f>
        <v/>
      </c>
      <c r="J98" s="171" t="str">
        <f>IFERROR(VLOOKUP($C98&amp;"_"&amp;J$66,'Original Calculateur S'!$C$4:$H$284,5,0),"")</f>
        <v/>
      </c>
      <c r="K98" s="171" t="str">
        <f>IFERROR(VLOOKUP($C98&amp;"_"&amp;K$66,'Original Calculateur S'!$C$4:$H$284,5,0),"")</f>
        <v/>
      </c>
      <c r="L98" s="171" t="str">
        <f>IFERROR(VLOOKUP($C98&amp;"_"&amp;L$66,'Original Calculateur S'!$C$4:$H$284,5,0),"")</f>
        <v/>
      </c>
      <c r="M98" s="171" t="str">
        <f>IFERROR(VLOOKUP($C98&amp;"_"&amp;M$66,'Original Calculateur S'!$C$4:$H$284,5,0),"")</f>
        <v/>
      </c>
      <c r="N98" s="171" t="str">
        <f>IFERROR(VLOOKUP($C98&amp;"_"&amp;N$66,'Original Calculateur S'!$C$4:$H$284,5,0),"")</f>
        <v/>
      </c>
      <c r="O98" s="171" t="str">
        <f>IFERROR(VLOOKUP($C98&amp;"_"&amp;O$66,'Original Calculateur S'!$C$4:$H$284,5,0),"")</f>
        <v/>
      </c>
      <c r="P98" s="171" t="str">
        <f>IFERROR(VLOOKUP($C98&amp;"_"&amp;P$66,'Original Calculateur S'!$C$4:$H$284,5,0),"")</f>
        <v/>
      </c>
      <c r="Q98" s="171" t="str">
        <f>IFERROR(VLOOKUP($C98&amp;"_"&amp;Q$66,'Original Calculateur S'!$C$4:$H$284,5,0),"")</f>
        <v/>
      </c>
      <c r="R98" s="171" t="str">
        <f>IFERROR(VLOOKUP($C98&amp;"_"&amp;R$66,'Original Calculateur S'!$C$4:$H$284,5,0),"")</f>
        <v/>
      </c>
      <c r="S98" s="171" t="str">
        <f>IFERROR(VLOOKUP($C98&amp;"_"&amp;S$66,'Original Calculateur S'!$C$4:$H$284,5,0),"")</f>
        <v/>
      </c>
      <c r="T98" s="171" t="str">
        <f>IFERROR(VLOOKUP($C98&amp;"_"&amp;T$66,'Original Calculateur S'!$C$4:$H$284,5,0),"")</f>
        <v/>
      </c>
      <c r="U98" s="171" t="str">
        <f>IFERROR(VLOOKUP($C98&amp;"_"&amp;U$66,'Original Calculateur S'!$C$4:$H$284,5,0),"")</f>
        <v/>
      </c>
      <c r="V98" s="171" t="str">
        <f>IFERROR(VLOOKUP($C98&amp;"_"&amp;V$66,'Original Calculateur S'!$C$4:$H$284,5,0),"")</f>
        <v/>
      </c>
      <c r="W98" s="171" t="str">
        <f>IFERROR(VLOOKUP($C98&amp;"_"&amp;W$66,'Original Calculateur S'!$C$4:$H$284,5,0),"")</f>
        <v/>
      </c>
      <c r="X98" s="171" t="str">
        <f>IFERROR(VLOOKUP($C98&amp;"_"&amp;X$66,'Original Calculateur S'!$C$4:$H$284,5,0),"")</f>
        <v/>
      </c>
      <c r="Y98" s="171" t="str">
        <f>IFERROR(VLOOKUP($C98&amp;"_"&amp;Y$66,'Original Calculateur S'!$C$4:$H$284,5,0),"")</f>
        <v/>
      </c>
      <c r="Z98" s="171" t="str">
        <f>IFERROR(VLOOKUP($C98&amp;"_"&amp;Z$66,'Original Calculateur S'!$C$4:$H$284,5,0),"")</f>
        <v/>
      </c>
      <c r="AA98" s="171" t="str">
        <f>IFERROR(VLOOKUP($C98&amp;"_"&amp;AA$66,'Original Calculateur S'!$C$4:$H$284,5,0),"")</f>
        <v/>
      </c>
      <c r="AB98" s="171" t="str">
        <f>IFERROR(VLOOKUP($C98&amp;"_"&amp;AB$66,'Original Calculateur S'!$C$4:$H$284,5,0),"")</f>
        <v/>
      </c>
      <c r="AC98" s="171" t="str">
        <f>IFERROR(VLOOKUP($C98&amp;"_"&amp;AC$66,'Original Calculateur S'!$C$4:$H$284,5,0),"")</f>
        <v/>
      </c>
      <c r="AD98" s="171" t="str">
        <f>IFERROR(VLOOKUP($C98&amp;"_"&amp;AD$66,'Original Calculateur S'!$C$4:$H$284,5,0),"")</f>
        <v/>
      </c>
      <c r="AE98" s="171" t="str">
        <f>IFERROR(VLOOKUP($C98&amp;"_"&amp;AE$66,'Original Calculateur S'!$C$4:$H$284,5,0),"")</f>
        <v/>
      </c>
      <c r="AF98" s="172">
        <f t="shared" si="0"/>
        <v>0</v>
      </c>
    </row>
    <row r="99" spans="3:32" ht="12.75" hidden="1">
      <c r="C99" s="177" t="s">
        <v>82</v>
      </c>
      <c r="D99" s="174">
        <f>IFERROR(VLOOKUP($C99&amp;"_"&amp;D$66,'Original Calculateur S'!$C$4:$H$284,5,0),"")</f>
        <v>0</v>
      </c>
      <c r="E99" s="174" t="str">
        <f>IFERROR(VLOOKUP($C99&amp;"_"&amp;E$66,'Original Calculateur S'!$C$4:$H$284,5,0),"")</f>
        <v/>
      </c>
      <c r="F99" s="174" t="str">
        <f>IFERROR(VLOOKUP($C99&amp;"_"&amp;F$66,'Original Calculateur S'!$C$4:$H$284,5,0),"")</f>
        <v/>
      </c>
      <c r="G99" s="174" t="str">
        <f>IFERROR(VLOOKUP($C99&amp;"_"&amp;G$66,'Original Calculateur S'!$C$4:$H$284,5,0),"")</f>
        <v/>
      </c>
      <c r="H99" s="174" t="str">
        <f>IFERROR(VLOOKUP($C99&amp;"_"&amp;H$66,'Original Calculateur S'!$C$4:$H$284,5,0),"")</f>
        <v/>
      </c>
      <c r="I99" s="174" t="str">
        <f>IFERROR(VLOOKUP($C99&amp;"_"&amp;I$66,'Original Calculateur S'!$C$4:$H$284,5,0),"")</f>
        <v/>
      </c>
      <c r="J99" s="174" t="str">
        <f>IFERROR(VLOOKUP($C99&amp;"_"&amp;J$66,'Original Calculateur S'!$C$4:$H$284,5,0),"")</f>
        <v/>
      </c>
      <c r="K99" s="174" t="str">
        <f>IFERROR(VLOOKUP($C99&amp;"_"&amp;K$66,'Original Calculateur S'!$C$4:$H$284,5,0),"")</f>
        <v/>
      </c>
      <c r="L99" s="174" t="str">
        <f>IFERROR(VLOOKUP($C99&amp;"_"&amp;L$66,'Original Calculateur S'!$C$4:$H$284,5,0),"")</f>
        <v/>
      </c>
      <c r="M99" s="174" t="str">
        <f>IFERROR(VLOOKUP($C99&amp;"_"&amp;M$66,'Original Calculateur S'!$C$4:$H$284,5,0),"")</f>
        <v/>
      </c>
      <c r="N99" s="174" t="str">
        <f>IFERROR(VLOOKUP($C99&amp;"_"&amp;N$66,'Original Calculateur S'!$C$4:$H$284,5,0),"")</f>
        <v/>
      </c>
      <c r="O99" s="174" t="str">
        <f>IFERROR(VLOOKUP($C99&amp;"_"&amp;O$66,'Original Calculateur S'!$C$4:$H$284,5,0),"")</f>
        <v/>
      </c>
      <c r="P99" s="174" t="str">
        <f>IFERROR(VLOOKUP($C99&amp;"_"&amp;P$66,'Original Calculateur S'!$C$4:$H$284,5,0),"")</f>
        <v/>
      </c>
      <c r="Q99" s="174" t="str">
        <f>IFERROR(VLOOKUP($C99&amp;"_"&amp;Q$66,'Original Calculateur S'!$C$4:$H$284,5,0),"")</f>
        <v/>
      </c>
      <c r="R99" s="174" t="str">
        <f>IFERROR(VLOOKUP($C99&amp;"_"&amp;R$66,'Original Calculateur S'!$C$4:$H$284,5,0),"")</f>
        <v/>
      </c>
      <c r="S99" s="174" t="str">
        <f>IFERROR(VLOOKUP($C99&amp;"_"&amp;S$66,'Original Calculateur S'!$C$4:$H$284,5,0),"")</f>
        <v/>
      </c>
      <c r="T99" s="174" t="str">
        <f>IFERROR(VLOOKUP($C99&amp;"_"&amp;T$66,'Original Calculateur S'!$C$4:$H$284,5,0),"")</f>
        <v/>
      </c>
      <c r="U99" s="174" t="str">
        <f>IFERROR(VLOOKUP($C99&amp;"_"&amp;U$66,'Original Calculateur S'!$C$4:$H$284,5,0),"")</f>
        <v/>
      </c>
      <c r="V99" s="174" t="str">
        <f>IFERROR(VLOOKUP($C99&amp;"_"&amp;V$66,'Original Calculateur S'!$C$4:$H$284,5,0),"")</f>
        <v/>
      </c>
      <c r="W99" s="174" t="str">
        <f>IFERROR(VLOOKUP($C99&amp;"_"&amp;W$66,'Original Calculateur S'!$C$4:$H$284,5,0),"")</f>
        <v/>
      </c>
      <c r="X99" s="174" t="str">
        <f>IFERROR(VLOOKUP($C99&amp;"_"&amp;X$66,'Original Calculateur S'!$C$4:$H$284,5,0),"")</f>
        <v/>
      </c>
      <c r="Y99" s="174" t="str">
        <f>IFERROR(VLOOKUP($C99&amp;"_"&amp;Y$66,'Original Calculateur S'!$C$4:$H$284,5,0),"")</f>
        <v/>
      </c>
      <c r="Z99" s="174" t="str">
        <f>IFERROR(VLOOKUP($C99&amp;"_"&amp;Z$66,'Original Calculateur S'!$C$4:$H$284,5,0),"")</f>
        <v/>
      </c>
      <c r="AA99" s="174" t="str">
        <f>IFERROR(VLOOKUP($C99&amp;"_"&amp;AA$66,'Original Calculateur S'!$C$4:$H$284,5,0),"")</f>
        <v/>
      </c>
      <c r="AB99" s="174" t="str">
        <f>IFERROR(VLOOKUP($C99&amp;"_"&amp;AB$66,'Original Calculateur S'!$C$4:$H$284,5,0),"")</f>
        <v/>
      </c>
      <c r="AC99" s="174" t="str">
        <f>IFERROR(VLOOKUP($C99&amp;"_"&amp;AC$66,'Original Calculateur S'!$C$4:$H$284,5,0),"")</f>
        <v/>
      </c>
      <c r="AD99" s="174" t="str">
        <f>IFERROR(VLOOKUP($C99&amp;"_"&amp;AD$66,'Original Calculateur S'!$C$4:$H$284,5,0),"")</f>
        <v/>
      </c>
      <c r="AE99" s="174" t="str">
        <f>IFERROR(VLOOKUP($C99&amp;"_"&amp;AE$66,'Original Calculateur S'!$C$4:$H$284,5,0),"")</f>
        <v/>
      </c>
      <c r="AF99" s="175">
        <f t="shared" ref="AF99:AF130" si="1">SUM(D99:AE99)</f>
        <v>0</v>
      </c>
    </row>
    <row r="100" spans="3:32" ht="12.75" hidden="1">
      <c r="C100" s="178" t="s">
        <v>101</v>
      </c>
      <c r="D100" s="171" t="str">
        <f>IFERROR(VLOOKUP($C100&amp;"_"&amp;D$66,'Original Calculateur S'!$C$4:$H$284,5,0),"")</f>
        <v/>
      </c>
      <c r="E100" s="171" t="str">
        <f>IFERROR(VLOOKUP($C100&amp;"_"&amp;E$66,'Original Calculateur S'!$C$4:$H$284,5,0),"")</f>
        <v/>
      </c>
      <c r="F100" s="171" t="str">
        <f>IFERROR(VLOOKUP($C100&amp;"_"&amp;F$66,'Original Calculateur S'!$C$4:$H$284,5,0),"")</f>
        <v/>
      </c>
      <c r="G100" s="171" t="str">
        <f>IFERROR(VLOOKUP($C100&amp;"_"&amp;G$66,'Original Calculateur S'!$C$4:$H$284,5,0),"")</f>
        <v/>
      </c>
      <c r="H100" s="171" t="str">
        <f>IFERROR(VLOOKUP($C100&amp;"_"&amp;H$66,'Original Calculateur S'!$C$4:$H$284,5,0),"")</f>
        <v/>
      </c>
      <c r="I100" s="171" t="str">
        <f>IFERROR(VLOOKUP($C100&amp;"_"&amp;I$66,'Original Calculateur S'!$C$4:$H$284,5,0),"")</f>
        <v/>
      </c>
      <c r="J100" s="171" t="str">
        <f>IFERROR(VLOOKUP($C100&amp;"_"&amp;J$66,'Original Calculateur S'!$C$4:$H$284,5,0),"")</f>
        <v/>
      </c>
      <c r="K100" s="171" t="str">
        <f>IFERROR(VLOOKUP($C100&amp;"_"&amp;K$66,'Original Calculateur S'!$C$4:$H$284,5,0),"")</f>
        <v/>
      </c>
      <c r="L100" s="171" t="str">
        <f>IFERROR(VLOOKUP($C100&amp;"_"&amp;L$66,'Original Calculateur S'!$C$4:$H$284,5,0),"")</f>
        <v/>
      </c>
      <c r="M100" s="171" t="str">
        <f>IFERROR(VLOOKUP($C100&amp;"_"&amp;M$66,'Original Calculateur S'!$C$4:$H$284,5,0),"")</f>
        <v/>
      </c>
      <c r="N100" s="171" t="str">
        <f>IFERROR(VLOOKUP($C100&amp;"_"&amp;N$66,'Original Calculateur S'!$C$4:$H$284,5,0),"")</f>
        <v/>
      </c>
      <c r="O100" s="171" t="str">
        <f>IFERROR(VLOOKUP($C100&amp;"_"&amp;O$66,'Original Calculateur S'!$C$4:$H$284,5,0),"")</f>
        <v/>
      </c>
      <c r="P100" s="171" t="str">
        <f>IFERROR(VLOOKUP($C100&amp;"_"&amp;P$66,'Original Calculateur S'!$C$4:$H$284,5,0),"")</f>
        <v/>
      </c>
      <c r="Q100" s="171" t="str">
        <f>IFERROR(VLOOKUP($C100&amp;"_"&amp;Q$66,'Original Calculateur S'!$C$4:$H$284,5,0),"")</f>
        <v/>
      </c>
      <c r="R100" s="171" t="str">
        <f>IFERROR(VLOOKUP($C100&amp;"_"&amp;R$66,'Original Calculateur S'!$C$4:$H$284,5,0),"")</f>
        <v/>
      </c>
      <c r="S100" s="171" t="str">
        <f>IFERROR(VLOOKUP($C100&amp;"_"&amp;S$66,'Original Calculateur S'!$C$4:$H$284,5,0),"")</f>
        <v/>
      </c>
      <c r="T100" s="171" t="str">
        <f>IFERROR(VLOOKUP($C100&amp;"_"&amp;T$66,'Original Calculateur S'!$C$4:$H$284,5,0),"")</f>
        <v/>
      </c>
      <c r="U100" s="171" t="str">
        <f>IFERROR(VLOOKUP($C100&amp;"_"&amp;U$66,'Original Calculateur S'!$C$4:$H$284,5,0),"")</f>
        <v/>
      </c>
      <c r="V100" s="171" t="str">
        <f>IFERROR(VLOOKUP($C100&amp;"_"&amp;V$66,'Original Calculateur S'!$C$4:$H$284,5,0),"")</f>
        <v/>
      </c>
      <c r="W100" s="171" t="str">
        <f>IFERROR(VLOOKUP($C100&amp;"_"&amp;W$66,'Original Calculateur S'!$C$4:$H$284,5,0),"")</f>
        <v/>
      </c>
      <c r="X100" s="171" t="str">
        <f>IFERROR(VLOOKUP($C100&amp;"_"&amp;X$66,'Original Calculateur S'!$C$4:$H$284,5,0),"")</f>
        <v/>
      </c>
      <c r="Y100" s="171" t="str">
        <f>IFERROR(VLOOKUP($C100&amp;"_"&amp;Y$66,'Original Calculateur S'!$C$4:$H$284,5,0),"")</f>
        <v/>
      </c>
      <c r="Z100" s="171" t="str">
        <f>IFERROR(VLOOKUP($C100&amp;"_"&amp;Z$66,'Original Calculateur S'!$C$4:$H$284,5,0),"")</f>
        <v/>
      </c>
      <c r="AA100" s="171" t="str">
        <f>IFERROR(VLOOKUP($C100&amp;"_"&amp;AA$66,'Original Calculateur S'!$C$4:$H$284,5,0),"")</f>
        <v/>
      </c>
      <c r="AB100" s="171" t="str">
        <f>IFERROR(VLOOKUP($C100&amp;"_"&amp;AB$66,'Original Calculateur S'!$C$4:$H$284,5,0),"")</f>
        <v/>
      </c>
      <c r="AC100" s="171" t="str">
        <f>IFERROR(VLOOKUP($C100&amp;"_"&amp;AC$66,'Original Calculateur S'!$C$4:$H$284,5,0),"")</f>
        <v/>
      </c>
      <c r="AD100" s="171" t="str">
        <f>IFERROR(VLOOKUP($C100&amp;"_"&amp;AD$66,'Original Calculateur S'!$C$4:$H$284,5,0),"")</f>
        <v/>
      </c>
      <c r="AE100" s="171" t="str">
        <f>IFERROR(VLOOKUP($C100&amp;"_"&amp;AE$66,'Original Calculateur S'!$C$4:$H$284,5,0),"")</f>
        <v/>
      </c>
      <c r="AF100" s="172">
        <f t="shared" si="1"/>
        <v>0</v>
      </c>
    </row>
    <row r="101" spans="3:32" ht="12.75" hidden="1">
      <c r="C101" s="170" t="s">
        <v>83</v>
      </c>
      <c r="D101" s="174">
        <f>IFERROR(VLOOKUP($C101&amp;"_"&amp;D$66,'Original Calculateur S'!$C$4:$H$284,5,0),"")</f>
        <v>4.6844999999999998E-2</v>
      </c>
      <c r="E101" s="174">
        <f>IFERROR(VLOOKUP($C101&amp;"_"&amp;E$66,'Original Calculateur S'!$C$4:$H$284,5,0),"")</f>
        <v>10</v>
      </c>
      <c r="F101" s="174" t="str">
        <f>IFERROR(VLOOKUP($C101&amp;"_"&amp;F$66,'Original Calculateur S'!$C$4:$H$284,5,0),"")</f>
        <v/>
      </c>
      <c r="G101" s="174" t="str">
        <f>IFERROR(VLOOKUP($C101&amp;"_"&amp;G$66,'Original Calculateur S'!$C$4:$H$284,5,0),"")</f>
        <v/>
      </c>
      <c r="H101" s="174" t="str">
        <f>IFERROR(VLOOKUP($C101&amp;"_"&amp;H$66,'Original Calculateur S'!$C$4:$H$284,5,0),"")</f>
        <v/>
      </c>
      <c r="I101" s="174" t="str">
        <f>IFERROR(VLOOKUP($C101&amp;"_"&amp;I$66,'Original Calculateur S'!$C$4:$H$284,5,0),"")</f>
        <v/>
      </c>
      <c r="J101" s="174" t="str">
        <f>IFERROR(VLOOKUP($C101&amp;"_"&amp;J$66,'Original Calculateur S'!$C$4:$H$284,5,0),"")</f>
        <v/>
      </c>
      <c r="K101" s="174" t="str">
        <f>IFERROR(VLOOKUP($C101&amp;"_"&amp;K$66,'Original Calculateur S'!$C$4:$H$284,5,0),"")</f>
        <v/>
      </c>
      <c r="L101" s="174" t="str">
        <f>IFERROR(VLOOKUP($C101&amp;"_"&amp;L$66,'Original Calculateur S'!$C$4:$H$284,5,0),"")</f>
        <v/>
      </c>
      <c r="M101" s="174" t="str">
        <f>IFERROR(VLOOKUP($C101&amp;"_"&amp;M$66,'Original Calculateur S'!$C$4:$H$284,5,0),"")</f>
        <v/>
      </c>
      <c r="N101" s="174" t="str">
        <f>IFERROR(VLOOKUP($C101&amp;"_"&amp;N$66,'Original Calculateur S'!$C$4:$H$284,5,0),"")</f>
        <v/>
      </c>
      <c r="O101" s="174" t="str">
        <f>IFERROR(VLOOKUP($C101&amp;"_"&amp;O$66,'Original Calculateur S'!$C$4:$H$284,5,0),"")</f>
        <v/>
      </c>
      <c r="P101" s="174" t="str">
        <f>IFERROR(VLOOKUP($C101&amp;"_"&amp;P$66,'Original Calculateur S'!$C$4:$H$284,5,0),"")</f>
        <v/>
      </c>
      <c r="Q101" s="174" t="str">
        <f>IFERROR(VLOOKUP($C101&amp;"_"&amp;Q$66,'Original Calculateur S'!$C$4:$H$284,5,0),"")</f>
        <v/>
      </c>
      <c r="R101" s="174" t="str">
        <f>IFERROR(VLOOKUP($C101&amp;"_"&amp;R$66,'Original Calculateur S'!$C$4:$H$284,5,0),"")</f>
        <v/>
      </c>
      <c r="S101" s="174" t="str">
        <f>IFERROR(VLOOKUP($C101&amp;"_"&amp;S$66,'Original Calculateur S'!$C$4:$H$284,5,0),"")</f>
        <v/>
      </c>
      <c r="T101" s="174" t="str">
        <f>IFERROR(VLOOKUP($C101&amp;"_"&amp;T$66,'Original Calculateur S'!$C$4:$H$284,5,0),"")</f>
        <v/>
      </c>
      <c r="U101" s="174" t="str">
        <f>IFERROR(VLOOKUP($C101&amp;"_"&amp;U$66,'Original Calculateur S'!$C$4:$H$284,5,0),"")</f>
        <v/>
      </c>
      <c r="V101" s="174" t="str">
        <f>IFERROR(VLOOKUP($C101&amp;"_"&amp;V$66,'Original Calculateur S'!$C$4:$H$284,5,0),"")</f>
        <v/>
      </c>
      <c r="W101" s="174" t="str">
        <f>IFERROR(VLOOKUP($C101&amp;"_"&amp;W$66,'Original Calculateur S'!$C$4:$H$284,5,0),"")</f>
        <v/>
      </c>
      <c r="X101" s="174" t="str">
        <f>IFERROR(VLOOKUP($C101&amp;"_"&amp;X$66,'Original Calculateur S'!$C$4:$H$284,5,0),"")</f>
        <v/>
      </c>
      <c r="Y101" s="174" t="str">
        <f>IFERROR(VLOOKUP($C101&amp;"_"&amp;Y$66,'Original Calculateur S'!$C$4:$H$284,5,0),"")</f>
        <v/>
      </c>
      <c r="Z101" s="174" t="str">
        <f>IFERROR(VLOOKUP($C101&amp;"_"&amp;Z$66,'Original Calculateur S'!$C$4:$H$284,5,0),"")</f>
        <v/>
      </c>
      <c r="AA101" s="174" t="str">
        <f>IFERROR(VLOOKUP($C101&amp;"_"&amp;AA$66,'Original Calculateur S'!$C$4:$H$284,5,0),"")</f>
        <v/>
      </c>
      <c r="AB101" s="174" t="str">
        <f>IFERROR(VLOOKUP($C101&amp;"_"&amp;AB$66,'Original Calculateur S'!$C$4:$H$284,5,0),"")</f>
        <v/>
      </c>
      <c r="AC101" s="174" t="str">
        <f>IFERROR(VLOOKUP($C101&amp;"_"&amp;AC$66,'Original Calculateur S'!$C$4:$H$284,5,0),"")</f>
        <v/>
      </c>
      <c r="AD101" s="174" t="str">
        <f>IFERROR(VLOOKUP($C101&amp;"_"&amp;AD$66,'Original Calculateur S'!$C$4:$H$284,5,0),"")</f>
        <v/>
      </c>
      <c r="AE101" s="174" t="str">
        <f>IFERROR(VLOOKUP($C101&amp;"_"&amp;AE$66,'Original Calculateur S'!$C$4:$H$284,5,0),"")</f>
        <v/>
      </c>
      <c r="AF101" s="175">
        <f t="shared" si="1"/>
        <v>10.046844999999999</v>
      </c>
    </row>
    <row r="102" spans="3:32" ht="12.75" hidden="1">
      <c r="C102" s="176" t="s">
        <v>40</v>
      </c>
      <c r="D102" s="171">
        <f>IFERROR(VLOOKUP($C102&amp;"_"&amp;D$66,'Original Calculateur S'!$C$4:$H$284,5,0),"")</f>
        <v>0</v>
      </c>
      <c r="E102" s="171" t="str">
        <f>IFERROR(VLOOKUP($C102&amp;"_"&amp;E$66,'Original Calculateur S'!$C$4:$H$284,5,0),"")</f>
        <v/>
      </c>
      <c r="F102" s="171" t="str">
        <f>IFERROR(VLOOKUP($C102&amp;"_"&amp;F$66,'Original Calculateur S'!$C$4:$H$284,5,0),"")</f>
        <v/>
      </c>
      <c r="G102" s="171" t="str">
        <f>IFERROR(VLOOKUP($C102&amp;"_"&amp;G$66,'Original Calculateur S'!$C$4:$H$284,5,0),"")</f>
        <v/>
      </c>
      <c r="H102" s="171" t="str">
        <f>IFERROR(VLOOKUP($C102&amp;"_"&amp;H$66,'Original Calculateur S'!$C$4:$H$284,5,0),"")</f>
        <v/>
      </c>
      <c r="I102" s="171" t="str">
        <f>IFERROR(VLOOKUP($C102&amp;"_"&amp;I$66,'Original Calculateur S'!$C$4:$H$284,5,0),"")</f>
        <v/>
      </c>
      <c r="J102" s="171" t="str">
        <f>IFERROR(VLOOKUP($C102&amp;"_"&amp;J$66,'Original Calculateur S'!$C$4:$H$284,5,0),"")</f>
        <v/>
      </c>
      <c r="K102" s="171" t="str">
        <f>IFERROR(VLOOKUP($C102&amp;"_"&amp;K$66,'Original Calculateur S'!$C$4:$H$284,5,0),"")</f>
        <v/>
      </c>
      <c r="L102" s="171" t="str">
        <f>IFERROR(VLOOKUP($C102&amp;"_"&amp;L$66,'Original Calculateur S'!$C$4:$H$284,5,0),"")</f>
        <v/>
      </c>
      <c r="M102" s="171" t="str">
        <f>IFERROR(VLOOKUP($C102&amp;"_"&amp;M$66,'Original Calculateur S'!$C$4:$H$284,5,0),"")</f>
        <v/>
      </c>
      <c r="N102" s="171" t="str">
        <f>IFERROR(VLOOKUP($C102&amp;"_"&amp;N$66,'Original Calculateur S'!$C$4:$H$284,5,0),"")</f>
        <v/>
      </c>
      <c r="O102" s="171" t="str">
        <f>IFERROR(VLOOKUP($C102&amp;"_"&amp;O$66,'Original Calculateur S'!$C$4:$H$284,5,0),"")</f>
        <v/>
      </c>
      <c r="P102" s="171" t="str">
        <f>IFERROR(VLOOKUP($C102&amp;"_"&amp;P$66,'Original Calculateur S'!$C$4:$H$284,5,0),"")</f>
        <v/>
      </c>
      <c r="Q102" s="171" t="str">
        <f>IFERROR(VLOOKUP($C102&amp;"_"&amp;Q$66,'Original Calculateur S'!$C$4:$H$284,5,0),"")</f>
        <v/>
      </c>
      <c r="R102" s="171" t="str">
        <f>IFERROR(VLOOKUP($C102&amp;"_"&amp;R$66,'Original Calculateur S'!$C$4:$H$284,5,0),"")</f>
        <v/>
      </c>
      <c r="S102" s="171" t="str">
        <f>IFERROR(VLOOKUP($C102&amp;"_"&amp;S$66,'Original Calculateur S'!$C$4:$H$284,5,0),"")</f>
        <v/>
      </c>
      <c r="T102" s="171" t="str">
        <f>IFERROR(VLOOKUP($C102&amp;"_"&amp;T$66,'Original Calculateur S'!$C$4:$H$284,5,0),"")</f>
        <v/>
      </c>
      <c r="U102" s="171" t="str">
        <f>IFERROR(VLOOKUP($C102&amp;"_"&amp;U$66,'Original Calculateur S'!$C$4:$H$284,5,0),"")</f>
        <v/>
      </c>
      <c r="V102" s="171" t="str">
        <f>IFERROR(VLOOKUP($C102&amp;"_"&amp;V$66,'Original Calculateur S'!$C$4:$H$284,5,0),"")</f>
        <v/>
      </c>
      <c r="W102" s="171" t="str">
        <f>IFERROR(VLOOKUP($C102&amp;"_"&amp;W$66,'Original Calculateur S'!$C$4:$H$284,5,0),"")</f>
        <v/>
      </c>
      <c r="X102" s="171" t="str">
        <f>IFERROR(VLOOKUP($C102&amp;"_"&amp;X$66,'Original Calculateur S'!$C$4:$H$284,5,0),"")</f>
        <v/>
      </c>
      <c r="Y102" s="171" t="str">
        <f>IFERROR(VLOOKUP($C102&amp;"_"&amp;Y$66,'Original Calculateur S'!$C$4:$H$284,5,0),"")</f>
        <v/>
      </c>
      <c r="Z102" s="171" t="str">
        <f>IFERROR(VLOOKUP($C102&amp;"_"&amp;Z$66,'Original Calculateur S'!$C$4:$H$284,5,0),"")</f>
        <v/>
      </c>
      <c r="AA102" s="171" t="str">
        <f>IFERROR(VLOOKUP($C102&amp;"_"&amp;AA$66,'Original Calculateur S'!$C$4:$H$284,5,0),"")</f>
        <v/>
      </c>
      <c r="AB102" s="171" t="str">
        <f>IFERROR(VLOOKUP($C102&amp;"_"&amp;AB$66,'Original Calculateur S'!$C$4:$H$284,5,0),"")</f>
        <v/>
      </c>
      <c r="AC102" s="171" t="str">
        <f>IFERROR(VLOOKUP($C102&amp;"_"&amp;AC$66,'Original Calculateur S'!$C$4:$H$284,5,0),"")</f>
        <v/>
      </c>
      <c r="AD102" s="171" t="str">
        <f>IFERROR(VLOOKUP($C102&amp;"_"&amp;AD$66,'Original Calculateur S'!$C$4:$H$284,5,0),"")</f>
        <v/>
      </c>
      <c r="AE102" s="171" t="str">
        <f>IFERROR(VLOOKUP($C102&amp;"_"&amp;AE$66,'Original Calculateur S'!$C$4:$H$284,5,0),"")</f>
        <v/>
      </c>
      <c r="AF102" s="172">
        <f t="shared" si="1"/>
        <v>0</v>
      </c>
    </row>
    <row r="103" spans="3:32" ht="12.75" hidden="1">
      <c r="C103" s="170" t="s">
        <v>97</v>
      </c>
      <c r="D103" s="174">
        <f>IFERROR(VLOOKUP($C103&amp;"_"&amp;D$66,'Original Calculateur S'!$C$4:$H$284,5,0),"")</f>
        <v>0.31200000000000006</v>
      </c>
      <c r="E103" s="174" t="str">
        <f>IFERROR(VLOOKUP($C103&amp;"_"&amp;E$66,'Original Calculateur S'!$C$4:$H$284,5,0),"")</f>
        <v/>
      </c>
      <c r="F103" s="174" t="str">
        <f>IFERROR(VLOOKUP($C103&amp;"_"&amp;F$66,'Original Calculateur S'!$C$4:$H$284,5,0),"")</f>
        <v/>
      </c>
      <c r="G103" s="174" t="str">
        <f>IFERROR(VLOOKUP($C103&amp;"_"&amp;G$66,'Original Calculateur S'!$C$4:$H$284,5,0),"")</f>
        <v/>
      </c>
      <c r="H103" s="174" t="str">
        <f>IFERROR(VLOOKUP($C103&amp;"_"&amp;H$66,'Original Calculateur S'!$C$4:$H$284,5,0),"")</f>
        <v/>
      </c>
      <c r="I103" s="174" t="str">
        <f>IFERROR(VLOOKUP($C103&amp;"_"&amp;I$66,'Original Calculateur S'!$C$4:$H$284,5,0),"")</f>
        <v/>
      </c>
      <c r="J103" s="174" t="str">
        <f>IFERROR(VLOOKUP($C103&amp;"_"&amp;J$66,'Original Calculateur S'!$C$4:$H$284,5,0),"")</f>
        <v/>
      </c>
      <c r="K103" s="174" t="str">
        <f>IFERROR(VLOOKUP($C103&amp;"_"&amp;K$66,'Original Calculateur S'!$C$4:$H$284,5,0),"")</f>
        <v/>
      </c>
      <c r="L103" s="174" t="str">
        <f>IFERROR(VLOOKUP($C103&amp;"_"&amp;L$66,'Original Calculateur S'!$C$4:$H$284,5,0),"")</f>
        <v/>
      </c>
      <c r="M103" s="174" t="str">
        <f>IFERROR(VLOOKUP($C103&amp;"_"&amp;M$66,'Original Calculateur S'!$C$4:$H$284,5,0),"")</f>
        <v/>
      </c>
      <c r="N103" s="174" t="str">
        <f>IFERROR(VLOOKUP($C103&amp;"_"&amp;N$66,'Original Calculateur S'!$C$4:$H$284,5,0),"")</f>
        <v/>
      </c>
      <c r="O103" s="174" t="str">
        <f>IFERROR(VLOOKUP($C103&amp;"_"&amp;O$66,'Original Calculateur S'!$C$4:$H$284,5,0),"")</f>
        <v/>
      </c>
      <c r="P103" s="174" t="str">
        <f>IFERROR(VLOOKUP($C103&amp;"_"&amp;P$66,'Original Calculateur S'!$C$4:$H$284,5,0),"")</f>
        <v/>
      </c>
      <c r="Q103" s="174" t="str">
        <f>IFERROR(VLOOKUP($C103&amp;"_"&amp;Q$66,'Original Calculateur S'!$C$4:$H$284,5,0),"")</f>
        <v/>
      </c>
      <c r="R103" s="174" t="str">
        <f>IFERROR(VLOOKUP($C103&amp;"_"&amp;R$66,'Original Calculateur S'!$C$4:$H$284,5,0),"")</f>
        <v/>
      </c>
      <c r="S103" s="174" t="str">
        <f>IFERROR(VLOOKUP($C103&amp;"_"&amp;S$66,'Original Calculateur S'!$C$4:$H$284,5,0),"")</f>
        <v/>
      </c>
      <c r="T103" s="174" t="str">
        <f>IFERROR(VLOOKUP($C103&amp;"_"&amp;T$66,'Original Calculateur S'!$C$4:$H$284,5,0),"")</f>
        <v/>
      </c>
      <c r="U103" s="174" t="str">
        <f>IFERROR(VLOOKUP($C103&amp;"_"&amp;U$66,'Original Calculateur S'!$C$4:$H$284,5,0),"")</f>
        <v/>
      </c>
      <c r="V103" s="174" t="str">
        <f>IFERROR(VLOOKUP($C103&amp;"_"&amp;V$66,'Original Calculateur S'!$C$4:$H$284,5,0),"")</f>
        <v/>
      </c>
      <c r="W103" s="174" t="str">
        <f>IFERROR(VLOOKUP($C103&amp;"_"&amp;W$66,'Original Calculateur S'!$C$4:$H$284,5,0),"")</f>
        <v/>
      </c>
      <c r="X103" s="174" t="str">
        <f>IFERROR(VLOOKUP($C103&amp;"_"&amp;X$66,'Original Calculateur S'!$C$4:$H$284,5,0),"")</f>
        <v/>
      </c>
      <c r="Y103" s="174" t="str">
        <f>IFERROR(VLOOKUP($C103&amp;"_"&amp;Y$66,'Original Calculateur S'!$C$4:$H$284,5,0),"")</f>
        <v/>
      </c>
      <c r="Z103" s="174" t="str">
        <f>IFERROR(VLOOKUP($C103&amp;"_"&amp;Z$66,'Original Calculateur S'!$C$4:$H$284,5,0),"")</f>
        <v/>
      </c>
      <c r="AA103" s="174" t="str">
        <f>IFERROR(VLOOKUP($C103&amp;"_"&amp;AA$66,'Original Calculateur S'!$C$4:$H$284,5,0),"")</f>
        <v/>
      </c>
      <c r="AB103" s="174" t="str">
        <f>IFERROR(VLOOKUP($C103&amp;"_"&amp;AB$66,'Original Calculateur S'!$C$4:$H$284,5,0),"")</f>
        <v/>
      </c>
      <c r="AC103" s="174" t="str">
        <f>IFERROR(VLOOKUP($C103&amp;"_"&amp;AC$66,'Original Calculateur S'!$C$4:$H$284,5,0),"")</f>
        <v/>
      </c>
      <c r="AD103" s="174" t="str">
        <f>IFERROR(VLOOKUP($C103&amp;"_"&amp;AD$66,'Original Calculateur S'!$C$4:$H$284,5,0),"")</f>
        <v/>
      </c>
      <c r="AE103" s="174" t="str">
        <f>IFERROR(VLOOKUP($C103&amp;"_"&amp;AE$66,'Original Calculateur S'!$C$4:$H$284,5,0),"")</f>
        <v/>
      </c>
      <c r="AF103" s="175">
        <f t="shared" si="1"/>
        <v>0.31200000000000006</v>
      </c>
    </row>
    <row r="104" spans="3:32" ht="12.75" hidden="1">
      <c r="C104" s="170" t="s">
        <v>85</v>
      </c>
      <c r="D104" s="171">
        <f>IFERROR(VLOOKUP($C104&amp;"_"&amp;D$66,'Original Calculateur S'!$C$4:$H$284,5,0),"")</f>
        <v>0</v>
      </c>
      <c r="E104" s="171">
        <f>IFERROR(VLOOKUP($C104&amp;"_"&amp;E$66,'Original Calculateur S'!$C$4:$H$284,5,0),"")</f>
        <v>8.8000000000000009E-2</v>
      </c>
      <c r="F104" s="171">
        <f>IFERROR(VLOOKUP($C104&amp;"_"&amp;F$66,'Original Calculateur S'!$C$4:$H$284,5,0),"")</f>
        <v>1.7999999999999999E-2</v>
      </c>
      <c r="G104" s="171">
        <f>IFERROR(VLOOKUP($C104&amp;"_"&amp;G$66,'Original Calculateur S'!$C$4:$H$284,5,0),"")</f>
        <v>0.47249999999999998</v>
      </c>
      <c r="H104" s="171">
        <f>IFERROR(VLOOKUP($C104&amp;"_"&amp;H$66,'Original Calculateur S'!$C$4:$H$284,5,0),"")</f>
        <v>0</v>
      </c>
      <c r="I104" s="171">
        <f>IFERROR(VLOOKUP($C104&amp;"_"&amp;I$66,'Original Calculateur S'!$C$4:$H$284,5,0),"")</f>
        <v>0</v>
      </c>
      <c r="J104" s="171" t="str">
        <f>IFERROR(VLOOKUP($C104&amp;"_"&amp;J$66,'Original Calculateur S'!$C$4:$H$284,5,0),"")</f>
        <v/>
      </c>
      <c r="K104" s="171" t="str">
        <f>IFERROR(VLOOKUP($C104&amp;"_"&amp;K$66,'Original Calculateur S'!$C$4:$H$284,5,0),"")</f>
        <v/>
      </c>
      <c r="L104" s="171" t="str">
        <f>IFERROR(VLOOKUP($C104&amp;"_"&amp;L$66,'Original Calculateur S'!$C$4:$H$284,5,0),"")</f>
        <v/>
      </c>
      <c r="M104" s="171" t="str">
        <f>IFERROR(VLOOKUP($C104&amp;"_"&amp;M$66,'Original Calculateur S'!$C$4:$H$284,5,0),"")</f>
        <v/>
      </c>
      <c r="N104" s="171" t="str">
        <f>IFERROR(VLOOKUP($C104&amp;"_"&amp;N$66,'Original Calculateur S'!$C$4:$H$284,5,0),"")</f>
        <v/>
      </c>
      <c r="O104" s="171" t="str">
        <f>IFERROR(VLOOKUP($C104&amp;"_"&amp;O$66,'Original Calculateur S'!$C$4:$H$284,5,0),"")</f>
        <v/>
      </c>
      <c r="P104" s="171" t="str">
        <f>IFERROR(VLOOKUP($C104&amp;"_"&amp;P$66,'Original Calculateur S'!$C$4:$H$284,5,0),"")</f>
        <v/>
      </c>
      <c r="Q104" s="171" t="str">
        <f>IFERROR(VLOOKUP($C104&amp;"_"&amp;Q$66,'Original Calculateur S'!$C$4:$H$284,5,0),"")</f>
        <v/>
      </c>
      <c r="R104" s="171" t="str">
        <f>IFERROR(VLOOKUP($C104&amp;"_"&amp;R$66,'Original Calculateur S'!$C$4:$H$284,5,0),"")</f>
        <v/>
      </c>
      <c r="S104" s="171" t="str">
        <f>IFERROR(VLOOKUP($C104&amp;"_"&amp;S$66,'Original Calculateur S'!$C$4:$H$284,5,0),"")</f>
        <v/>
      </c>
      <c r="T104" s="171" t="str">
        <f>IFERROR(VLOOKUP($C104&amp;"_"&amp;T$66,'Original Calculateur S'!$C$4:$H$284,5,0),"")</f>
        <v/>
      </c>
      <c r="U104" s="171" t="str">
        <f>IFERROR(VLOOKUP($C104&amp;"_"&amp;U$66,'Original Calculateur S'!$C$4:$H$284,5,0),"")</f>
        <v/>
      </c>
      <c r="V104" s="171" t="str">
        <f>IFERROR(VLOOKUP($C104&amp;"_"&amp;V$66,'Original Calculateur S'!$C$4:$H$284,5,0),"")</f>
        <v/>
      </c>
      <c r="W104" s="171" t="str">
        <f>IFERROR(VLOOKUP($C104&amp;"_"&amp;W$66,'Original Calculateur S'!$C$4:$H$284,5,0),"")</f>
        <v/>
      </c>
      <c r="X104" s="171" t="str">
        <f>IFERROR(VLOOKUP($C104&amp;"_"&amp;X$66,'Original Calculateur S'!$C$4:$H$284,5,0),"")</f>
        <v/>
      </c>
      <c r="Y104" s="171" t="str">
        <f>IFERROR(VLOOKUP($C104&amp;"_"&amp;Y$66,'Original Calculateur S'!$C$4:$H$284,5,0),"")</f>
        <v/>
      </c>
      <c r="Z104" s="171" t="str">
        <f>IFERROR(VLOOKUP($C104&amp;"_"&amp;Z$66,'Original Calculateur S'!$C$4:$H$284,5,0),"")</f>
        <v/>
      </c>
      <c r="AA104" s="171" t="str">
        <f>IFERROR(VLOOKUP($C104&amp;"_"&amp;AA$66,'Original Calculateur S'!$C$4:$H$284,5,0),"")</f>
        <v/>
      </c>
      <c r="AB104" s="171" t="str">
        <f>IFERROR(VLOOKUP($C104&amp;"_"&amp;AB$66,'Original Calculateur S'!$C$4:$H$284,5,0),"")</f>
        <v/>
      </c>
      <c r="AC104" s="171" t="str">
        <f>IFERROR(VLOOKUP($C104&amp;"_"&amp;AC$66,'Original Calculateur S'!$C$4:$H$284,5,0),"")</f>
        <v/>
      </c>
      <c r="AD104" s="171" t="str">
        <f>IFERROR(VLOOKUP($C104&amp;"_"&amp;AD$66,'Original Calculateur S'!$C$4:$H$284,5,0),"")</f>
        <v/>
      </c>
      <c r="AE104" s="171" t="str">
        <f>IFERROR(VLOOKUP($C104&amp;"_"&amp;AE$66,'Original Calculateur S'!$C$4:$H$284,5,0),"")</f>
        <v/>
      </c>
      <c r="AF104" s="172">
        <f t="shared" si="1"/>
        <v>0.57850000000000001</v>
      </c>
    </row>
    <row r="105" spans="3:32" ht="12.75" hidden="1">
      <c r="C105" s="170" t="s">
        <v>11</v>
      </c>
      <c r="D105" s="174">
        <f>IFERROR(VLOOKUP($C105&amp;"_"&amp;D$66,'Original Calculateur S'!$C$4:$H$284,5,0),"")</f>
        <v>0</v>
      </c>
      <c r="E105" s="174">
        <f>IFERROR(VLOOKUP($C105&amp;"_"&amp;E$66,'Original Calculateur S'!$C$4:$H$284,5,0),"")</f>
        <v>0</v>
      </c>
      <c r="F105" s="174" t="str">
        <f>IFERROR(VLOOKUP($C105&amp;"_"&amp;F$66,'Original Calculateur S'!$C$4:$H$284,5,0),"")</f>
        <v/>
      </c>
      <c r="G105" s="174" t="str">
        <f>IFERROR(VLOOKUP($C105&amp;"_"&amp;G$66,'Original Calculateur S'!$C$4:$H$284,5,0),"")</f>
        <v/>
      </c>
      <c r="H105" s="174" t="str">
        <f>IFERROR(VLOOKUP($C105&amp;"_"&amp;H$66,'Original Calculateur S'!$C$4:$H$284,5,0),"")</f>
        <v/>
      </c>
      <c r="I105" s="174" t="str">
        <f>IFERROR(VLOOKUP($C105&amp;"_"&amp;I$66,'Original Calculateur S'!$C$4:$H$284,5,0),"")</f>
        <v/>
      </c>
      <c r="J105" s="174" t="str">
        <f>IFERROR(VLOOKUP($C105&amp;"_"&amp;J$66,'Original Calculateur S'!$C$4:$H$284,5,0),"")</f>
        <v/>
      </c>
      <c r="K105" s="174" t="str">
        <f>IFERROR(VLOOKUP($C105&amp;"_"&amp;K$66,'Original Calculateur S'!$C$4:$H$284,5,0),"")</f>
        <v/>
      </c>
      <c r="L105" s="174" t="str">
        <f>IFERROR(VLOOKUP($C105&amp;"_"&amp;L$66,'Original Calculateur S'!$C$4:$H$284,5,0),"")</f>
        <v/>
      </c>
      <c r="M105" s="174" t="str">
        <f>IFERROR(VLOOKUP($C105&amp;"_"&amp;M$66,'Original Calculateur S'!$C$4:$H$284,5,0),"")</f>
        <v/>
      </c>
      <c r="N105" s="174" t="str">
        <f>IFERROR(VLOOKUP($C105&amp;"_"&amp;N$66,'Original Calculateur S'!$C$4:$H$284,5,0),"")</f>
        <v/>
      </c>
      <c r="O105" s="174" t="str">
        <f>IFERROR(VLOOKUP($C105&amp;"_"&amp;O$66,'Original Calculateur S'!$C$4:$H$284,5,0),"")</f>
        <v/>
      </c>
      <c r="P105" s="174" t="str">
        <f>IFERROR(VLOOKUP($C105&amp;"_"&amp;P$66,'Original Calculateur S'!$C$4:$H$284,5,0),"")</f>
        <v/>
      </c>
      <c r="Q105" s="174" t="str">
        <f>IFERROR(VLOOKUP($C105&amp;"_"&amp;Q$66,'Original Calculateur S'!$C$4:$H$284,5,0),"")</f>
        <v/>
      </c>
      <c r="R105" s="174" t="str">
        <f>IFERROR(VLOOKUP($C105&amp;"_"&amp;R$66,'Original Calculateur S'!$C$4:$H$284,5,0),"")</f>
        <v/>
      </c>
      <c r="S105" s="174" t="str">
        <f>IFERROR(VLOOKUP($C105&amp;"_"&amp;S$66,'Original Calculateur S'!$C$4:$H$284,5,0),"")</f>
        <v/>
      </c>
      <c r="T105" s="174" t="str">
        <f>IFERROR(VLOOKUP($C105&amp;"_"&amp;T$66,'Original Calculateur S'!$C$4:$H$284,5,0),"")</f>
        <v/>
      </c>
      <c r="U105" s="174" t="str">
        <f>IFERROR(VLOOKUP($C105&amp;"_"&amp;U$66,'Original Calculateur S'!$C$4:$H$284,5,0),"")</f>
        <v/>
      </c>
      <c r="V105" s="174" t="str">
        <f>IFERROR(VLOOKUP($C105&amp;"_"&amp;V$66,'Original Calculateur S'!$C$4:$H$284,5,0),"")</f>
        <v/>
      </c>
      <c r="W105" s="174" t="str">
        <f>IFERROR(VLOOKUP($C105&amp;"_"&amp;W$66,'Original Calculateur S'!$C$4:$H$284,5,0),"")</f>
        <v/>
      </c>
      <c r="X105" s="174" t="str">
        <f>IFERROR(VLOOKUP($C105&amp;"_"&amp;X$66,'Original Calculateur S'!$C$4:$H$284,5,0),"")</f>
        <v/>
      </c>
      <c r="Y105" s="174" t="str">
        <f>IFERROR(VLOOKUP($C105&amp;"_"&amp;Y$66,'Original Calculateur S'!$C$4:$H$284,5,0),"")</f>
        <v/>
      </c>
      <c r="Z105" s="174" t="str">
        <f>IFERROR(VLOOKUP($C105&amp;"_"&amp;Z$66,'Original Calculateur S'!$C$4:$H$284,5,0),"")</f>
        <v/>
      </c>
      <c r="AA105" s="174" t="str">
        <f>IFERROR(VLOOKUP($C105&amp;"_"&amp;AA$66,'Original Calculateur S'!$C$4:$H$284,5,0),"")</f>
        <v/>
      </c>
      <c r="AB105" s="174" t="str">
        <f>IFERROR(VLOOKUP($C105&amp;"_"&amp;AB$66,'Original Calculateur S'!$C$4:$H$284,5,0),"")</f>
        <v/>
      </c>
      <c r="AC105" s="174" t="str">
        <f>IFERROR(VLOOKUP($C105&amp;"_"&amp;AC$66,'Original Calculateur S'!$C$4:$H$284,5,0),"")</f>
        <v/>
      </c>
      <c r="AD105" s="174" t="str">
        <f>IFERROR(VLOOKUP($C105&amp;"_"&amp;AD$66,'Original Calculateur S'!$C$4:$H$284,5,0),"")</f>
        <v/>
      </c>
      <c r="AE105" s="174" t="str">
        <f>IFERROR(VLOOKUP($C105&amp;"_"&amp;AE$66,'Original Calculateur S'!$C$4:$H$284,5,0),"")</f>
        <v/>
      </c>
      <c r="AF105" s="175">
        <f t="shared" si="1"/>
        <v>0</v>
      </c>
    </row>
    <row r="106" spans="3:32" ht="12.75" hidden="1">
      <c r="C106" s="170" t="s">
        <v>41</v>
      </c>
      <c r="D106" s="171">
        <f>IFERROR(VLOOKUP($C106&amp;"_"&amp;D$66,'Original Calculateur S'!$C$4:$H$284,5,0),"")</f>
        <v>0</v>
      </c>
      <c r="E106" s="171" t="str">
        <f>IFERROR(VLOOKUP($C106&amp;"_"&amp;E$66,'Original Calculateur S'!$C$4:$H$284,5,0),"")</f>
        <v/>
      </c>
      <c r="F106" s="171" t="str">
        <f>IFERROR(VLOOKUP($C106&amp;"_"&amp;F$66,'Original Calculateur S'!$C$4:$H$284,5,0),"")</f>
        <v/>
      </c>
      <c r="G106" s="171" t="str">
        <f>IFERROR(VLOOKUP($C106&amp;"_"&amp;G$66,'Original Calculateur S'!$C$4:$H$284,5,0),"")</f>
        <v/>
      </c>
      <c r="H106" s="171" t="str">
        <f>IFERROR(VLOOKUP($C106&amp;"_"&amp;H$66,'Original Calculateur S'!$C$4:$H$284,5,0),"")</f>
        <v/>
      </c>
      <c r="I106" s="171" t="str">
        <f>IFERROR(VLOOKUP($C106&amp;"_"&amp;I$66,'Original Calculateur S'!$C$4:$H$284,5,0),"")</f>
        <v/>
      </c>
      <c r="J106" s="171" t="str">
        <f>IFERROR(VLOOKUP($C106&amp;"_"&amp;J$66,'Original Calculateur S'!$C$4:$H$284,5,0),"")</f>
        <v/>
      </c>
      <c r="K106" s="171" t="str">
        <f>IFERROR(VLOOKUP($C106&amp;"_"&amp;K$66,'Original Calculateur S'!$C$4:$H$284,5,0),"")</f>
        <v/>
      </c>
      <c r="L106" s="171" t="str">
        <f>IFERROR(VLOOKUP($C106&amp;"_"&amp;L$66,'Original Calculateur S'!$C$4:$H$284,5,0),"")</f>
        <v/>
      </c>
      <c r="M106" s="171" t="str">
        <f>IFERROR(VLOOKUP($C106&amp;"_"&amp;M$66,'Original Calculateur S'!$C$4:$H$284,5,0),"")</f>
        <v/>
      </c>
      <c r="N106" s="171" t="str">
        <f>IFERROR(VLOOKUP($C106&amp;"_"&amp;N$66,'Original Calculateur S'!$C$4:$H$284,5,0),"")</f>
        <v/>
      </c>
      <c r="O106" s="171" t="str">
        <f>IFERROR(VLOOKUP($C106&amp;"_"&amp;O$66,'Original Calculateur S'!$C$4:$H$284,5,0),"")</f>
        <v/>
      </c>
      <c r="P106" s="171" t="str">
        <f>IFERROR(VLOOKUP($C106&amp;"_"&amp;P$66,'Original Calculateur S'!$C$4:$H$284,5,0),"")</f>
        <v/>
      </c>
      <c r="Q106" s="171" t="str">
        <f>IFERROR(VLOOKUP($C106&amp;"_"&amp;Q$66,'Original Calculateur S'!$C$4:$H$284,5,0),"")</f>
        <v/>
      </c>
      <c r="R106" s="171" t="str">
        <f>IFERROR(VLOOKUP($C106&amp;"_"&amp;R$66,'Original Calculateur S'!$C$4:$H$284,5,0),"")</f>
        <v/>
      </c>
      <c r="S106" s="171" t="str">
        <f>IFERROR(VLOOKUP($C106&amp;"_"&amp;S$66,'Original Calculateur S'!$C$4:$H$284,5,0),"")</f>
        <v/>
      </c>
      <c r="T106" s="171" t="str">
        <f>IFERROR(VLOOKUP($C106&amp;"_"&amp;T$66,'Original Calculateur S'!$C$4:$H$284,5,0),"")</f>
        <v/>
      </c>
      <c r="U106" s="171" t="str">
        <f>IFERROR(VLOOKUP($C106&amp;"_"&amp;U$66,'Original Calculateur S'!$C$4:$H$284,5,0),"")</f>
        <v/>
      </c>
      <c r="V106" s="171" t="str">
        <f>IFERROR(VLOOKUP($C106&amp;"_"&amp;V$66,'Original Calculateur S'!$C$4:$H$284,5,0),"")</f>
        <v/>
      </c>
      <c r="W106" s="171" t="str">
        <f>IFERROR(VLOOKUP($C106&amp;"_"&amp;W$66,'Original Calculateur S'!$C$4:$H$284,5,0),"")</f>
        <v/>
      </c>
      <c r="X106" s="171" t="str">
        <f>IFERROR(VLOOKUP($C106&amp;"_"&amp;X$66,'Original Calculateur S'!$C$4:$H$284,5,0),"")</f>
        <v/>
      </c>
      <c r="Y106" s="171" t="str">
        <f>IFERROR(VLOOKUP($C106&amp;"_"&amp;Y$66,'Original Calculateur S'!$C$4:$H$284,5,0),"")</f>
        <v/>
      </c>
      <c r="Z106" s="171" t="str">
        <f>IFERROR(VLOOKUP($C106&amp;"_"&amp;Z$66,'Original Calculateur S'!$C$4:$H$284,5,0),"")</f>
        <v/>
      </c>
      <c r="AA106" s="171" t="str">
        <f>IFERROR(VLOOKUP($C106&amp;"_"&amp;AA$66,'Original Calculateur S'!$C$4:$H$284,5,0),"")</f>
        <v/>
      </c>
      <c r="AB106" s="171" t="str">
        <f>IFERROR(VLOOKUP($C106&amp;"_"&amp;AB$66,'Original Calculateur S'!$C$4:$H$284,5,0),"")</f>
        <v/>
      </c>
      <c r="AC106" s="171" t="str">
        <f>IFERROR(VLOOKUP($C106&amp;"_"&amp;AC$66,'Original Calculateur S'!$C$4:$H$284,5,0),"")</f>
        <v/>
      </c>
      <c r="AD106" s="171" t="str">
        <f>IFERROR(VLOOKUP($C106&amp;"_"&amp;AD$66,'Original Calculateur S'!$C$4:$H$284,5,0),"")</f>
        <v/>
      </c>
      <c r="AE106" s="171" t="str">
        <f>IFERROR(VLOOKUP($C106&amp;"_"&amp;AE$66,'Original Calculateur S'!$C$4:$H$284,5,0),"")</f>
        <v/>
      </c>
      <c r="AF106" s="172">
        <f t="shared" si="1"/>
        <v>0</v>
      </c>
    </row>
    <row r="107" spans="3:32" ht="12.75" hidden="1">
      <c r="C107" s="173" t="s">
        <v>75</v>
      </c>
      <c r="D107" s="174" t="str">
        <f>IFERROR(VLOOKUP($C107&amp;"_"&amp;D$66,'Original Calculateur S'!$C$4:$H$284,5,0),"")</f>
        <v/>
      </c>
      <c r="E107" s="174" t="str">
        <f>IFERROR(VLOOKUP($C107&amp;"_"&amp;E$66,'Original Calculateur S'!$C$4:$H$284,5,0),"")</f>
        <v/>
      </c>
      <c r="F107" s="174" t="str">
        <f>IFERROR(VLOOKUP($C107&amp;"_"&amp;F$66,'Original Calculateur S'!$C$4:$H$284,5,0),"")</f>
        <v/>
      </c>
      <c r="G107" s="174" t="str">
        <f>IFERROR(VLOOKUP($C107&amp;"_"&amp;G$66,'Original Calculateur S'!$C$4:$H$284,5,0),"")</f>
        <v/>
      </c>
      <c r="H107" s="174" t="str">
        <f>IFERROR(VLOOKUP($C107&amp;"_"&amp;H$66,'Original Calculateur S'!$C$4:$H$284,5,0),"")</f>
        <v/>
      </c>
      <c r="I107" s="174" t="str">
        <f>IFERROR(VLOOKUP($C107&amp;"_"&amp;I$66,'Original Calculateur S'!$C$4:$H$284,5,0),"")</f>
        <v/>
      </c>
      <c r="J107" s="174" t="str">
        <f>IFERROR(VLOOKUP($C107&amp;"_"&amp;J$66,'Original Calculateur S'!$C$4:$H$284,5,0),"")</f>
        <v/>
      </c>
      <c r="K107" s="174" t="str">
        <f>IFERROR(VLOOKUP($C107&amp;"_"&amp;K$66,'Original Calculateur S'!$C$4:$H$284,5,0),"")</f>
        <v/>
      </c>
      <c r="L107" s="174" t="str">
        <f>IFERROR(VLOOKUP($C107&amp;"_"&amp;L$66,'Original Calculateur S'!$C$4:$H$284,5,0),"")</f>
        <v/>
      </c>
      <c r="M107" s="174" t="str">
        <f>IFERROR(VLOOKUP($C107&amp;"_"&amp;M$66,'Original Calculateur S'!$C$4:$H$284,5,0),"")</f>
        <v/>
      </c>
      <c r="N107" s="174" t="str">
        <f>IFERROR(VLOOKUP($C107&amp;"_"&amp;N$66,'Original Calculateur S'!$C$4:$H$284,5,0),"")</f>
        <v/>
      </c>
      <c r="O107" s="174" t="str">
        <f>IFERROR(VLOOKUP($C107&amp;"_"&amp;O$66,'Original Calculateur S'!$C$4:$H$284,5,0),"")</f>
        <v/>
      </c>
      <c r="P107" s="174" t="str">
        <f>IFERROR(VLOOKUP($C107&amp;"_"&amp;P$66,'Original Calculateur S'!$C$4:$H$284,5,0),"")</f>
        <v/>
      </c>
      <c r="Q107" s="174" t="str">
        <f>IFERROR(VLOOKUP($C107&amp;"_"&amp;Q$66,'Original Calculateur S'!$C$4:$H$284,5,0),"")</f>
        <v/>
      </c>
      <c r="R107" s="174" t="str">
        <f>IFERROR(VLOOKUP($C107&amp;"_"&amp;R$66,'Original Calculateur S'!$C$4:$H$284,5,0),"")</f>
        <v/>
      </c>
      <c r="S107" s="174" t="str">
        <f>IFERROR(VLOOKUP($C107&amp;"_"&amp;S$66,'Original Calculateur S'!$C$4:$H$284,5,0),"")</f>
        <v/>
      </c>
      <c r="T107" s="174" t="str">
        <f>IFERROR(VLOOKUP($C107&amp;"_"&amp;T$66,'Original Calculateur S'!$C$4:$H$284,5,0),"")</f>
        <v/>
      </c>
      <c r="U107" s="174" t="str">
        <f>IFERROR(VLOOKUP($C107&amp;"_"&amp;U$66,'Original Calculateur S'!$C$4:$H$284,5,0),"")</f>
        <v/>
      </c>
      <c r="V107" s="174" t="str">
        <f>IFERROR(VLOOKUP($C107&amp;"_"&amp;V$66,'Original Calculateur S'!$C$4:$H$284,5,0),"")</f>
        <v/>
      </c>
      <c r="W107" s="174" t="str">
        <f>IFERROR(VLOOKUP($C107&amp;"_"&amp;W$66,'Original Calculateur S'!$C$4:$H$284,5,0),"")</f>
        <v/>
      </c>
      <c r="X107" s="174" t="str">
        <f>IFERROR(VLOOKUP($C107&amp;"_"&amp;X$66,'Original Calculateur S'!$C$4:$H$284,5,0),"")</f>
        <v/>
      </c>
      <c r="Y107" s="174" t="str">
        <f>IFERROR(VLOOKUP($C107&amp;"_"&amp;Y$66,'Original Calculateur S'!$C$4:$H$284,5,0),"")</f>
        <v/>
      </c>
      <c r="Z107" s="174" t="str">
        <f>IFERROR(VLOOKUP($C107&amp;"_"&amp;Z$66,'Original Calculateur S'!$C$4:$H$284,5,0),"")</f>
        <v/>
      </c>
      <c r="AA107" s="174" t="str">
        <f>IFERROR(VLOOKUP($C107&amp;"_"&amp;AA$66,'Original Calculateur S'!$C$4:$H$284,5,0),"")</f>
        <v/>
      </c>
      <c r="AB107" s="174" t="str">
        <f>IFERROR(VLOOKUP($C107&amp;"_"&amp;AB$66,'Original Calculateur S'!$C$4:$H$284,5,0),"")</f>
        <v/>
      </c>
      <c r="AC107" s="174" t="str">
        <f>IFERROR(VLOOKUP($C107&amp;"_"&amp;AC$66,'Original Calculateur S'!$C$4:$H$284,5,0),"")</f>
        <v/>
      </c>
      <c r="AD107" s="174" t="str">
        <f>IFERROR(VLOOKUP($C107&amp;"_"&amp;AD$66,'Original Calculateur S'!$C$4:$H$284,5,0),"")</f>
        <v/>
      </c>
      <c r="AE107" s="174" t="str">
        <f>IFERROR(VLOOKUP($C107&amp;"_"&amp;AE$66,'Original Calculateur S'!$C$4:$H$284,5,0),"")</f>
        <v/>
      </c>
      <c r="AF107" s="175">
        <f t="shared" si="1"/>
        <v>0</v>
      </c>
    </row>
    <row r="108" spans="3:32" ht="12.75" hidden="1">
      <c r="C108" s="176" t="s">
        <v>12</v>
      </c>
      <c r="D108" s="171">
        <f>IFERROR(VLOOKUP($C108&amp;"_"&amp;D$66,'Original Calculateur S'!$C$4:$H$284,5,0),"")</f>
        <v>0</v>
      </c>
      <c r="E108" s="171" t="str">
        <f>IFERROR(VLOOKUP($C108&amp;"_"&amp;E$66,'Original Calculateur S'!$C$4:$H$284,5,0),"")</f>
        <v/>
      </c>
      <c r="F108" s="171" t="str">
        <f>IFERROR(VLOOKUP($C108&amp;"_"&amp;F$66,'Original Calculateur S'!$C$4:$H$284,5,0),"")</f>
        <v/>
      </c>
      <c r="G108" s="171" t="str">
        <f>IFERROR(VLOOKUP($C108&amp;"_"&amp;G$66,'Original Calculateur S'!$C$4:$H$284,5,0),"")</f>
        <v/>
      </c>
      <c r="H108" s="171" t="str">
        <f>IFERROR(VLOOKUP($C108&amp;"_"&amp;H$66,'Original Calculateur S'!$C$4:$H$284,5,0),"")</f>
        <v/>
      </c>
      <c r="I108" s="171" t="str">
        <f>IFERROR(VLOOKUP($C108&amp;"_"&amp;I$66,'Original Calculateur S'!$C$4:$H$284,5,0),"")</f>
        <v/>
      </c>
      <c r="J108" s="171" t="str">
        <f>IFERROR(VLOOKUP($C108&amp;"_"&amp;J$66,'Original Calculateur S'!$C$4:$H$284,5,0),"")</f>
        <v/>
      </c>
      <c r="K108" s="171" t="str">
        <f>IFERROR(VLOOKUP($C108&amp;"_"&amp;K$66,'Original Calculateur S'!$C$4:$H$284,5,0),"")</f>
        <v/>
      </c>
      <c r="L108" s="171" t="str">
        <f>IFERROR(VLOOKUP($C108&amp;"_"&amp;L$66,'Original Calculateur S'!$C$4:$H$284,5,0),"")</f>
        <v/>
      </c>
      <c r="M108" s="171" t="str">
        <f>IFERROR(VLOOKUP($C108&amp;"_"&amp;M$66,'Original Calculateur S'!$C$4:$H$284,5,0),"")</f>
        <v/>
      </c>
      <c r="N108" s="171" t="str">
        <f>IFERROR(VLOOKUP($C108&amp;"_"&amp;N$66,'Original Calculateur S'!$C$4:$H$284,5,0),"")</f>
        <v/>
      </c>
      <c r="O108" s="171" t="str">
        <f>IFERROR(VLOOKUP($C108&amp;"_"&amp;O$66,'Original Calculateur S'!$C$4:$H$284,5,0),"")</f>
        <v/>
      </c>
      <c r="P108" s="171" t="str">
        <f>IFERROR(VLOOKUP($C108&amp;"_"&amp;P$66,'Original Calculateur S'!$C$4:$H$284,5,0),"")</f>
        <v/>
      </c>
      <c r="Q108" s="171" t="str">
        <f>IFERROR(VLOOKUP($C108&amp;"_"&amp;Q$66,'Original Calculateur S'!$C$4:$H$284,5,0),"")</f>
        <v/>
      </c>
      <c r="R108" s="171" t="str">
        <f>IFERROR(VLOOKUP($C108&amp;"_"&amp;R$66,'Original Calculateur S'!$C$4:$H$284,5,0),"")</f>
        <v/>
      </c>
      <c r="S108" s="171" t="str">
        <f>IFERROR(VLOOKUP($C108&amp;"_"&amp;S$66,'Original Calculateur S'!$C$4:$H$284,5,0),"")</f>
        <v/>
      </c>
      <c r="T108" s="171" t="str">
        <f>IFERROR(VLOOKUP($C108&amp;"_"&amp;T$66,'Original Calculateur S'!$C$4:$H$284,5,0),"")</f>
        <v/>
      </c>
      <c r="U108" s="171" t="str">
        <f>IFERROR(VLOOKUP($C108&amp;"_"&amp;U$66,'Original Calculateur S'!$C$4:$H$284,5,0),"")</f>
        <v/>
      </c>
      <c r="V108" s="171" t="str">
        <f>IFERROR(VLOOKUP($C108&amp;"_"&amp;V$66,'Original Calculateur S'!$C$4:$H$284,5,0),"")</f>
        <v/>
      </c>
      <c r="W108" s="171" t="str">
        <f>IFERROR(VLOOKUP($C108&amp;"_"&amp;W$66,'Original Calculateur S'!$C$4:$H$284,5,0),"")</f>
        <v/>
      </c>
      <c r="X108" s="171" t="str">
        <f>IFERROR(VLOOKUP($C108&amp;"_"&amp;X$66,'Original Calculateur S'!$C$4:$H$284,5,0),"")</f>
        <v/>
      </c>
      <c r="Y108" s="171" t="str">
        <f>IFERROR(VLOOKUP($C108&amp;"_"&amp;Y$66,'Original Calculateur S'!$C$4:$H$284,5,0),"")</f>
        <v/>
      </c>
      <c r="Z108" s="171" t="str">
        <f>IFERROR(VLOOKUP($C108&amp;"_"&amp;Z$66,'Original Calculateur S'!$C$4:$H$284,5,0),"")</f>
        <v/>
      </c>
      <c r="AA108" s="171" t="str">
        <f>IFERROR(VLOOKUP($C108&amp;"_"&amp;AA$66,'Original Calculateur S'!$C$4:$H$284,5,0),"")</f>
        <v/>
      </c>
      <c r="AB108" s="171" t="str">
        <f>IFERROR(VLOOKUP($C108&amp;"_"&amp;AB$66,'Original Calculateur S'!$C$4:$H$284,5,0),"")</f>
        <v/>
      </c>
      <c r="AC108" s="171" t="str">
        <f>IFERROR(VLOOKUP($C108&amp;"_"&amp;AC$66,'Original Calculateur S'!$C$4:$H$284,5,0),"")</f>
        <v/>
      </c>
      <c r="AD108" s="171" t="str">
        <f>IFERROR(VLOOKUP($C108&amp;"_"&amp;AD$66,'Original Calculateur S'!$C$4:$H$284,5,0),"")</f>
        <v/>
      </c>
      <c r="AE108" s="171" t="str">
        <f>IFERROR(VLOOKUP($C108&amp;"_"&amp;AE$66,'Original Calculateur S'!$C$4:$H$284,5,0),"")</f>
        <v/>
      </c>
      <c r="AF108" s="172">
        <f t="shared" si="1"/>
        <v>0</v>
      </c>
    </row>
    <row r="109" spans="3:32" ht="12.75" hidden="1">
      <c r="C109" s="170" t="s">
        <v>27</v>
      </c>
      <c r="D109" s="174">
        <f>IFERROR(VLOOKUP($C109&amp;"_"&amp;D$66,'Original Calculateur S'!$C$4:$H$284,5,0),"")</f>
        <v>0.40499999999999992</v>
      </c>
      <c r="E109" s="174" t="str">
        <f>IFERROR(VLOOKUP($C109&amp;"_"&amp;E$66,'Original Calculateur S'!$C$4:$H$284,5,0),"")</f>
        <v/>
      </c>
      <c r="F109" s="174" t="str">
        <f>IFERROR(VLOOKUP($C109&amp;"_"&amp;F$66,'Original Calculateur S'!$C$4:$H$284,5,0),"")</f>
        <v/>
      </c>
      <c r="G109" s="174" t="str">
        <f>IFERROR(VLOOKUP($C109&amp;"_"&amp;G$66,'Original Calculateur S'!$C$4:$H$284,5,0),"")</f>
        <v/>
      </c>
      <c r="H109" s="174" t="str">
        <f>IFERROR(VLOOKUP($C109&amp;"_"&amp;H$66,'Original Calculateur S'!$C$4:$H$284,5,0),"")</f>
        <v/>
      </c>
      <c r="I109" s="174" t="str">
        <f>IFERROR(VLOOKUP($C109&amp;"_"&amp;I$66,'Original Calculateur S'!$C$4:$H$284,5,0),"")</f>
        <v/>
      </c>
      <c r="J109" s="174" t="str">
        <f>IFERROR(VLOOKUP($C109&amp;"_"&amp;J$66,'Original Calculateur S'!$C$4:$H$284,5,0),"")</f>
        <v/>
      </c>
      <c r="K109" s="174" t="str">
        <f>IFERROR(VLOOKUP($C109&amp;"_"&amp;K$66,'Original Calculateur S'!$C$4:$H$284,5,0),"")</f>
        <v/>
      </c>
      <c r="L109" s="174" t="str">
        <f>IFERROR(VLOOKUP($C109&amp;"_"&amp;L$66,'Original Calculateur S'!$C$4:$H$284,5,0),"")</f>
        <v/>
      </c>
      <c r="M109" s="174" t="str">
        <f>IFERROR(VLOOKUP($C109&amp;"_"&amp;M$66,'Original Calculateur S'!$C$4:$H$284,5,0),"")</f>
        <v/>
      </c>
      <c r="N109" s="174" t="str">
        <f>IFERROR(VLOOKUP($C109&amp;"_"&amp;N$66,'Original Calculateur S'!$C$4:$H$284,5,0),"")</f>
        <v/>
      </c>
      <c r="O109" s="174" t="str">
        <f>IFERROR(VLOOKUP($C109&amp;"_"&amp;O$66,'Original Calculateur S'!$C$4:$H$284,5,0),"")</f>
        <v/>
      </c>
      <c r="P109" s="174" t="str">
        <f>IFERROR(VLOOKUP($C109&amp;"_"&amp;P$66,'Original Calculateur S'!$C$4:$H$284,5,0),"")</f>
        <v/>
      </c>
      <c r="Q109" s="174" t="str">
        <f>IFERROR(VLOOKUP($C109&amp;"_"&amp;Q$66,'Original Calculateur S'!$C$4:$H$284,5,0),"")</f>
        <v/>
      </c>
      <c r="R109" s="174" t="str">
        <f>IFERROR(VLOOKUP($C109&amp;"_"&amp;R$66,'Original Calculateur S'!$C$4:$H$284,5,0),"")</f>
        <v/>
      </c>
      <c r="S109" s="174" t="str">
        <f>IFERROR(VLOOKUP($C109&amp;"_"&amp;S$66,'Original Calculateur S'!$C$4:$H$284,5,0),"")</f>
        <v/>
      </c>
      <c r="T109" s="174" t="str">
        <f>IFERROR(VLOOKUP($C109&amp;"_"&amp;T$66,'Original Calculateur S'!$C$4:$H$284,5,0),"")</f>
        <v/>
      </c>
      <c r="U109" s="174" t="str">
        <f>IFERROR(VLOOKUP($C109&amp;"_"&amp;U$66,'Original Calculateur S'!$C$4:$H$284,5,0),"")</f>
        <v/>
      </c>
      <c r="V109" s="174" t="str">
        <f>IFERROR(VLOOKUP($C109&amp;"_"&amp;V$66,'Original Calculateur S'!$C$4:$H$284,5,0),"")</f>
        <v/>
      </c>
      <c r="W109" s="174" t="str">
        <f>IFERROR(VLOOKUP($C109&amp;"_"&amp;W$66,'Original Calculateur S'!$C$4:$H$284,5,0),"")</f>
        <v/>
      </c>
      <c r="X109" s="174" t="str">
        <f>IFERROR(VLOOKUP($C109&amp;"_"&amp;X$66,'Original Calculateur S'!$C$4:$H$284,5,0),"")</f>
        <v/>
      </c>
      <c r="Y109" s="174" t="str">
        <f>IFERROR(VLOOKUP($C109&amp;"_"&amp;Y$66,'Original Calculateur S'!$C$4:$H$284,5,0),"")</f>
        <v/>
      </c>
      <c r="Z109" s="174" t="str">
        <f>IFERROR(VLOOKUP($C109&amp;"_"&amp;Z$66,'Original Calculateur S'!$C$4:$H$284,5,0),"")</f>
        <v/>
      </c>
      <c r="AA109" s="174" t="str">
        <f>IFERROR(VLOOKUP($C109&amp;"_"&amp;AA$66,'Original Calculateur S'!$C$4:$H$284,5,0),"")</f>
        <v/>
      </c>
      <c r="AB109" s="174" t="str">
        <f>IFERROR(VLOOKUP($C109&amp;"_"&amp;AB$66,'Original Calculateur S'!$C$4:$H$284,5,0),"")</f>
        <v/>
      </c>
      <c r="AC109" s="174" t="str">
        <f>IFERROR(VLOOKUP($C109&amp;"_"&amp;AC$66,'Original Calculateur S'!$C$4:$H$284,5,0),"")</f>
        <v/>
      </c>
      <c r="AD109" s="174" t="str">
        <f>IFERROR(VLOOKUP($C109&amp;"_"&amp;AD$66,'Original Calculateur S'!$C$4:$H$284,5,0),"")</f>
        <v/>
      </c>
      <c r="AE109" s="174" t="str">
        <f>IFERROR(VLOOKUP($C109&amp;"_"&amp;AE$66,'Original Calculateur S'!$C$4:$H$284,5,0),"")</f>
        <v/>
      </c>
      <c r="AF109" s="175">
        <f t="shared" si="1"/>
        <v>0.40499999999999992</v>
      </c>
    </row>
    <row r="110" spans="3:32" ht="12.75" hidden="1">
      <c r="C110" s="170" t="s">
        <v>57</v>
      </c>
      <c r="D110" s="171">
        <f>IFERROR(VLOOKUP($C110&amp;"_"&amp;D$66,'Original Calculateur S'!$C$4:$H$284,5,0),"")</f>
        <v>0.30456</v>
      </c>
      <c r="E110" s="171" t="str">
        <f>IFERROR(VLOOKUP($C110&amp;"_"&amp;E$66,'Original Calculateur S'!$C$4:$H$284,5,0),"")</f>
        <v/>
      </c>
      <c r="F110" s="171" t="str">
        <f>IFERROR(VLOOKUP($C110&amp;"_"&amp;F$66,'Original Calculateur S'!$C$4:$H$284,5,0),"")</f>
        <v/>
      </c>
      <c r="G110" s="171" t="str">
        <f>IFERROR(VLOOKUP($C110&amp;"_"&amp;G$66,'Original Calculateur S'!$C$4:$H$284,5,0),"")</f>
        <v/>
      </c>
      <c r="H110" s="171" t="str">
        <f>IFERROR(VLOOKUP($C110&amp;"_"&amp;H$66,'Original Calculateur S'!$C$4:$H$284,5,0),"")</f>
        <v/>
      </c>
      <c r="I110" s="171" t="str">
        <f>IFERROR(VLOOKUP($C110&amp;"_"&amp;I$66,'Original Calculateur S'!$C$4:$H$284,5,0),"")</f>
        <v/>
      </c>
      <c r="J110" s="171" t="str">
        <f>IFERROR(VLOOKUP($C110&amp;"_"&amp;J$66,'Original Calculateur S'!$C$4:$H$284,5,0),"")</f>
        <v/>
      </c>
      <c r="K110" s="171" t="str">
        <f>IFERROR(VLOOKUP($C110&amp;"_"&amp;K$66,'Original Calculateur S'!$C$4:$H$284,5,0),"")</f>
        <v/>
      </c>
      <c r="L110" s="171" t="str">
        <f>IFERROR(VLOOKUP($C110&amp;"_"&amp;L$66,'Original Calculateur S'!$C$4:$H$284,5,0),"")</f>
        <v/>
      </c>
      <c r="M110" s="171" t="str">
        <f>IFERROR(VLOOKUP($C110&amp;"_"&amp;M$66,'Original Calculateur S'!$C$4:$H$284,5,0),"")</f>
        <v/>
      </c>
      <c r="N110" s="171" t="str">
        <f>IFERROR(VLOOKUP($C110&amp;"_"&amp;N$66,'Original Calculateur S'!$C$4:$H$284,5,0),"")</f>
        <v/>
      </c>
      <c r="O110" s="171" t="str">
        <f>IFERROR(VLOOKUP($C110&amp;"_"&amp;O$66,'Original Calculateur S'!$C$4:$H$284,5,0),"")</f>
        <v/>
      </c>
      <c r="P110" s="171" t="str">
        <f>IFERROR(VLOOKUP($C110&amp;"_"&amp;P$66,'Original Calculateur S'!$C$4:$H$284,5,0),"")</f>
        <v/>
      </c>
      <c r="Q110" s="171" t="str">
        <f>IFERROR(VLOOKUP($C110&amp;"_"&amp;Q$66,'Original Calculateur S'!$C$4:$H$284,5,0),"")</f>
        <v/>
      </c>
      <c r="R110" s="171" t="str">
        <f>IFERROR(VLOOKUP($C110&amp;"_"&amp;R$66,'Original Calculateur S'!$C$4:$H$284,5,0),"")</f>
        <v/>
      </c>
      <c r="S110" s="171" t="str">
        <f>IFERROR(VLOOKUP($C110&amp;"_"&amp;S$66,'Original Calculateur S'!$C$4:$H$284,5,0),"")</f>
        <v/>
      </c>
      <c r="T110" s="171" t="str">
        <f>IFERROR(VLOOKUP($C110&amp;"_"&amp;T$66,'Original Calculateur S'!$C$4:$H$284,5,0),"")</f>
        <v/>
      </c>
      <c r="U110" s="171" t="str">
        <f>IFERROR(VLOOKUP($C110&amp;"_"&amp;U$66,'Original Calculateur S'!$C$4:$H$284,5,0),"")</f>
        <v/>
      </c>
      <c r="V110" s="171" t="str">
        <f>IFERROR(VLOOKUP($C110&amp;"_"&amp;V$66,'Original Calculateur S'!$C$4:$H$284,5,0),"")</f>
        <v/>
      </c>
      <c r="W110" s="171" t="str">
        <f>IFERROR(VLOOKUP($C110&amp;"_"&amp;W$66,'Original Calculateur S'!$C$4:$H$284,5,0),"")</f>
        <v/>
      </c>
      <c r="X110" s="171" t="str">
        <f>IFERROR(VLOOKUP($C110&amp;"_"&amp;X$66,'Original Calculateur S'!$C$4:$H$284,5,0),"")</f>
        <v/>
      </c>
      <c r="Y110" s="171" t="str">
        <f>IFERROR(VLOOKUP($C110&amp;"_"&amp;Y$66,'Original Calculateur S'!$C$4:$H$284,5,0),"")</f>
        <v/>
      </c>
      <c r="Z110" s="171" t="str">
        <f>IFERROR(VLOOKUP($C110&amp;"_"&amp;Z$66,'Original Calculateur S'!$C$4:$H$284,5,0),"")</f>
        <v/>
      </c>
      <c r="AA110" s="171" t="str">
        <f>IFERROR(VLOOKUP($C110&amp;"_"&amp;AA$66,'Original Calculateur S'!$C$4:$H$284,5,0),"")</f>
        <v/>
      </c>
      <c r="AB110" s="171" t="str">
        <f>IFERROR(VLOOKUP($C110&amp;"_"&amp;AB$66,'Original Calculateur S'!$C$4:$H$284,5,0),"")</f>
        <v/>
      </c>
      <c r="AC110" s="171" t="str">
        <f>IFERROR(VLOOKUP($C110&amp;"_"&amp;AC$66,'Original Calculateur S'!$C$4:$H$284,5,0),"")</f>
        <v/>
      </c>
      <c r="AD110" s="171" t="str">
        <f>IFERROR(VLOOKUP($C110&amp;"_"&amp;AD$66,'Original Calculateur S'!$C$4:$H$284,5,0),"")</f>
        <v/>
      </c>
      <c r="AE110" s="171" t="str">
        <f>IFERROR(VLOOKUP($C110&amp;"_"&amp;AE$66,'Original Calculateur S'!$C$4:$H$284,5,0),"")</f>
        <v/>
      </c>
      <c r="AF110" s="172">
        <f t="shared" si="1"/>
        <v>0.30456</v>
      </c>
    </row>
    <row r="111" spans="3:32" ht="12.75" hidden="1">
      <c r="C111" s="173" t="s">
        <v>42</v>
      </c>
      <c r="D111" s="174">
        <f>IFERROR(VLOOKUP($C111&amp;"_"&amp;D$66,'Original Calculateur S'!$C$4:$H$284,5,0),"")</f>
        <v>0</v>
      </c>
      <c r="E111" s="174" t="str">
        <f>IFERROR(VLOOKUP($C111&amp;"_"&amp;E$66,'Original Calculateur S'!$C$4:$H$284,5,0),"")</f>
        <v/>
      </c>
      <c r="F111" s="174" t="str">
        <f>IFERROR(VLOOKUP($C111&amp;"_"&amp;F$66,'Original Calculateur S'!$C$4:$H$284,5,0),"")</f>
        <v/>
      </c>
      <c r="G111" s="174" t="str">
        <f>IFERROR(VLOOKUP($C111&amp;"_"&amp;G$66,'Original Calculateur S'!$C$4:$H$284,5,0),"")</f>
        <v/>
      </c>
      <c r="H111" s="174" t="str">
        <f>IFERROR(VLOOKUP($C111&amp;"_"&amp;H$66,'Original Calculateur S'!$C$4:$H$284,5,0),"")</f>
        <v/>
      </c>
      <c r="I111" s="174" t="str">
        <f>IFERROR(VLOOKUP($C111&amp;"_"&amp;I$66,'Original Calculateur S'!$C$4:$H$284,5,0),"")</f>
        <v/>
      </c>
      <c r="J111" s="174" t="str">
        <f>IFERROR(VLOOKUP($C111&amp;"_"&amp;J$66,'Original Calculateur S'!$C$4:$H$284,5,0),"")</f>
        <v/>
      </c>
      <c r="K111" s="174" t="str">
        <f>IFERROR(VLOOKUP($C111&amp;"_"&amp;K$66,'Original Calculateur S'!$C$4:$H$284,5,0),"")</f>
        <v/>
      </c>
      <c r="L111" s="174" t="str">
        <f>IFERROR(VLOOKUP($C111&amp;"_"&amp;L$66,'Original Calculateur S'!$C$4:$H$284,5,0),"")</f>
        <v/>
      </c>
      <c r="M111" s="174" t="str">
        <f>IFERROR(VLOOKUP($C111&amp;"_"&amp;M$66,'Original Calculateur S'!$C$4:$H$284,5,0),"")</f>
        <v/>
      </c>
      <c r="N111" s="174" t="str">
        <f>IFERROR(VLOOKUP($C111&amp;"_"&amp;N$66,'Original Calculateur S'!$C$4:$H$284,5,0),"")</f>
        <v/>
      </c>
      <c r="O111" s="174" t="str">
        <f>IFERROR(VLOOKUP($C111&amp;"_"&amp;O$66,'Original Calculateur S'!$C$4:$H$284,5,0),"")</f>
        <v/>
      </c>
      <c r="P111" s="174" t="str">
        <f>IFERROR(VLOOKUP($C111&amp;"_"&amp;P$66,'Original Calculateur S'!$C$4:$H$284,5,0),"")</f>
        <v/>
      </c>
      <c r="Q111" s="174" t="str">
        <f>IFERROR(VLOOKUP($C111&amp;"_"&amp;Q$66,'Original Calculateur S'!$C$4:$H$284,5,0),"")</f>
        <v/>
      </c>
      <c r="R111" s="174" t="str">
        <f>IFERROR(VLOOKUP($C111&amp;"_"&amp;R$66,'Original Calculateur S'!$C$4:$H$284,5,0),"")</f>
        <v/>
      </c>
      <c r="S111" s="174" t="str">
        <f>IFERROR(VLOOKUP($C111&amp;"_"&amp;S$66,'Original Calculateur S'!$C$4:$H$284,5,0),"")</f>
        <v/>
      </c>
      <c r="T111" s="174" t="str">
        <f>IFERROR(VLOOKUP($C111&amp;"_"&amp;T$66,'Original Calculateur S'!$C$4:$H$284,5,0),"")</f>
        <v/>
      </c>
      <c r="U111" s="174" t="str">
        <f>IFERROR(VLOOKUP($C111&amp;"_"&amp;U$66,'Original Calculateur S'!$C$4:$H$284,5,0),"")</f>
        <v/>
      </c>
      <c r="V111" s="174" t="str">
        <f>IFERROR(VLOOKUP($C111&amp;"_"&amp;V$66,'Original Calculateur S'!$C$4:$H$284,5,0),"")</f>
        <v/>
      </c>
      <c r="W111" s="174" t="str">
        <f>IFERROR(VLOOKUP($C111&amp;"_"&amp;W$66,'Original Calculateur S'!$C$4:$H$284,5,0),"")</f>
        <v/>
      </c>
      <c r="X111" s="174" t="str">
        <f>IFERROR(VLOOKUP($C111&amp;"_"&amp;X$66,'Original Calculateur S'!$C$4:$H$284,5,0),"")</f>
        <v/>
      </c>
      <c r="Y111" s="174" t="str">
        <f>IFERROR(VLOOKUP($C111&amp;"_"&amp;Y$66,'Original Calculateur S'!$C$4:$H$284,5,0),"")</f>
        <v/>
      </c>
      <c r="Z111" s="174" t="str">
        <f>IFERROR(VLOOKUP($C111&amp;"_"&amp;Z$66,'Original Calculateur S'!$C$4:$H$284,5,0),"")</f>
        <v/>
      </c>
      <c r="AA111" s="174" t="str">
        <f>IFERROR(VLOOKUP($C111&amp;"_"&amp;AA$66,'Original Calculateur S'!$C$4:$H$284,5,0),"")</f>
        <v/>
      </c>
      <c r="AB111" s="174" t="str">
        <f>IFERROR(VLOOKUP($C111&amp;"_"&amp;AB$66,'Original Calculateur S'!$C$4:$H$284,5,0),"")</f>
        <v/>
      </c>
      <c r="AC111" s="174" t="str">
        <f>IFERROR(VLOOKUP($C111&amp;"_"&amp;AC$66,'Original Calculateur S'!$C$4:$H$284,5,0),"")</f>
        <v/>
      </c>
      <c r="AD111" s="174" t="str">
        <f>IFERROR(VLOOKUP($C111&amp;"_"&amp;AD$66,'Original Calculateur S'!$C$4:$H$284,5,0),"")</f>
        <v/>
      </c>
      <c r="AE111" s="174" t="str">
        <f>IFERROR(VLOOKUP($C111&amp;"_"&amp;AE$66,'Original Calculateur S'!$C$4:$H$284,5,0),"")</f>
        <v/>
      </c>
      <c r="AF111" s="175">
        <f t="shared" si="1"/>
        <v>0</v>
      </c>
    </row>
    <row r="112" spans="3:32" ht="12.75" hidden="1">
      <c r="C112" s="176" t="s">
        <v>77</v>
      </c>
      <c r="D112" s="171">
        <f>IFERROR(VLOOKUP($C112&amp;"_"&amp;D$66,'Original Calculateur S'!$C$4:$H$284,5,0),"")</f>
        <v>0</v>
      </c>
      <c r="E112" s="171" t="str">
        <f>IFERROR(VLOOKUP($C112&amp;"_"&amp;E$66,'Original Calculateur S'!$C$4:$H$284,5,0),"")</f>
        <v/>
      </c>
      <c r="F112" s="171" t="str">
        <f>IFERROR(VLOOKUP($C112&amp;"_"&amp;F$66,'Original Calculateur S'!$C$4:$H$284,5,0),"")</f>
        <v/>
      </c>
      <c r="G112" s="171" t="str">
        <f>IFERROR(VLOOKUP($C112&amp;"_"&amp;G$66,'Original Calculateur S'!$C$4:$H$284,5,0),"")</f>
        <v/>
      </c>
      <c r="H112" s="171" t="str">
        <f>IFERROR(VLOOKUP($C112&amp;"_"&amp;H$66,'Original Calculateur S'!$C$4:$H$284,5,0),"")</f>
        <v/>
      </c>
      <c r="I112" s="171" t="str">
        <f>IFERROR(VLOOKUP($C112&amp;"_"&amp;I$66,'Original Calculateur S'!$C$4:$H$284,5,0),"")</f>
        <v/>
      </c>
      <c r="J112" s="171" t="str">
        <f>IFERROR(VLOOKUP($C112&amp;"_"&amp;J$66,'Original Calculateur S'!$C$4:$H$284,5,0),"")</f>
        <v/>
      </c>
      <c r="K112" s="171" t="str">
        <f>IFERROR(VLOOKUP($C112&amp;"_"&amp;K$66,'Original Calculateur S'!$C$4:$H$284,5,0),"")</f>
        <v/>
      </c>
      <c r="L112" s="171" t="str">
        <f>IFERROR(VLOOKUP($C112&amp;"_"&amp;L$66,'Original Calculateur S'!$C$4:$H$284,5,0),"")</f>
        <v/>
      </c>
      <c r="M112" s="171" t="str">
        <f>IFERROR(VLOOKUP($C112&amp;"_"&amp;M$66,'Original Calculateur S'!$C$4:$H$284,5,0),"")</f>
        <v/>
      </c>
      <c r="N112" s="171" t="str">
        <f>IFERROR(VLOOKUP($C112&amp;"_"&amp;N$66,'Original Calculateur S'!$C$4:$H$284,5,0),"")</f>
        <v/>
      </c>
      <c r="O112" s="171" t="str">
        <f>IFERROR(VLOOKUP($C112&amp;"_"&amp;O$66,'Original Calculateur S'!$C$4:$H$284,5,0),"")</f>
        <v/>
      </c>
      <c r="P112" s="171" t="str">
        <f>IFERROR(VLOOKUP($C112&amp;"_"&amp;P$66,'Original Calculateur S'!$C$4:$H$284,5,0),"")</f>
        <v/>
      </c>
      <c r="Q112" s="171" t="str">
        <f>IFERROR(VLOOKUP($C112&amp;"_"&amp;Q$66,'Original Calculateur S'!$C$4:$H$284,5,0),"")</f>
        <v/>
      </c>
      <c r="R112" s="171" t="str">
        <f>IFERROR(VLOOKUP($C112&amp;"_"&amp;R$66,'Original Calculateur S'!$C$4:$H$284,5,0),"")</f>
        <v/>
      </c>
      <c r="S112" s="171" t="str">
        <f>IFERROR(VLOOKUP($C112&amp;"_"&amp;S$66,'Original Calculateur S'!$C$4:$H$284,5,0),"")</f>
        <v/>
      </c>
      <c r="T112" s="171" t="str">
        <f>IFERROR(VLOOKUP($C112&amp;"_"&amp;T$66,'Original Calculateur S'!$C$4:$H$284,5,0),"")</f>
        <v/>
      </c>
      <c r="U112" s="171" t="str">
        <f>IFERROR(VLOOKUP($C112&amp;"_"&amp;U$66,'Original Calculateur S'!$C$4:$H$284,5,0),"")</f>
        <v/>
      </c>
      <c r="V112" s="171" t="str">
        <f>IFERROR(VLOOKUP($C112&amp;"_"&amp;V$66,'Original Calculateur S'!$C$4:$H$284,5,0),"")</f>
        <v/>
      </c>
      <c r="W112" s="171" t="str">
        <f>IFERROR(VLOOKUP($C112&amp;"_"&amp;W$66,'Original Calculateur S'!$C$4:$H$284,5,0),"")</f>
        <v/>
      </c>
      <c r="X112" s="171" t="str">
        <f>IFERROR(VLOOKUP($C112&amp;"_"&amp;X$66,'Original Calculateur S'!$C$4:$H$284,5,0),"")</f>
        <v/>
      </c>
      <c r="Y112" s="171" t="str">
        <f>IFERROR(VLOOKUP($C112&amp;"_"&amp;Y$66,'Original Calculateur S'!$C$4:$H$284,5,0),"")</f>
        <v/>
      </c>
      <c r="Z112" s="171" t="str">
        <f>IFERROR(VLOOKUP($C112&amp;"_"&amp;Z$66,'Original Calculateur S'!$C$4:$H$284,5,0),"")</f>
        <v/>
      </c>
      <c r="AA112" s="171" t="str">
        <f>IFERROR(VLOOKUP($C112&amp;"_"&amp;AA$66,'Original Calculateur S'!$C$4:$H$284,5,0),"")</f>
        <v/>
      </c>
      <c r="AB112" s="171" t="str">
        <f>IFERROR(VLOOKUP($C112&amp;"_"&amp;AB$66,'Original Calculateur S'!$C$4:$H$284,5,0),"")</f>
        <v/>
      </c>
      <c r="AC112" s="171" t="str">
        <f>IFERROR(VLOOKUP($C112&amp;"_"&amp;AC$66,'Original Calculateur S'!$C$4:$H$284,5,0),"")</f>
        <v/>
      </c>
      <c r="AD112" s="171" t="str">
        <f>IFERROR(VLOOKUP($C112&amp;"_"&amp;AD$66,'Original Calculateur S'!$C$4:$H$284,5,0),"")</f>
        <v/>
      </c>
      <c r="AE112" s="171" t="str">
        <f>IFERROR(VLOOKUP($C112&amp;"_"&amp;AE$66,'Original Calculateur S'!$C$4:$H$284,5,0),"")</f>
        <v/>
      </c>
      <c r="AF112" s="172">
        <f t="shared" si="1"/>
        <v>0</v>
      </c>
    </row>
    <row r="113" spans="3:32" ht="12.75" hidden="1">
      <c r="C113" s="170" t="s">
        <v>65</v>
      </c>
      <c r="D113" s="174">
        <f>IFERROR(VLOOKUP($C113&amp;"_"&amp;D$66,'Original Calculateur S'!$C$4:$H$284,5,0),"")</f>
        <v>0</v>
      </c>
      <c r="E113" s="174" t="str">
        <f>IFERROR(VLOOKUP($C113&amp;"_"&amp;E$66,'Original Calculateur S'!$C$4:$H$284,5,0),"")</f>
        <v/>
      </c>
      <c r="F113" s="174" t="str">
        <f>IFERROR(VLOOKUP($C113&amp;"_"&amp;F$66,'Original Calculateur S'!$C$4:$H$284,5,0),"")</f>
        <v/>
      </c>
      <c r="G113" s="174" t="str">
        <f>IFERROR(VLOOKUP($C113&amp;"_"&amp;G$66,'Original Calculateur S'!$C$4:$H$284,5,0),"")</f>
        <v/>
      </c>
      <c r="H113" s="174" t="str">
        <f>IFERROR(VLOOKUP($C113&amp;"_"&amp;H$66,'Original Calculateur S'!$C$4:$H$284,5,0),"")</f>
        <v/>
      </c>
      <c r="I113" s="174" t="str">
        <f>IFERROR(VLOOKUP($C113&amp;"_"&amp;I$66,'Original Calculateur S'!$C$4:$H$284,5,0),"")</f>
        <v/>
      </c>
      <c r="J113" s="174" t="str">
        <f>IFERROR(VLOOKUP($C113&amp;"_"&amp;J$66,'Original Calculateur S'!$C$4:$H$284,5,0),"")</f>
        <v/>
      </c>
      <c r="K113" s="174" t="str">
        <f>IFERROR(VLOOKUP($C113&amp;"_"&amp;K$66,'Original Calculateur S'!$C$4:$H$284,5,0),"")</f>
        <v/>
      </c>
      <c r="L113" s="174" t="str">
        <f>IFERROR(VLOOKUP($C113&amp;"_"&amp;L$66,'Original Calculateur S'!$C$4:$H$284,5,0),"")</f>
        <v/>
      </c>
      <c r="M113" s="174" t="str">
        <f>IFERROR(VLOOKUP($C113&amp;"_"&amp;M$66,'Original Calculateur S'!$C$4:$H$284,5,0),"")</f>
        <v/>
      </c>
      <c r="N113" s="174" t="str">
        <f>IFERROR(VLOOKUP($C113&amp;"_"&amp;N$66,'Original Calculateur S'!$C$4:$H$284,5,0),"")</f>
        <v/>
      </c>
      <c r="O113" s="174" t="str">
        <f>IFERROR(VLOOKUP($C113&amp;"_"&amp;O$66,'Original Calculateur S'!$C$4:$H$284,5,0),"")</f>
        <v/>
      </c>
      <c r="P113" s="174" t="str">
        <f>IFERROR(VLOOKUP($C113&amp;"_"&amp;P$66,'Original Calculateur S'!$C$4:$H$284,5,0),"")</f>
        <v/>
      </c>
      <c r="Q113" s="174" t="str">
        <f>IFERROR(VLOOKUP($C113&amp;"_"&amp;Q$66,'Original Calculateur S'!$C$4:$H$284,5,0),"")</f>
        <v/>
      </c>
      <c r="R113" s="174" t="str">
        <f>IFERROR(VLOOKUP($C113&amp;"_"&amp;R$66,'Original Calculateur S'!$C$4:$H$284,5,0),"")</f>
        <v/>
      </c>
      <c r="S113" s="174" t="str">
        <f>IFERROR(VLOOKUP($C113&amp;"_"&amp;S$66,'Original Calculateur S'!$C$4:$H$284,5,0),"")</f>
        <v/>
      </c>
      <c r="T113" s="174" t="str">
        <f>IFERROR(VLOOKUP($C113&amp;"_"&amp;T$66,'Original Calculateur S'!$C$4:$H$284,5,0),"")</f>
        <v/>
      </c>
      <c r="U113" s="174" t="str">
        <f>IFERROR(VLOOKUP($C113&amp;"_"&amp;U$66,'Original Calculateur S'!$C$4:$H$284,5,0),"")</f>
        <v/>
      </c>
      <c r="V113" s="174" t="str">
        <f>IFERROR(VLOOKUP($C113&amp;"_"&amp;V$66,'Original Calculateur S'!$C$4:$H$284,5,0),"")</f>
        <v/>
      </c>
      <c r="W113" s="174" t="str">
        <f>IFERROR(VLOOKUP($C113&amp;"_"&amp;W$66,'Original Calculateur S'!$C$4:$H$284,5,0),"")</f>
        <v/>
      </c>
      <c r="X113" s="174" t="str">
        <f>IFERROR(VLOOKUP($C113&amp;"_"&amp;X$66,'Original Calculateur S'!$C$4:$H$284,5,0),"")</f>
        <v/>
      </c>
      <c r="Y113" s="174" t="str">
        <f>IFERROR(VLOOKUP($C113&amp;"_"&amp;Y$66,'Original Calculateur S'!$C$4:$H$284,5,0),"")</f>
        <v/>
      </c>
      <c r="Z113" s="174" t="str">
        <f>IFERROR(VLOOKUP($C113&amp;"_"&amp;Z$66,'Original Calculateur S'!$C$4:$H$284,5,0),"")</f>
        <v/>
      </c>
      <c r="AA113" s="174" t="str">
        <f>IFERROR(VLOOKUP($C113&amp;"_"&amp;AA$66,'Original Calculateur S'!$C$4:$H$284,5,0),"")</f>
        <v/>
      </c>
      <c r="AB113" s="174" t="str">
        <f>IFERROR(VLOOKUP($C113&amp;"_"&amp;AB$66,'Original Calculateur S'!$C$4:$H$284,5,0),"")</f>
        <v/>
      </c>
      <c r="AC113" s="174" t="str">
        <f>IFERROR(VLOOKUP($C113&amp;"_"&amp;AC$66,'Original Calculateur S'!$C$4:$H$284,5,0),"")</f>
        <v/>
      </c>
      <c r="AD113" s="174" t="str">
        <f>IFERROR(VLOOKUP($C113&amp;"_"&amp;AD$66,'Original Calculateur S'!$C$4:$H$284,5,0),"")</f>
        <v/>
      </c>
      <c r="AE113" s="174" t="str">
        <f>IFERROR(VLOOKUP($C113&amp;"_"&amp;AE$66,'Original Calculateur S'!$C$4:$H$284,5,0),"")</f>
        <v/>
      </c>
      <c r="AF113" s="175">
        <f t="shared" si="1"/>
        <v>0</v>
      </c>
    </row>
    <row r="114" spans="3:32" ht="12.75" hidden="1">
      <c r="C114" s="170" t="s">
        <v>70</v>
      </c>
      <c r="D114" s="171">
        <f>IFERROR(VLOOKUP($C114&amp;"_"&amp;D$66,'Original Calculateur S'!$C$4:$H$284,5,0),"")</f>
        <v>3.015E-2</v>
      </c>
      <c r="E114" s="171">
        <f>IFERROR(VLOOKUP($C114&amp;"_"&amp;E$66,'Original Calculateur S'!$C$4:$H$284,5,0),"")</f>
        <v>0</v>
      </c>
      <c r="F114" s="171">
        <f>IFERROR(VLOOKUP($C114&amp;"_"&amp;F$66,'Original Calculateur S'!$C$4:$H$284,5,0),"")</f>
        <v>0</v>
      </c>
      <c r="G114" s="171">
        <f>IFERROR(VLOOKUP($C114&amp;"_"&amp;G$66,'Original Calculateur S'!$C$4:$H$284,5,0),"")</f>
        <v>3.0000000000000001E-3</v>
      </c>
      <c r="H114" s="171" t="str">
        <f>IFERROR(VLOOKUP($C114&amp;"_"&amp;H$66,'Original Calculateur S'!$C$4:$H$284,5,0),"")</f>
        <v/>
      </c>
      <c r="I114" s="171" t="str">
        <f>IFERROR(VLOOKUP($C114&amp;"_"&amp;I$66,'Original Calculateur S'!$C$4:$H$284,5,0),"")</f>
        <v/>
      </c>
      <c r="J114" s="171" t="str">
        <f>IFERROR(VLOOKUP($C114&amp;"_"&amp;J$66,'Original Calculateur S'!$C$4:$H$284,5,0),"")</f>
        <v/>
      </c>
      <c r="K114" s="171" t="str">
        <f>IFERROR(VLOOKUP($C114&amp;"_"&amp;K$66,'Original Calculateur S'!$C$4:$H$284,5,0),"")</f>
        <v/>
      </c>
      <c r="L114" s="171" t="str">
        <f>IFERROR(VLOOKUP($C114&amp;"_"&amp;L$66,'Original Calculateur S'!$C$4:$H$284,5,0),"")</f>
        <v/>
      </c>
      <c r="M114" s="171" t="str">
        <f>IFERROR(VLOOKUP($C114&amp;"_"&amp;M$66,'Original Calculateur S'!$C$4:$H$284,5,0),"")</f>
        <v/>
      </c>
      <c r="N114" s="171" t="str">
        <f>IFERROR(VLOOKUP($C114&amp;"_"&amp;N$66,'Original Calculateur S'!$C$4:$H$284,5,0),"")</f>
        <v/>
      </c>
      <c r="O114" s="171" t="str">
        <f>IFERROR(VLOOKUP($C114&amp;"_"&amp;O$66,'Original Calculateur S'!$C$4:$H$284,5,0),"")</f>
        <v/>
      </c>
      <c r="P114" s="171" t="str">
        <f>IFERROR(VLOOKUP($C114&amp;"_"&amp;P$66,'Original Calculateur S'!$C$4:$H$284,5,0),"")</f>
        <v/>
      </c>
      <c r="Q114" s="171" t="str">
        <f>IFERROR(VLOOKUP($C114&amp;"_"&amp;Q$66,'Original Calculateur S'!$C$4:$H$284,5,0),"")</f>
        <v/>
      </c>
      <c r="R114" s="171" t="str">
        <f>IFERROR(VLOOKUP($C114&amp;"_"&amp;R$66,'Original Calculateur S'!$C$4:$H$284,5,0),"")</f>
        <v/>
      </c>
      <c r="S114" s="171" t="str">
        <f>IFERROR(VLOOKUP($C114&amp;"_"&amp;S$66,'Original Calculateur S'!$C$4:$H$284,5,0),"")</f>
        <v/>
      </c>
      <c r="T114" s="171" t="str">
        <f>IFERROR(VLOOKUP($C114&amp;"_"&amp;T$66,'Original Calculateur S'!$C$4:$H$284,5,0),"")</f>
        <v/>
      </c>
      <c r="U114" s="171" t="str">
        <f>IFERROR(VLOOKUP($C114&amp;"_"&amp;U$66,'Original Calculateur S'!$C$4:$H$284,5,0),"")</f>
        <v/>
      </c>
      <c r="V114" s="171" t="str">
        <f>IFERROR(VLOOKUP($C114&amp;"_"&amp;V$66,'Original Calculateur S'!$C$4:$H$284,5,0),"")</f>
        <v/>
      </c>
      <c r="W114" s="171" t="str">
        <f>IFERROR(VLOOKUP($C114&amp;"_"&amp;W$66,'Original Calculateur S'!$C$4:$H$284,5,0),"")</f>
        <v/>
      </c>
      <c r="X114" s="171" t="str">
        <f>IFERROR(VLOOKUP($C114&amp;"_"&amp;X$66,'Original Calculateur S'!$C$4:$H$284,5,0),"")</f>
        <v/>
      </c>
      <c r="Y114" s="171" t="str">
        <f>IFERROR(VLOOKUP($C114&amp;"_"&amp;Y$66,'Original Calculateur S'!$C$4:$H$284,5,0),"")</f>
        <v/>
      </c>
      <c r="Z114" s="171" t="str">
        <f>IFERROR(VLOOKUP($C114&amp;"_"&amp;Z$66,'Original Calculateur S'!$C$4:$H$284,5,0),"")</f>
        <v/>
      </c>
      <c r="AA114" s="171" t="str">
        <f>IFERROR(VLOOKUP($C114&amp;"_"&amp;AA$66,'Original Calculateur S'!$C$4:$H$284,5,0),"")</f>
        <v/>
      </c>
      <c r="AB114" s="171" t="str">
        <f>IFERROR(VLOOKUP($C114&amp;"_"&amp;AB$66,'Original Calculateur S'!$C$4:$H$284,5,0),"")</f>
        <v/>
      </c>
      <c r="AC114" s="171" t="str">
        <f>IFERROR(VLOOKUP($C114&amp;"_"&amp;AC$66,'Original Calculateur S'!$C$4:$H$284,5,0),"")</f>
        <v/>
      </c>
      <c r="AD114" s="171" t="str">
        <f>IFERROR(VLOOKUP($C114&amp;"_"&amp;AD$66,'Original Calculateur S'!$C$4:$H$284,5,0),"")</f>
        <v/>
      </c>
      <c r="AE114" s="171" t="str">
        <f>IFERROR(VLOOKUP($C114&amp;"_"&amp;AE$66,'Original Calculateur S'!$C$4:$H$284,5,0),"")</f>
        <v/>
      </c>
      <c r="AF114" s="172">
        <f t="shared" si="1"/>
        <v>3.3149999999999999E-2</v>
      </c>
    </row>
    <row r="115" spans="3:32" ht="12.75" hidden="1">
      <c r="C115" s="170" t="s">
        <v>72</v>
      </c>
      <c r="D115" s="174">
        <f>IFERROR(VLOOKUP($C115&amp;"_"&amp;D$66,'Original Calculateur S'!$C$4:$H$284,5,0),"")</f>
        <v>3.015E-2</v>
      </c>
      <c r="E115" s="174">
        <f>IFERROR(VLOOKUP($C115&amp;"_"&amp;E$66,'Original Calculateur S'!$C$4:$H$284,5,0),"")</f>
        <v>3.7799999999999999E-3</v>
      </c>
      <c r="F115" s="174" t="str">
        <f>IFERROR(VLOOKUP($C115&amp;"_"&amp;F$66,'Original Calculateur S'!$C$4:$H$284,5,0),"")</f>
        <v/>
      </c>
      <c r="G115" s="174" t="str">
        <f>IFERROR(VLOOKUP($C115&amp;"_"&amp;G$66,'Original Calculateur S'!$C$4:$H$284,5,0),"")</f>
        <v/>
      </c>
      <c r="H115" s="174" t="str">
        <f>IFERROR(VLOOKUP($C115&amp;"_"&amp;H$66,'Original Calculateur S'!$C$4:$H$284,5,0),"")</f>
        <v/>
      </c>
      <c r="I115" s="174" t="str">
        <f>IFERROR(VLOOKUP($C115&amp;"_"&amp;I$66,'Original Calculateur S'!$C$4:$H$284,5,0),"")</f>
        <v/>
      </c>
      <c r="J115" s="174" t="str">
        <f>IFERROR(VLOOKUP($C115&amp;"_"&amp;J$66,'Original Calculateur S'!$C$4:$H$284,5,0),"")</f>
        <v/>
      </c>
      <c r="K115" s="174" t="str">
        <f>IFERROR(VLOOKUP($C115&amp;"_"&amp;K$66,'Original Calculateur S'!$C$4:$H$284,5,0),"")</f>
        <v/>
      </c>
      <c r="L115" s="174" t="str">
        <f>IFERROR(VLOOKUP($C115&amp;"_"&amp;L$66,'Original Calculateur S'!$C$4:$H$284,5,0),"")</f>
        <v/>
      </c>
      <c r="M115" s="174" t="str">
        <f>IFERROR(VLOOKUP($C115&amp;"_"&amp;M$66,'Original Calculateur S'!$C$4:$H$284,5,0),"")</f>
        <v/>
      </c>
      <c r="N115" s="174" t="str">
        <f>IFERROR(VLOOKUP($C115&amp;"_"&amp;N$66,'Original Calculateur S'!$C$4:$H$284,5,0),"")</f>
        <v/>
      </c>
      <c r="O115" s="174" t="str">
        <f>IFERROR(VLOOKUP($C115&amp;"_"&amp;O$66,'Original Calculateur S'!$C$4:$H$284,5,0),"")</f>
        <v/>
      </c>
      <c r="P115" s="174" t="str">
        <f>IFERROR(VLOOKUP($C115&amp;"_"&amp;P$66,'Original Calculateur S'!$C$4:$H$284,5,0),"")</f>
        <v/>
      </c>
      <c r="Q115" s="174" t="str">
        <f>IFERROR(VLOOKUP($C115&amp;"_"&amp;Q$66,'Original Calculateur S'!$C$4:$H$284,5,0),"")</f>
        <v/>
      </c>
      <c r="R115" s="174" t="str">
        <f>IFERROR(VLOOKUP($C115&amp;"_"&amp;R$66,'Original Calculateur S'!$C$4:$H$284,5,0),"")</f>
        <v/>
      </c>
      <c r="S115" s="174" t="str">
        <f>IFERROR(VLOOKUP($C115&amp;"_"&amp;S$66,'Original Calculateur S'!$C$4:$H$284,5,0),"")</f>
        <v/>
      </c>
      <c r="T115" s="174" t="str">
        <f>IFERROR(VLOOKUP($C115&amp;"_"&amp;T$66,'Original Calculateur S'!$C$4:$H$284,5,0),"")</f>
        <v/>
      </c>
      <c r="U115" s="174" t="str">
        <f>IFERROR(VLOOKUP($C115&amp;"_"&amp;U$66,'Original Calculateur S'!$C$4:$H$284,5,0),"")</f>
        <v/>
      </c>
      <c r="V115" s="174" t="str">
        <f>IFERROR(VLOOKUP($C115&amp;"_"&amp;V$66,'Original Calculateur S'!$C$4:$H$284,5,0),"")</f>
        <v/>
      </c>
      <c r="W115" s="174" t="str">
        <f>IFERROR(VLOOKUP($C115&amp;"_"&amp;W$66,'Original Calculateur S'!$C$4:$H$284,5,0),"")</f>
        <v/>
      </c>
      <c r="X115" s="174" t="str">
        <f>IFERROR(VLOOKUP($C115&amp;"_"&amp;X$66,'Original Calculateur S'!$C$4:$H$284,5,0),"")</f>
        <v/>
      </c>
      <c r="Y115" s="174" t="str">
        <f>IFERROR(VLOOKUP($C115&amp;"_"&amp;Y$66,'Original Calculateur S'!$C$4:$H$284,5,0),"")</f>
        <v/>
      </c>
      <c r="Z115" s="174" t="str">
        <f>IFERROR(VLOOKUP($C115&amp;"_"&amp;Z$66,'Original Calculateur S'!$C$4:$H$284,5,0),"")</f>
        <v/>
      </c>
      <c r="AA115" s="174" t="str">
        <f>IFERROR(VLOOKUP($C115&amp;"_"&amp;AA$66,'Original Calculateur S'!$C$4:$H$284,5,0),"")</f>
        <v/>
      </c>
      <c r="AB115" s="174" t="str">
        <f>IFERROR(VLOOKUP($C115&amp;"_"&amp;AB$66,'Original Calculateur S'!$C$4:$H$284,5,0),"")</f>
        <v/>
      </c>
      <c r="AC115" s="174" t="str">
        <f>IFERROR(VLOOKUP($C115&amp;"_"&amp;AC$66,'Original Calculateur S'!$C$4:$H$284,5,0),"")</f>
        <v/>
      </c>
      <c r="AD115" s="174" t="str">
        <f>IFERROR(VLOOKUP($C115&amp;"_"&amp;AD$66,'Original Calculateur S'!$C$4:$H$284,5,0),"")</f>
        <v/>
      </c>
      <c r="AE115" s="174" t="str">
        <f>IFERROR(VLOOKUP($C115&amp;"_"&amp;AE$66,'Original Calculateur S'!$C$4:$H$284,5,0),"")</f>
        <v/>
      </c>
      <c r="AF115" s="175">
        <f t="shared" si="1"/>
        <v>3.3930000000000002E-2</v>
      </c>
    </row>
    <row r="116" spans="3:32" ht="12.75" hidden="1">
      <c r="C116" s="176" t="s">
        <v>88</v>
      </c>
      <c r="D116" s="171">
        <f>IFERROR(VLOOKUP($C116&amp;"_"&amp;D$66,'Original Calculateur S'!$C$4:$H$284,5,0),"")</f>
        <v>0.18751499999999999</v>
      </c>
      <c r="E116" s="171">
        <f>IFERROR(VLOOKUP($C116&amp;"_"&amp;E$66,'Original Calculateur S'!$C$4:$H$284,5,0),"")</f>
        <v>0</v>
      </c>
      <c r="F116" s="171">
        <f>IFERROR(VLOOKUP($C116&amp;"_"&amp;F$66,'Original Calculateur S'!$C$4:$H$284,5,0),"")</f>
        <v>0</v>
      </c>
      <c r="G116" s="171" t="str">
        <f>IFERROR(VLOOKUP($C116&amp;"_"&amp;G$66,'Original Calculateur S'!$C$4:$H$284,5,0),"")</f>
        <v/>
      </c>
      <c r="H116" s="171" t="str">
        <f>IFERROR(VLOOKUP($C116&amp;"_"&amp;H$66,'Original Calculateur S'!$C$4:$H$284,5,0),"")</f>
        <v/>
      </c>
      <c r="I116" s="171" t="str">
        <f>IFERROR(VLOOKUP($C116&amp;"_"&amp;I$66,'Original Calculateur S'!$C$4:$H$284,5,0),"")</f>
        <v/>
      </c>
      <c r="J116" s="171" t="str">
        <f>IFERROR(VLOOKUP($C116&amp;"_"&amp;J$66,'Original Calculateur S'!$C$4:$H$284,5,0),"")</f>
        <v/>
      </c>
      <c r="K116" s="171" t="str">
        <f>IFERROR(VLOOKUP($C116&amp;"_"&amp;K$66,'Original Calculateur S'!$C$4:$H$284,5,0),"")</f>
        <v/>
      </c>
      <c r="L116" s="171" t="str">
        <f>IFERROR(VLOOKUP($C116&amp;"_"&amp;L$66,'Original Calculateur S'!$C$4:$H$284,5,0),"")</f>
        <v/>
      </c>
      <c r="M116" s="171" t="str">
        <f>IFERROR(VLOOKUP($C116&amp;"_"&amp;M$66,'Original Calculateur S'!$C$4:$H$284,5,0),"")</f>
        <v/>
      </c>
      <c r="N116" s="171" t="str">
        <f>IFERROR(VLOOKUP($C116&amp;"_"&amp;N$66,'Original Calculateur S'!$C$4:$H$284,5,0),"")</f>
        <v/>
      </c>
      <c r="O116" s="171" t="str">
        <f>IFERROR(VLOOKUP($C116&amp;"_"&amp;O$66,'Original Calculateur S'!$C$4:$H$284,5,0),"")</f>
        <v/>
      </c>
      <c r="P116" s="171" t="str">
        <f>IFERROR(VLOOKUP($C116&amp;"_"&amp;P$66,'Original Calculateur S'!$C$4:$H$284,5,0),"")</f>
        <v/>
      </c>
      <c r="Q116" s="171" t="str">
        <f>IFERROR(VLOOKUP($C116&amp;"_"&amp;Q$66,'Original Calculateur S'!$C$4:$H$284,5,0),"")</f>
        <v/>
      </c>
      <c r="R116" s="171" t="str">
        <f>IFERROR(VLOOKUP($C116&amp;"_"&amp;R$66,'Original Calculateur S'!$C$4:$H$284,5,0),"")</f>
        <v/>
      </c>
      <c r="S116" s="171" t="str">
        <f>IFERROR(VLOOKUP($C116&amp;"_"&amp;S$66,'Original Calculateur S'!$C$4:$H$284,5,0),"")</f>
        <v/>
      </c>
      <c r="T116" s="171" t="str">
        <f>IFERROR(VLOOKUP($C116&amp;"_"&amp;T$66,'Original Calculateur S'!$C$4:$H$284,5,0),"")</f>
        <v/>
      </c>
      <c r="U116" s="171" t="str">
        <f>IFERROR(VLOOKUP($C116&amp;"_"&amp;U$66,'Original Calculateur S'!$C$4:$H$284,5,0),"")</f>
        <v/>
      </c>
      <c r="V116" s="171" t="str">
        <f>IFERROR(VLOOKUP($C116&amp;"_"&amp;V$66,'Original Calculateur S'!$C$4:$H$284,5,0),"")</f>
        <v/>
      </c>
      <c r="W116" s="171" t="str">
        <f>IFERROR(VLOOKUP($C116&amp;"_"&amp;W$66,'Original Calculateur S'!$C$4:$H$284,5,0),"")</f>
        <v/>
      </c>
      <c r="X116" s="171" t="str">
        <f>IFERROR(VLOOKUP($C116&amp;"_"&amp;X$66,'Original Calculateur S'!$C$4:$H$284,5,0),"")</f>
        <v/>
      </c>
      <c r="Y116" s="171" t="str">
        <f>IFERROR(VLOOKUP($C116&amp;"_"&amp;Y$66,'Original Calculateur S'!$C$4:$H$284,5,0),"")</f>
        <v/>
      </c>
      <c r="Z116" s="171" t="str">
        <f>IFERROR(VLOOKUP($C116&amp;"_"&amp;Z$66,'Original Calculateur S'!$C$4:$H$284,5,0),"")</f>
        <v/>
      </c>
      <c r="AA116" s="171" t="str">
        <f>IFERROR(VLOOKUP($C116&amp;"_"&amp;AA$66,'Original Calculateur S'!$C$4:$H$284,5,0),"")</f>
        <v/>
      </c>
      <c r="AB116" s="171" t="str">
        <f>IFERROR(VLOOKUP($C116&amp;"_"&amp;AB$66,'Original Calculateur S'!$C$4:$H$284,5,0),"")</f>
        <v/>
      </c>
      <c r="AC116" s="171" t="str">
        <f>IFERROR(VLOOKUP($C116&amp;"_"&amp;AC$66,'Original Calculateur S'!$C$4:$H$284,5,0),"")</f>
        <v/>
      </c>
      <c r="AD116" s="171" t="str">
        <f>IFERROR(VLOOKUP($C116&amp;"_"&amp;AD$66,'Original Calculateur S'!$C$4:$H$284,5,0),"")</f>
        <v/>
      </c>
      <c r="AE116" s="171" t="str">
        <f>IFERROR(VLOOKUP($C116&amp;"_"&amp;AE$66,'Original Calculateur S'!$C$4:$H$284,5,0),"")</f>
        <v/>
      </c>
      <c r="AF116" s="172">
        <f t="shared" si="1"/>
        <v>0.18751499999999999</v>
      </c>
    </row>
    <row r="117" spans="3:32" ht="12.75" hidden="1">
      <c r="C117" s="170" t="s">
        <v>67</v>
      </c>
      <c r="D117" s="174">
        <f>IFERROR(VLOOKUP($C117&amp;"_"&amp;D$66,'Original Calculateur S'!$C$4:$H$284,5,0),"")</f>
        <v>2.2499999999999999E-2</v>
      </c>
      <c r="E117" s="174">
        <f>IFERROR(VLOOKUP($C117&amp;"_"&amp;E$66,'Original Calculateur S'!$C$4:$H$284,5,0),"")</f>
        <v>4.0500000000000001E-2</v>
      </c>
      <c r="F117" s="174" t="str">
        <f>IFERROR(VLOOKUP($C117&amp;"_"&amp;F$66,'Original Calculateur S'!$C$4:$H$284,5,0),"")</f>
        <v/>
      </c>
      <c r="G117" s="174" t="str">
        <f>IFERROR(VLOOKUP($C117&amp;"_"&amp;G$66,'Original Calculateur S'!$C$4:$H$284,5,0),"")</f>
        <v/>
      </c>
      <c r="H117" s="174" t="str">
        <f>IFERROR(VLOOKUP($C117&amp;"_"&amp;H$66,'Original Calculateur S'!$C$4:$H$284,5,0),"")</f>
        <v/>
      </c>
      <c r="I117" s="174" t="str">
        <f>IFERROR(VLOOKUP($C117&amp;"_"&amp;I$66,'Original Calculateur S'!$C$4:$H$284,5,0),"")</f>
        <v/>
      </c>
      <c r="J117" s="174" t="str">
        <f>IFERROR(VLOOKUP($C117&amp;"_"&amp;J$66,'Original Calculateur S'!$C$4:$H$284,5,0),"")</f>
        <v/>
      </c>
      <c r="K117" s="174" t="str">
        <f>IFERROR(VLOOKUP($C117&amp;"_"&amp;K$66,'Original Calculateur S'!$C$4:$H$284,5,0),"")</f>
        <v/>
      </c>
      <c r="L117" s="174" t="str">
        <f>IFERROR(VLOOKUP($C117&amp;"_"&amp;L$66,'Original Calculateur S'!$C$4:$H$284,5,0),"")</f>
        <v/>
      </c>
      <c r="M117" s="174" t="str">
        <f>IFERROR(VLOOKUP($C117&amp;"_"&amp;M$66,'Original Calculateur S'!$C$4:$H$284,5,0),"")</f>
        <v/>
      </c>
      <c r="N117" s="174" t="str">
        <f>IFERROR(VLOOKUP($C117&amp;"_"&amp;N$66,'Original Calculateur S'!$C$4:$H$284,5,0),"")</f>
        <v/>
      </c>
      <c r="O117" s="174" t="str">
        <f>IFERROR(VLOOKUP($C117&amp;"_"&amp;O$66,'Original Calculateur S'!$C$4:$H$284,5,0),"")</f>
        <v/>
      </c>
      <c r="P117" s="174" t="str">
        <f>IFERROR(VLOOKUP($C117&amp;"_"&amp;P$66,'Original Calculateur S'!$C$4:$H$284,5,0),"")</f>
        <v/>
      </c>
      <c r="Q117" s="174" t="str">
        <f>IFERROR(VLOOKUP($C117&amp;"_"&amp;Q$66,'Original Calculateur S'!$C$4:$H$284,5,0),"")</f>
        <v/>
      </c>
      <c r="R117" s="174" t="str">
        <f>IFERROR(VLOOKUP($C117&amp;"_"&amp;R$66,'Original Calculateur S'!$C$4:$H$284,5,0),"")</f>
        <v/>
      </c>
      <c r="S117" s="174" t="str">
        <f>IFERROR(VLOOKUP($C117&amp;"_"&amp;S$66,'Original Calculateur S'!$C$4:$H$284,5,0),"")</f>
        <v/>
      </c>
      <c r="T117" s="174" t="str">
        <f>IFERROR(VLOOKUP($C117&amp;"_"&amp;T$66,'Original Calculateur S'!$C$4:$H$284,5,0),"")</f>
        <v/>
      </c>
      <c r="U117" s="174" t="str">
        <f>IFERROR(VLOOKUP($C117&amp;"_"&amp;U$66,'Original Calculateur S'!$C$4:$H$284,5,0),"")</f>
        <v/>
      </c>
      <c r="V117" s="174" t="str">
        <f>IFERROR(VLOOKUP($C117&amp;"_"&amp;V$66,'Original Calculateur S'!$C$4:$H$284,5,0),"")</f>
        <v/>
      </c>
      <c r="W117" s="174" t="str">
        <f>IFERROR(VLOOKUP($C117&amp;"_"&amp;W$66,'Original Calculateur S'!$C$4:$H$284,5,0),"")</f>
        <v/>
      </c>
      <c r="X117" s="174" t="str">
        <f>IFERROR(VLOOKUP($C117&amp;"_"&amp;X$66,'Original Calculateur S'!$C$4:$H$284,5,0),"")</f>
        <v/>
      </c>
      <c r="Y117" s="174" t="str">
        <f>IFERROR(VLOOKUP($C117&amp;"_"&amp;Y$66,'Original Calculateur S'!$C$4:$H$284,5,0),"")</f>
        <v/>
      </c>
      <c r="Z117" s="174" t="str">
        <f>IFERROR(VLOOKUP($C117&amp;"_"&amp;Z$66,'Original Calculateur S'!$C$4:$H$284,5,0),"")</f>
        <v/>
      </c>
      <c r="AA117" s="174" t="str">
        <f>IFERROR(VLOOKUP($C117&amp;"_"&amp;AA$66,'Original Calculateur S'!$C$4:$H$284,5,0),"")</f>
        <v/>
      </c>
      <c r="AB117" s="174" t="str">
        <f>IFERROR(VLOOKUP($C117&amp;"_"&amp;AB$66,'Original Calculateur S'!$C$4:$H$284,5,0),"")</f>
        <v/>
      </c>
      <c r="AC117" s="174" t="str">
        <f>IFERROR(VLOOKUP($C117&amp;"_"&amp;AC$66,'Original Calculateur S'!$C$4:$H$284,5,0),"")</f>
        <v/>
      </c>
      <c r="AD117" s="174" t="str">
        <f>IFERROR(VLOOKUP($C117&amp;"_"&amp;AD$66,'Original Calculateur S'!$C$4:$H$284,5,0),"")</f>
        <v/>
      </c>
      <c r="AE117" s="174" t="str">
        <f>IFERROR(VLOOKUP($C117&amp;"_"&amp;AE$66,'Original Calculateur S'!$C$4:$H$284,5,0),"")</f>
        <v/>
      </c>
      <c r="AF117" s="175">
        <f t="shared" si="1"/>
        <v>6.3E-2</v>
      </c>
    </row>
    <row r="118" spans="3:32" ht="12.75" hidden="1">
      <c r="C118" s="170" t="s">
        <v>94</v>
      </c>
      <c r="D118" s="171">
        <f>IFERROR(VLOOKUP($C118&amp;"_"&amp;D$66,'Original Calculateur S'!$C$4:$H$284,5,0),"")</f>
        <v>0.33750000000000002</v>
      </c>
      <c r="E118" s="171">
        <f>IFERROR(VLOOKUP($C118&amp;"_"&amp;E$66,'Original Calculateur S'!$C$4:$H$284,5,0),"")</f>
        <v>0</v>
      </c>
      <c r="F118" s="171" t="str">
        <f>IFERROR(VLOOKUP($C118&amp;"_"&amp;F$66,'Original Calculateur S'!$C$4:$H$284,5,0),"")</f>
        <v/>
      </c>
      <c r="G118" s="171" t="str">
        <f>IFERROR(VLOOKUP($C118&amp;"_"&amp;G$66,'Original Calculateur S'!$C$4:$H$284,5,0),"")</f>
        <v/>
      </c>
      <c r="H118" s="171" t="str">
        <f>IFERROR(VLOOKUP($C118&amp;"_"&amp;H$66,'Original Calculateur S'!$C$4:$H$284,5,0),"")</f>
        <v/>
      </c>
      <c r="I118" s="171" t="str">
        <f>IFERROR(VLOOKUP($C118&amp;"_"&amp;I$66,'Original Calculateur S'!$C$4:$H$284,5,0),"")</f>
        <v/>
      </c>
      <c r="J118" s="171" t="str">
        <f>IFERROR(VLOOKUP($C118&amp;"_"&amp;J$66,'Original Calculateur S'!$C$4:$H$284,5,0),"")</f>
        <v/>
      </c>
      <c r="K118" s="171" t="str">
        <f>IFERROR(VLOOKUP($C118&amp;"_"&amp;K$66,'Original Calculateur S'!$C$4:$H$284,5,0),"")</f>
        <v/>
      </c>
      <c r="L118" s="171" t="str">
        <f>IFERROR(VLOOKUP($C118&amp;"_"&amp;L$66,'Original Calculateur S'!$C$4:$H$284,5,0),"")</f>
        <v/>
      </c>
      <c r="M118" s="171" t="str">
        <f>IFERROR(VLOOKUP($C118&amp;"_"&amp;M$66,'Original Calculateur S'!$C$4:$H$284,5,0),"")</f>
        <v/>
      </c>
      <c r="N118" s="171" t="str">
        <f>IFERROR(VLOOKUP($C118&amp;"_"&amp;N$66,'Original Calculateur S'!$C$4:$H$284,5,0),"")</f>
        <v/>
      </c>
      <c r="O118" s="171" t="str">
        <f>IFERROR(VLOOKUP($C118&amp;"_"&amp;O$66,'Original Calculateur S'!$C$4:$H$284,5,0),"")</f>
        <v/>
      </c>
      <c r="P118" s="171" t="str">
        <f>IFERROR(VLOOKUP($C118&amp;"_"&amp;P$66,'Original Calculateur S'!$C$4:$H$284,5,0),"")</f>
        <v/>
      </c>
      <c r="Q118" s="171" t="str">
        <f>IFERROR(VLOOKUP($C118&amp;"_"&amp;Q$66,'Original Calculateur S'!$C$4:$H$284,5,0),"")</f>
        <v/>
      </c>
      <c r="R118" s="171" t="str">
        <f>IFERROR(VLOOKUP($C118&amp;"_"&amp;R$66,'Original Calculateur S'!$C$4:$H$284,5,0),"")</f>
        <v/>
      </c>
      <c r="S118" s="171" t="str">
        <f>IFERROR(VLOOKUP($C118&amp;"_"&amp;S$66,'Original Calculateur S'!$C$4:$H$284,5,0),"")</f>
        <v/>
      </c>
      <c r="T118" s="171" t="str">
        <f>IFERROR(VLOOKUP($C118&amp;"_"&amp;T$66,'Original Calculateur S'!$C$4:$H$284,5,0),"")</f>
        <v/>
      </c>
      <c r="U118" s="171" t="str">
        <f>IFERROR(VLOOKUP($C118&amp;"_"&amp;U$66,'Original Calculateur S'!$C$4:$H$284,5,0),"")</f>
        <v/>
      </c>
      <c r="V118" s="171" t="str">
        <f>IFERROR(VLOOKUP($C118&amp;"_"&amp;V$66,'Original Calculateur S'!$C$4:$H$284,5,0),"")</f>
        <v/>
      </c>
      <c r="W118" s="171" t="str">
        <f>IFERROR(VLOOKUP($C118&amp;"_"&amp;W$66,'Original Calculateur S'!$C$4:$H$284,5,0),"")</f>
        <v/>
      </c>
      <c r="X118" s="171" t="str">
        <f>IFERROR(VLOOKUP($C118&amp;"_"&amp;X$66,'Original Calculateur S'!$C$4:$H$284,5,0),"")</f>
        <v/>
      </c>
      <c r="Y118" s="171" t="str">
        <f>IFERROR(VLOOKUP($C118&amp;"_"&amp;Y$66,'Original Calculateur S'!$C$4:$H$284,5,0),"")</f>
        <v/>
      </c>
      <c r="Z118" s="171" t="str">
        <f>IFERROR(VLOOKUP($C118&amp;"_"&amp;Z$66,'Original Calculateur S'!$C$4:$H$284,5,0),"")</f>
        <v/>
      </c>
      <c r="AA118" s="171" t="str">
        <f>IFERROR(VLOOKUP($C118&amp;"_"&amp;AA$66,'Original Calculateur S'!$C$4:$H$284,5,0),"")</f>
        <v/>
      </c>
      <c r="AB118" s="171" t="str">
        <f>IFERROR(VLOOKUP($C118&amp;"_"&amp;AB$66,'Original Calculateur S'!$C$4:$H$284,5,0),"")</f>
        <v/>
      </c>
      <c r="AC118" s="171" t="str">
        <f>IFERROR(VLOOKUP($C118&amp;"_"&amp;AC$66,'Original Calculateur S'!$C$4:$H$284,5,0),"")</f>
        <v/>
      </c>
      <c r="AD118" s="171" t="str">
        <f>IFERROR(VLOOKUP($C118&amp;"_"&amp;AD$66,'Original Calculateur S'!$C$4:$H$284,5,0),"")</f>
        <v/>
      </c>
      <c r="AE118" s="171" t="str">
        <f>IFERROR(VLOOKUP($C118&amp;"_"&amp;AE$66,'Original Calculateur S'!$C$4:$H$284,5,0),"")</f>
        <v/>
      </c>
      <c r="AF118" s="172">
        <f t="shared" si="1"/>
        <v>0.33750000000000002</v>
      </c>
    </row>
    <row r="119" spans="3:32" ht="12.75" hidden="1">
      <c r="C119" s="173" t="s">
        <v>68</v>
      </c>
      <c r="D119" s="174">
        <f>IFERROR(VLOOKUP($C119&amp;"_"&amp;D$66,'Original Calculateur S'!$C$4:$H$284,5,0),"")</f>
        <v>0.18599999999999997</v>
      </c>
      <c r="E119" s="174" t="str">
        <f>IFERROR(VLOOKUP($C119&amp;"_"&amp;E$66,'Original Calculateur S'!$C$4:$H$284,5,0),"")</f>
        <v/>
      </c>
      <c r="F119" s="174" t="str">
        <f>IFERROR(VLOOKUP($C119&amp;"_"&amp;F$66,'Original Calculateur S'!$C$4:$H$284,5,0),"")</f>
        <v/>
      </c>
      <c r="G119" s="174" t="str">
        <f>IFERROR(VLOOKUP($C119&amp;"_"&amp;G$66,'Original Calculateur S'!$C$4:$H$284,5,0),"")</f>
        <v/>
      </c>
      <c r="H119" s="174" t="str">
        <f>IFERROR(VLOOKUP($C119&amp;"_"&amp;H$66,'Original Calculateur S'!$C$4:$H$284,5,0),"")</f>
        <v/>
      </c>
      <c r="I119" s="174" t="str">
        <f>IFERROR(VLOOKUP($C119&amp;"_"&amp;I$66,'Original Calculateur S'!$C$4:$H$284,5,0),"")</f>
        <v/>
      </c>
      <c r="J119" s="174" t="str">
        <f>IFERROR(VLOOKUP($C119&amp;"_"&amp;J$66,'Original Calculateur S'!$C$4:$H$284,5,0),"")</f>
        <v/>
      </c>
      <c r="K119" s="174" t="str">
        <f>IFERROR(VLOOKUP($C119&amp;"_"&amp;K$66,'Original Calculateur S'!$C$4:$H$284,5,0),"")</f>
        <v/>
      </c>
      <c r="L119" s="174" t="str">
        <f>IFERROR(VLOOKUP($C119&amp;"_"&amp;L$66,'Original Calculateur S'!$C$4:$H$284,5,0),"")</f>
        <v/>
      </c>
      <c r="M119" s="174" t="str">
        <f>IFERROR(VLOOKUP($C119&amp;"_"&amp;M$66,'Original Calculateur S'!$C$4:$H$284,5,0),"")</f>
        <v/>
      </c>
      <c r="N119" s="174" t="str">
        <f>IFERROR(VLOOKUP($C119&amp;"_"&amp;N$66,'Original Calculateur S'!$C$4:$H$284,5,0),"")</f>
        <v/>
      </c>
      <c r="O119" s="174" t="str">
        <f>IFERROR(VLOOKUP($C119&amp;"_"&amp;O$66,'Original Calculateur S'!$C$4:$H$284,5,0),"")</f>
        <v/>
      </c>
      <c r="P119" s="174" t="str">
        <f>IFERROR(VLOOKUP($C119&amp;"_"&amp;P$66,'Original Calculateur S'!$C$4:$H$284,5,0),"")</f>
        <v/>
      </c>
      <c r="Q119" s="174" t="str">
        <f>IFERROR(VLOOKUP($C119&amp;"_"&amp;Q$66,'Original Calculateur S'!$C$4:$H$284,5,0),"")</f>
        <v/>
      </c>
      <c r="R119" s="174" t="str">
        <f>IFERROR(VLOOKUP($C119&amp;"_"&amp;R$66,'Original Calculateur S'!$C$4:$H$284,5,0),"")</f>
        <v/>
      </c>
      <c r="S119" s="174" t="str">
        <f>IFERROR(VLOOKUP($C119&amp;"_"&amp;S$66,'Original Calculateur S'!$C$4:$H$284,5,0),"")</f>
        <v/>
      </c>
      <c r="T119" s="174" t="str">
        <f>IFERROR(VLOOKUP($C119&amp;"_"&amp;T$66,'Original Calculateur S'!$C$4:$H$284,5,0),"")</f>
        <v/>
      </c>
      <c r="U119" s="174" t="str">
        <f>IFERROR(VLOOKUP($C119&amp;"_"&amp;U$66,'Original Calculateur S'!$C$4:$H$284,5,0),"")</f>
        <v/>
      </c>
      <c r="V119" s="174" t="str">
        <f>IFERROR(VLOOKUP($C119&amp;"_"&amp;V$66,'Original Calculateur S'!$C$4:$H$284,5,0),"")</f>
        <v/>
      </c>
      <c r="W119" s="174" t="str">
        <f>IFERROR(VLOOKUP($C119&amp;"_"&amp;W$66,'Original Calculateur S'!$C$4:$H$284,5,0),"")</f>
        <v/>
      </c>
      <c r="X119" s="174" t="str">
        <f>IFERROR(VLOOKUP($C119&amp;"_"&amp;X$66,'Original Calculateur S'!$C$4:$H$284,5,0),"")</f>
        <v/>
      </c>
      <c r="Y119" s="174" t="str">
        <f>IFERROR(VLOOKUP($C119&amp;"_"&amp;Y$66,'Original Calculateur S'!$C$4:$H$284,5,0),"")</f>
        <v/>
      </c>
      <c r="Z119" s="174" t="str">
        <f>IFERROR(VLOOKUP($C119&amp;"_"&amp;Z$66,'Original Calculateur S'!$C$4:$H$284,5,0),"")</f>
        <v/>
      </c>
      <c r="AA119" s="174" t="str">
        <f>IFERROR(VLOOKUP($C119&amp;"_"&amp;AA$66,'Original Calculateur S'!$C$4:$H$284,5,0),"")</f>
        <v/>
      </c>
      <c r="AB119" s="174" t="str">
        <f>IFERROR(VLOOKUP($C119&amp;"_"&amp;AB$66,'Original Calculateur S'!$C$4:$H$284,5,0),"")</f>
        <v/>
      </c>
      <c r="AC119" s="174" t="str">
        <f>IFERROR(VLOOKUP($C119&amp;"_"&amp;AC$66,'Original Calculateur S'!$C$4:$H$284,5,0),"")</f>
        <v/>
      </c>
      <c r="AD119" s="174" t="str">
        <f>IFERROR(VLOOKUP($C119&amp;"_"&amp;AD$66,'Original Calculateur S'!$C$4:$H$284,5,0),"")</f>
        <v/>
      </c>
      <c r="AE119" s="174" t="str">
        <f>IFERROR(VLOOKUP($C119&amp;"_"&amp;AE$66,'Original Calculateur S'!$C$4:$H$284,5,0),"")</f>
        <v/>
      </c>
      <c r="AF119" s="175">
        <f t="shared" si="1"/>
        <v>0.18599999999999997</v>
      </c>
    </row>
    <row r="120" spans="3:32" ht="12.75" hidden="1">
      <c r="C120" s="176" t="s">
        <v>84</v>
      </c>
      <c r="D120" s="171" t="str">
        <f>IFERROR(VLOOKUP($C120&amp;"_"&amp;D$66,'Original Calculateur S'!$C$4:$H$284,5,0),"")</f>
        <v/>
      </c>
      <c r="E120" s="171" t="str">
        <f>IFERROR(VLOOKUP($C120&amp;"_"&amp;E$66,'Original Calculateur S'!$C$4:$H$284,5,0),"")</f>
        <v/>
      </c>
      <c r="F120" s="171" t="str">
        <f>IFERROR(VLOOKUP($C120&amp;"_"&amp;F$66,'Original Calculateur S'!$C$4:$H$284,5,0),"")</f>
        <v/>
      </c>
      <c r="G120" s="171" t="str">
        <f>IFERROR(VLOOKUP($C120&amp;"_"&amp;G$66,'Original Calculateur S'!$C$4:$H$284,5,0),"")</f>
        <v/>
      </c>
      <c r="H120" s="171" t="str">
        <f>IFERROR(VLOOKUP($C120&amp;"_"&amp;H$66,'Original Calculateur S'!$C$4:$H$284,5,0),"")</f>
        <v/>
      </c>
      <c r="I120" s="171" t="str">
        <f>IFERROR(VLOOKUP($C120&amp;"_"&amp;I$66,'Original Calculateur S'!$C$4:$H$284,5,0),"")</f>
        <v/>
      </c>
      <c r="J120" s="171" t="str">
        <f>IFERROR(VLOOKUP($C120&amp;"_"&amp;J$66,'Original Calculateur S'!$C$4:$H$284,5,0),"")</f>
        <v/>
      </c>
      <c r="K120" s="171" t="str">
        <f>IFERROR(VLOOKUP($C120&amp;"_"&amp;K$66,'Original Calculateur S'!$C$4:$H$284,5,0),"")</f>
        <v/>
      </c>
      <c r="L120" s="171" t="str">
        <f>IFERROR(VLOOKUP($C120&amp;"_"&amp;L$66,'Original Calculateur S'!$C$4:$H$284,5,0),"")</f>
        <v/>
      </c>
      <c r="M120" s="171" t="str">
        <f>IFERROR(VLOOKUP($C120&amp;"_"&amp;M$66,'Original Calculateur S'!$C$4:$H$284,5,0),"")</f>
        <v/>
      </c>
      <c r="N120" s="171" t="str">
        <f>IFERROR(VLOOKUP($C120&amp;"_"&amp;N$66,'Original Calculateur S'!$C$4:$H$284,5,0),"")</f>
        <v/>
      </c>
      <c r="O120" s="171" t="str">
        <f>IFERROR(VLOOKUP($C120&amp;"_"&amp;O$66,'Original Calculateur S'!$C$4:$H$284,5,0),"")</f>
        <v/>
      </c>
      <c r="P120" s="171" t="str">
        <f>IFERROR(VLOOKUP($C120&amp;"_"&amp;P$66,'Original Calculateur S'!$C$4:$H$284,5,0),"")</f>
        <v/>
      </c>
      <c r="Q120" s="171" t="str">
        <f>IFERROR(VLOOKUP($C120&amp;"_"&amp;Q$66,'Original Calculateur S'!$C$4:$H$284,5,0),"")</f>
        <v/>
      </c>
      <c r="R120" s="171" t="str">
        <f>IFERROR(VLOOKUP($C120&amp;"_"&amp;R$66,'Original Calculateur S'!$C$4:$H$284,5,0),"")</f>
        <v/>
      </c>
      <c r="S120" s="171" t="str">
        <f>IFERROR(VLOOKUP($C120&amp;"_"&amp;S$66,'Original Calculateur S'!$C$4:$H$284,5,0),"")</f>
        <v/>
      </c>
      <c r="T120" s="171" t="str">
        <f>IFERROR(VLOOKUP($C120&amp;"_"&amp;T$66,'Original Calculateur S'!$C$4:$H$284,5,0),"")</f>
        <v/>
      </c>
      <c r="U120" s="171" t="str">
        <f>IFERROR(VLOOKUP($C120&amp;"_"&amp;U$66,'Original Calculateur S'!$C$4:$H$284,5,0),"")</f>
        <v/>
      </c>
      <c r="V120" s="171" t="str">
        <f>IFERROR(VLOOKUP($C120&amp;"_"&amp;V$66,'Original Calculateur S'!$C$4:$H$284,5,0),"")</f>
        <v/>
      </c>
      <c r="W120" s="171" t="str">
        <f>IFERROR(VLOOKUP($C120&amp;"_"&amp;W$66,'Original Calculateur S'!$C$4:$H$284,5,0),"")</f>
        <v/>
      </c>
      <c r="X120" s="171" t="str">
        <f>IFERROR(VLOOKUP($C120&amp;"_"&amp;X$66,'Original Calculateur S'!$C$4:$H$284,5,0),"")</f>
        <v/>
      </c>
      <c r="Y120" s="171" t="str">
        <f>IFERROR(VLOOKUP($C120&amp;"_"&amp;Y$66,'Original Calculateur S'!$C$4:$H$284,5,0),"")</f>
        <v/>
      </c>
      <c r="Z120" s="171" t="str">
        <f>IFERROR(VLOOKUP($C120&amp;"_"&amp;Z$66,'Original Calculateur S'!$C$4:$H$284,5,0),"")</f>
        <v/>
      </c>
      <c r="AA120" s="171" t="str">
        <f>IFERROR(VLOOKUP($C120&amp;"_"&amp;AA$66,'Original Calculateur S'!$C$4:$H$284,5,0),"")</f>
        <v/>
      </c>
      <c r="AB120" s="171" t="str">
        <f>IFERROR(VLOOKUP($C120&amp;"_"&amp;AB$66,'Original Calculateur S'!$C$4:$H$284,5,0),"")</f>
        <v/>
      </c>
      <c r="AC120" s="171" t="str">
        <f>IFERROR(VLOOKUP($C120&amp;"_"&amp;AC$66,'Original Calculateur S'!$C$4:$H$284,5,0),"")</f>
        <v/>
      </c>
      <c r="AD120" s="171" t="str">
        <f>IFERROR(VLOOKUP($C120&amp;"_"&amp;AD$66,'Original Calculateur S'!$C$4:$H$284,5,0),"")</f>
        <v/>
      </c>
      <c r="AE120" s="171" t="str">
        <f>IFERROR(VLOOKUP($C120&amp;"_"&amp;AE$66,'Original Calculateur S'!$C$4:$H$284,5,0),"")</f>
        <v/>
      </c>
      <c r="AF120" s="172">
        <f t="shared" si="1"/>
        <v>0</v>
      </c>
    </row>
    <row r="121" spans="3:32" ht="12.75" hidden="1">
      <c r="C121" s="170" t="s">
        <v>89</v>
      </c>
      <c r="D121" s="174">
        <f>IFERROR(VLOOKUP($C121&amp;"_"&amp;D$66,'Original Calculateur S'!$C$4:$H$284,5,0),"")</f>
        <v>0</v>
      </c>
      <c r="E121" s="174" t="str">
        <f>IFERROR(VLOOKUP($C121&amp;"_"&amp;E$66,'Original Calculateur S'!$C$4:$H$284,5,0),"")</f>
        <v/>
      </c>
      <c r="F121" s="174" t="str">
        <f>IFERROR(VLOOKUP($C121&amp;"_"&amp;F$66,'Original Calculateur S'!$C$4:$H$284,5,0),"")</f>
        <v/>
      </c>
      <c r="G121" s="174" t="str">
        <f>IFERROR(VLOOKUP($C121&amp;"_"&amp;G$66,'Original Calculateur S'!$C$4:$H$284,5,0),"")</f>
        <v/>
      </c>
      <c r="H121" s="174" t="str">
        <f>IFERROR(VLOOKUP($C121&amp;"_"&amp;H$66,'Original Calculateur S'!$C$4:$H$284,5,0),"")</f>
        <v/>
      </c>
      <c r="I121" s="174" t="str">
        <f>IFERROR(VLOOKUP($C121&amp;"_"&amp;I$66,'Original Calculateur S'!$C$4:$H$284,5,0),"")</f>
        <v/>
      </c>
      <c r="J121" s="174" t="str">
        <f>IFERROR(VLOOKUP($C121&amp;"_"&amp;J$66,'Original Calculateur S'!$C$4:$H$284,5,0),"")</f>
        <v/>
      </c>
      <c r="K121" s="174" t="str">
        <f>IFERROR(VLOOKUP($C121&amp;"_"&amp;K$66,'Original Calculateur S'!$C$4:$H$284,5,0),"")</f>
        <v/>
      </c>
      <c r="L121" s="174" t="str">
        <f>IFERROR(VLOOKUP($C121&amp;"_"&amp;L$66,'Original Calculateur S'!$C$4:$H$284,5,0),"")</f>
        <v/>
      </c>
      <c r="M121" s="174" t="str">
        <f>IFERROR(VLOOKUP($C121&amp;"_"&amp;M$66,'Original Calculateur S'!$C$4:$H$284,5,0),"")</f>
        <v/>
      </c>
      <c r="N121" s="174" t="str">
        <f>IFERROR(VLOOKUP($C121&amp;"_"&amp;N$66,'Original Calculateur S'!$C$4:$H$284,5,0),"")</f>
        <v/>
      </c>
      <c r="O121" s="174" t="str">
        <f>IFERROR(VLOOKUP($C121&amp;"_"&amp;O$66,'Original Calculateur S'!$C$4:$H$284,5,0),"")</f>
        <v/>
      </c>
      <c r="P121" s="174" t="str">
        <f>IFERROR(VLOOKUP($C121&amp;"_"&amp;P$66,'Original Calculateur S'!$C$4:$H$284,5,0),"")</f>
        <v/>
      </c>
      <c r="Q121" s="174" t="str">
        <f>IFERROR(VLOOKUP($C121&amp;"_"&amp;Q$66,'Original Calculateur S'!$C$4:$H$284,5,0),"")</f>
        <v/>
      </c>
      <c r="R121" s="174" t="str">
        <f>IFERROR(VLOOKUP($C121&amp;"_"&amp;R$66,'Original Calculateur S'!$C$4:$H$284,5,0),"")</f>
        <v/>
      </c>
      <c r="S121" s="174" t="str">
        <f>IFERROR(VLOOKUP($C121&amp;"_"&amp;S$66,'Original Calculateur S'!$C$4:$H$284,5,0),"")</f>
        <v/>
      </c>
      <c r="T121" s="174" t="str">
        <f>IFERROR(VLOOKUP($C121&amp;"_"&amp;T$66,'Original Calculateur S'!$C$4:$H$284,5,0),"")</f>
        <v/>
      </c>
      <c r="U121" s="174" t="str">
        <f>IFERROR(VLOOKUP($C121&amp;"_"&amp;U$66,'Original Calculateur S'!$C$4:$H$284,5,0),"")</f>
        <v/>
      </c>
      <c r="V121" s="174" t="str">
        <f>IFERROR(VLOOKUP($C121&amp;"_"&amp;V$66,'Original Calculateur S'!$C$4:$H$284,5,0),"")</f>
        <v/>
      </c>
      <c r="W121" s="174" t="str">
        <f>IFERROR(VLOOKUP($C121&amp;"_"&amp;W$66,'Original Calculateur S'!$C$4:$H$284,5,0),"")</f>
        <v/>
      </c>
      <c r="X121" s="174" t="str">
        <f>IFERROR(VLOOKUP($C121&amp;"_"&amp;X$66,'Original Calculateur S'!$C$4:$H$284,5,0),"")</f>
        <v/>
      </c>
      <c r="Y121" s="174" t="str">
        <f>IFERROR(VLOOKUP($C121&amp;"_"&amp;Y$66,'Original Calculateur S'!$C$4:$H$284,5,0),"")</f>
        <v/>
      </c>
      <c r="Z121" s="174" t="str">
        <f>IFERROR(VLOOKUP($C121&amp;"_"&amp;Z$66,'Original Calculateur S'!$C$4:$H$284,5,0),"")</f>
        <v/>
      </c>
      <c r="AA121" s="174" t="str">
        <f>IFERROR(VLOOKUP($C121&amp;"_"&amp;AA$66,'Original Calculateur S'!$C$4:$H$284,5,0),"")</f>
        <v/>
      </c>
      <c r="AB121" s="174" t="str">
        <f>IFERROR(VLOOKUP($C121&amp;"_"&amp;AB$66,'Original Calculateur S'!$C$4:$H$284,5,0),"")</f>
        <v/>
      </c>
      <c r="AC121" s="174" t="str">
        <f>IFERROR(VLOOKUP($C121&amp;"_"&amp;AC$66,'Original Calculateur S'!$C$4:$H$284,5,0),"")</f>
        <v/>
      </c>
      <c r="AD121" s="174" t="str">
        <f>IFERROR(VLOOKUP($C121&amp;"_"&amp;AD$66,'Original Calculateur S'!$C$4:$H$284,5,0),"")</f>
        <v/>
      </c>
      <c r="AE121" s="174" t="str">
        <f>IFERROR(VLOOKUP($C121&amp;"_"&amp;AE$66,'Original Calculateur S'!$C$4:$H$284,5,0),"")</f>
        <v/>
      </c>
      <c r="AF121" s="175">
        <f t="shared" si="1"/>
        <v>0</v>
      </c>
    </row>
    <row r="122" spans="3:32" ht="12.75" hidden="1">
      <c r="C122" s="176" t="s">
        <v>36</v>
      </c>
      <c r="D122" s="171">
        <f>IFERROR(VLOOKUP($C122&amp;"_"&amp;D$66,'Original Calculateur S'!$C$4:$H$284,5,0),"")</f>
        <v>0</v>
      </c>
      <c r="E122" s="171" t="str">
        <f>IFERROR(VLOOKUP($C122&amp;"_"&amp;E$66,'Original Calculateur S'!$C$4:$H$284,5,0),"")</f>
        <v/>
      </c>
      <c r="F122" s="171" t="str">
        <f>IFERROR(VLOOKUP($C122&amp;"_"&amp;F$66,'Original Calculateur S'!$C$4:$H$284,5,0),"")</f>
        <v/>
      </c>
      <c r="G122" s="171" t="str">
        <f>IFERROR(VLOOKUP($C122&amp;"_"&amp;G$66,'Original Calculateur S'!$C$4:$H$284,5,0),"")</f>
        <v/>
      </c>
      <c r="H122" s="171" t="str">
        <f>IFERROR(VLOOKUP($C122&amp;"_"&amp;H$66,'Original Calculateur S'!$C$4:$H$284,5,0),"")</f>
        <v/>
      </c>
      <c r="I122" s="171" t="str">
        <f>IFERROR(VLOOKUP($C122&amp;"_"&amp;I$66,'Original Calculateur S'!$C$4:$H$284,5,0),"")</f>
        <v/>
      </c>
      <c r="J122" s="171" t="str">
        <f>IFERROR(VLOOKUP($C122&amp;"_"&amp;J$66,'Original Calculateur S'!$C$4:$H$284,5,0),"")</f>
        <v/>
      </c>
      <c r="K122" s="171" t="str">
        <f>IFERROR(VLOOKUP($C122&amp;"_"&amp;K$66,'Original Calculateur S'!$C$4:$H$284,5,0),"")</f>
        <v/>
      </c>
      <c r="L122" s="171" t="str">
        <f>IFERROR(VLOOKUP($C122&amp;"_"&amp;L$66,'Original Calculateur S'!$C$4:$H$284,5,0),"")</f>
        <v/>
      </c>
      <c r="M122" s="171" t="str">
        <f>IFERROR(VLOOKUP($C122&amp;"_"&amp;M$66,'Original Calculateur S'!$C$4:$H$284,5,0),"")</f>
        <v/>
      </c>
      <c r="N122" s="171" t="str">
        <f>IFERROR(VLOOKUP($C122&amp;"_"&amp;N$66,'Original Calculateur S'!$C$4:$H$284,5,0),"")</f>
        <v/>
      </c>
      <c r="O122" s="171" t="str">
        <f>IFERROR(VLOOKUP($C122&amp;"_"&amp;O$66,'Original Calculateur S'!$C$4:$H$284,5,0),"")</f>
        <v/>
      </c>
      <c r="P122" s="171" t="str">
        <f>IFERROR(VLOOKUP($C122&amp;"_"&amp;P$66,'Original Calculateur S'!$C$4:$H$284,5,0),"")</f>
        <v/>
      </c>
      <c r="Q122" s="171" t="str">
        <f>IFERROR(VLOOKUP($C122&amp;"_"&amp;Q$66,'Original Calculateur S'!$C$4:$H$284,5,0),"")</f>
        <v/>
      </c>
      <c r="R122" s="171" t="str">
        <f>IFERROR(VLOOKUP($C122&amp;"_"&amp;R$66,'Original Calculateur S'!$C$4:$H$284,5,0),"")</f>
        <v/>
      </c>
      <c r="S122" s="171" t="str">
        <f>IFERROR(VLOOKUP($C122&amp;"_"&amp;S$66,'Original Calculateur S'!$C$4:$H$284,5,0),"")</f>
        <v/>
      </c>
      <c r="T122" s="171" t="str">
        <f>IFERROR(VLOOKUP($C122&amp;"_"&amp;T$66,'Original Calculateur S'!$C$4:$H$284,5,0),"")</f>
        <v/>
      </c>
      <c r="U122" s="171" t="str">
        <f>IFERROR(VLOOKUP($C122&amp;"_"&amp;U$66,'Original Calculateur S'!$C$4:$H$284,5,0),"")</f>
        <v/>
      </c>
      <c r="V122" s="171" t="str">
        <f>IFERROR(VLOOKUP($C122&amp;"_"&amp;V$66,'Original Calculateur S'!$C$4:$H$284,5,0),"")</f>
        <v/>
      </c>
      <c r="W122" s="171" t="str">
        <f>IFERROR(VLOOKUP($C122&amp;"_"&amp;W$66,'Original Calculateur S'!$C$4:$H$284,5,0),"")</f>
        <v/>
      </c>
      <c r="X122" s="171" t="str">
        <f>IFERROR(VLOOKUP($C122&amp;"_"&amp;X$66,'Original Calculateur S'!$C$4:$H$284,5,0),"")</f>
        <v/>
      </c>
      <c r="Y122" s="171" t="str">
        <f>IFERROR(VLOOKUP($C122&amp;"_"&amp;Y$66,'Original Calculateur S'!$C$4:$H$284,5,0),"")</f>
        <v/>
      </c>
      <c r="Z122" s="171" t="str">
        <f>IFERROR(VLOOKUP($C122&amp;"_"&amp;Z$66,'Original Calculateur S'!$C$4:$H$284,5,0),"")</f>
        <v/>
      </c>
      <c r="AA122" s="171" t="str">
        <f>IFERROR(VLOOKUP($C122&amp;"_"&amp;AA$66,'Original Calculateur S'!$C$4:$H$284,5,0),"")</f>
        <v/>
      </c>
      <c r="AB122" s="171" t="str">
        <f>IFERROR(VLOOKUP($C122&amp;"_"&amp;AB$66,'Original Calculateur S'!$C$4:$H$284,5,0),"")</f>
        <v/>
      </c>
      <c r="AC122" s="171" t="str">
        <f>IFERROR(VLOOKUP($C122&amp;"_"&amp;AC$66,'Original Calculateur S'!$C$4:$H$284,5,0),"")</f>
        <v/>
      </c>
      <c r="AD122" s="171" t="str">
        <f>IFERROR(VLOOKUP($C122&amp;"_"&amp;AD$66,'Original Calculateur S'!$C$4:$H$284,5,0),"")</f>
        <v/>
      </c>
      <c r="AE122" s="171" t="str">
        <f>IFERROR(VLOOKUP($C122&amp;"_"&amp;AE$66,'Original Calculateur S'!$C$4:$H$284,5,0),"")</f>
        <v/>
      </c>
      <c r="AF122" s="172">
        <f t="shared" si="1"/>
        <v>0</v>
      </c>
    </row>
    <row r="123" spans="3:32" ht="12.75" hidden="1">
      <c r="C123" s="170" t="s">
        <v>43</v>
      </c>
      <c r="D123" s="174">
        <f>IFERROR(VLOOKUP($C123&amp;"_"&amp;D$66,'Original Calculateur S'!$C$4:$H$284,5,0),"")</f>
        <v>0.26</v>
      </c>
      <c r="E123" s="174" t="str">
        <f>IFERROR(VLOOKUP($C123&amp;"_"&amp;E$66,'Original Calculateur S'!$C$4:$H$284,5,0),"")</f>
        <v/>
      </c>
      <c r="F123" s="174" t="str">
        <f>IFERROR(VLOOKUP($C123&amp;"_"&amp;F$66,'Original Calculateur S'!$C$4:$H$284,5,0),"")</f>
        <v/>
      </c>
      <c r="G123" s="174" t="str">
        <f>IFERROR(VLOOKUP($C123&amp;"_"&amp;G$66,'Original Calculateur S'!$C$4:$H$284,5,0),"")</f>
        <v/>
      </c>
      <c r="H123" s="174" t="str">
        <f>IFERROR(VLOOKUP($C123&amp;"_"&amp;H$66,'Original Calculateur S'!$C$4:$H$284,5,0),"")</f>
        <v/>
      </c>
      <c r="I123" s="174" t="str">
        <f>IFERROR(VLOOKUP($C123&amp;"_"&amp;I$66,'Original Calculateur S'!$C$4:$H$284,5,0),"")</f>
        <v/>
      </c>
      <c r="J123" s="174" t="str">
        <f>IFERROR(VLOOKUP($C123&amp;"_"&amp;J$66,'Original Calculateur S'!$C$4:$H$284,5,0),"")</f>
        <v/>
      </c>
      <c r="K123" s="174" t="str">
        <f>IFERROR(VLOOKUP($C123&amp;"_"&amp;K$66,'Original Calculateur S'!$C$4:$H$284,5,0),"")</f>
        <v/>
      </c>
      <c r="L123" s="174" t="str">
        <f>IFERROR(VLOOKUP($C123&amp;"_"&amp;L$66,'Original Calculateur S'!$C$4:$H$284,5,0),"")</f>
        <v/>
      </c>
      <c r="M123" s="174" t="str">
        <f>IFERROR(VLOOKUP($C123&amp;"_"&amp;M$66,'Original Calculateur S'!$C$4:$H$284,5,0),"")</f>
        <v/>
      </c>
      <c r="N123" s="174" t="str">
        <f>IFERROR(VLOOKUP($C123&amp;"_"&amp;N$66,'Original Calculateur S'!$C$4:$H$284,5,0),"")</f>
        <v/>
      </c>
      <c r="O123" s="174" t="str">
        <f>IFERROR(VLOOKUP($C123&amp;"_"&amp;O$66,'Original Calculateur S'!$C$4:$H$284,5,0),"")</f>
        <v/>
      </c>
      <c r="P123" s="174" t="str">
        <f>IFERROR(VLOOKUP($C123&amp;"_"&amp;P$66,'Original Calculateur S'!$C$4:$H$284,5,0),"")</f>
        <v/>
      </c>
      <c r="Q123" s="174" t="str">
        <f>IFERROR(VLOOKUP($C123&amp;"_"&amp;Q$66,'Original Calculateur S'!$C$4:$H$284,5,0),"")</f>
        <v/>
      </c>
      <c r="R123" s="174" t="str">
        <f>IFERROR(VLOOKUP($C123&amp;"_"&amp;R$66,'Original Calculateur S'!$C$4:$H$284,5,0),"")</f>
        <v/>
      </c>
      <c r="S123" s="174" t="str">
        <f>IFERROR(VLOOKUP($C123&amp;"_"&amp;S$66,'Original Calculateur S'!$C$4:$H$284,5,0),"")</f>
        <v/>
      </c>
      <c r="T123" s="174" t="str">
        <f>IFERROR(VLOOKUP($C123&amp;"_"&amp;T$66,'Original Calculateur S'!$C$4:$H$284,5,0),"")</f>
        <v/>
      </c>
      <c r="U123" s="174" t="str">
        <f>IFERROR(VLOOKUP($C123&amp;"_"&amp;U$66,'Original Calculateur S'!$C$4:$H$284,5,0),"")</f>
        <v/>
      </c>
      <c r="V123" s="174" t="str">
        <f>IFERROR(VLOOKUP($C123&amp;"_"&amp;V$66,'Original Calculateur S'!$C$4:$H$284,5,0),"")</f>
        <v/>
      </c>
      <c r="W123" s="174" t="str">
        <f>IFERROR(VLOOKUP($C123&amp;"_"&amp;W$66,'Original Calculateur S'!$C$4:$H$284,5,0),"")</f>
        <v/>
      </c>
      <c r="X123" s="174" t="str">
        <f>IFERROR(VLOOKUP($C123&amp;"_"&amp;X$66,'Original Calculateur S'!$C$4:$H$284,5,0),"")</f>
        <v/>
      </c>
      <c r="Y123" s="174" t="str">
        <f>IFERROR(VLOOKUP($C123&amp;"_"&amp;Y$66,'Original Calculateur S'!$C$4:$H$284,5,0),"")</f>
        <v/>
      </c>
      <c r="Z123" s="174" t="str">
        <f>IFERROR(VLOOKUP($C123&amp;"_"&amp;Z$66,'Original Calculateur S'!$C$4:$H$284,5,0),"")</f>
        <v/>
      </c>
      <c r="AA123" s="174" t="str">
        <f>IFERROR(VLOOKUP($C123&amp;"_"&amp;AA$66,'Original Calculateur S'!$C$4:$H$284,5,0),"")</f>
        <v/>
      </c>
      <c r="AB123" s="174" t="str">
        <f>IFERROR(VLOOKUP($C123&amp;"_"&amp;AB$66,'Original Calculateur S'!$C$4:$H$284,5,0),"")</f>
        <v/>
      </c>
      <c r="AC123" s="174" t="str">
        <f>IFERROR(VLOOKUP($C123&amp;"_"&amp;AC$66,'Original Calculateur S'!$C$4:$H$284,5,0),"")</f>
        <v/>
      </c>
      <c r="AD123" s="174" t="str">
        <f>IFERROR(VLOOKUP($C123&amp;"_"&amp;AD$66,'Original Calculateur S'!$C$4:$H$284,5,0),"")</f>
        <v/>
      </c>
      <c r="AE123" s="174" t="str">
        <f>IFERROR(VLOOKUP($C123&amp;"_"&amp;AE$66,'Original Calculateur S'!$C$4:$H$284,5,0),"")</f>
        <v/>
      </c>
      <c r="AF123" s="175">
        <f t="shared" si="1"/>
        <v>0.26</v>
      </c>
    </row>
    <row r="124" spans="3:32" ht="12.75" hidden="1">
      <c r="C124" s="176" t="s">
        <v>54</v>
      </c>
      <c r="D124" s="171">
        <f>IFERROR(VLOOKUP($C124&amp;"_"&amp;D$66,'Original Calculateur S'!$C$4:$H$284,5,0),"")</f>
        <v>0</v>
      </c>
      <c r="E124" s="171" t="str">
        <f>IFERROR(VLOOKUP($C124&amp;"_"&amp;E$66,'Original Calculateur S'!$C$4:$H$284,5,0),"")</f>
        <v/>
      </c>
      <c r="F124" s="171" t="str">
        <f>IFERROR(VLOOKUP($C124&amp;"_"&amp;F$66,'Original Calculateur S'!$C$4:$H$284,5,0),"")</f>
        <v/>
      </c>
      <c r="G124" s="171" t="str">
        <f>IFERROR(VLOOKUP($C124&amp;"_"&amp;G$66,'Original Calculateur S'!$C$4:$H$284,5,0),"")</f>
        <v/>
      </c>
      <c r="H124" s="171" t="str">
        <f>IFERROR(VLOOKUP($C124&amp;"_"&amp;H$66,'Original Calculateur S'!$C$4:$H$284,5,0),"")</f>
        <v/>
      </c>
      <c r="I124" s="171" t="str">
        <f>IFERROR(VLOOKUP($C124&amp;"_"&amp;I$66,'Original Calculateur S'!$C$4:$H$284,5,0),"")</f>
        <v/>
      </c>
      <c r="J124" s="171" t="str">
        <f>IFERROR(VLOOKUP($C124&amp;"_"&amp;J$66,'Original Calculateur S'!$C$4:$H$284,5,0),"")</f>
        <v/>
      </c>
      <c r="K124" s="171" t="str">
        <f>IFERROR(VLOOKUP($C124&amp;"_"&amp;K$66,'Original Calculateur S'!$C$4:$H$284,5,0),"")</f>
        <v/>
      </c>
      <c r="L124" s="171" t="str">
        <f>IFERROR(VLOOKUP($C124&amp;"_"&amp;L$66,'Original Calculateur S'!$C$4:$H$284,5,0),"")</f>
        <v/>
      </c>
      <c r="M124" s="171" t="str">
        <f>IFERROR(VLOOKUP($C124&amp;"_"&amp;M$66,'Original Calculateur S'!$C$4:$H$284,5,0),"")</f>
        <v/>
      </c>
      <c r="N124" s="171" t="str">
        <f>IFERROR(VLOOKUP($C124&amp;"_"&amp;N$66,'Original Calculateur S'!$C$4:$H$284,5,0),"")</f>
        <v/>
      </c>
      <c r="O124" s="171" t="str">
        <f>IFERROR(VLOOKUP($C124&amp;"_"&amp;O$66,'Original Calculateur S'!$C$4:$H$284,5,0),"")</f>
        <v/>
      </c>
      <c r="P124" s="171" t="str">
        <f>IFERROR(VLOOKUP($C124&amp;"_"&amp;P$66,'Original Calculateur S'!$C$4:$H$284,5,0),"")</f>
        <v/>
      </c>
      <c r="Q124" s="171" t="str">
        <f>IFERROR(VLOOKUP($C124&amp;"_"&amp;Q$66,'Original Calculateur S'!$C$4:$H$284,5,0),"")</f>
        <v/>
      </c>
      <c r="R124" s="171" t="str">
        <f>IFERROR(VLOOKUP($C124&amp;"_"&amp;R$66,'Original Calculateur S'!$C$4:$H$284,5,0),"")</f>
        <v/>
      </c>
      <c r="S124" s="171" t="str">
        <f>IFERROR(VLOOKUP($C124&amp;"_"&amp;S$66,'Original Calculateur S'!$C$4:$H$284,5,0),"")</f>
        <v/>
      </c>
      <c r="T124" s="171" t="str">
        <f>IFERROR(VLOOKUP($C124&amp;"_"&amp;T$66,'Original Calculateur S'!$C$4:$H$284,5,0),"")</f>
        <v/>
      </c>
      <c r="U124" s="171" t="str">
        <f>IFERROR(VLOOKUP($C124&amp;"_"&amp;U$66,'Original Calculateur S'!$C$4:$H$284,5,0),"")</f>
        <v/>
      </c>
      <c r="V124" s="171" t="str">
        <f>IFERROR(VLOOKUP($C124&amp;"_"&amp;V$66,'Original Calculateur S'!$C$4:$H$284,5,0),"")</f>
        <v/>
      </c>
      <c r="W124" s="171" t="str">
        <f>IFERROR(VLOOKUP($C124&amp;"_"&amp;W$66,'Original Calculateur S'!$C$4:$H$284,5,0),"")</f>
        <v/>
      </c>
      <c r="X124" s="171" t="str">
        <f>IFERROR(VLOOKUP($C124&amp;"_"&amp;X$66,'Original Calculateur S'!$C$4:$H$284,5,0),"")</f>
        <v/>
      </c>
      <c r="Y124" s="171" t="str">
        <f>IFERROR(VLOOKUP($C124&amp;"_"&amp;Y$66,'Original Calculateur S'!$C$4:$H$284,5,0),"")</f>
        <v/>
      </c>
      <c r="Z124" s="171" t="str">
        <f>IFERROR(VLOOKUP($C124&amp;"_"&amp;Z$66,'Original Calculateur S'!$C$4:$H$284,5,0),"")</f>
        <v/>
      </c>
      <c r="AA124" s="171" t="str">
        <f>IFERROR(VLOOKUP($C124&amp;"_"&amp;AA$66,'Original Calculateur S'!$C$4:$H$284,5,0),"")</f>
        <v/>
      </c>
      <c r="AB124" s="171" t="str">
        <f>IFERROR(VLOOKUP($C124&amp;"_"&amp;AB$66,'Original Calculateur S'!$C$4:$H$284,5,0),"")</f>
        <v/>
      </c>
      <c r="AC124" s="171" t="str">
        <f>IFERROR(VLOOKUP($C124&amp;"_"&amp;AC$66,'Original Calculateur S'!$C$4:$H$284,5,0),"")</f>
        <v/>
      </c>
      <c r="AD124" s="171" t="str">
        <f>IFERROR(VLOOKUP($C124&amp;"_"&amp;AD$66,'Original Calculateur S'!$C$4:$H$284,5,0),"")</f>
        <v/>
      </c>
      <c r="AE124" s="171" t="str">
        <f>IFERROR(VLOOKUP($C124&amp;"_"&amp;AE$66,'Original Calculateur S'!$C$4:$H$284,5,0),"")</f>
        <v/>
      </c>
      <c r="AF124" s="172">
        <f t="shared" si="1"/>
        <v>0</v>
      </c>
    </row>
    <row r="125" spans="3:32" ht="12.75" hidden="1">
      <c r="C125" s="170" t="s">
        <v>23</v>
      </c>
      <c r="D125" s="174">
        <f>IFERROR(VLOOKUP($C125&amp;"_"&amp;D$66,'Original Calculateur S'!$C$4:$H$284,5,0),"")</f>
        <v>3.9375E-2</v>
      </c>
      <c r="E125" s="174" t="str">
        <f>IFERROR(VLOOKUP($C125&amp;"_"&amp;E$66,'Original Calculateur S'!$C$4:$H$284,5,0),"")</f>
        <v/>
      </c>
      <c r="F125" s="174" t="str">
        <f>IFERROR(VLOOKUP($C125&amp;"_"&amp;F$66,'Original Calculateur S'!$C$4:$H$284,5,0),"")</f>
        <v/>
      </c>
      <c r="G125" s="174" t="str">
        <f>IFERROR(VLOOKUP($C125&amp;"_"&amp;G$66,'Original Calculateur S'!$C$4:$H$284,5,0),"")</f>
        <v/>
      </c>
      <c r="H125" s="174" t="str">
        <f>IFERROR(VLOOKUP($C125&amp;"_"&amp;H$66,'Original Calculateur S'!$C$4:$H$284,5,0),"")</f>
        <v/>
      </c>
      <c r="I125" s="174" t="str">
        <f>IFERROR(VLOOKUP($C125&amp;"_"&amp;I$66,'Original Calculateur S'!$C$4:$H$284,5,0),"")</f>
        <v/>
      </c>
      <c r="J125" s="174" t="str">
        <f>IFERROR(VLOOKUP($C125&amp;"_"&amp;J$66,'Original Calculateur S'!$C$4:$H$284,5,0),"")</f>
        <v/>
      </c>
      <c r="K125" s="174" t="str">
        <f>IFERROR(VLOOKUP($C125&amp;"_"&amp;K$66,'Original Calculateur S'!$C$4:$H$284,5,0),"")</f>
        <v/>
      </c>
      <c r="L125" s="174" t="str">
        <f>IFERROR(VLOOKUP($C125&amp;"_"&amp;L$66,'Original Calculateur S'!$C$4:$H$284,5,0),"")</f>
        <v/>
      </c>
      <c r="M125" s="174" t="str">
        <f>IFERROR(VLOOKUP($C125&amp;"_"&amp;M$66,'Original Calculateur S'!$C$4:$H$284,5,0),"")</f>
        <v/>
      </c>
      <c r="N125" s="174" t="str">
        <f>IFERROR(VLOOKUP($C125&amp;"_"&amp;N$66,'Original Calculateur S'!$C$4:$H$284,5,0),"")</f>
        <v/>
      </c>
      <c r="O125" s="174" t="str">
        <f>IFERROR(VLOOKUP($C125&amp;"_"&amp;O$66,'Original Calculateur S'!$C$4:$H$284,5,0),"")</f>
        <v/>
      </c>
      <c r="P125" s="174" t="str">
        <f>IFERROR(VLOOKUP($C125&amp;"_"&amp;P$66,'Original Calculateur S'!$C$4:$H$284,5,0),"")</f>
        <v/>
      </c>
      <c r="Q125" s="174" t="str">
        <f>IFERROR(VLOOKUP($C125&amp;"_"&amp;Q$66,'Original Calculateur S'!$C$4:$H$284,5,0),"")</f>
        <v/>
      </c>
      <c r="R125" s="174" t="str">
        <f>IFERROR(VLOOKUP($C125&amp;"_"&amp;R$66,'Original Calculateur S'!$C$4:$H$284,5,0),"")</f>
        <v/>
      </c>
      <c r="S125" s="174" t="str">
        <f>IFERROR(VLOOKUP($C125&amp;"_"&amp;S$66,'Original Calculateur S'!$C$4:$H$284,5,0),"")</f>
        <v/>
      </c>
      <c r="T125" s="174" t="str">
        <f>IFERROR(VLOOKUP($C125&amp;"_"&amp;T$66,'Original Calculateur S'!$C$4:$H$284,5,0),"")</f>
        <v/>
      </c>
      <c r="U125" s="174" t="str">
        <f>IFERROR(VLOOKUP($C125&amp;"_"&amp;U$66,'Original Calculateur S'!$C$4:$H$284,5,0),"")</f>
        <v/>
      </c>
      <c r="V125" s="174" t="str">
        <f>IFERROR(VLOOKUP($C125&amp;"_"&amp;V$66,'Original Calculateur S'!$C$4:$H$284,5,0),"")</f>
        <v/>
      </c>
      <c r="W125" s="174" t="str">
        <f>IFERROR(VLOOKUP($C125&amp;"_"&amp;W$66,'Original Calculateur S'!$C$4:$H$284,5,0),"")</f>
        <v/>
      </c>
      <c r="X125" s="174" t="str">
        <f>IFERROR(VLOOKUP($C125&amp;"_"&amp;X$66,'Original Calculateur S'!$C$4:$H$284,5,0),"")</f>
        <v/>
      </c>
      <c r="Y125" s="174" t="str">
        <f>IFERROR(VLOOKUP($C125&amp;"_"&amp;Y$66,'Original Calculateur S'!$C$4:$H$284,5,0),"")</f>
        <v/>
      </c>
      <c r="Z125" s="174" t="str">
        <f>IFERROR(VLOOKUP($C125&amp;"_"&amp;Z$66,'Original Calculateur S'!$C$4:$H$284,5,0),"")</f>
        <v/>
      </c>
      <c r="AA125" s="174" t="str">
        <f>IFERROR(VLOOKUP($C125&amp;"_"&amp;AA$66,'Original Calculateur S'!$C$4:$H$284,5,0),"")</f>
        <v/>
      </c>
      <c r="AB125" s="174" t="str">
        <f>IFERROR(VLOOKUP($C125&amp;"_"&amp;AB$66,'Original Calculateur S'!$C$4:$H$284,5,0),"")</f>
        <v/>
      </c>
      <c r="AC125" s="174" t="str">
        <f>IFERROR(VLOOKUP($C125&amp;"_"&amp;AC$66,'Original Calculateur S'!$C$4:$H$284,5,0),"")</f>
        <v/>
      </c>
      <c r="AD125" s="174" t="str">
        <f>IFERROR(VLOOKUP($C125&amp;"_"&amp;AD$66,'Original Calculateur S'!$C$4:$H$284,5,0),"")</f>
        <v/>
      </c>
      <c r="AE125" s="174" t="str">
        <f>IFERROR(VLOOKUP($C125&amp;"_"&amp;AE$66,'Original Calculateur S'!$C$4:$H$284,5,0),"")</f>
        <v/>
      </c>
      <c r="AF125" s="175">
        <f t="shared" si="1"/>
        <v>3.9375E-2</v>
      </c>
    </row>
    <row r="126" spans="3:32" ht="12.75" hidden="1">
      <c r="C126" s="176" t="s">
        <v>44</v>
      </c>
      <c r="D126" s="171">
        <f>IFERROR(VLOOKUP($C126&amp;"_"&amp;D$66,'Original Calculateur S'!$C$4:$H$284,5,0),"")</f>
        <v>0.35099999999999992</v>
      </c>
      <c r="E126" s="171">
        <f>IFERROR(VLOOKUP($C126&amp;"_"&amp;E$66,'Original Calculateur S'!$C$4:$H$284,5,0),"")</f>
        <v>0</v>
      </c>
      <c r="F126" s="171" t="str">
        <f>IFERROR(VLOOKUP($C126&amp;"_"&amp;F$66,'Original Calculateur S'!$C$4:$H$284,5,0),"")</f>
        <v/>
      </c>
      <c r="G126" s="171" t="str">
        <f>IFERROR(VLOOKUP($C126&amp;"_"&amp;G$66,'Original Calculateur S'!$C$4:$H$284,5,0),"")</f>
        <v/>
      </c>
      <c r="H126" s="171" t="str">
        <f>IFERROR(VLOOKUP($C126&amp;"_"&amp;H$66,'Original Calculateur S'!$C$4:$H$284,5,0),"")</f>
        <v/>
      </c>
      <c r="I126" s="171" t="str">
        <f>IFERROR(VLOOKUP($C126&amp;"_"&amp;I$66,'Original Calculateur S'!$C$4:$H$284,5,0),"")</f>
        <v/>
      </c>
      <c r="J126" s="171" t="str">
        <f>IFERROR(VLOOKUP($C126&amp;"_"&amp;J$66,'Original Calculateur S'!$C$4:$H$284,5,0),"")</f>
        <v/>
      </c>
      <c r="K126" s="171" t="str">
        <f>IFERROR(VLOOKUP($C126&amp;"_"&amp;K$66,'Original Calculateur S'!$C$4:$H$284,5,0),"")</f>
        <v/>
      </c>
      <c r="L126" s="171" t="str">
        <f>IFERROR(VLOOKUP($C126&amp;"_"&amp;L$66,'Original Calculateur S'!$C$4:$H$284,5,0),"")</f>
        <v/>
      </c>
      <c r="M126" s="171" t="str">
        <f>IFERROR(VLOOKUP($C126&amp;"_"&amp;M$66,'Original Calculateur S'!$C$4:$H$284,5,0),"")</f>
        <v/>
      </c>
      <c r="N126" s="171" t="str">
        <f>IFERROR(VLOOKUP($C126&amp;"_"&amp;N$66,'Original Calculateur S'!$C$4:$H$284,5,0),"")</f>
        <v/>
      </c>
      <c r="O126" s="171" t="str">
        <f>IFERROR(VLOOKUP($C126&amp;"_"&amp;O$66,'Original Calculateur S'!$C$4:$H$284,5,0),"")</f>
        <v/>
      </c>
      <c r="P126" s="171" t="str">
        <f>IFERROR(VLOOKUP($C126&amp;"_"&amp;P$66,'Original Calculateur S'!$C$4:$H$284,5,0),"")</f>
        <v/>
      </c>
      <c r="Q126" s="171" t="str">
        <f>IFERROR(VLOOKUP($C126&amp;"_"&amp;Q$66,'Original Calculateur S'!$C$4:$H$284,5,0),"")</f>
        <v/>
      </c>
      <c r="R126" s="171" t="str">
        <f>IFERROR(VLOOKUP($C126&amp;"_"&amp;R$66,'Original Calculateur S'!$C$4:$H$284,5,0),"")</f>
        <v/>
      </c>
      <c r="S126" s="171" t="str">
        <f>IFERROR(VLOOKUP($C126&amp;"_"&amp;S$66,'Original Calculateur S'!$C$4:$H$284,5,0),"")</f>
        <v/>
      </c>
      <c r="T126" s="171" t="str">
        <f>IFERROR(VLOOKUP($C126&amp;"_"&amp;T$66,'Original Calculateur S'!$C$4:$H$284,5,0),"")</f>
        <v/>
      </c>
      <c r="U126" s="171" t="str">
        <f>IFERROR(VLOOKUP($C126&amp;"_"&amp;U$66,'Original Calculateur S'!$C$4:$H$284,5,0),"")</f>
        <v/>
      </c>
      <c r="V126" s="171" t="str">
        <f>IFERROR(VLOOKUP($C126&amp;"_"&amp;V$66,'Original Calculateur S'!$C$4:$H$284,5,0),"")</f>
        <v/>
      </c>
      <c r="W126" s="171" t="str">
        <f>IFERROR(VLOOKUP($C126&amp;"_"&amp;W$66,'Original Calculateur S'!$C$4:$H$284,5,0),"")</f>
        <v/>
      </c>
      <c r="X126" s="171" t="str">
        <f>IFERROR(VLOOKUP($C126&amp;"_"&amp;X$66,'Original Calculateur S'!$C$4:$H$284,5,0),"")</f>
        <v/>
      </c>
      <c r="Y126" s="171" t="str">
        <f>IFERROR(VLOOKUP($C126&amp;"_"&amp;Y$66,'Original Calculateur S'!$C$4:$H$284,5,0),"")</f>
        <v/>
      </c>
      <c r="Z126" s="171" t="str">
        <f>IFERROR(VLOOKUP($C126&amp;"_"&amp;Z$66,'Original Calculateur S'!$C$4:$H$284,5,0),"")</f>
        <v/>
      </c>
      <c r="AA126" s="171" t="str">
        <f>IFERROR(VLOOKUP($C126&amp;"_"&amp;AA$66,'Original Calculateur S'!$C$4:$H$284,5,0),"")</f>
        <v/>
      </c>
      <c r="AB126" s="171" t="str">
        <f>IFERROR(VLOOKUP($C126&amp;"_"&amp;AB$66,'Original Calculateur S'!$C$4:$H$284,5,0),"")</f>
        <v/>
      </c>
      <c r="AC126" s="171" t="str">
        <f>IFERROR(VLOOKUP($C126&amp;"_"&amp;AC$66,'Original Calculateur S'!$C$4:$H$284,5,0),"")</f>
        <v/>
      </c>
      <c r="AD126" s="171" t="str">
        <f>IFERROR(VLOOKUP($C126&amp;"_"&amp;AD$66,'Original Calculateur S'!$C$4:$H$284,5,0),"")</f>
        <v/>
      </c>
      <c r="AE126" s="171" t="str">
        <f>IFERROR(VLOOKUP($C126&amp;"_"&amp;AE$66,'Original Calculateur S'!$C$4:$H$284,5,0),"")</f>
        <v/>
      </c>
      <c r="AF126" s="172">
        <f t="shared" si="1"/>
        <v>0.35099999999999992</v>
      </c>
    </row>
    <row r="127" spans="3:32" ht="12.75" hidden="1">
      <c r="C127" s="173" t="s">
        <v>71</v>
      </c>
      <c r="D127" s="174">
        <f>IFERROR(VLOOKUP($C127&amp;"_"&amp;D$66,'Original Calculateur S'!$C$4:$H$284,5,0),"")</f>
        <v>0</v>
      </c>
      <c r="E127" s="174">
        <f>IFERROR(VLOOKUP($C127&amp;"_"&amp;E$66,'Original Calculateur S'!$C$4:$H$284,5,0),"")</f>
        <v>1.2E-2</v>
      </c>
      <c r="F127" s="174" t="str">
        <f>IFERROR(VLOOKUP($C127&amp;"_"&amp;F$66,'Original Calculateur S'!$C$4:$H$284,5,0),"")</f>
        <v/>
      </c>
      <c r="G127" s="174" t="str">
        <f>IFERROR(VLOOKUP($C127&amp;"_"&amp;G$66,'Original Calculateur S'!$C$4:$H$284,5,0),"")</f>
        <v/>
      </c>
      <c r="H127" s="174" t="str">
        <f>IFERROR(VLOOKUP($C127&amp;"_"&amp;H$66,'Original Calculateur S'!$C$4:$H$284,5,0),"")</f>
        <v/>
      </c>
      <c r="I127" s="174" t="str">
        <f>IFERROR(VLOOKUP($C127&amp;"_"&amp;I$66,'Original Calculateur S'!$C$4:$H$284,5,0),"")</f>
        <v/>
      </c>
      <c r="J127" s="174" t="str">
        <f>IFERROR(VLOOKUP($C127&amp;"_"&amp;J$66,'Original Calculateur S'!$C$4:$H$284,5,0),"")</f>
        <v/>
      </c>
      <c r="K127" s="174" t="str">
        <f>IFERROR(VLOOKUP($C127&amp;"_"&amp;K$66,'Original Calculateur S'!$C$4:$H$284,5,0),"")</f>
        <v/>
      </c>
      <c r="L127" s="174" t="str">
        <f>IFERROR(VLOOKUP($C127&amp;"_"&amp;L$66,'Original Calculateur S'!$C$4:$H$284,5,0),"")</f>
        <v/>
      </c>
      <c r="M127" s="174" t="str">
        <f>IFERROR(VLOOKUP($C127&amp;"_"&amp;M$66,'Original Calculateur S'!$C$4:$H$284,5,0),"")</f>
        <v/>
      </c>
      <c r="N127" s="174" t="str">
        <f>IFERROR(VLOOKUP($C127&amp;"_"&amp;N$66,'Original Calculateur S'!$C$4:$H$284,5,0),"")</f>
        <v/>
      </c>
      <c r="O127" s="174" t="str">
        <f>IFERROR(VLOOKUP($C127&amp;"_"&amp;O$66,'Original Calculateur S'!$C$4:$H$284,5,0),"")</f>
        <v/>
      </c>
      <c r="P127" s="174" t="str">
        <f>IFERROR(VLOOKUP($C127&amp;"_"&amp;P$66,'Original Calculateur S'!$C$4:$H$284,5,0),"")</f>
        <v/>
      </c>
      <c r="Q127" s="174" t="str">
        <f>IFERROR(VLOOKUP($C127&amp;"_"&amp;Q$66,'Original Calculateur S'!$C$4:$H$284,5,0),"")</f>
        <v/>
      </c>
      <c r="R127" s="174" t="str">
        <f>IFERROR(VLOOKUP($C127&amp;"_"&amp;R$66,'Original Calculateur S'!$C$4:$H$284,5,0),"")</f>
        <v/>
      </c>
      <c r="S127" s="174" t="str">
        <f>IFERROR(VLOOKUP($C127&amp;"_"&amp;S$66,'Original Calculateur S'!$C$4:$H$284,5,0),"")</f>
        <v/>
      </c>
      <c r="T127" s="174" t="str">
        <f>IFERROR(VLOOKUP($C127&amp;"_"&amp;T$66,'Original Calculateur S'!$C$4:$H$284,5,0),"")</f>
        <v/>
      </c>
      <c r="U127" s="174" t="str">
        <f>IFERROR(VLOOKUP($C127&amp;"_"&amp;U$66,'Original Calculateur S'!$C$4:$H$284,5,0),"")</f>
        <v/>
      </c>
      <c r="V127" s="174" t="str">
        <f>IFERROR(VLOOKUP($C127&amp;"_"&amp;V$66,'Original Calculateur S'!$C$4:$H$284,5,0),"")</f>
        <v/>
      </c>
      <c r="W127" s="174" t="str">
        <f>IFERROR(VLOOKUP($C127&amp;"_"&amp;W$66,'Original Calculateur S'!$C$4:$H$284,5,0),"")</f>
        <v/>
      </c>
      <c r="X127" s="174" t="str">
        <f>IFERROR(VLOOKUP($C127&amp;"_"&amp;X$66,'Original Calculateur S'!$C$4:$H$284,5,0),"")</f>
        <v/>
      </c>
      <c r="Y127" s="174" t="str">
        <f>IFERROR(VLOOKUP($C127&amp;"_"&amp;Y$66,'Original Calculateur S'!$C$4:$H$284,5,0),"")</f>
        <v/>
      </c>
      <c r="Z127" s="174" t="str">
        <f>IFERROR(VLOOKUP($C127&amp;"_"&amp;Z$66,'Original Calculateur S'!$C$4:$H$284,5,0),"")</f>
        <v/>
      </c>
      <c r="AA127" s="174" t="str">
        <f>IFERROR(VLOOKUP($C127&amp;"_"&amp;AA$66,'Original Calculateur S'!$C$4:$H$284,5,0),"")</f>
        <v/>
      </c>
      <c r="AB127" s="174" t="str">
        <f>IFERROR(VLOOKUP($C127&amp;"_"&amp;AB$66,'Original Calculateur S'!$C$4:$H$284,5,0),"")</f>
        <v/>
      </c>
      <c r="AC127" s="174" t="str">
        <f>IFERROR(VLOOKUP($C127&amp;"_"&amp;AC$66,'Original Calculateur S'!$C$4:$H$284,5,0),"")</f>
        <v/>
      </c>
      <c r="AD127" s="174" t="str">
        <f>IFERROR(VLOOKUP($C127&amp;"_"&amp;AD$66,'Original Calculateur S'!$C$4:$H$284,5,0),"")</f>
        <v/>
      </c>
      <c r="AE127" s="174" t="str">
        <f>IFERROR(VLOOKUP($C127&amp;"_"&amp;AE$66,'Original Calculateur S'!$C$4:$H$284,5,0),"")</f>
        <v/>
      </c>
      <c r="AF127" s="175">
        <f t="shared" si="1"/>
        <v>1.2E-2</v>
      </c>
    </row>
    <row r="128" spans="3:32" ht="12.75" hidden="1">
      <c r="C128" s="176" t="s">
        <v>64</v>
      </c>
      <c r="D128" s="171">
        <f>IFERROR(VLOOKUP($C128&amp;"_"&amp;D$66,'Original Calculateur S'!$C$4:$H$284,5,0),"")</f>
        <v>0</v>
      </c>
      <c r="E128" s="171" t="str">
        <f>IFERROR(VLOOKUP($C128&amp;"_"&amp;E$66,'Original Calculateur S'!$C$4:$H$284,5,0),"")</f>
        <v/>
      </c>
      <c r="F128" s="171" t="str">
        <f>IFERROR(VLOOKUP($C128&amp;"_"&amp;F$66,'Original Calculateur S'!$C$4:$H$284,5,0),"")</f>
        <v/>
      </c>
      <c r="G128" s="171" t="str">
        <f>IFERROR(VLOOKUP($C128&amp;"_"&amp;G$66,'Original Calculateur S'!$C$4:$H$284,5,0),"")</f>
        <v/>
      </c>
      <c r="H128" s="171" t="str">
        <f>IFERROR(VLOOKUP($C128&amp;"_"&amp;H$66,'Original Calculateur S'!$C$4:$H$284,5,0),"")</f>
        <v/>
      </c>
      <c r="I128" s="171" t="str">
        <f>IFERROR(VLOOKUP($C128&amp;"_"&amp;I$66,'Original Calculateur S'!$C$4:$H$284,5,0),"")</f>
        <v/>
      </c>
      <c r="J128" s="171" t="str">
        <f>IFERROR(VLOOKUP($C128&amp;"_"&amp;J$66,'Original Calculateur S'!$C$4:$H$284,5,0),"")</f>
        <v/>
      </c>
      <c r="K128" s="171" t="str">
        <f>IFERROR(VLOOKUP($C128&amp;"_"&amp;K$66,'Original Calculateur S'!$C$4:$H$284,5,0),"")</f>
        <v/>
      </c>
      <c r="L128" s="171" t="str">
        <f>IFERROR(VLOOKUP($C128&amp;"_"&amp;L$66,'Original Calculateur S'!$C$4:$H$284,5,0),"")</f>
        <v/>
      </c>
      <c r="M128" s="171" t="str">
        <f>IFERROR(VLOOKUP($C128&amp;"_"&amp;M$66,'Original Calculateur S'!$C$4:$H$284,5,0),"")</f>
        <v/>
      </c>
      <c r="N128" s="171" t="str">
        <f>IFERROR(VLOOKUP($C128&amp;"_"&amp;N$66,'Original Calculateur S'!$C$4:$H$284,5,0),"")</f>
        <v/>
      </c>
      <c r="O128" s="171" t="str">
        <f>IFERROR(VLOOKUP($C128&amp;"_"&amp;O$66,'Original Calculateur S'!$C$4:$H$284,5,0),"")</f>
        <v/>
      </c>
      <c r="P128" s="171" t="str">
        <f>IFERROR(VLOOKUP($C128&amp;"_"&amp;P$66,'Original Calculateur S'!$C$4:$H$284,5,0),"")</f>
        <v/>
      </c>
      <c r="Q128" s="171" t="str">
        <f>IFERROR(VLOOKUP($C128&amp;"_"&amp;Q$66,'Original Calculateur S'!$C$4:$H$284,5,0),"")</f>
        <v/>
      </c>
      <c r="R128" s="171" t="str">
        <f>IFERROR(VLOOKUP($C128&amp;"_"&amp;R$66,'Original Calculateur S'!$C$4:$H$284,5,0),"")</f>
        <v/>
      </c>
      <c r="S128" s="171" t="str">
        <f>IFERROR(VLOOKUP($C128&amp;"_"&amp;S$66,'Original Calculateur S'!$C$4:$H$284,5,0),"")</f>
        <v/>
      </c>
      <c r="T128" s="171" t="str">
        <f>IFERROR(VLOOKUP($C128&amp;"_"&amp;T$66,'Original Calculateur S'!$C$4:$H$284,5,0),"")</f>
        <v/>
      </c>
      <c r="U128" s="171" t="str">
        <f>IFERROR(VLOOKUP($C128&amp;"_"&amp;U$66,'Original Calculateur S'!$C$4:$H$284,5,0),"")</f>
        <v/>
      </c>
      <c r="V128" s="171" t="str">
        <f>IFERROR(VLOOKUP($C128&amp;"_"&amp;V$66,'Original Calculateur S'!$C$4:$H$284,5,0),"")</f>
        <v/>
      </c>
      <c r="W128" s="171" t="str">
        <f>IFERROR(VLOOKUP($C128&amp;"_"&amp;W$66,'Original Calculateur S'!$C$4:$H$284,5,0),"")</f>
        <v/>
      </c>
      <c r="X128" s="171" t="str">
        <f>IFERROR(VLOOKUP($C128&amp;"_"&amp;X$66,'Original Calculateur S'!$C$4:$H$284,5,0),"")</f>
        <v/>
      </c>
      <c r="Y128" s="171" t="str">
        <f>IFERROR(VLOOKUP($C128&amp;"_"&amp;Y$66,'Original Calculateur S'!$C$4:$H$284,5,0),"")</f>
        <v/>
      </c>
      <c r="Z128" s="171" t="str">
        <f>IFERROR(VLOOKUP($C128&amp;"_"&amp;Z$66,'Original Calculateur S'!$C$4:$H$284,5,0),"")</f>
        <v/>
      </c>
      <c r="AA128" s="171" t="str">
        <f>IFERROR(VLOOKUP($C128&amp;"_"&amp;AA$66,'Original Calculateur S'!$C$4:$H$284,5,0),"")</f>
        <v/>
      </c>
      <c r="AB128" s="171" t="str">
        <f>IFERROR(VLOOKUP($C128&amp;"_"&amp;AB$66,'Original Calculateur S'!$C$4:$H$284,5,0),"")</f>
        <v/>
      </c>
      <c r="AC128" s="171" t="str">
        <f>IFERROR(VLOOKUP($C128&amp;"_"&amp;AC$66,'Original Calculateur S'!$C$4:$H$284,5,0),"")</f>
        <v/>
      </c>
      <c r="AD128" s="171" t="str">
        <f>IFERROR(VLOOKUP($C128&amp;"_"&amp;AD$66,'Original Calculateur S'!$C$4:$H$284,5,0),"")</f>
        <v/>
      </c>
      <c r="AE128" s="171" t="str">
        <f>IFERROR(VLOOKUP($C128&amp;"_"&amp;AE$66,'Original Calculateur S'!$C$4:$H$284,5,0),"")</f>
        <v/>
      </c>
      <c r="AF128" s="172">
        <f t="shared" si="1"/>
        <v>0</v>
      </c>
    </row>
    <row r="129" spans="3:32" ht="12.75" hidden="1">
      <c r="C129" s="173" t="s">
        <v>14</v>
      </c>
      <c r="D129" s="174">
        <f>IFERROR(VLOOKUP($C129&amp;"_"&amp;D$66,'Original Calculateur S'!$C$4:$H$284,5,0),"")</f>
        <v>6.0000000000000001E-3</v>
      </c>
      <c r="E129" s="174">
        <f>IFERROR(VLOOKUP($C129&amp;"_"&amp;E$66,'Original Calculateur S'!$C$4:$H$284,5,0),"")</f>
        <v>0.03</v>
      </c>
      <c r="F129" s="174">
        <f>IFERROR(VLOOKUP($C129&amp;"_"&amp;F$66,'Original Calculateur S'!$C$4:$H$284,5,0),"")</f>
        <v>0.112455</v>
      </c>
      <c r="G129" s="174">
        <f>IFERROR(VLOOKUP($C129&amp;"_"&amp;G$66,'Original Calculateur S'!$C$4:$H$284,5,0),"")</f>
        <v>0</v>
      </c>
      <c r="H129" s="174">
        <f>IFERROR(VLOOKUP($C129&amp;"_"&amp;H$66,'Original Calculateur S'!$C$4:$H$284,5,0),"")</f>
        <v>0</v>
      </c>
      <c r="I129" s="174">
        <f>IFERROR(VLOOKUP($C129&amp;"_"&amp;I$66,'Original Calculateur S'!$C$4:$H$284,5,0),"")</f>
        <v>0.13499999999999998</v>
      </c>
      <c r="J129" s="174">
        <f>IFERROR(VLOOKUP($C129&amp;"_"&amp;J$66,'Original Calculateur S'!$C$4:$H$284,5,0),"")</f>
        <v>0</v>
      </c>
      <c r="K129" s="174">
        <f>IFERROR(VLOOKUP($C129&amp;"_"&amp;K$66,'Original Calculateur S'!$C$4:$H$284,5,0),"")</f>
        <v>0</v>
      </c>
      <c r="L129" s="174">
        <f>IFERROR(VLOOKUP($C129&amp;"_"&amp;L$66,'Original Calculateur S'!$C$4:$H$284,5,0),"")</f>
        <v>0</v>
      </c>
      <c r="M129" s="174">
        <f>IFERROR(VLOOKUP($C129&amp;"_"&amp;M$66,'Original Calculateur S'!$C$4:$H$284,5,0),"")</f>
        <v>0</v>
      </c>
      <c r="N129" s="174">
        <f>IFERROR(VLOOKUP($C129&amp;"_"&amp;N$66,'Original Calculateur S'!$C$4:$H$284,5,0),"")</f>
        <v>0</v>
      </c>
      <c r="O129" s="174">
        <f>IFERROR(VLOOKUP($C129&amp;"_"&amp;O$66,'Original Calculateur S'!$C$4:$H$284,5,0),"")</f>
        <v>0</v>
      </c>
      <c r="P129" s="174" t="str">
        <f>IFERROR(VLOOKUP($C129&amp;"_"&amp;P$66,'Original Calculateur S'!$C$4:$H$284,5,0),"")</f>
        <v/>
      </c>
      <c r="Q129" s="174" t="str">
        <f>IFERROR(VLOOKUP($C129&amp;"_"&amp;Q$66,'Original Calculateur S'!$C$4:$H$284,5,0),"")</f>
        <v/>
      </c>
      <c r="R129" s="174" t="str">
        <f>IFERROR(VLOOKUP($C129&amp;"_"&amp;R$66,'Original Calculateur S'!$C$4:$H$284,5,0),"")</f>
        <v/>
      </c>
      <c r="S129" s="174" t="str">
        <f>IFERROR(VLOOKUP($C129&amp;"_"&amp;S$66,'Original Calculateur S'!$C$4:$H$284,5,0),"")</f>
        <v/>
      </c>
      <c r="T129" s="174" t="str">
        <f>IFERROR(VLOOKUP($C129&amp;"_"&amp;T$66,'Original Calculateur S'!$C$4:$H$284,5,0),"")</f>
        <v/>
      </c>
      <c r="U129" s="174" t="str">
        <f>IFERROR(VLOOKUP($C129&amp;"_"&amp;U$66,'Original Calculateur S'!$C$4:$H$284,5,0),"")</f>
        <v/>
      </c>
      <c r="V129" s="174" t="str">
        <f>IFERROR(VLOOKUP($C129&amp;"_"&amp;V$66,'Original Calculateur S'!$C$4:$H$284,5,0),"")</f>
        <v/>
      </c>
      <c r="W129" s="174" t="str">
        <f>IFERROR(VLOOKUP($C129&amp;"_"&amp;W$66,'Original Calculateur S'!$C$4:$H$284,5,0),"")</f>
        <v/>
      </c>
      <c r="X129" s="174" t="str">
        <f>IFERROR(VLOOKUP($C129&amp;"_"&amp;X$66,'Original Calculateur S'!$C$4:$H$284,5,0),"")</f>
        <v/>
      </c>
      <c r="Y129" s="174" t="str">
        <f>IFERROR(VLOOKUP($C129&amp;"_"&amp;Y$66,'Original Calculateur S'!$C$4:$H$284,5,0),"")</f>
        <v/>
      </c>
      <c r="Z129" s="174" t="str">
        <f>IFERROR(VLOOKUP($C129&amp;"_"&amp;Z$66,'Original Calculateur S'!$C$4:$H$284,5,0),"")</f>
        <v/>
      </c>
      <c r="AA129" s="174" t="str">
        <f>IFERROR(VLOOKUP($C129&amp;"_"&amp;AA$66,'Original Calculateur S'!$C$4:$H$284,5,0),"")</f>
        <v/>
      </c>
      <c r="AB129" s="174" t="str">
        <f>IFERROR(VLOOKUP($C129&amp;"_"&amp;AB$66,'Original Calculateur S'!$C$4:$H$284,5,0),"")</f>
        <v/>
      </c>
      <c r="AC129" s="174" t="str">
        <f>IFERROR(VLOOKUP($C129&amp;"_"&amp;AC$66,'Original Calculateur S'!$C$4:$H$284,5,0),"")</f>
        <v/>
      </c>
      <c r="AD129" s="174" t="str">
        <f>IFERROR(VLOOKUP($C129&amp;"_"&amp;AD$66,'Original Calculateur S'!$C$4:$H$284,5,0),"")</f>
        <v/>
      </c>
      <c r="AE129" s="174" t="str">
        <f>IFERROR(VLOOKUP($C129&amp;"_"&amp;AE$66,'Original Calculateur S'!$C$4:$H$284,5,0),"")</f>
        <v/>
      </c>
      <c r="AF129" s="175">
        <f t="shared" si="1"/>
        <v>0.28345500000000001</v>
      </c>
    </row>
    <row r="130" spans="3:32" ht="12.75" hidden="1">
      <c r="C130" s="170" t="s">
        <v>45</v>
      </c>
      <c r="D130" s="171" t="str">
        <f>IFERROR(VLOOKUP($C130&amp;"_"&amp;D$66,'Original Calculateur S'!$C$4:$H$284,5,0),"")</f>
        <v/>
      </c>
      <c r="E130" s="171" t="str">
        <f>IFERROR(VLOOKUP($C130&amp;"_"&amp;E$66,'Original Calculateur S'!$C$4:$H$284,5,0),"")</f>
        <v/>
      </c>
      <c r="F130" s="171" t="str">
        <f>IFERROR(VLOOKUP($C130&amp;"_"&amp;F$66,'Original Calculateur S'!$C$4:$H$284,5,0),"")</f>
        <v/>
      </c>
      <c r="G130" s="171" t="str">
        <f>IFERROR(VLOOKUP($C130&amp;"_"&amp;G$66,'Original Calculateur S'!$C$4:$H$284,5,0),"")</f>
        <v/>
      </c>
      <c r="H130" s="171" t="str">
        <f>IFERROR(VLOOKUP($C130&amp;"_"&amp;H$66,'Original Calculateur S'!$C$4:$H$284,5,0),"")</f>
        <v/>
      </c>
      <c r="I130" s="171" t="str">
        <f>IFERROR(VLOOKUP($C130&amp;"_"&amp;I$66,'Original Calculateur S'!$C$4:$H$284,5,0),"")</f>
        <v/>
      </c>
      <c r="J130" s="171" t="str">
        <f>IFERROR(VLOOKUP($C130&amp;"_"&amp;J$66,'Original Calculateur S'!$C$4:$H$284,5,0),"")</f>
        <v/>
      </c>
      <c r="K130" s="171" t="str">
        <f>IFERROR(VLOOKUP($C130&amp;"_"&amp;K$66,'Original Calculateur S'!$C$4:$H$284,5,0),"")</f>
        <v/>
      </c>
      <c r="L130" s="171" t="str">
        <f>IFERROR(VLOOKUP($C130&amp;"_"&amp;L$66,'Original Calculateur S'!$C$4:$H$284,5,0),"")</f>
        <v/>
      </c>
      <c r="M130" s="171" t="str">
        <f>IFERROR(VLOOKUP($C130&amp;"_"&amp;M$66,'Original Calculateur S'!$C$4:$H$284,5,0),"")</f>
        <v/>
      </c>
      <c r="N130" s="171" t="str">
        <f>IFERROR(VLOOKUP($C130&amp;"_"&amp;N$66,'Original Calculateur S'!$C$4:$H$284,5,0),"")</f>
        <v/>
      </c>
      <c r="O130" s="171" t="str">
        <f>IFERROR(VLOOKUP($C130&amp;"_"&amp;O$66,'Original Calculateur S'!$C$4:$H$284,5,0),"")</f>
        <v/>
      </c>
      <c r="P130" s="171" t="str">
        <f>IFERROR(VLOOKUP($C130&amp;"_"&amp;P$66,'Original Calculateur S'!$C$4:$H$284,5,0),"")</f>
        <v/>
      </c>
      <c r="Q130" s="171" t="str">
        <f>IFERROR(VLOOKUP($C130&amp;"_"&amp;Q$66,'Original Calculateur S'!$C$4:$H$284,5,0),"")</f>
        <v/>
      </c>
      <c r="R130" s="171" t="str">
        <f>IFERROR(VLOOKUP($C130&amp;"_"&amp;R$66,'Original Calculateur S'!$C$4:$H$284,5,0),"")</f>
        <v/>
      </c>
      <c r="S130" s="171" t="str">
        <f>IFERROR(VLOOKUP($C130&amp;"_"&amp;S$66,'Original Calculateur S'!$C$4:$H$284,5,0),"")</f>
        <v/>
      </c>
      <c r="T130" s="171" t="str">
        <f>IFERROR(VLOOKUP($C130&amp;"_"&amp;T$66,'Original Calculateur S'!$C$4:$H$284,5,0),"")</f>
        <v/>
      </c>
      <c r="U130" s="171" t="str">
        <f>IFERROR(VLOOKUP($C130&amp;"_"&amp;U$66,'Original Calculateur S'!$C$4:$H$284,5,0),"")</f>
        <v/>
      </c>
      <c r="V130" s="171" t="str">
        <f>IFERROR(VLOOKUP($C130&amp;"_"&amp;V$66,'Original Calculateur S'!$C$4:$H$284,5,0),"")</f>
        <v/>
      </c>
      <c r="W130" s="171" t="str">
        <f>IFERROR(VLOOKUP($C130&amp;"_"&amp;W$66,'Original Calculateur S'!$C$4:$H$284,5,0),"")</f>
        <v/>
      </c>
      <c r="X130" s="171" t="str">
        <f>IFERROR(VLOOKUP($C130&amp;"_"&amp;X$66,'Original Calculateur S'!$C$4:$H$284,5,0),"")</f>
        <v/>
      </c>
      <c r="Y130" s="171" t="str">
        <f>IFERROR(VLOOKUP($C130&amp;"_"&amp;Y$66,'Original Calculateur S'!$C$4:$H$284,5,0),"")</f>
        <v/>
      </c>
      <c r="Z130" s="171" t="str">
        <f>IFERROR(VLOOKUP($C130&amp;"_"&amp;Z$66,'Original Calculateur S'!$C$4:$H$284,5,0),"")</f>
        <v/>
      </c>
      <c r="AA130" s="171" t="str">
        <f>IFERROR(VLOOKUP($C130&amp;"_"&amp;AA$66,'Original Calculateur S'!$C$4:$H$284,5,0),"")</f>
        <v/>
      </c>
      <c r="AB130" s="171" t="str">
        <f>IFERROR(VLOOKUP($C130&amp;"_"&amp;AB$66,'Original Calculateur S'!$C$4:$H$284,5,0),"")</f>
        <v/>
      </c>
      <c r="AC130" s="171" t="str">
        <f>IFERROR(VLOOKUP($C130&amp;"_"&amp;AC$66,'Original Calculateur S'!$C$4:$H$284,5,0),"")</f>
        <v/>
      </c>
      <c r="AD130" s="171" t="str">
        <f>IFERROR(VLOOKUP($C130&amp;"_"&amp;AD$66,'Original Calculateur S'!$C$4:$H$284,5,0),"")</f>
        <v/>
      </c>
      <c r="AE130" s="171" t="str">
        <f>IFERROR(VLOOKUP($C130&amp;"_"&amp;AE$66,'Original Calculateur S'!$C$4:$H$284,5,0),"")</f>
        <v/>
      </c>
      <c r="AF130" s="172">
        <f t="shared" si="1"/>
        <v>0</v>
      </c>
    </row>
    <row r="131" spans="3:32" ht="12.75" hidden="1">
      <c r="C131" s="170" t="s">
        <v>61</v>
      </c>
      <c r="D131" s="174">
        <f>IFERROR(VLOOKUP($C131&amp;"_"&amp;D$66,'Original Calculateur S'!$C$4:$H$284,5,0),"")</f>
        <v>5.9999999999999995E-4</v>
      </c>
      <c r="E131" s="174" t="str">
        <f>IFERROR(VLOOKUP($C131&amp;"_"&amp;E$66,'Original Calculateur S'!$C$4:$H$284,5,0),"")</f>
        <v/>
      </c>
      <c r="F131" s="174" t="str">
        <f>IFERROR(VLOOKUP($C131&amp;"_"&amp;F$66,'Original Calculateur S'!$C$4:$H$284,5,0),"")</f>
        <v/>
      </c>
      <c r="G131" s="174" t="str">
        <f>IFERROR(VLOOKUP($C131&amp;"_"&amp;G$66,'Original Calculateur S'!$C$4:$H$284,5,0),"")</f>
        <v/>
      </c>
      <c r="H131" s="174" t="str">
        <f>IFERROR(VLOOKUP($C131&amp;"_"&amp;H$66,'Original Calculateur S'!$C$4:$H$284,5,0),"")</f>
        <v/>
      </c>
      <c r="I131" s="174" t="str">
        <f>IFERROR(VLOOKUP($C131&amp;"_"&amp;I$66,'Original Calculateur S'!$C$4:$H$284,5,0),"")</f>
        <v/>
      </c>
      <c r="J131" s="174" t="str">
        <f>IFERROR(VLOOKUP($C131&amp;"_"&amp;J$66,'Original Calculateur S'!$C$4:$H$284,5,0),"")</f>
        <v/>
      </c>
      <c r="K131" s="174" t="str">
        <f>IFERROR(VLOOKUP($C131&amp;"_"&amp;K$66,'Original Calculateur S'!$C$4:$H$284,5,0),"")</f>
        <v/>
      </c>
      <c r="L131" s="174" t="str">
        <f>IFERROR(VLOOKUP($C131&amp;"_"&amp;L$66,'Original Calculateur S'!$C$4:$H$284,5,0),"")</f>
        <v/>
      </c>
      <c r="M131" s="174" t="str">
        <f>IFERROR(VLOOKUP($C131&amp;"_"&amp;M$66,'Original Calculateur S'!$C$4:$H$284,5,0),"")</f>
        <v/>
      </c>
      <c r="N131" s="174" t="str">
        <f>IFERROR(VLOOKUP($C131&amp;"_"&amp;N$66,'Original Calculateur S'!$C$4:$H$284,5,0),"")</f>
        <v/>
      </c>
      <c r="O131" s="174" t="str">
        <f>IFERROR(VLOOKUP($C131&amp;"_"&amp;O$66,'Original Calculateur S'!$C$4:$H$284,5,0),"")</f>
        <v/>
      </c>
      <c r="P131" s="174" t="str">
        <f>IFERROR(VLOOKUP($C131&amp;"_"&amp;P$66,'Original Calculateur S'!$C$4:$H$284,5,0),"")</f>
        <v/>
      </c>
      <c r="Q131" s="174" t="str">
        <f>IFERROR(VLOOKUP($C131&amp;"_"&amp;Q$66,'Original Calculateur S'!$C$4:$H$284,5,0),"")</f>
        <v/>
      </c>
      <c r="R131" s="174" t="str">
        <f>IFERROR(VLOOKUP($C131&amp;"_"&amp;R$66,'Original Calculateur S'!$C$4:$H$284,5,0),"")</f>
        <v/>
      </c>
      <c r="S131" s="174" t="str">
        <f>IFERROR(VLOOKUP($C131&amp;"_"&amp;S$66,'Original Calculateur S'!$C$4:$H$284,5,0),"")</f>
        <v/>
      </c>
      <c r="T131" s="174" t="str">
        <f>IFERROR(VLOOKUP($C131&amp;"_"&amp;T$66,'Original Calculateur S'!$C$4:$H$284,5,0),"")</f>
        <v/>
      </c>
      <c r="U131" s="174" t="str">
        <f>IFERROR(VLOOKUP($C131&amp;"_"&amp;U$66,'Original Calculateur S'!$C$4:$H$284,5,0),"")</f>
        <v/>
      </c>
      <c r="V131" s="174" t="str">
        <f>IFERROR(VLOOKUP($C131&amp;"_"&amp;V$66,'Original Calculateur S'!$C$4:$H$284,5,0),"")</f>
        <v/>
      </c>
      <c r="W131" s="174" t="str">
        <f>IFERROR(VLOOKUP($C131&amp;"_"&amp;W$66,'Original Calculateur S'!$C$4:$H$284,5,0),"")</f>
        <v/>
      </c>
      <c r="X131" s="174" t="str">
        <f>IFERROR(VLOOKUP($C131&amp;"_"&amp;X$66,'Original Calculateur S'!$C$4:$H$284,5,0),"")</f>
        <v/>
      </c>
      <c r="Y131" s="174" t="str">
        <f>IFERROR(VLOOKUP($C131&amp;"_"&amp;Y$66,'Original Calculateur S'!$C$4:$H$284,5,0),"")</f>
        <v/>
      </c>
      <c r="Z131" s="174" t="str">
        <f>IFERROR(VLOOKUP($C131&amp;"_"&amp;Z$66,'Original Calculateur S'!$C$4:$H$284,5,0),"")</f>
        <v/>
      </c>
      <c r="AA131" s="174" t="str">
        <f>IFERROR(VLOOKUP($C131&amp;"_"&amp;AA$66,'Original Calculateur S'!$C$4:$H$284,5,0),"")</f>
        <v/>
      </c>
      <c r="AB131" s="174" t="str">
        <f>IFERROR(VLOOKUP($C131&amp;"_"&amp;AB$66,'Original Calculateur S'!$C$4:$H$284,5,0),"")</f>
        <v/>
      </c>
      <c r="AC131" s="174" t="str">
        <f>IFERROR(VLOOKUP($C131&amp;"_"&amp;AC$66,'Original Calculateur S'!$C$4:$H$284,5,0),"")</f>
        <v/>
      </c>
      <c r="AD131" s="174" t="str">
        <f>IFERROR(VLOOKUP($C131&amp;"_"&amp;AD$66,'Original Calculateur S'!$C$4:$H$284,5,0),"")</f>
        <v/>
      </c>
      <c r="AE131" s="174" t="str">
        <f>IFERROR(VLOOKUP($C131&amp;"_"&amp;AE$66,'Original Calculateur S'!$C$4:$H$284,5,0),"")</f>
        <v/>
      </c>
      <c r="AF131" s="175">
        <f t="shared" ref="AF131:AF160" si="2">SUM(D131:AE131)</f>
        <v>5.9999999999999995E-4</v>
      </c>
    </row>
    <row r="132" spans="3:32" ht="12.75" hidden="1">
      <c r="C132" s="176" t="s">
        <v>22</v>
      </c>
      <c r="D132" s="171">
        <f>IFERROR(VLOOKUP($C132&amp;"_"&amp;D$66,'Original Calculateur S'!$C$4:$H$284,5,0),"")</f>
        <v>0</v>
      </c>
      <c r="E132" s="171">
        <f>IFERROR(VLOOKUP($C132&amp;"_"&amp;E$66,'Original Calculateur S'!$C$4:$H$284,5,0),"")</f>
        <v>0</v>
      </c>
      <c r="F132" s="171">
        <f>IFERROR(VLOOKUP($C132&amp;"_"&amp;F$66,'Original Calculateur S'!$C$4:$H$284,5,0),"")</f>
        <v>0</v>
      </c>
      <c r="G132" s="171">
        <f>IFERROR(VLOOKUP($C132&amp;"_"&amp;G$66,'Original Calculateur S'!$C$4:$H$284,5,0),"")</f>
        <v>0</v>
      </c>
      <c r="H132" s="171">
        <f>IFERROR(VLOOKUP($C132&amp;"_"&amp;H$66,'Original Calculateur S'!$C$4:$H$284,5,0),"")</f>
        <v>0</v>
      </c>
      <c r="I132" s="171" t="str">
        <f>IFERROR(VLOOKUP($C132&amp;"_"&amp;I$66,'Original Calculateur S'!$C$4:$H$284,5,0),"")</f>
        <v/>
      </c>
      <c r="J132" s="171" t="str">
        <f>IFERROR(VLOOKUP($C132&amp;"_"&amp;J$66,'Original Calculateur S'!$C$4:$H$284,5,0),"")</f>
        <v/>
      </c>
      <c r="K132" s="171" t="str">
        <f>IFERROR(VLOOKUP($C132&amp;"_"&amp;K$66,'Original Calculateur S'!$C$4:$H$284,5,0),"")</f>
        <v/>
      </c>
      <c r="L132" s="171" t="str">
        <f>IFERROR(VLOOKUP($C132&amp;"_"&amp;L$66,'Original Calculateur S'!$C$4:$H$284,5,0),"")</f>
        <v/>
      </c>
      <c r="M132" s="171" t="str">
        <f>IFERROR(VLOOKUP($C132&amp;"_"&amp;M$66,'Original Calculateur S'!$C$4:$H$284,5,0),"")</f>
        <v/>
      </c>
      <c r="N132" s="171" t="str">
        <f>IFERROR(VLOOKUP($C132&amp;"_"&amp;N$66,'Original Calculateur S'!$C$4:$H$284,5,0),"")</f>
        <v/>
      </c>
      <c r="O132" s="171" t="str">
        <f>IFERROR(VLOOKUP($C132&amp;"_"&amp;O$66,'Original Calculateur S'!$C$4:$H$284,5,0),"")</f>
        <v/>
      </c>
      <c r="P132" s="171" t="str">
        <f>IFERROR(VLOOKUP($C132&amp;"_"&amp;P$66,'Original Calculateur S'!$C$4:$H$284,5,0),"")</f>
        <v/>
      </c>
      <c r="Q132" s="171" t="str">
        <f>IFERROR(VLOOKUP($C132&amp;"_"&amp;Q$66,'Original Calculateur S'!$C$4:$H$284,5,0),"")</f>
        <v/>
      </c>
      <c r="R132" s="171" t="str">
        <f>IFERROR(VLOOKUP($C132&amp;"_"&amp;R$66,'Original Calculateur S'!$C$4:$H$284,5,0),"")</f>
        <v/>
      </c>
      <c r="S132" s="171" t="str">
        <f>IFERROR(VLOOKUP($C132&amp;"_"&amp;S$66,'Original Calculateur S'!$C$4:$H$284,5,0),"")</f>
        <v/>
      </c>
      <c r="T132" s="171" t="str">
        <f>IFERROR(VLOOKUP($C132&amp;"_"&amp;T$66,'Original Calculateur S'!$C$4:$H$284,5,0),"")</f>
        <v/>
      </c>
      <c r="U132" s="171" t="str">
        <f>IFERROR(VLOOKUP($C132&amp;"_"&amp;U$66,'Original Calculateur S'!$C$4:$H$284,5,0),"")</f>
        <v/>
      </c>
      <c r="V132" s="171" t="str">
        <f>IFERROR(VLOOKUP($C132&amp;"_"&amp;V$66,'Original Calculateur S'!$C$4:$H$284,5,0),"")</f>
        <v/>
      </c>
      <c r="W132" s="171" t="str">
        <f>IFERROR(VLOOKUP($C132&amp;"_"&amp;W$66,'Original Calculateur S'!$C$4:$H$284,5,0),"")</f>
        <v/>
      </c>
      <c r="X132" s="171" t="str">
        <f>IFERROR(VLOOKUP($C132&amp;"_"&amp;X$66,'Original Calculateur S'!$C$4:$H$284,5,0),"")</f>
        <v/>
      </c>
      <c r="Y132" s="171" t="str">
        <f>IFERROR(VLOOKUP($C132&amp;"_"&amp;Y$66,'Original Calculateur S'!$C$4:$H$284,5,0),"")</f>
        <v/>
      </c>
      <c r="Z132" s="171" t="str">
        <f>IFERROR(VLOOKUP($C132&amp;"_"&amp;Z$66,'Original Calculateur S'!$C$4:$H$284,5,0),"")</f>
        <v/>
      </c>
      <c r="AA132" s="171" t="str">
        <f>IFERROR(VLOOKUP($C132&amp;"_"&amp;AA$66,'Original Calculateur S'!$C$4:$H$284,5,0),"")</f>
        <v/>
      </c>
      <c r="AB132" s="171" t="str">
        <f>IFERROR(VLOOKUP($C132&amp;"_"&amp;AB$66,'Original Calculateur S'!$C$4:$H$284,5,0),"")</f>
        <v/>
      </c>
      <c r="AC132" s="171" t="str">
        <f>IFERROR(VLOOKUP($C132&amp;"_"&amp;AC$66,'Original Calculateur S'!$C$4:$H$284,5,0),"")</f>
        <v/>
      </c>
      <c r="AD132" s="171" t="str">
        <f>IFERROR(VLOOKUP($C132&amp;"_"&amp;AD$66,'Original Calculateur S'!$C$4:$H$284,5,0),"")</f>
        <v/>
      </c>
      <c r="AE132" s="171" t="str">
        <f>IFERROR(VLOOKUP($C132&amp;"_"&amp;AE$66,'Original Calculateur S'!$C$4:$H$284,5,0),"")</f>
        <v/>
      </c>
      <c r="AF132" s="172">
        <f t="shared" si="2"/>
        <v>0</v>
      </c>
    </row>
    <row r="133" spans="3:32" ht="12.75" hidden="1">
      <c r="C133" s="173" t="s">
        <v>16</v>
      </c>
      <c r="D133" s="174">
        <f>IFERROR(VLOOKUP($C133&amp;"_"&amp;D$66,'Original Calculateur S'!$C$4:$H$284,5,0),"")</f>
        <v>0.38474999999999993</v>
      </c>
      <c r="E133" s="174">
        <f>IFERROR(VLOOKUP($C133&amp;"_"&amp;E$66,'Original Calculateur S'!$C$4:$H$284,5,0),"")</f>
        <v>0</v>
      </c>
      <c r="F133" s="174">
        <f>IFERROR(VLOOKUP($C133&amp;"_"&amp;F$66,'Original Calculateur S'!$C$4:$H$284,5,0),"")</f>
        <v>0.13499999999999998</v>
      </c>
      <c r="G133" s="174" t="str">
        <f>IFERROR(VLOOKUP($C133&amp;"_"&amp;G$66,'Original Calculateur S'!$C$4:$H$284,5,0),"")</f>
        <v/>
      </c>
      <c r="H133" s="174" t="str">
        <f>IFERROR(VLOOKUP($C133&amp;"_"&amp;H$66,'Original Calculateur S'!$C$4:$H$284,5,0),"")</f>
        <v/>
      </c>
      <c r="I133" s="174" t="str">
        <f>IFERROR(VLOOKUP($C133&amp;"_"&amp;I$66,'Original Calculateur S'!$C$4:$H$284,5,0),"")</f>
        <v/>
      </c>
      <c r="J133" s="174" t="str">
        <f>IFERROR(VLOOKUP($C133&amp;"_"&amp;J$66,'Original Calculateur S'!$C$4:$H$284,5,0),"")</f>
        <v/>
      </c>
      <c r="K133" s="174" t="str">
        <f>IFERROR(VLOOKUP($C133&amp;"_"&amp;K$66,'Original Calculateur S'!$C$4:$H$284,5,0),"")</f>
        <v/>
      </c>
      <c r="L133" s="174" t="str">
        <f>IFERROR(VLOOKUP($C133&amp;"_"&amp;L$66,'Original Calculateur S'!$C$4:$H$284,5,0),"")</f>
        <v/>
      </c>
      <c r="M133" s="174" t="str">
        <f>IFERROR(VLOOKUP($C133&amp;"_"&amp;M$66,'Original Calculateur S'!$C$4:$H$284,5,0),"")</f>
        <v/>
      </c>
      <c r="N133" s="174" t="str">
        <f>IFERROR(VLOOKUP($C133&amp;"_"&amp;N$66,'Original Calculateur S'!$C$4:$H$284,5,0),"")</f>
        <v/>
      </c>
      <c r="O133" s="174" t="str">
        <f>IFERROR(VLOOKUP($C133&amp;"_"&amp;O$66,'Original Calculateur S'!$C$4:$H$284,5,0),"")</f>
        <v/>
      </c>
      <c r="P133" s="174" t="str">
        <f>IFERROR(VLOOKUP($C133&amp;"_"&amp;P$66,'Original Calculateur S'!$C$4:$H$284,5,0),"")</f>
        <v/>
      </c>
      <c r="Q133" s="174" t="str">
        <f>IFERROR(VLOOKUP($C133&amp;"_"&amp;Q$66,'Original Calculateur S'!$C$4:$H$284,5,0),"")</f>
        <v/>
      </c>
      <c r="R133" s="174" t="str">
        <f>IFERROR(VLOOKUP($C133&amp;"_"&amp;R$66,'Original Calculateur S'!$C$4:$H$284,5,0),"")</f>
        <v/>
      </c>
      <c r="S133" s="174" t="str">
        <f>IFERROR(VLOOKUP($C133&amp;"_"&amp;S$66,'Original Calculateur S'!$C$4:$H$284,5,0),"")</f>
        <v/>
      </c>
      <c r="T133" s="174" t="str">
        <f>IFERROR(VLOOKUP($C133&amp;"_"&amp;T$66,'Original Calculateur S'!$C$4:$H$284,5,0),"")</f>
        <v/>
      </c>
      <c r="U133" s="174" t="str">
        <f>IFERROR(VLOOKUP($C133&amp;"_"&amp;U$66,'Original Calculateur S'!$C$4:$H$284,5,0),"")</f>
        <v/>
      </c>
      <c r="V133" s="174" t="str">
        <f>IFERROR(VLOOKUP($C133&amp;"_"&amp;V$66,'Original Calculateur S'!$C$4:$H$284,5,0),"")</f>
        <v/>
      </c>
      <c r="W133" s="174" t="str">
        <f>IFERROR(VLOOKUP($C133&amp;"_"&amp;W$66,'Original Calculateur S'!$C$4:$H$284,5,0),"")</f>
        <v/>
      </c>
      <c r="X133" s="174" t="str">
        <f>IFERROR(VLOOKUP($C133&amp;"_"&amp;X$66,'Original Calculateur S'!$C$4:$H$284,5,0),"")</f>
        <v/>
      </c>
      <c r="Y133" s="174" t="str">
        <f>IFERROR(VLOOKUP($C133&amp;"_"&amp;Y$66,'Original Calculateur S'!$C$4:$H$284,5,0),"")</f>
        <v/>
      </c>
      <c r="Z133" s="174" t="str">
        <f>IFERROR(VLOOKUP($C133&amp;"_"&amp;Z$66,'Original Calculateur S'!$C$4:$H$284,5,0),"")</f>
        <v/>
      </c>
      <c r="AA133" s="174" t="str">
        <f>IFERROR(VLOOKUP($C133&amp;"_"&amp;AA$66,'Original Calculateur S'!$C$4:$H$284,5,0),"")</f>
        <v/>
      </c>
      <c r="AB133" s="174" t="str">
        <f>IFERROR(VLOOKUP($C133&amp;"_"&amp;AB$66,'Original Calculateur S'!$C$4:$H$284,5,0),"")</f>
        <v/>
      </c>
      <c r="AC133" s="174" t="str">
        <f>IFERROR(VLOOKUP($C133&amp;"_"&amp;AC$66,'Original Calculateur S'!$C$4:$H$284,5,0),"")</f>
        <v/>
      </c>
      <c r="AD133" s="174" t="str">
        <f>IFERROR(VLOOKUP($C133&amp;"_"&amp;AD$66,'Original Calculateur S'!$C$4:$H$284,5,0),"")</f>
        <v/>
      </c>
      <c r="AE133" s="174" t="str">
        <f>IFERROR(VLOOKUP($C133&amp;"_"&amp;AE$66,'Original Calculateur S'!$C$4:$H$284,5,0),"")</f>
        <v/>
      </c>
      <c r="AF133" s="175">
        <f t="shared" si="2"/>
        <v>0.51974999999999993</v>
      </c>
    </row>
    <row r="134" spans="3:32" ht="12.75" hidden="1">
      <c r="C134" s="176" t="s">
        <v>355</v>
      </c>
      <c r="D134" s="171">
        <f>IFERROR(VLOOKUP($C134&amp;"_"&amp;D$66,'Original Calculateur S'!$C$4:$H$284,5,0),"")</f>
        <v>0</v>
      </c>
      <c r="E134" s="171" t="str">
        <f>IFERROR(VLOOKUP($C134&amp;"_"&amp;E$66,'Original Calculateur S'!$C$4:$H$284,5,0),"")</f>
        <v/>
      </c>
      <c r="F134" s="171" t="str">
        <f>IFERROR(VLOOKUP($C134&amp;"_"&amp;F$66,'Original Calculateur S'!$C$4:$H$284,5,0),"")</f>
        <v/>
      </c>
      <c r="G134" s="171" t="str">
        <f>IFERROR(VLOOKUP($C134&amp;"_"&amp;G$66,'Original Calculateur S'!$C$4:$H$284,5,0),"")</f>
        <v/>
      </c>
      <c r="H134" s="171" t="str">
        <f>IFERROR(VLOOKUP($C134&amp;"_"&amp;H$66,'Original Calculateur S'!$C$4:$H$284,5,0),"")</f>
        <v/>
      </c>
      <c r="I134" s="171" t="str">
        <f>IFERROR(VLOOKUP($C134&amp;"_"&amp;I$66,'Original Calculateur S'!$C$4:$H$284,5,0),"")</f>
        <v/>
      </c>
      <c r="J134" s="171" t="str">
        <f>IFERROR(VLOOKUP($C134&amp;"_"&amp;J$66,'Original Calculateur S'!$C$4:$H$284,5,0),"")</f>
        <v/>
      </c>
      <c r="K134" s="171" t="str">
        <f>IFERROR(VLOOKUP($C134&amp;"_"&amp;K$66,'Original Calculateur S'!$C$4:$H$284,5,0),"")</f>
        <v/>
      </c>
      <c r="L134" s="171" t="str">
        <f>IFERROR(VLOOKUP($C134&amp;"_"&amp;L$66,'Original Calculateur S'!$C$4:$H$284,5,0),"")</f>
        <v/>
      </c>
      <c r="M134" s="171" t="str">
        <f>IFERROR(VLOOKUP($C134&amp;"_"&amp;M$66,'Original Calculateur S'!$C$4:$H$284,5,0),"")</f>
        <v/>
      </c>
      <c r="N134" s="171" t="str">
        <f>IFERROR(VLOOKUP($C134&amp;"_"&amp;N$66,'Original Calculateur S'!$C$4:$H$284,5,0),"")</f>
        <v/>
      </c>
      <c r="O134" s="171" t="str">
        <f>IFERROR(VLOOKUP($C134&amp;"_"&amp;O$66,'Original Calculateur S'!$C$4:$H$284,5,0),"")</f>
        <v/>
      </c>
      <c r="P134" s="171" t="str">
        <f>IFERROR(VLOOKUP($C134&amp;"_"&amp;P$66,'Original Calculateur S'!$C$4:$H$284,5,0),"")</f>
        <v/>
      </c>
      <c r="Q134" s="171" t="str">
        <f>IFERROR(VLOOKUP($C134&amp;"_"&amp;Q$66,'Original Calculateur S'!$C$4:$H$284,5,0),"")</f>
        <v/>
      </c>
      <c r="R134" s="171" t="str">
        <f>IFERROR(VLOOKUP($C134&amp;"_"&amp;R$66,'Original Calculateur S'!$C$4:$H$284,5,0),"")</f>
        <v/>
      </c>
      <c r="S134" s="171" t="str">
        <f>IFERROR(VLOOKUP($C134&amp;"_"&amp;S$66,'Original Calculateur S'!$C$4:$H$284,5,0),"")</f>
        <v/>
      </c>
      <c r="T134" s="171" t="str">
        <f>IFERROR(VLOOKUP($C134&amp;"_"&amp;T$66,'Original Calculateur S'!$C$4:$H$284,5,0),"")</f>
        <v/>
      </c>
      <c r="U134" s="171" t="str">
        <f>IFERROR(VLOOKUP($C134&amp;"_"&amp;U$66,'Original Calculateur S'!$C$4:$H$284,5,0),"")</f>
        <v/>
      </c>
      <c r="V134" s="171" t="str">
        <f>IFERROR(VLOOKUP($C134&amp;"_"&amp;V$66,'Original Calculateur S'!$C$4:$H$284,5,0),"")</f>
        <v/>
      </c>
      <c r="W134" s="171" t="str">
        <f>IFERROR(VLOOKUP($C134&amp;"_"&amp;W$66,'Original Calculateur S'!$C$4:$H$284,5,0),"")</f>
        <v/>
      </c>
      <c r="X134" s="171" t="str">
        <f>IFERROR(VLOOKUP($C134&amp;"_"&amp;X$66,'Original Calculateur S'!$C$4:$H$284,5,0),"")</f>
        <v/>
      </c>
      <c r="Y134" s="171" t="str">
        <f>IFERROR(VLOOKUP($C134&amp;"_"&amp;Y$66,'Original Calculateur S'!$C$4:$H$284,5,0),"")</f>
        <v/>
      </c>
      <c r="Z134" s="171" t="str">
        <f>IFERROR(VLOOKUP($C134&amp;"_"&amp;Z$66,'Original Calculateur S'!$C$4:$H$284,5,0),"")</f>
        <v/>
      </c>
      <c r="AA134" s="171" t="str">
        <f>IFERROR(VLOOKUP($C134&amp;"_"&amp;AA$66,'Original Calculateur S'!$C$4:$H$284,5,0),"")</f>
        <v/>
      </c>
      <c r="AB134" s="171" t="str">
        <f>IFERROR(VLOOKUP($C134&amp;"_"&amp;AB$66,'Original Calculateur S'!$C$4:$H$284,5,0),"")</f>
        <v/>
      </c>
      <c r="AC134" s="171" t="str">
        <f>IFERROR(VLOOKUP($C134&amp;"_"&amp;AC$66,'Original Calculateur S'!$C$4:$H$284,5,0),"")</f>
        <v/>
      </c>
      <c r="AD134" s="171" t="str">
        <f>IFERROR(VLOOKUP($C134&amp;"_"&amp;AD$66,'Original Calculateur S'!$C$4:$H$284,5,0),"")</f>
        <v/>
      </c>
      <c r="AE134" s="171" t="str">
        <f>IFERROR(VLOOKUP($C134&amp;"_"&amp;AE$66,'Original Calculateur S'!$C$4:$H$284,5,0),"")</f>
        <v/>
      </c>
      <c r="AF134" s="172">
        <f t="shared" si="2"/>
        <v>0</v>
      </c>
    </row>
    <row r="135" spans="3:32" ht="12.75" hidden="1">
      <c r="C135" s="173" t="s">
        <v>32</v>
      </c>
      <c r="D135" s="174">
        <f>IFERROR(VLOOKUP($C135&amp;"_"&amp;D$66,'Original Calculateur S'!$C$4:$H$284,5,0),"")</f>
        <v>7.1999999999999995E-2</v>
      </c>
      <c r="E135" s="174" t="str">
        <f>IFERROR(VLOOKUP($C135&amp;"_"&amp;E$66,'Original Calculateur S'!$C$4:$H$284,5,0),"")</f>
        <v/>
      </c>
      <c r="F135" s="174" t="str">
        <f>IFERROR(VLOOKUP($C135&amp;"_"&amp;F$66,'Original Calculateur S'!$C$4:$H$284,5,0),"")</f>
        <v/>
      </c>
      <c r="G135" s="174" t="str">
        <f>IFERROR(VLOOKUP($C135&amp;"_"&amp;G$66,'Original Calculateur S'!$C$4:$H$284,5,0),"")</f>
        <v/>
      </c>
      <c r="H135" s="174" t="str">
        <f>IFERROR(VLOOKUP($C135&amp;"_"&amp;H$66,'Original Calculateur S'!$C$4:$H$284,5,0),"")</f>
        <v/>
      </c>
      <c r="I135" s="174" t="str">
        <f>IFERROR(VLOOKUP($C135&amp;"_"&amp;I$66,'Original Calculateur S'!$C$4:$H$284,5,0),"")</f>
        <v/>
      </c>
      <c r="J135" s="174" t="str">
        <f>IFERROR(VLOOKUP($C135&amp;"_"&amp;J$66,'Original Calculateur S'!$C$4:$H$284,5,0),"")</f>
        <v/>
      </c>
      <c r="K135" s="174" t="str">
        <f>IFERROR(VLOOKUP($C135&amp;"_"&amp;K$66,'Original Calculateur S'!$C$4:$H$284,5,0),"")</f>
        <v/>
      </c>
      <c r="L135" s="174" t="str">
        <f>IFERROR(VLOOKUP($C135&amp;"_"&amp;L$66,'Original Calculateur S'!$C$4:$H$284,5,0),"")</f>
        <v/>
      </c>
      <c r="M135" s="174" t="str">
        <f>IFERROR(VLOOKUP($C135&amp;"_"&amp;M$66,'Original Calculateur S'!$C$4:$H$284,5,0),"")</f>
        <v/>
      </c>
      <c r="N135" s="174" t="str">
        <f>IFERROR(VLOOKUP($C135&amp;"_"&amp;N$66,'Original Calculateur S'!$C$4:$H$284,5,0),"")</f>
        <v/>
      </c>
      <c r="O135" s="174" t="str">
        <f>IFERROR(VLOOKUP($C135&amp;"_"&amp;O$66,'Original Calculateur S'!$C$4:$H$284,5,0),"")</f>
        <v/>
      </c>
      <c r="P135" s="174" t="str">
        <f>IFERROR(VLOOKUP($C135&amp;"_"&amp;P$66,'Original Calculateur S'!$C$4:$H$284,5,0),"")</f>
        <v/>
      </c>
      <c r="Q135" s="174" t="str">
        <f>IFERROR(VLOOKUP($C135&amp;"_"&amp;Q$66,'Original Calculateur S'!$C$4:$H$284,5,0),"")</f>
        <v/>
      </c>
      <c r="R135" s="174" t="str">
        <f>IFERROR(VLOOKUP($C135&amp;"_"&amp;R$66,'Original Calculateur S'!$C$4:$H$284,5,0),"")</f>
        <v/>
      </c>
      <c r="S135" s="174" t="str">
        <f>IFERROR(VLOOKUP($C135&amp;"_"&amp;S$66,'Original Calculateur S'!$C$4:$H$284,5,0),"")</f>
        <v/>
      </c>
      <c r="T135" s="174" t="str">
        <f>IFERROR(VLOOKUP($C135&amp;"_"&amp;T$66,'Original Calculateur S'!$C$4:$H$284,5,0),"")</f>
        <v/>
      </c>
      <c r="U135" s="174" t="str">
        <f>IFERROR(VLOOKUP($C135&amp;"_"&amp;U$66,'Original Calculateur S'!$C$4:$H$284,5,0),"")</f>
        <v/>
      </c>
      <c r="V135" s="174" t="str">
        <f>IFERROR(VLOOKUP($C135&amp;"_"&amp;V$66,'Original Calculateur S'!$C$4:$H$284,5,0),"")</f>
        <v/>
      </c>
      <c r="W135" s="174" t="str">
        <f>IFERROR(VLOOKUP($C135&amp;"_"&amp;W$66,'Original Calculateur S'!$C$4:$H$284,5,0),"")</f>
        <v/>
      </c>
      <c r="X135" s="174" t="str">
        <f>IFERROR(VLOOKUP($C135&amp;"_"&amp;X$66,'Original Calculateur S'!$C$4:$H$284,5,0),"")</f>
        <v/>
      </c>
      <c r="Y135" s="174" t="str">
        <f>IFERROR(VLOOKUP($C135&amp;"_"&amp;Y$66,'Original Calculateur S'!$C$4:$H$284,5,0),"")</f>
        <v/>
      </c>
      <c r="Z135" s="174" t="str">
        <f>IFERROR(VLOOKUP($C135&amp;"_"&amp;Z$66,'Original Calculateur S'!$C$4:$H$284,5,0),"")</f>
        <v/>
      </c>
      <c r="AA135" s="174" t="str">
        <f>IFERROR(VLOOKUP($C135&amp;"_"&amp;AA$66,'Original Calculateur S'!$C$4:$H$284,5,0),"")</f>
        <v/>
      </c>
      <c r="AB135" s="174" t="str">
        <f>IFERROR(VLOOKUP($C135&amp;"_"&amp;AB$66,'Original Calculateur S'!$C$4:$H$284,5,0),"")</f>
        <v/>
      </c>
      <c r="AC135" s="174" t="str">
        <f>IFERROR(VLOOKUP($C135&amp;"_"&amp;AC$66,'Original Calculateur S'!$C$4:$H$284,5,0),"")</f>
        <v/>
      </c>
      <c r="AD135" s="174" t="str">
        <f>IFERROR(VLOOKUP($C135&amp;"_"&amp;AD$66,'Original Calculateur S'!$C$4:$H$284,5,0),"")</f>
        <v/>
      </c>
      <c r="AE135" s="174" t="str">
        <f>IFERROR(VLOOKUP($C135&amp;"_"&amp;AE$66,'Original Calculateur S'!$C$4:$H$284,5,0),"")</f>
        <v/>
      </c>
      <c r="AF135" s="175">
        <f t="shared" si="2"/>
        <v>7.1999999999999995E-2</v>
      </c>
    </row>
    <row r="136" spans="3:32" ht="12.75" hidden="1">
      <c r="C136" s="176" t="s">
        <v>73</v>
      </c>
      <c r="D136" s="171">
        <f>IFERROR(VLOOKUP($C136&amp;"_"&amp;D$66,'Original Calculateur S'!$C$4:$H$284,5,0),"")</f>
        <v>1.7999999999999999E-2</v>
      </c>
      <c r="E136" s="171" t="str">
        <f>IFERROR(VLOOKUP($C136&amp;"_"&amp;E$66,'Original Calculateur S'!$C$4:$H$284,5,0),"")</f>
        <v/>
      </c>
      <c r="F136" s="171" t="str">
        <f>IFERROR(VLOOKUP($C136&amp;"_"&amp;F$66,'Original Calculateur S'!$C$4:$H$284,5,0),"")</f>
        <v/>
      </c>
      <c r="G136" s="171" t="str">
        <f>IFERROR(VLOOKUP($C136&amp;"_"&amp;G$66,'Original Calculateur S'!$C$4:$H$284,5,0),"")</f>
        <v/>
      </c>
      <c r="H136" s="171" t="str">
        <f>IFERROR(VLOOKUP($C136&amp;"_"&amp;H$66,'Original Calculateur S'!$C$4:$H$284,5,0),"")</f>
        <v/>
      </c>
      <c r="I136" s="171" t="str">
        <f>IFERROR(VLOOKUP($C136&amp;"_"&amp;I$66,'Original Calculateur S'!$C$4:$H$284,5,0),"")</f>
        <v/>
      </c>
      <c r="J136" s="171" t="str">
        <f>IFERROR(VLOOKUP($C136&amp;"_"&amp;J$66,'Original Calculateur S'!$C$4:$H$284,5,0),"")</f>
        <v/>
      </c>
      <c r="K136" s="171" t="str">
        <f>IFERROR(VLOOKUP($C136&amp;"_"&amp;K$66,'Original Calculateur S'!$C$4:$H$284,5,0),"")</f>
        <v/>
      </c>
      <c r="L136" s="171" t="str">
        <f>IFERROR(VLOOKUP($C136&amp;"_"&amp;L$66,'Original Calculateur S'!$C$4:$H$284,5,0),"")</f>
        <v/>
      </c>
      <c r="M136" s="171" t="str">
        <f>IFERROR(VLOOKUP($C136&amp;"_"&amp;M$66,'Original Calculateur S'!$C$4:$H$284,5,0),"")</f>
        <v/>
      </c>
      <c r="N136" s="171" t="str">
        <f>IFERROR(VLOOKUP($C136&amp;"_"&amp;N$66,'Original Calculateur S'!$C$4:$H$284,5,0),"")</f>
        <v/>
      </c>
      <c r="O136" s="171" t="str">
        <f>IFERROR(VLOOKUP($C136&amp;"_"&amp;O$66,'Original Calculateur S'!$C$4:$H$284,5,0),"")</f>
        <v/>
      </c>
      <c r="P136" s="171" t="str">
        <f>IFERROR(VLOOKUP($C136&amp;"_"&amp;P$66,'Original Calculateur S'!$C$4:$H$284,5,0),"")</f>
        <v/>
      </c>
      <c r="Q136" s="171" t="str">
        <f>IFERROR(VLOOKUP($C136&amp;"_"&amp;Q$66,'Original Calculateur S'!$C$4:$H$284,5,0),"")</f>
        <v/>
      </c>
      <c r="R136" s="171" t="str">
        <f>IFERROR(VLOOKUP($C136&amp;"_"&amp;R$66,'Original Calculateur S'!$C$4:$H$284,5,0),"")</f>
        <v/>
      </c>
      <c r="S136" s="171" t="str">
        <f>IFERROR(VLOOKUP($C136&amp;"_"&amp;S$66,'Original Calculateur S'!$C$4:$H$284,5,0),"")</f>
        <v/>
      </c>
      <c r="T136" s="171" t="str">
        <f>IFERROR(VLOOKUP($C136&amp;"_"&amp;T$66,'Original Calculateur S'!$C$4:$H$284,5,0),"")</f>
        <v/>
      </c>
      <c r="U136" s="171" t="str">
        <f>IFERROR(VLOOKUP($C136&amp;"_"&amp;U$66,'Original Calculateur S'!$C$4:$H$284,5,0),"")</f>
        <v/>
      </c>
      <c r="V136" s="171" t="str">
        <f>IFERROR(VLOOKUP($C136&amp;"_"&amp;V$66,'Original Calculateur S'!$C$4:$H$284,5,0),"")</f>
        <v/>
      </c>
      <c r="W136" s="171" t="str">
        <f>IFERROR(VLOOKUP($C136&amp;"_"&amp;W$66,'Original Calculateur S'!$C$4:$H$284,5,0),"")</f>
        <v/>
      </c>
      <c r="X136" s="171" t="str">
        <f>IFERROR(VLOOKUP($C136&amp;"_"&amp;X$66,'Original Calculateur S'!$C$4:$H$284,5,0),"")</f>
        <v/>
      </c>
      <c r="Y136" s="171" t="str">
        <f>IFERROR(VLOOKUP($C136&amp;"_"&amp;Y$66,'Original Calculateur S'!$C$4:$H$284,5,0),"")</f>
        <v/>
      </c>
      <c r="Z136" s="171" t="str">
        <f>IFERROR(VLOOKUP($C136&amp;"_"&amp;Z$66,'Original Calculateur S'!$C$4:$H$284,5,0),"")</f>
        <v/>
      </c>
      <c r="AA136" s="171" t="str">
        <f>IFERROR(VLOOKUP($C136&amp;"_"&amp;AA$66,'Original Calculateur S'!$C$4:$H$284,5,0),"")</f>
        <v/>
      </c>
      <c r="AB136" s="171" t="str">
        <f>IFERROR(VLOOKUP($C136&amp;"_"&amp;AB$66,'Original Calculateur S'!$C$4:$H$284,5,0),"")</f>
        <v/>
      </c>
      <c r="AC136" s="171" t="str">
        <f>IFERROR(VLOOKUP($C136&amp;"_"&amp;AC$66,'Original Calculateur S'!$C$4:$H$284,5,0),"")</f>
        <v/>
      </c>
      <c r="AD136" s="171" t="str">
        <f>IFERROR(VLOOKUP($C136&amp;"_"&amp;AD$66,'Original Calculateur S'!$C$4:$H$284,5,0),"")</f>
        <v/>
      </c>
      <c r="AE136" s="171" t="str">
        <f>IFERROR(VLOOKUP($C136&amp;"_"&amp;AE$66,'Original Calculateur S'!$C$4:$H$284,5,0),"")</f>
        <v/>
      </c>
      <c r="AF136" s="172">
        <f t="shared" si="2"/>
        <v>1.7999999999999999E-2</v>
      </c>
    </row>
    <row r="137" spans="3:32" ht="12.75" hidden="1">
      <c r="C137" s="170" t="s">
        <v>35</v>
      </c>
      <c r="D137" s="174">
        <f>IFERROR(VLOOKUP($C137&amp;"_"&amp;D$66,'Original Calculateur S'!$C$4:$H$284,5,0),"")</f>
        <v>2.4E-2</v>
      </c>
      <c r="E137" s="174">
        <f>IFERROR(VLOOKUP($C137&amp;"_"&amp;E$66,'Original Calculateur S'!$C$4:$H$284,5,0),"")</f>
        <v>0</v>
      </c>
      <c r="F137" s="174" t="str">
        <f>IFERROR(VLOOKUP($C137&amp;"_"&amp;F$66,'Original Calculateur S'!$C$4:$H$284,5,0),"")</f>
        <v/>
      </c>
      <c r="G137" s="174" t="str">
        <f>IFERROR(VLOOKUP($C137&amp;"_"&amp;G$66,'Original Calculateur S'!$C$4:$H$284,5,0),"")</f>
        <v/>
      </c>
      <c r="H137" s="174" t="str">
        <f>IFERROR(VLOOKUP($C137&amp;"_"&amp;H$66,'Original Calculateur S'!$C$4:$H$284,5,0),"")</f>
        <v/>
      </c>
      <c r="I137" s="174" t="str">
        <f>IFERROR(VLOOKUP($C137&amp;"_"&amp;I$66,'Original Calculateur S'!$C$4:$H$284,5,0),"")</f>
        <v/>
      </c>
      <c r="J137" s="174" t="str">
        <f>IFERROR(VLOOKUP($C137&amp;"_"&amp;J$66,'Original Calculateur S'!$C$4:$H$284,5,0),"")</f>
        <v/>
      </c>
      <c r="K137" s="174" t="str">
        <f>IFERROR(VLOOKUP($C137&amp;"_"&amp;K$66,'Original Calculateur S'!$C$4:$H$284,5,0),"")</f>
        <v/>
      </c>
      <c r="L137" s="174" t="str">
        <f>IFERROR(VLOOKUP($C137&amp;"_"&amp;L$66,'Original Calculateur S'!$C$4:$H$284,5,0),"")</f>
        <v/>
      </c>
      <c r="M137" s="174" t="str">
        <f>IFERROR(VLOOKUP($C137&amp;"_"&amp;M$66,'Original Calculateur S'!$C$4:$H$284,5,0),"")</f>
        <v/>
      </c>
      <c r="N137" s="174" t="str">
        <f>IFERROR(VLOOKUP($C137&amp;"_"&amp;N$66,'Original Calculateur S'!$C$4:$H$284,5,0),"")</f>
        <v/>
      </c>
      <c r="O137" s="174" t="str">
        <f>IFERROR(VLOOKUP($C137&amp;"_"&amp;O$66,'Original Calculateur S'!$C$4:$H$284,5,0),"")</f>
        <v/>
      </c>
      <c r="P137" s="174" t="str">
        <f>IFERROR(VLOOKUP($C137&amp;"_"&amp;P$66,'Original Calculateur S'!$C$4:$H$284,5,0),"")</f>
        <v/>
      </c>
      <c r="Q137" s="174" t="str">
        <f>IFERROR(VLOOKUP($C137&amp;"_"&amp;Q$66,'Original Calculateur S'!$C$4:$H$284,5,0),"")</f>
        <v/>
      </c>
      <c r="R137" s="174" t="str">
        <f>IFERROR(VLOOKUP($C137&amp;"_"&amp;R$66,'Original Calculateur S'!$C$4:$H$284,5,0),"")</f>
        <v/>
      </c>
      <c r="S137" s="174" t="str">
        <f>IFERROR(VLOOKUP($C137&amp;"_"&amp;S$66,'Original Calculateur S'!$C$4:$H$284,5,0),"")</f>
        <v/>
      </c>
      <c r="T137" s="174" t="str">
        <f>IFERROR(VLOOKUP($C137&amp;"_"&amp;T$66,'Original Calculateur S'!$C$4:$H$284,5,0),"")</f>
        <v/>
      </c>
      <c r="U137" s="174" t="str">
        <f>IFERROR(VLOOKUP($C137&amp;"_"&amp;U$66,'Original Calculateur S'!$C$4:$H$284,5,0),"")</f>
        <v/>
      </c>
      <c r="V137" s="174" t="str">
        <f>IFERROR(VLOOKUP($C137&amp;"_"&amp;V$66,'Original Calculateur S'!$C$4:$H$284,5,0),"")</f>
        <v/>
      </c>
      <c r="W137" s="174" t="str">
        <f>IFERROR(VLOOKUP($C137&amp;"_"&amp;W$66,'Original Calculateur S'!$C$4:$H$284,5,0),"")</f>
        <v/>
      </c>
      <c r="X137" s="174" t="str">
        <f>IFERROR(VLOOKUP($C137&amp;"_"&amp;X$66,'Original Calculateur S'!$C$4:$H$284,5,0),"")</f>
        <v/>
      </c>
      <c r="Y137" s="174" t="str">
        <f>IFERROR(VLOOKUP($C137&amp;"_"&amp;Y$66,'Original Calculateur S'!$C$4:$H$284,5,0),"")</f>
        <v/>
      </c>
      <c r="Z137" s="174" t="str">
        <f>IFERROR(VLOOKUP($C137&amp;"_"&amp;Z$66,'Original Calculateur S'!$C$4:$H$284,5,0),"")</f>
        <v/>
      </c>
      <c r="AA137" s="174" t="str">
        <f>IFERROR(VLOOKUP($C137&amp;"_"&amp;AA$66,'Original Calculateur S'!$C$4:$H$284,5,0),"")</f>
        <v/>
      </c>
      <c r="AB137" s="174" t="str">
        <f>IFERROR(VLOOKUP($C137&amp;"_"&amp;AB$66,'Original Calculateur S'!$C$4:$H$284,5,0),"")</f>
        <v/>
      </c>
      <c r="AC137" s="174" t="str">
        <f>IFERROR(VLOOKUP($C137&amp;"_"&amp;AC$66,'Original Calculateur S'!$C$4:$H$284,5,0),"")</f>
        <v/>
      </c>
      <c r="AD137" s="174" t="str">
        <f>IFERROR(VLOOKUP($C137&amp;"_"&amp;AD$66,'Original Calculateur S'!$C$4:$H$284,5,0),"")</f>
        <v/>
      </c>
      <c r="AE137" s="174" t="str">
        <f>IFERROR(VLOOKUP($C137&amp;"_"&amp;AE$66,'Original Calculateur S'!$C$4:$H$284,5,0),"")</f>
        <v/>
      </c>
      <c r="AF137" s="175">
        <f t="shared" si="2"/>
        <v>2.4E-2</v>
      </c>
    </row>
    <row r="138" spans="3:32" ht="12.75" hidden="1">
      <c r="C138" s="170" t="s">
        <v>47</v>
      </c>
      <c r="D138" s="171" t="str">
        <f>IFERROR(VLOOKUP($C138&amp;"_"&amp;D$66,'Original Calculateur S'!$C$4:$H$284,5,0),"")</f>
        <v/>
      </c>
      <c r="E138" s="171" t="str">
        <f>IFERROR(VLOOKUP($C138&amp;"_"&amp;E$66,'Original Calculateur S'!$C$4:$H$284,5,0),"")</f>
        <v/>
      </c>
      <c r="F138" s="171" t="str">
        <f>IFERROR(VLOOKUP($C138&amp;"_"&amp;F$66,'Original Calculateur S'!$C$4:$H$284,5,0),"")</f>
        <v/>
      </c>
      <c r="G138" s="171" t="str">
        <f>IFERROR(VLOOKUP($C138&amp;"_"&amp;G$66,'Original Calculateur S'!$C$4:$H$284,5,0),"")</f>
        <v/>
      </c>
      <c r="H138" s="171" t="str">
        <f>IFERROR(VLOOKUP($C138&amp;"_"&amp;H$66,'Original Calculateur S'!$C$4:$H$284,5,0),"")</f>
        <v/>
      </c>
      <c r="I138" s="171" t="str">
        <f>IFERROR(VLOOKUP($C138&amp;"_"&amp;I$66,'Original Calculateur S'!$C$4:$H$284,5,0),"")</f>
        <v/>
      </c>
      <c r="J138" s="171" t="str">
        <f>IFERROR(VLOOKUP($C138&amp;"_"&amp;J$66,'Original Calculateur S'!$C$4:$H$284,5,0),"")</f>
        <v/>
      </c>
      <c r="K138" s="171" t="str">
        <f>IFERROR(VLOOKUP($C138&amp;"_"&amp;K$66,'Original Calculateur S'!$C$4:$H$284,5,0),"")</f>
        <v/>
      </c>
      <c r="L138" s="171" t="str">
        <f>IFERROR(VLOOKUP($C138&amp;"_"&amp;L$66,'Original Calculateur S'!$C$4:$H$284,5,0),"")</f>
        <v/>
      </c>
      <c r="M138" s="171" t="str">
        <f>IFERROR(VLOOKUP($C138&amp;"_"&amp;M$66,'Original Calculateur S'!$C$4:$H$284,5,0),"")</f>
        <v/>
      </c>
      <c r="N138" s="171" t="str">
        <f>IFERROR(VLOOKUP($C138&amp;"_"&amp;N$66,'Original Calculateur S'!$C$4:$H$284,5,0),"")</f>
        <v/>
      </c>
      <c r="O138" s="171" t="str">
        <f>IFERROR(VLOOKUP($C138&amp;"_"&amp;O$66,'Original Calculateur S'!$C$4:$H$284,5,0),"")</f>
        <v/>
      </c>
      <c r="P138" s="171" t="str">
        <f>IFERROR(VLOOKUP($C138&amp;"_"&amp;P$66,'Original Calculateur S'!$C$4:$H$284,5,0),"")</f>
        <v/>
      </c>
      <c r="Q138" s="171" t="str">
        <f>IFERROR(VLOOKUP($C138&amp;"_"&amp;Q$66,'Original Calculateur S'!$C$4:$H$284,5,0),"")</f>
        <v/>
      </c>
      <c r="R138" s="171" t="str">
        <f>IFERROR(VLOOKUP($C138&amp;"_"&amp;R$66,'Original Calculateur S'!$C$4:$H$284,5,0),"")</f>
        <v/>
      </c>
      <c r="S138" s="171" t="str">
        <f>IFERROR(VLOOKUP($C138&amp;"_"&amp;S$66,'Original Calculateur S'!$C$4:$H$284,5,0),"")</f>
        <v/>
      </c>
      <c r="T138" s="171" t="str">
        <f>IFERROR(VLOOKUP($C138&amp;"_"&amp;T$66,'Original Calculateur S'!$C$4:$H$284,5,0),"")</f>
        <v/>
      </c>
      <c r="U138" s="171" t="str">
        <f>IFERROR(VLOOKUP($C138&amp;"_"&amp;U$66,'Original Calculateur S'!$C$4:$H$284,5,0),"")</f>
        <v/>
      </c>
      <c r="V138" s="171" t="str">
        <f>IFERROR(VLOOKUP($C138&amp;"_"&amp;V$66,'Original Calculateur S'!$C$4:$H$284,5,0),"")</f>
        <v/>
      </c>
      <c r="W138" s="171" t="str">
        <f>IFERROR(VLOOKUP($C138&amp;"_"&amp;W$66,'Original Calculateur S'!$C$4:$H$284,5,0),"")</f>
        <v/>
      </c>
      <c r="X138" s="171" t="str">
        <f>IFERROR(VLOOKUP($C138&amp;"_"&amp;X$66,'Original Calculateur S'!$C$4:$H$284,5,0),"")</f>
        <v/>
      </c>
      <c r="Y138" s="171" t="str">
        <f>IFERROR(VLOOKUP($C138&amp;"_"&amp;Y$66,'Original Calculateur S'!$C$4:$H$284,5,0),"")</f>
        <v/>
      </c>
      <c r="Z138" s="171" t="str">
        <f>IFERROR(VLOOKUP($C138&amp;"_"&amp;Z$66,'Original Calculateur S'!$C$4:$H$284,5,0),"")</f>
        <v/>
      </c>
      <c r="AA138" s="171" t="str">
        <f>IFERROR(VLOOKUP($C138&amp;"_"&amp;AA$66,'Original Calculateur S'!$C$4:$H$284,5,0),"")</f>
        <v/>
      </c>
      <c r="AB138" s="171" t="str">
        <f>IFERROR(VLOOKUP($C138&amp;"_"&amp;AB$66,'Original Calculateur S'!$C$4:$H$284,5,0),"")</f>
        <v/>
      </c>
      <c r="AC138" s="171" t="str">
        <f>IFERROR(VLOOKUP($C138&amp;"_"&amp;AC$66,'Original Calculateur S'!$C$4:$H$284,5,0),"")</f>
        <v/>
      </c>
      <c r="AD138" s="171" t="str">
        <f>IFERROR(VLOOKUP($C138&amp;"_"&amp;AD$66,'Original Calculateur S'!$C$4:$H$284,5,0),"")</f>
        <v/>
      </c>
      <c r="AE138" s="171" t="str">
        <f>IFERROR(VLOOKUP($C138&amp;"_"&amp;AE$66,'Original Calculateur S'!$C$4:$H$284,5,0),"")</f>
        <v/>
      </c>
      <c r="AF138" s="172">
        <f t="shared" si="2"/>
        <v>0</v>
      </c>
    </row>
    <row r="139" spans="3:32" ht="12.75" hidden="1">
      <c r="C139" s="173" t="s">
        <v>48</v>
      </c>
      <c r="D139" s="174" t="str">
        <f>IFERROR(VLOOKUP($C139&amp;"_"&amp;D$66,'Original Calculateur S'!$C$4:$H$284,5,0),"")</f>
        <v/>
      </c>
      <c r="E139" s="174" t="str">
        <f>IFERROR(VLOOKUP($C139&amp;"_"&amp;E$66,'Original Calculateur S'!$C$4:$H$284,5,0),"")</f>
        <v/>
      </c>
      <c r="F139" s="174" t="str">
        <f>IFERROR(VLOOKUP($C139&amp;"_"&amp;F$66,'Original Calculateur S'!$C$4:$H$284,5,0),"")</f>
        <v/>
      </c>
      <c r="G139" s="174" t="str">
        <f>IFERROR(VLOOKUP($C139&amp;"_"&amp;G$66,'Original Calculateur S'!$C$4:$H$284,5,0),"")</f>
        <v/>
      </c>
      <c r="H139" s="174" t="str">
        <f>IFERROR(VLOOKUP($C139&amp;"_"&amp;H$66,'Original Calculateur S'!$C$4:$H$284,5,0),"")</f>
        <v/>
      </c>
      <c r="I139" s="174" t="str">
        <f>IFERROR(VLOOKUP($C139&amp;"_"&amp;I$66,'Original Calculateur S'!$C$4:$H$284,5,0),"")</f>
        <v/>
      </c>
      <c r="J139" s="174" t="str">
        <f>IFERROR(VLOOKUP($C139&amp;"_"&amp;J$66,'Original Calculateur S'!$C$4:$H$284,5,0),"")</f>
        <v/>
      </c>
      <c r="K139" s="174" t="str">
        <f>IFERROR(VLOOKUP($C139&amp;"_"&amp;K$66,'Original Calculateur S'!$C$4:$H$284,5,0),"")</f>
        <v/>
      </c>
      <c r="L139" s="174" t="str">
        <f>IFERROR(VLOOKUP($C139&amp;"_"&amp;L$66,'Original Calculateur S'!$C$4:$H$284,5,0),"")</f>
        <v/>
      </c>
      <c r="M139" s="174" t="str">
        <f>IFERROR(VLOOKUP($C139&amp;"_"&amp;M$66,'Original Calculateur S'!$C$4:$H$284,5,0),"")</f>
        <v/>
      </c>
      <c r="N139" s="174" t="str">
        <f>IFERROR(VLOOKUP($C139&amp;"_"&amp;N$66,'Original Calculateur S'!$C$4:$H$284,5,0),"")</f>
        <v/>
      </c>
      <c r="O139" s="174" t="str">
        <f>IFERROR(VLOOKUP($C139&amp;"_"&amp;O$66,'Original Calculateur S'!$C$4:$H$284,5,0),"")</f>
        <v/>
      </c>
      <c r="P139" s="174" t="str">
        <f>IFERROR(VLOOKUP($C139&amp;"_"&amp;P$66,'Original Calculateur S'!$C$4:$H$284,5,0),"")</f>
        <v/>
      </c>
      <c r="Q139" s="174" t="str">
        <f>IFERROR(VLOOKUP($C139&amp;"_"&amp;Q$66,'Original Calculateur S'!$C$4:$H$284,5,0),"")</f>
        <v/>
      </c>
      <c r="R139" s="174" t="str">
        <f>IFERROR(VLOOKUP($C139&amp;"_"&amp;R$66,'Original Calculateur S'!$C$4:$H$284,5,0),"")</f>
        <v/>
      </c>
      <c r="S139" s="174" t="str">
        <f>IFERROR(VLOOKUP($C139&amp;"_"&amp;S$66,'Original Calculateur S'!$C$4:$H$284,5,0),"")</f>
        <v/>
      </c>
      <c r="T139" s="174" t="str">
        <f>IFERROR(VLOOKUP($C139&amp;"_"&amp;T$66,'Original Calculateur S'!$C$4:$H$284,5,0),"")</f>
        <v/>
      </c>
      <c r="U139" s="174" t="str">
        <f>IFERROR(VLOOKUP($C139&amp;"_"&amp;U$66,'Original Calculateur S'!$C$4:$H$284,5,0),"")</f>
        <v/>
      </c>
      <c r="V139" s="174" t="str">
        <f>IFERROR(VLOOKUP($C139&amp;"_"&amp;V$66,'Original Calculateur S'!$C$4:$H$284,5,0),"")</f>
        <v/>
      </c>
      <c r="W139" s="174" t="str">
        <f>IFERROR(VLOOKUP($C139&amp;"_"&amp;W$66,'Original Calculateur S'!$C$4:$H$284,5,0),"")</f>
        <v/>
      </c>
      <c r="X139" s="174" t="str">
        <f>IFERROR(VLOOKUP($C139&amp;"_"&amp;X$66,'Original Calculateur S'!$C$4:$H$284,5,0),"")</f>
        <v/>
      </c>
      <c r="Y139" s="174" t="str">
        <f>IFERROR(VLOOKUP($C139&amp;"_"&amp;Y$66,'Original Calculateur S'!$C$4:$H$284,5,0),"")</f>
        <v/>
      </c>
      <c r="Z139" s="174" t="str">
        <f>IFERROR(VLOOKUP($C139&amp;"_"&amp;Z$66,'Original Calculateur S'!$C$4:$H$284,5,0),"")</f>
        <v/>
      </c>
      <c r="AA139" s="174" t="str">
        <f>IFERROR(VLOOKUP($C139&amp;"_"&amp;AA$66,'Original Calculateur S'!$C$4:$H$284,5,0),"")</f>
        <v/>
      </c>
      <c r="AB139" s="174" t="str">
        <f>IFERROR(VLOOKUP($C139&amp;"_"&amp;AB$66,'Original Calculateur S'!$C$4:$H$284,5,0),"")</f>
        <v/>
      </c>
      <c r="AC139" s="174" t="str">
        <f>IFERROR(VLOOKUP($C139&amp;"_"&amp;AC$66,'Original Calculateur S'!$C$4:$H$284,5,0),"")</f>
        <v/>
      </c>
      <c r="AD139" s="174" t="str">
        <f>IFERROR(VLOOKUP($C139&amp;"_"&amp;AD$66,'Original Calculateur S'!$C$4:$H$284,5,0),"")</f>
        <v/>
      </c>
      <c r="AE139" s="174" t="str">
        <f>IFERROR(VLOOKUP($C139&amp;"_"&amp;AE$66,'Original Calculateur S'!$C$4:$H$284,5,0),"")</f>
        <v/>
      </c>
      <c r="AF139" s="175">
        <f t="shared" si="2"/>
        <v>0</v>
      </c>
    </row>
    <row r="140" spans="3:32" ht="12.75" hidden="1">
      <c r="C140" s="170" t="s">
        <v>13</v>
      </c>
      <c r="D140" s="171">
        <f>IFERROR(VLOOKUP($C140&amp;"_"&amp;D$66,'Original Calculateur S'!$C$4:$H$284,5,0),"")</f>
        <v>0.73499999999999999</v>
      </c>
      <c r="E140" s="171">
        <f>IFERROR(VLOOKUP($C140&amp;"_"&amp;E$66,'Original Calculateur S'!$C$4:$H$284,5,0),"")</f>
        <v>0.73499999999999999</v>
      </c>
      <c r="F140" s="171" t="str">
        <f>IFERROR(VLOOKUP($C140&amp;"_"&amp;F$66,'Original Calculateur S'!$C$4:$H$284,5,0),"")</f>
        <v/>
      </c>
      <c r="G140" s="171" t="str">
        <f>IFERROR(VLOOKUP($C140&amp;"_"&amp;G$66,'Original Calculateur S'!$C$4:$H$284,5,0),"")</f>
        <v/>
      </c>
      <c r="H140" s="171" t="str">
        <f>IFERROR(VLOOKUP($C140&amp;"_"&amp;H$66,'Original Calculateur S'!$C$4:$H$284,5,0),"")</f>
        <v/>
      </c>
      <c r="I140" s="171" t="str">
        <f>IFERROR(VLOOKUP($C140&amp;"_"&amp;I$66,'Original Calculateur S'!$C$4:$H$284,5,0),"")</f>
        <v/>
      </c>
      <c r="J140" s="171" t="str">
        <f>IFERROR(VLOOKUP($C140&amp;"_"&amp;J$66,'Original Calculateur S'!$C$4:$H$284,5,0),"")</f>
        <v/>
      </c>
      <c r="K140" s="171" t="str">
        <f>IFERROR(VLOOKUP($C140&amp;"_"&amp;K$66,'Original Calculateur S'!$C$4:$H$284,5,0),"")</f>
        <v/>
      </c>
      <c r="L140" s="171" t="str">
        <f>IFERROR(VLOOKUP($C140&amp;"_"&amp;L$66,'Original Calculateur S'!$C$4:$H$284,5,0),"")</f>
        <v/>
      </c>
      <c r="M140" s="171" t="str">
        <f>IFERROR(VLOOKUP($C140&amp;"_"&amp;M$66,'Original Calculateur S'!$C$4:$H$284,5,0),"")</f>
        <v/>
      </c>
      <c r="N140" s="171" t="str">
        <f>IFERROR(VLOOKUP($C140&amp;"_"&amp;N$66,'Original Calculateur S'!$C$4:$H$284,5,0),"")</f>
        <v/>
      </c>
      <c r="O140" s="171" t="str">
        <f>IFERROR(VLOOKUP($C140&amp;"_"&amp;O$66,'Original Calculateur S'!$C$4:$H$284,5,0),"")</f>
        <v/>
      </c>
      <c r="P140" s="171" t="str">
        <f>IFERROR(VLOOKUP($C140&amp;"_"&amp;P$66,'Original Calculateur S'!$C$4:$H$284,5,0),"")</f>
        <v/>
      </c>
      <c r="Q140" s="171" t="str">
        <f>IFERROR(VLOOKUP($C140&amp;"_"&amp;Q$66,'Original Calculateur S'!$C$4:$H$284,5,0),"")</f>
        <v/>
      </c>
      <c r="R140" s="171" t="str">
        <f>IFERROR(VLOOKUP($C140&amp;"_"&amp;R$66,'Original Calculateur S'!$C$4:$H$284,5,0),"")</f>
        <v/>
      </c>
      <c r="S140" s="171" t="str">
        <f>IFERROR(VLOOKUP($C140&amp;"_"&amp;S$66,'Original Calculateur S'!$C$4:$H$284,5,0),"")</f>
        <v/>
      </c>
      <c r="T140" s="171" t="str">
        <f>IFERROR(VLOOKUP($C140&amp;"_"&amp;T$66,'Original Calculateur S'!$C$4:$H$284,5,0),"")</f>
        <v/>
      </c>
      <c r="U140" s="171" t="str">
        <f>IFERROR(VLOOKUP($C140&amp;"_"&amp;U$66,'Original Calculateur S'!$C$4:$H$284,5,0),"")</f>
        <v/>
      </c>
      <c r="V140" s="171" t="str">
        <f>IFERROR(VLOOKUP($C140&amp;"_"&amp;V$66,'Original Calculateur S'!$C$4:$H$284,5,0),"")</f>
        <v/>
      </c>
      <c r="W140" s="171" t="str">
        <f>IFERROR(VLOOKUP($C140&amp;"_"&amp;W$66,'Original Calculateur S'!$C$4:$H$284,5,0),"")</f>
        <v/>
      </c>
      <c r="X140" s="171" t="str">
        <f>IFERROR(VLOOKUP($C140&amp;"_"&amp;X$66,'Original Calculateur S'!$C$4:$H$284,5,0),"")</f>
        <v/>
      </c>
      <c r="Y140" s="171" t="str">
        <f>IFERROR(VLOOKUP($C140&amp;"_"&amp;Y$66,'Original Calculateur S'!$C$4:$H$284,5,0),"")</f>
        <v/>
      </c>
      <c r="Z140" s="171" t="str">
        <f>IFERROR(VLOOKUP($C140&amp;"_"&amp;Z$66,'Original Calculateur S'!$C$4:$H$284,5,0),"")</f>
        <v/>
      </c>
      <c r="AA140" s="171" t="str">
        <f>IFERROR(VLOOKUP($C140&amp;"_"&amp;AA$66,'Original Calculateur S'!$C$4:$H$284,5,0),"")</f>
        <v/>
      </c>
      <c r="AB140" s="171" t="str">
        <f>IFERROR(VLOOKUP($C140&amp;"_"&amp;AB$66,'Original Calculateur S'!$C$4:$H$284,5,0),"")</f>
        <v/>
      </c>
      <c r="AC140" s="171" t="str">
        <f>IFERROR(VLOOKUP($C140&amp;"_"&amp;AC$66,'Original Calculateur S'!$C$4:$H$284,5,0),"")</f>
        <v/>
      </c>
      <c r="AD140" s="171" t="str">
        <f>IFERROR(VLOOKUP($C140&amp;"_"&amp;AD$66,'Original Calculateur S'!$C$4:$H$284,5,0),"")</f>
        <v/>
      </c>
      <c r="AE140" s="171" t="str">
        <f>IFERROR(VLOOKUP($C140&amp;"_"&amp;AE$66,'Original Calculateur S'!$C$4:$H$284,5,0),"")</f>
        <v/>
      </c>
      <c r="AF140" s="172">
        <f t="shared" si="2"/>
        <v>1.47</v>
      </c>
    </row>
    <row r="141" spans="3:32" ht="12.75" hidden="1">
      <c r="C141" s="170" t="s">
        <v>49</v>
      </c>
      <c r="D141" s="174">
        <f>IFERROR(VLOOKUP($C141&amp;"_"&amp;D$66,'Original Calculateur S'!$C$4:$H$284,5,0),"")</f>
        <v>4.0000000000000001E-3</v>
      </c>
      <c r="E141" s="174" t="str">
        <f>IFERROR(VLOOKUP($C141&amp;"_"&amp;E$66,'Original Calculateur S'!$C$4:$H$284,5,0),"")</f>
        <v/>
      </c>
      <c r="F141" s="174" t="str">
        <f>IFERROR(VLOOKUP($C141&amp;"_"&amp;F$66,'Original Calculateur S'!$C$4:$H$284,5,0),"")</f>
        <v/>
      </c>
      <c r="G141" s="174" t="str">
        <f>IFERROR(VLOOKUP($C141&amp;"_"&amp;G$66,'Original Calculateur S'!$C$4:$H$284,5,0),"")</f>
        <v/>
      </c>
      <c r="H141" s="174" t="str">
        <f>IFERROR(VLOOKUP($C141&amp;"_"&amp;H$66,'Original Calculateur S'!$C$4:$H$284,5,0),"")</f>
        <v/>
      </c>
      <c r="I141" s="174" t="str">
        <f>IFERROR(VLOOKUP($C141&amp;"_"&amp;I$66,'Original Calculateur S'!$C$4:$H$284,5,0),"")</f>
        <v/>
      </c>
      <c r="J141" s="174" t="str">
        <f>IFERROR(VLOOKUP($C141&amp;"_"&amp;J$66,'Original Calculateur S'!$C$4:$H$284,5,0),"")</f>
        <v/>
      </c>
      <c r="K141" s="174" t="str">
        <f>IFERROR(VLOOKUP($C141&amp;"_"&amp;K$66,'Original Calculateur S'!$C$4:$H$284,5,0),"")</f>
        <v/>
      </c>
      <c r="L141" s="174" t="str">
        <f>IFERROR(VLOOKUP($C141&amp;"_"&amp;L$66,'Original Calculateur S'!$C$4:$H$284,5,0),"")</f>
        <v/>
      </c>
      <c r="M141" s="174" t="str">
        <f>IFERROR(VLOOKUP($C141&amp;"_"&amp;M$66,'Original Calculateur S'!$C$4:$H$284,5,0),"")</f>
        <v/>
      </c>
      <c r="N141" s="174" t="str">
        <f>IFERROR(VLOOKUP($C141&amp;"_"&amp;N$66,'Original Calculateur S'!$C$4:$H$284,5,0),"")</f>
        <v/>
      </c>
      <c r="O141" s="174" t="str">
        <f>IFERROR(VLOOKUP($C141&amp;"_"&amp;O$66,'Original Calculateur S'!$C$4:$H$284,5,0),"")</f>
        <v/>
      </c>
      <c r="P141" s="174" t="str">
        <f>IFERROR(VLOOKUP($C141&amp;"_"&amp;P$66,'Original Calculateur S'!$C$4:$H$284,5,0),"")</f>
        <v/>
      </c>
      <c r="Q141" s="174" t="str">
        <f>IFERROR(VLOOKUP($C141&amp;"_"&amp;Q$66,'Original Calculateur S'!$C$4:$H$284,5,0),"")</f>
        <v/>
      </c>
      <c r="R141" s="174" t="str">
        <f>IFERROR(VLOOKUP($C141&amp;"_"&amp;R$66,'Original Calculateur S'!$C$4:$H$284,5,0),"")</f>
        <v/>
      </c>
      <c r="S141" s="174" t="str">
        <f>IFERROR(VLOOKUP($C141&amp;"_"&amp;S$66,'Original Calculateur S'!$C$4:$H$284,5,0),"")</f>
        <v/>
      </c>
      <c r="T141" s="174" t="str">
        <f>IFERROR(VLOOKUP($C141&amp;"_"&amp;T$66,'Original Calculateur S'!$C$4:$H$284,5,0),"")</f>
        <v/>
      </c>
      <c r="U141" s="174" t="str">
        <f>IFERROR(VLOOKUP($C141&amp;"_"&amp;U$66,'Original Calculateur S'!$C$4:$H$284,5,0),"")</f>
        <v/>
      </c>
      <c r="V141" s="174" t="str">
        <f>IFERROR(VLOOKUP($C141&amp;"_"&amp;V$66,'Original Calculateur S'!$C$4:$H$284,5,0),"")</f>
        <v/>
      </c>
      <c r="W141" s="174" t="str">
        <f>IFERROR(VLOOKUP($C141&amp;"_"&amp;W$66,'Original Calculateur S'!$C$4:$H$284,5,0),"")</f>
        <v/>
      </c>
      <c r="X141" s="174" t="str">
        <f>IFERROR(VLOOKUP($C141&amp;"_"&amp;X$66,'Original Calculateur S'!$C$4:$H$284,5,0),"")</f>
        <v/>
      </c>
      <c r="Y141" s="174" t="str">
        <f>IFERROR(VLOOKUP($C141&amp;"_"&amp;Y$66,'Original Calculateur S'!$C$4:$H$284,5,0),"")</f>
        <v/>
      </c>
      <c r="Z141" s="174" t="str">
        <f>IFERROR(VLOOKUP($C141&amp;"_"&amp;Z$66,'Original Calculateur S'!$C$4:$H$284,5,0),"")</f>
        <v/>
      </c>
      <c r="AA141" s="174" t="str">
        <f>IFERROR(VLOOKUP($C141&amp;"_"&amp;AA$66,'Original Calculateur S'!$C$4:$H$284,5,0),"")</f>
        <v/>
      </c>
      <c r="AB141" s="174" t="str">
        <f>IFERROR(VLOOKUP($C141&amp;"_"&amp;AB$66,'Original Calculateur S'!$C$4:$H$284,5,0),"")</f>
        <v/>
      </c>
      <c r="AC141" s="174" t="str">
        <f>IFERROR(VLOOKUP($C141&amp;"_"&amp;AC$66,'Original Calculateur S'!$C$4:$H$284,5,0),"")</f>
        <v/>
      </c>
      <c r="AD141" s="174" t="str">
        <f>IFERROR(VLOOKUP($C141&amp;"_"&amp;AD$66,'Original Calculateur S'!$C$4:$H$284,5,0),"")</f>
        <v/>
      </c>
      <c r="AE141" s="174" t="str">
        <f>IFERROR(VLOOKUP($C141&amp;"_"&amp;AE$66,'Original Calculateur S'!$C$4:$H$284,5,0),"")</f>
        <v/>
      </c>
      <c r="AF141" s="175">
        <f t="shared" si="2"/>
        <v>4.0000000000000001E-3</v>
      </c>
    </row>
    <row r="142" spans="3:32" ht="12.75" hidden="1">
      <c r="C142" s="176" t="s">
        <v>95</v>
      </c>
      <c r="D142" s="171">
        <f>IFERROR(VLOOKUP($C142&amp;"_"&amp;D$66,'Original Calculateur S'!$C$4:$H$284,5,0),"")</f>
        <v>0</v>
      </c>
      <c r="E142" s="171">
        <f>IFERROR(VLOOKUP($C142&amp;"_"&amp;E$66,'Original Calculateur S'!$C$4:$H$284,5,0),"")</f>
        <v>0.40499999999999992</v>
      </c>
      <c r="F142" s="171" t="str">
        <f>IFERROR(VLOOKUP($C142&amp;"_"&amp;F$66,'Original Calculateur S'!$C$4:$H$284,5,0),"")</f>
        <v/>
      </c>
      <c r="G142" s="171" t="str">
        <f>IFERROR(VLOOKUP($C142&amp;"_"&amp;G$66,'Original Calculateur S'!$C$4:$H$284,5,0),"")</f>
        <v/>
      </c>
      <c r="H142" s="171" t="str">
        <f>IFERROR(VLOOKUP($C142&amp;"_"&amp;H$66,'Original Calculateur S'!$C$4:$H$284,5,0),"")</f>
        <v/>
      </c>
      <c r="I142" s="171" t="str">
        <f>IFERROR(VLOOKUP($C142&amp;"_"&amp;I$66,'Original Calculateur S'!$C$4:$H$284,5,0),"")</f>
        <v/>
      </c>
      <c r="J142" s="171" t="str">
        <f>IFERROR(VLOOKUP($C142&amp;"_"&amp;J$66,'Original Calculateur S'!$C$4:$H$284,5,0),"")</f>
        <v/>
      </c>
      <c r="K142" s="171" t="str">
        <f>IFERROR(VLOOKUP($C142&amp;"_"&amp;K$66,'Original Calculateur S'!$C$4:$H$284,5,0),"")</f>
        <v/>
      </c>
      <c r="L142" s="171" t="str">
        <f>IFERROR(VLOOKUP($C142&amp;"_"&amp;L$66,'Original Calculateur S'!$C$4:$H$284,5,0),"")</f>
        <v/>
      </c>
      <c r="M142" s="171" t="str">
        <f>IFERROR(VLOOKUP($C142&amp;"_"&amp;M$66,'Original Calculateur S'!$C$4:$H$284,5,0),"")</f>
        <v/>
      </c>
      <c r="N142" s="171" t="str">
        <f>IFERROR(VLOOKUP($C142&amp;"_"&amp;N$66,'Original Calculateur S'!$C$4:$H$284,5,0),"")</f>
        <v/>
      </c>
      <c r="O142" s="171" t="str">
        <f>IFERROR(VLOOKUP($C142&amp;"_"&amp;O$66,'Original Calculateur S'!$C$4:$H$284,5,0),"")</f>
        <v/>
      </c>
      <c r="P142" s="171" t="str">
        <f>IFERROR(VLOOKUP($C142&amp;"_"&amp;P$66,'Original Calculateur S'!$C$4:$H$284,5,0),"")</f>
        <v/>
      </c>
      <c r="Q142" s="171" t="str">
        <f>IFERROR(VLOOKUP($C142&amp;"_"&amp;Q$66,'Original Calculateur S'!$C$4:$H$284,5,0),"")</f>
        <v/>
      </c>
      <c r="R142" s="171" t="str">
        <f>IFERROR(VLOOKUP($C142&amp;"_"&amp;R$66,'Original Calculateur S'!$C$4:$H$284,5,0),"")</f>
        <v/>
      </c>
      <c r="S142" s="171" t="str">
        <f>IFERROR(VLOOKUP($C142&amp;"_"&amp;S$66,'Original Calculateur S'!$C$4:$H$284,5,0),"")</f>
        <v/>
      </c>
      <c r="T142" s="171" t="str">
        <f>IFERROR(VLOOKUP($C142&amp;"_"&amp;T$66,'Original Calculateur S'!$C$4:$H$284,5,0),"")</f>
        <v/>
      </c>
      <c r="U142" s="171" t="str">
        <f>IFERROR(VLOOKUP($C142&amp;"_"&amp;U$66,'Original Calculateur S'!$C$4:$H$284,5,0),"")</f>
        <v/>
      </c>
      <c r="V142" s="171" t="str">
        <f>IFERROR(VLOOKUP($C142&amp;"_"&amp;V$66,'Original Calculateur S'!$C$4:$H$284,5,0),"")</f>
        <v/>
      </c>
      <c r="W142" s="171" t="str">
        <f>IFERROR(VLOOKUP($C142&amp;"_"&amp;W$66,'Original Calculateur S'!$C$4:$H$284,5,0),"")</f>
        <v/>
      </c>
      <c r="X142" s="171" t="str">
        <f>IFERROR(VLOOKUP($C142&amp;"_"&amp;X$66,'Original Calculateur S'!$C$4:$H$284,5,0),"")</f>
        <v/>
      </c>
      <c r="Y142" s="171" t="str">
        <f>IFERROR(VLOOKUP($C142&amp;"_"&amp;Y$66,'Original Calculateur S'!$C$4:$H$284,5,0),"")</f>
        <v/>
      </c>
      <c r="Z142" s="171" t="str">
        <f>IFERROR(VLOOKUP($C142&amp;"_"&amp;Z$66,'Original Calculateur S'!$C$4:$H$284,5,0),"")</f>
        <v/>
      </c>
      <c r="AA142" s="171" t="str">
        <f>IFERROR(VLOOKUP($C142&amp;"_"&amp;AA$66,'Original Calculateur S'!$C$4:$H$284,5,0),"")</f>
        <v/>
      </c>
      <c r="AB142" s="171" t="str">
        <f>IFERROR(VLOOKUP($C142&amp;"_"&amp;AB$66,'Original Calculateur S'!$C$4:$H$284,5,0),"")</f>
        <v/>
      </c>
      <c r="AC142" s="171" t="str">
        <f>IFERROR(VLOOKUP($C142&amp;"_"&amp;AC$66,'Original Calculateur S'!$C$4:$H$284,5,0),"")</f>
        <v/>
      </c>
      <c r="AD142" s="171" t="str">
        <f>IFERROR(VLOOKUP($C142&amp;"_"&amp;AD$66,'Original Calculateur S'!$C$4:$H$284,5,0),"")</f>
        <v/>
      </c>
      <c r="AE142" s="171" t="str">
        <f>IFERROR(VLOOKUP($C142&amp;"_"&amp;AE$66,'Original Calculateur S'!$C$4:$H$284,5,0),"")</f>
        <v/>
      </c>
      <c r="AF142" s="172">
        <f t="shared" si="2"/>
        <v>0.40499999999999992</v>
      </c>
    </row>
    <row r="143" spans="3:32" ht="12.75" hidden="1">
      <c r="C143" s="173" t="s">
        <v>58</v>
      </c>
      <c r="D143" s="174">
        <f>IFERROR(VLOOKUP($C143&amp;"_"&amp;D$66,'Original Calculateur S'!$C$4:$H$284,5,0),"")</f>
        <v>4.6844999999999998E-2</v>
      </c>
      <c r="E143" s="174" t="str">
        <f>IFERROR(VLOOKUP($C143&amp;"_"&amp;E$66,'Original Calculateur S'!$C$4:$H$284,5,0),"")</f>
        <v/>
      </c>
      <c r="F143" s="174" t="str">
        <f>IFERROR(VLOOKUP($C143&amp;"_"&amp;F$66,'Original Calculateur S'!$C$4:$H$284,5,0),"")</f>
        <v/>
      </c>
      <c r="G143" s="174" t="str">
        <f>IFERROR(VLOOKUP($C143&amp;"_"&amp;G$66,'Original Calculateur S'!$C$4:$H$284,5,0),"")</f>
        <v/>
      </c>
      <c r="H143" s="174" t="str">
        <f>IFERROR(VLOOKUP($C143&amp;"_"&amp;H$66,'Original Calculateur S'!$C$4:$H$284,5,0),"")</f>
        <v/>
      </c>
      <c r="I143" s="174" t="str">
        <f>IFERROR(VLOOKUP($C143&amp;"_"&amp;I$66,'Original Calculateur S'!$C$4:$H$284,5,0),"")</f>
        <v/>
      </c>
      <c r="J143" s="174" t="str">
        <f>IFERROR(VLOOKUP($C143&amp;"_"&amp;J$66,'Original Calculateur S'!$C$4:$H$284,5,0),"")</f>
        <v/>
      </c>
      <c r="K143" s="174" t="str">
        <f>IFERROR(VLOOKUP($C143&amp;"_"&amp;K$66,'Original Calculateur S'!$C$4:$H$284,5,0),"")</f>
        <v/>
      </c>
      <c r="L143" s="174" t="str">
        <f>IFERROR(VLOOKUP($C143&amp;"_"&amp;L$66,'Original Calculateur S'!$C$4:$H$284,5,0),"")</f>
        <v/>
      </c>
      <c r="M143" s="174" t="str">
        <f>IFERROR(VLOOKUP($C143&amp;"_"&amp;M$66,'Original Calculateur S'!$C$4:$H$284,5,0),"")</f>
        <v/>
      </c>
      <c r="N143" s="174" t="str">
        <f>IFERROR(VLOOKUP($C143&amp;"_"&amp;N$66,'Original Calculateur S'!$C$4:$H$284,5,0),"")</f>
        <v/>
      </c>
      <c r="O143" s="174" t="str">
        <f>IFERROR(VLOOKUP($C143&amp;"_"&amp;O$66,'Original Calculateur S'!$C$4:$H$284,5,0),"")</f>
        <v/>
      </c>
      <c r="P143" s="174" t="str">
        <f>IFERROR(VLOOKUP($C143&amp;"_"&amp;P$66,'Original Calculateur S'!$C$4:$H$284,5,0),"")</f>
        <v/>
      </c>
      <c r="Q143" s="174" t="str">
        <f>IFERROR(VLOOKUP($C143&amp;"_"&amp;Q$66,'Original Calculateur S'!$C$4:$H$284,5,0),"")</f>
        <v/>
      </c>
      <c r="R143" s="174" t="str">
        <f>IFERROR(VLOOKUP($C143&amp;"_"&amp;R$66,'Original Calculateur S'!$C$4:$H$284,5,0),"")</f>
        <v/>
      </c>
      <c r="S143" s="174" t="str">
        <f>IFERROR(VLOOKUP($C143&amp;"_"&amp;S$66,'Original Calculateur S'!$C$4:$H$284,5,0),"")</f>
        <v/>
      </c>
      <c r="T143" s="174" t="str">
        <f>IFERROR(VLOOKUP($C143&amp;"_"&amp;T$66,'Original Calculateur S'!$C$4:$H$284,5,0),"")</f>
        <v/>
      </c>
      <c r="U143" s="174" t="str">
        <f>IFERROR(VLOOKUP($C143&amp;"_"&amp;U$66,'Original Calculateur S'!$C$4:$H$284,5,0),"")</f>
        <v/>
      </c>
      <c r="V143" s="174" t="str">
        <f>IFERROR(VLOOKUP($C143&amp;"_"&amp;V$66,'Original Calculateur S'!$C$4:$H$284,5,0),"")</f>
        <v/>
      </c>
      <c r="W143" s="174" t="str">
        <f>IFERROR(VLOOKUP($C143&amp;"_"&amp;W$66,'Original Calculateur S'!$C$4:$H$284,5,0),"")</f>
        <v/>
      </c>
      <c r="X143" s="174" t="str">
        <f>IFERROR(VLOOKUP($C143&amp;"_"&amp;X$66,'Original Calculateur S'!$C$4:$H$284,5,0),"")</f>
        <v/>
      </c>
      <c r="Y143" s="174" t="str">
        <f>IFERROR(VLOOKUP($C143&amp;"_"&amp;Y$66,'Original Calculateur S'!$C$4:$H$284,5,0),"")</f>
        <v/>
      </c>
      <c r="Z143" s="174" t="str">
        <f>IFERROR(VLOOKUP($C143&amp;"_"&amp;Z$66,'Original Calculateur S'!$C$4:$H$284,5,0),"")</f>
        <v/>
      </c>
      <c r="AA143" s="174" t="str">
        <f>IFERROR(VLOOKUP($C143&amp;"_"&amp;AA$66,'Original Calculateur S'!$C$4:$H$284,5,0),"")</f>
        <v/>
      </c>
      <c r="AB143" s="174" t="str">
        <f>IFERROR(VLOOKUP($C143&amp;"_"&amp;AB$66,'Original Calculateur S'!$C$4:$H$284,5,0),"")</f>
        <v/>
      </c>
      <c r="AC143" s="174" t="str">
        <f>IFERROR(VLOOKUP($C143&amp;"_"&amp;AC$66,'Original Calculateur S'!$C$4:$H$284,5,0),"")</f>
        <v/>
      </c>
      <c r="AD143" s="174" t="str">
        <f>IFERROR(VLOOKUP($C143&amp;"_"&amp;AD$66,'Original Calculateur S'!$C$4:$H$284,5,0),"")</f>
        <v/>
      </c>
      <c r="AE143" s="174" t="str">
        <f>IFERROR(VLOOKUP($C143&amp;"_"&amp;AE$66,'Original Calculateur S'!$C$4:$H$284,5,0),"")</f>
        <v/>
      </c>
      <c r="AF143" s="175">
        <f t="shared" si="2"/>
        <v>4.6844999999999998E-2</v>
      </c>
    </row>
    <row r="144" spans="3:32" ht="12.75" hidden="1">
      <c r="C144" s="176" t="s">
        <v>56</v>
      </c>
      <c r="D144" s="171">
        <f>IFERROR(VLOOKUP($C144&amp;"_"&amp;D$66,'Original Calculateur S'!$C$4:$H$284,5,0),"")</f>
        <v>0.26657999999999998</v>
      </c>
      <c r="E144" s="171" t="str">
        <f>IFERROR(VLOOKUP($C144&amp;"_"&amp;E$66,'Original Calculateur S'!$C$4:$H$284,5,0),"")</f>
        <v/>
      </c>
      <c r="F144" s="171" t="str">
        <f>IFERROR(VLOOKUP($C144&amp;"_"&amp;F$66,'Original Calculateur S'!$C$4:$H$284,5,0),"")</f>
        <v/>
      </c>
      <c r="G144" s="171" t="str">
        <f>IFERROR(VLOOKUP($C144&amp;"_"&amp;G$66,'Original Calculateur S'!$C$4:$H$284,5,0),"")</f>
        <v/>
      </c>
      <c r="H144" s="171" t="str">
        <f>IFERROR(VLOOKUP($C144&amp;"_"&amp;H$66,'Original Calculateur S'!$C$4:$H$284,5,0),"")</f>
        <v/>
      </c>
      <c r="I144" s="171" t="str">
        <f>IFERROR(VLOOKUP($C144&amp;"_"&amp;I$66,'Original Calculateur S'!$C$4:$H$284,5,0),"")</f>
        <v/>
      </c>
      <c r="J144" s="171" t="str">
        <f>IFERROR(VLOOKUP($C144&amp;"_"&amp;J$66,'Original Calculateur S'!$C$4:$H$284,5,0),"")</f>
        <v/>
      </c>
      <c r="K144" s="171" t="str">
        <f>IFERROR(VLOOKUP($C144&amp;"_"&amp;K$66,'Original Calculateur S'!$C$4:$H$284,5,0),"")</f>
        <v/>
      </c>
      <c r="L144" s="171" t="str">
        <f>IFERROR(VLOOKUP($C144&amp;"_"&amp;L$66,'Original Calculateur S'!$C$4:$H$284,5,0),"")</f>
        <v/>
      </c>
      <c r="M144" s="171" t="str">
        <f>IFERROR(VLOOKUP($C144&amp;"_"&amp;M$66,'Original Calculateur S'!$C$4:$H$284,5,0),"")</f>
        <v/>
      </c>
      <c r="N144" s="171" t="str">
        <f>IFERROR(VLOOKUP($C144&amp;"_"&amp;N$66,'Original Calculateur S'!$C$4:$H$284,5,0),"")</f>
        <v/>
      </c>
      <c r="O144" s="171" t="str">
        <f>IFERROR(VLOOKUP($C144&amp;"_"&amp;O$66,'Original Calculateur S'!$C$4:$H$284,5,0),"")</f>
        <v/>
      </c>
      <c r="P144" s="171" t="str">
        <f>IFERROR(VLOOKUP($C144&amp;"_"&amp;P$66,'Original Calculateur S'!$C$4:$H$284,5,0),"")</f>
        <v/>
      </c>
      <c r="Q144" s="171" t="str">
        <f>IFERROR(VLOOKUP($C144&amp;"_"&amp;Q$66,'Original Calculateur S'!$C$4:$H$284,5,0),"")</f>
        <v/>
      </c>
      <c r="R144" s="171" t="str">
        <f>IFERROR(VLOOKUP($C144&amp;"_"&amp;R$66,'Original Calculateur S'!$C$4:$H$284,5,0),"")</f>
        <v/>
      </c>
      <c r="S144" s="171" t="str">
        <f>IFERROR(VLOOKUP($C144&amp;"_"&amp;S$66,'Original Calculateur S'!$C$4:$H$284,5,0),"")</f>
        <v/>
      </c>
      <c r="T144" s="171" t="str">
        <f>IFERROR(VLOOKUP($C144&amp;"_"&amp;T$66,'Original Calculateur S'!$C$4:$H$284,5,0),"")</f>
        <v/>
      </c>
      <c r="U144" s="171" t="str">
        <f>IFERROR(VLOOKUP($C144&amp;"_"&amp;U$66,'Original Calculateur S'!$C$4:$H$284,5,0),"")</f>
        <v/>
      </c>
      <c r="V144" s="171" t="str">
        <f>IFERROR(VLOOKUP($C144&amp;"_"&amp;V$66,'Original Calculateur S'!$C$4:$H$284,5,0),"")</f>
        <v/>
      </c>
      <c r="W144" s="171" t="str">
        <f>IFERROR(VLOOKUP($C144&amp;"_"&amp;W$66,'Original Calculateur S'!$C$4:$H$284,5,0),"")</f>
        <v/>
      </c>
      <c r="X144" s="171" t="str">
        <f>IFERROR(VLOOKUP($C144&amp;"_"&amp;X$66,'Original Calculateur S'!$C$4:$H$284,5,0),"")</f>
        <v/>
      </c>
      <c r="Y144" s="171" t="str">
        <f>IFERROR(VLOOKUP($C144&amp;"_"&amp;Y$66,'Original Calculateur S'!$C$4:$H$284,5,0),"")</f>
        <v/>
      </c>
      <c r="Z144" s="171" t="str">
        <f>IFERROR(VLOOKUP($C144&amp;"_"&amp;Z$66,'Original Calculateur S'!$C$4:$H$284,5,0),"")</f>
        <v/>
      </c>
      <c r="AA144" s="171" t="str">
        <f>IFERROR(VLOOKUP($C144&amp;"_"&amp;AA$66,'Original Calculateur S'!$C$4:$H$284,5,0),"")</f>
        <v/>
      </c>
      <c r="AB144" s="171" t="str">
        <f>IFERROR(VLOOKUP($C144&amp;"_"&amp;AB$66,'Original Calculateur S'!$C$4:$H$284,5,0),"")</f>
        <v/>
      </c>
      <c r="AC144" s="171" t="str">
        <f>IFERROR(VLOOKUP($C144&amp;"_"&amp;AC$66,'Original Calculateur S'!$C$4:$H$284,5,0),"")</f>
        <v/>
      </c>
      <c r="AD144" s="171" t="str">
        <f>IFERROR(VLOOKUP($C144&amp;"_"&amp;AD$66,'Original Calculateur S'!$C$4:$H$284,5,0),"")</f>
        <v/>
      </c>
      <c r="AE144" s="171" t="str">
        <f>IFERROR(VLOOKUP($C144&amp;"_"&amp;AE$66,'Original Calculateur S'!$C$4:$H$284,5,0),"")</f>
        <v/>
      </c>
      <c r="AF144" s="172">
        <f t="shared" si="2"/>
        <v>0.26657999999999998</v>
      </c>
    </row>
    <row r="145" spans="3:32" ht="12.75" hidden="1">
      <c r="C145" s="170" t="s">
        <v>128</v>
      </c>
      <c r="D145" s="174">
        <f>IFERROR(VLOOKUP($C145&amp;"_"&amp;D$66,'Original Calculateur S'!$C$4:$H$284,5,0),"")</f>
        <v>0</v>
      </c>
      <c r="E145" s="174" t="str">
        <f>IFERROR(VLOOKUP($C145&amp;"_"&amp;E$66,'Original Calculateur S'!$C$4:$H$284,5,0),"")</f>
        <v/>
      </c>
      <c r="F145" s="174" t="str">
        <f>IFERROR(VLOOKUP($C145&amp;"_"&amp;F$66,'Original Calculateur S'!$C$4:$H$284,5,0),"")</f>
        <v/>
      </c>
      <c r="G145" s="174" t="str">
        <f>IFERROR(VLOOKUP($C145&amp;"_"&amp;G$66,'Original Calculateur S'!$C$4:$H$284,5,0),"")</f>
        <v/>
      </c>
      <c r="H145" s="174" t="str">
        <f>IFERROR(VLOOKUP($C145&amp;"_"&amp;H$66,'Original Calculateur S'!$C$4:$H$284,5,0),"")</f>
        <v/>
      </c>
      <c r="I145" s="174" t="str">
        <f>IFERROR(VLOOKUP($C145&amp;"_"&amp;I$66,'Original Calculateur S'!$C$4:$H$284,5,0),"")</f>
        <v/>
      </c>
      <c r="J145" s="174" t="str">
        <f>IFERROR(VLOOKUP($C145&amp;"_"&amp;J$66,'Original Calculateur S'!$C$4:$H$284,5,0),"")</f>
        <v/>
      </c>
      <c r="K145" s="174" t="str">
        <f>IFERROR(VLOOKUP($C145&amp;"_"&amp;K$66,'Original Calculateur S'!$C$4:$H$284,5,0),"")</f>
        <v/>
      </c>
      <c r="L145" s="174" t="str">
        <f>IFERROR(VLOOKUP($C145&amp;"_"&amp;L$66,'Original Calculateur S'!$C$4:$H$284,5,0),"")</f>
        <v/>
      </c>
      <c r="M145" s="174" t="str">
        <f>IFERROR(VLOOKUP($C145&amp;"_"&amp;M$66,'Original Calculateur S'!$C$4:$H$284,5,0),"")</f>
        <v/>
      </c>
      <c r="N145" s="174" t="str">
        <f>IFERROR(VLOOKUP($C145&amp;"_"&amp;N$66,'Original Calculateur S'!$C$4:$H$284,5,0),"")</f>
        <v/>
      </c>
      <c r="O145" s="174" t="str">
        <f>IFERROR(VLOOKUP($C145&amp;"_"&amp;O$66,'Original Calculateur S'!$C$4:$H$284,5,0),"")</f>
        <v/>
      </c>
      <c r="P145" s="174" t="str">
        <f>IFERROR(VLOOKUP($C145&amp;"_"&amp;P$66,'Original Calculateur S'!$C$4:$H$284,5,0),"")</f>
        <v/>
      </c>
      <c r="Q145" s="174" t="str">
        <f>IFERROR(VLOOKUP($C145&amp;"_"&amp;Q$66,'Original Calculateur S'!$C$4:$H$284,5,0),"")</f>
        <v/>
      </c>
      <c r="R145" s="174" t="str">
        <f>IFERROR(VLOOKUP($C145&amp;"_"&amp;R$66,'Original Calculateur S'!$C$4:$H$284,5,0),"")</f>
        <v/>
      </c>
      <c r="S145" s="174" t="str">
        <f>IFERROR(VLOOKUP($C145&amp;"_"&amp;S$66,'Original Calculateur S'!$C$4:$H$284,5,0),"")</f>
        <v/>
      </c>
      <c r="T145" s="174" t="str">
        <f>IFERROR(VLOOKUP($C145&amp;"_"&amp;T$66,'Original Calculateur S'!$C$4:$H$284,5,0),"")</f>
        <v/>
      </c>
      <c r="U145" s="174" t="str">
        <f>IFERROR(VLOOKUP($C145&amp;"_"&amp;U$66,'Original Calculateur S'!$C$4:$H$284,5,0),"")</f>
        <v/>
      </c>
      <c r="V145" s="174" t="str">
        <f>IFERROR(VLOOKUP($C145&amp;"_"&amp;V$66,'Original Calculateur S'!$C$4:$H$284,5,0),"")</f>
        <v/>
      </c>
      <c r="W145" s="174" t="str">
        <f>IFERROR(VLOOKUP($C145&amp;"_"&amp;W$66,'Original Calculateur S'!$C$4:$H$284,5,0),"")</f>
        <v/>
      </c>
      <c r="X145" s="174" t="str">
        <f>IFERROR(VLOOKUP($C145&amp;"_"&amp;X$66,'Original Calculateur S'!$C$4:$H$284,5,0),"")</f>
        <v/>
      </c>
      <c r="Y145" s="174" t="str">
        <f>IFERROR(VLOOKUP($C145&amp;"_"&amp;Y$66,'Original Calculateur S'!$C$4:$H$284,5,0),"")</f>
        <v/>
      </c>
      <c r="Z145" s="174" t="str">
        <f>IFERROR(VLOOKUP($C145&amp;"_"&amp;Z$66,'Original Calculateur S'!$C$4:$H$284,5,0),"")</f>
        <v/>
      </c>
      <c r="AA145" s="174" t="str">
        <f>IFERROR(VLOOKUP($C145&amp;"_"&amp;AA$66,'Original Calculateur S'!$C$4:$H$284,5,0),"")</f>
        <v/>
      </c>
      <c r="AB145" s="174" t="str">
        <f>IFERROR(VLOOKUP($C145&amp;"_"&amp;AB$66,'Original Calculateur S'!$C$4:$H$284,5,0),"")</f>
        <v/>
      </c>
      <c r="AC145" s="174" t="str">
        <f>IFERROR(VLOOKUP($C145&amp;"_"&amp;AC$66,'Original Calculateur S'!$C$4:$H$284,5,0),"")</f>
        <v/>
      </c>
      <c r="AD145" s="174" t="str">
        <f>IFERROR(VLOOKUP($C145&amp;"_"&amp;AD$66,'Original Calculateur S'!$C$4:$H$284,5,0),"")</f>
        <v/>
      </c>
      <c r="AE145" s="174" t="str">
        <f>IFERROR(VLOOKUP($C145&amp;"_"&amp;AE$66,'Original Calculateur S'!$C$4:$H$284,5,0),"")</f>
        <v/>
      </c>
      <c r="AF145" s="175">
        <f t="shared" si="2"/>
        <v>0</v>
      </c>
    </row>
    <row r="146" spans="3:32" ht="12.75" hidden="1">
      <c r="C146" s="170" t="s">
        <v>69</v>
      </c>
      <c r="D146" s="171">
        <f>IFERROR(VLOOKUP($C146&amp;"_"&amp;D$66,'Original Calculateur S'!$C$4:$H$284,5,0),"")</f>
        <v>0</v>
      </c>
      <c r="E146" s="171" t="str">
        <f>IFERROR(VLOOKUP($C146&amp;"_"&amp;E$66,'Original Calculateur S'!$C$4:$H$284,5,0),"")</f>
        <v/>
      </c>
      <c r="F146" s="171" t="str">
        <f>IFERROR(VLOOKUP($C146&amp;"_"&amp;F$66,'Original Calculateur S'!$C$4:$H$284,5,0),"")</f>
        <v/>
      </c>
      <c r="G146" s="171" t="str">
        <f>IFERROR(VLOOKUP($C146&amp;"_"&amp;G$66,'Original Calculateur S'!$C$4:$H$284,5,0),"")</f>
        <v/>
      </c>
      <c r="H146" s="171" t="str">
        <f>IFERROR(VLOOKUP($C146&amp;"_"&amp;H$66,'Original Calculateur S'!$C$4:$H$284,5,0),"")</f>
        <v/>
      </c>
      <c r="I146" s="171" t="str">
        <f>IFERROR(VLOOKUP($C146&amp;"_"&amp;I$66,'Original Calculateur S'!$C$4:$H$284,5,0),"")</f>
        <v/>
      </c>
      <c r="J146" s="171" t="str">
        <f>IFERROR(VLOOKUP($C146&amp;"_"&amp;J$66,'Original Calculateur S'!$C$4:$H$284,5,0),"")</f>
        <v/>
      </c>
      <c r="K146" s="171" t="str">
        <f>IFERROR(VLOOKUP($C146&amp;"_"&amp;K$66,'Original Calculateur S'!$C$4:$H$284,5,0),"")</f>
        <v/>
      </c>
      <c r="L146" s="171" t="str">
        <f>IFERROR(VLOOKUP($C146&amp;"_"&amp;L$66,'Original Calculateur S'!$C$4:$H$284,5,0),"")</f>
        <v/>
      </c>
      <c r="M146" s="171" t="str">
        <f>IFERROR(VLOOKUP($C146&amp;"_"&amp;M$66,'Original Calculateur S'!$C$4:$H$284,5,0),"")</f>
        <v/>
      </c>
      <c r="N146" s="171" t="str">
        <f>IFERROR(VLOOKUP($C146&amp;"_"&amp;N$66,'Original Calculateur S'!$C$4:$H$284,5,0),"")</f>
        <v/>
      </c>
      <c r="O146" s="171" t="str">
        <f>IFERROR(VLOOKUP($C146&amp;"_"&amp;O$66,'Original Calculateur S'!$C$4:$H$284,5,0),"")</f>
        <v/>
      </c>
      <c r="P146" s="171" t="str">
        <f>IFERROR(VLOOKUP($C146&amp;"_"&amp;P$66,'Original Calculateur S'!$C$4:$H$284,5,0),"")</f>
        <v/>
      </c>
      <c r="Q146" s="171" t="str">
        <f>IFERROR(VLOOKUP($C146&amp;"_"&amp;Q$66,'Original Calculateur S'!$C$4:$H$284,5,0),"")</f>
        <v/>
      </c>
      <c r="R146" s="171" t="str">
        <f>IFERROR(VLOOKUP($C146&amp;"_"&amp;R$66,'Original Calculateur S'!$C$4:$H$284,5,0),"")</f>
        <v/>
      </c>
      <c r="S146" s="171" t="str">
        <f>IFERROR(VLOOKUP($C146&amp;"_"&amp;S$66,'Original Calculateur S'!$C$4:$H$284,5,0),"")</f>
        <v/>
      </c>
      <c r="T146" s="171" t="str">
        <f>IFERROR(VLOOKUP($C146&amp;"_"&amp;T$66,'Original Calculateur S'!$C$4:$H$284,5,0),"")</f>
        <v/>
      </c>
      <c r="U146" s="171" t="str">
        <f>IFERROR(VLOOKUP($C146&amp;"_"&amp;U$66,'Original Calculateur S'!$C$4:$H$284,5,0),"")</f>
        <v/>
      </c>
      <c r="V146" s="171" t="str">
        <f>IFERROR(VLOOKUP($C146&amp;"_"&amp;V$66,'Original Calculateur S'!$C$4:$H$284,5,0),"")</f>
        <v/>
      </c>
      <c r="W146" s="171" t="str">
        <f>IFERROR(VLOOKUP($C146&amp;"_"&amp;W$66,'Original Calculateur S'!$C$4:$H$284,5,0),"")</f>
        <v/>
      </c>
      <c r="X146" s="171" t="str">
        <f>IFERROR(VLOOKUP($C146&amp;"_"&amp;X$66,'Original Calculateur S'!$C$4:$H$284,5,0),"")</f>
        <v/>
      </c>
      <c r="Y146" s="171" t="str">
        <f>IFERROR(VLOOKUP($C146&amp;"_"&amp;Y$66,'Original Calculateur S'!$C$4:$H$284,5,0),"")</f>
        <v/>
      </c>
      <c r="Z146" s="171" t="str">
        <f>IFERROR(VLOOKUP($C146&amp;"_"&amp;Z$66,'Original Calculateur S'!$C$4:$H$284,5,0),"")</f>
        <v/>
      </c>
      <c r="AA146" s="171" t="str">
        <f>IFERROR(VLOOKUP($C146&amp;"_"&amp;AA$66,'Original Calculateur S'!$C$4:$H$284,5,0),"")</f>
        <v/>
      </c>
      <c r="AB146" s="171" t="str">
        <f>IFERROR(VLOOKUP($C146&amp;"_"&amp;AB$66,'Original Calculateur S'!$C$4:$H$284,5,0),"")</f>
        <v/>
      </c>
      <c r="AC146" s="171" t="str">
        <f>IFERROR(VLOOKUP($C146&amp;"_"&amp;AC$66,'Original Calculateur S'!$C$4:$H$284,5,0),"")</f>
        <v/>
      </c>
      <c r="AD146" s="171" t="str">
        <f>IFERROR(VLOOKUP($C146&amp;"_"&amp;AD$66,'Original Calculateur S'!$C$4:$H$284,5,0),"")</f>
        <v/>
      </c>
      <c r="AE146" s="171" t="str">
        <f>IFERROR(VLOOKUP($C146&amp;"_"&amp;AE$66,'Original Calculateur S'!$C$4:$H$284,5,0),"")</f>
        <v/>
      </c>
      <c r="AF146" s="172">
        <f t="shared" si="2"/>
        <v>0</v>
      </c>
    </row>
    <row r="147" spans="3:32" ht="12.75" hidden="1">
      <c r="C147" s="173" t="s">
        <v>98</v>
      </c>
      <c r="D147" s="174" t="str">
        <f>IFERROR(VLOOKUP($C147&amp;"_"&amp;D$66,'Original Calculateur S'!$C$4:$H$284,5,0),"")</f>
        <v/>
      </c>
      <c r="E147" s="174" t="str">
        <f>IFERROR(VLOOKUP($C147&amp;"_"&amp;E$66,'Original Calculateur S'!$C$4:$H$284,5,0),"")</f>
        <v/>
      </c>
      <c r="F147" s="174" t="str">
        <f>IFERROR(VLOOKUP($C147&amp;"_"&amp;F$66,'Original Calculateur S'!$C$4:$H$284,5,0),"")</f>
        <v/>
      </c>
      <c r="G147" s="174" t="str">
        <f>IFERROR(VLOOKUP($C147&amp;"_"&amp;G$66,'Original Calculateur S'!$C$4:$H$284,5,0),"")</f>
        <v/>
      </c>
      <c r="H147" s="174" t="str">
        <f>IFERROR(VLOOKUP($C147&amp;"_"&amp;H$66,'Original Calculateur S'!$C$4:$H$284,5,0),"")</f>
        <v/>
      </c>
      <c r="I147" s="174" t="str">
        <f>IFERROR(VLOOKUP($C147&amp;"_"&amp;I$66,'Original Calculateur S'!$C$4:$H$284,5,0),"")</f>
        <v/>
      </c>
      <c r="J147" s="174" t="str">
        <f>IFERROR(VLOOKUP($C147&amp;"_"&amp;J$66,'Original Calculateur S'!$C$4:$H$284,5,0),"")</f>
        <v/>
      </c>
      <c r="K147" s="174" t="str">
        <f>IFERROR(VLOOKUP($C147&amp;"_"&amp;K$66,'Original Calculateur S'!$C$4:$H$284,5,0),"")</f>
        <v/>
      </c>
      <c r="L147" s="174" t="str">
        <f>IFERROR(VLOOKUP($C147&amp;"_"&amp;L$66,'Original Calculateur S'!$C$4:$H$284,5,0),"")</f>
        <v/>
      </c>
      <c r="M147" s="174" t="str">
        <f>IFERROR(VLOOKUP($C147&amp;"_"&amp;M$66,'Original Calculateur S'!$C$4:$H$284,5,0),"")</f>
        <v/>
      </c>
      <c r="N147" s="174" t="str">
        <f>IFERROR(VLOOKUP($C147&amp;"_"&amp;N$66,'Original Calculateur S'!$C$4:$H$284,5,0),"")</f>
        <v/>
      </c>
      <c r="O147" s="174" t="str">
        <f>IFERROR(VLOOKUP($C147&amp;"_"&amp;O$66,'Original Calculateur S'!$C$4:$H$284,5,0),"")</f>
        <v/>
      </c>
      <c r="P147" s="174" t="str">
        <f>IFERROR(VLOOKUP($C147&amp;"_"&amp;P$66,'Original Calculateur S'!$C$4:$H$284,5,0),"")</f>
        <v/>
      </c>
      <c r="Q147" s="174" t="str">
        <f>IFERROR(VLOOKUP($C147&amp;"_"&amp;Q$66,'Original Calculateur S'!$C$4:$H$284,5,0),"")</f>
        <v/>
      </c>
      <c r="R147" s="174" t="str">
        <f>IFERROR(VLOOKUP($C147&amp;"_"&amp;R$66,'Original Calculateur S'!$C$4:$H$284,5,0),"")</f>
        <v/>
      </c>
      <c r="S147" s="174" t="str">
        <f>IFERROR(VLOOKUP($C147&amp;"_"&amp;S$66,'Original Calculateur S'!$C$4:$H$284,5,0),"")</f>
        <v/>
      </c>
      <c r="T147" s="174" t="str">
        <f>IFERROR(VLOOKUP($C147&amp;"_"&amp;T$66,'Original Calculateur S'!$C$4:$H$284,5,0),"")</f>
        <v/>
      </c>
      <c r="U147" s="174" t="str">
        <f>IFERROR(VLOOKUP($C147&amp;"_"&amp;U$66,'Original Calculateur S'!$C$4:$H$284,5,0),"")</f>
        <v/>
      </c>
      <c r="V147" s="174" t="str">
        <f>IFERROR(VLOOKUP($C147&amp;"_"&amp;V$66,'Original Calculateur S'!$C$4:$H$284,5,0),"")</f>
        <v/>
      </c>
      <c r="W147" s="174" t="str">
        <f>IFERROR(VLOOKUP($C147&amp;"_"&amp;W$66,'Original Calculateur S'!$C$4:$H$284,5,0),"")</f>
        <v/>
      </c>
      <c r="X147" s="174" t="str">
        <f>IFERROR(VLOOKUP($C147&amp;"_"&amp;X$66,'Original Calculateur S'!$C$4:$H$284,5,0),"")</f>
        <v/>
      </c>
      <c r="Y147" s="174" t="str">
        <f>IFERROR(VLOOKUP($C147&amp;"_"&amp;Y$66,'Original Calculateur S'!$C$4:$H$284,5,0),"")</f>
        <v/>
      </c>
      <c r="Z147" s="174" t="str">
        <f>IFERROR(VLOOKUP($C147&amp;"_"&amp;Z$66,'Original Calculateur S'!$C$4:$H$284,5,0),"")</f>
        <v/>
      </c>
      <c r="AA147" s="174" t="str">
        <f>IFERROR(VLOOKUP($C147&amp;"_"&amp;AA$66,'Original Calculateur S'!$C$4:$H$284,5,0),"")</f>
        <v/>
      </c>
      <c r="AB147" s="174" t="str">
        <f>IFERROR(VLOOKUP($C147&amp;"_"&amp;AB$66,'Original Calculateur S'!$C$4:$H$284,5,0),"")</f>
        <v/>
      </c>
      <c r="AC147" s="174" t="str">
        <f>IFERROR(VLOOKUP($C147&amp;"_"&amp;AC$66,'Original Calculateur S'!$C$4:$H$284,5,0),"")</f>
        <v/>
      </c>
      <c r="AD147" s="174" t="str">
        <f>IFERROR(VLOOKUP($C147&amp;"_"&amp;AD$66,'Original Calculateur S'!$C$4:$H$284,5,0),"")</f>
        <v/>
      </c>
      <c r="AE147" s="174" t="str">
        <f>IFERROR(VLOOKUP($C147&amp;"_"&amp;AE$66,'Original Calculateur S'!$C$4:$H$284,5,0),"")</f>
        <v/>
      </c>
      <c r="AF147" s="175">
        <f t="shared" si="2"/>
        <v>0</v>
      </c>
    </row>
    <row r="148" spans="3:32" ht="12.75" hidden="1">
      <c r="C148" s="170" t="s">
        <v>99</v>
      </c>
      <c r="D148" s="171" t="str">
        <f>IFERROR(VLOOKUP($C148&amp;"_"&amp;D$66,'Original Calculateur S'!$C$4:$H$284,5,0),"")</f>
        <v/>
      </c>
      <c r="E148" s="171" t="str">
        <f>IFERROR(VLOOKUP($C148&amp;"_"&amp;E$66,'Original Calculateur S'!$C$4:$H$284,5,0),"")</f>
        <v/>
      </c>
      <c r="F148" s="171" t="str">
        <f>IFERROR(VLOOKUP($C148&amp;"_"&amp;F$66,'Original Calculateur S'!$C$4:$H$284,5,0),"")</f>
        <v/>
      </c>
      <c r="G148" s="171" t="str">
        <f>IFERROR(VLOOKUP($C148&amp;"_"&amp;G$66,'Original Calculateur S'!$C$4:$H$284,5,0),"")</f>
        <v/>
      </c>
      <c r="H148" s="171" t="str">
        <f>IFERROR(VLOOKUP($C148&amp;"_"&amp;H$66,'Original Calculateur S'!$C$4:$H$284,5,0),"")</f>
        <v/>
      </c>
      <c r="I148" s="171" t="str">
        <f>IFERROR(VLOOKUP($C148&amp;"_"&amp;I$66,'Original Calculateur S'!$C$4:$H$284,5,0),"")</f>
        <v/>
      </c>
      <c r="J148" s="171" t="str">
        <f>IFERROR(VLOOKUP($C148&amp;"_"&amp;J$66,'Original Calculateur S'!$C$4:$H$284,5,0),"")</f>
        <v/>
      </c>
      <c r="K148" s="171" t="str">
        <f>IFERROR(VLOOKUP($C148&amp;"_"&amp;K$66,'Original Calculateur S'!$C$4:$H$284,5,0),"")</f>
        <v/>
      </c>
      <c r="L148" s="171" t="str">
        <f>IFERROR(VLOOKUP($C148&amp;"_"&amp;L$66,'Original Calculateur S'!$C$4:$H$284,5,0),"")</f>
        <v/>
      </c>
      <c r="M148" s="171" t="str">
        <f>IFERROR(VLOOKUP($C148&amp;"_"&amp;M$66,'Original Calculateur S'!$C$4:$H$284,5,0),"")</f>
        <v/>
      </c>
      <c r="N148" s="171" t="str">
        <f>IFERROR(VLOOKUP($C148&amp;"_"&amp;N$66,'Original Calculateur S'!$C$4:$H$284,5,0),"")</f>
        <v/>
      </c>
      <c r="O148" s="171" t="str">
        <f>IFERROR(VLOOKUP($C148&amp;"_"&amp;O$66,'Original Calculateur S'!$C$4:$H$284,5,0),"")</f>
        <v/>
      </c>
      <c r="P148" s="171" t="str">
        <f>IFERROR(VLOOKUP($C148&amp;"_"&amp;P$66,'Original Calculateur S'!$C$4:$H$284,5,0),"")</f>
        <v/>
      </c>
      <c r="Q148" s="171" t="str">
        <f>IFERROR(VLOOKUP($C148&amp;"_"&amp;Q$66,'Original Calculateur S'!$C$4:$H$284,5,0),"")</f>
        <v/>
      </c>
      <c r="R148" s="171" t="str">
        <f>IFERROR(VLOOKUP($C148&amp;"_"&amp;R$66,'Original Calculateur S'!$C$4:$H$284,5,0),"")</f>
        <v/>
      </c>
      <c r="S148" s="171" t="str">
        <f>IFERROR(VLOOKUP($C148&amp;"_"&amp;S$66,'Original Calculateur S'!$C$4:$H$284,5,0),"")</f>
        <v/>
      </c>
      <c r="T148" s="171" t="str">
        <f>IFERROR(VLOOKUP($C148&amp;"_"&amp;T$66,'Original Calculateur S'!$C$4:$H$284,5,0),"")</f>
        <v/>
      </c>
      <c r="U148" s="171" t="str">
        <f>IFERROR(VLOOKUP($C148&amp;"_"&amp;U$66,'Original Calculateur S'!$C$4:$H$284,5,0),"")</f>
        <v/>
      </c>
      <c r="V148" s="171" t="str">
        <f>IFERROR(VLOOKUP($C148&amp;"_"&amp;V$66,'Original Calculateur S'!$C$4:$H$284,5,0),"")</f>
        <v/>
      </c>
      <c r="W148" s="171" t="str">
        <f>IFERROR(VLOOKUP($C148&amp;"_"&amp;W$66,'Original Calculateur S'!$C$4:$H$284,5,0),"")</f>
        <v/>
      </c>
      <c r="X148" s="171" t="str">
        <f>IFERROR(VLOOKUP($C148&amp;"_"&amp;X$66,'Original Calculateur S'!$C$4:$H$284,5,0),"")</f>
        <v/>
      </c>
      <c r="Y148" s="171" t="str">
        <f>IFERROR(VLOOKUP($C148&amp;"_"&amp;Y$66,'Original Calculateur S'!$C$4:$H$284,5,0),"")</f>
        <v/>
      </c>
      <c r="Z148" s="171" t="str">
        <f>IFERROR(VLOOKUP($C148&amp;"_"&amp;Z$66,'Original Calculateur S'!$C$4:$H$284,5,0),"")</f>
        <v/>
      </c>
      <c r="AA148" s="171" t="str">
        <f>IFERROR(VLOOKUP($C148&amp;"_"&amp;AA$66,'Original Calculateur S'!$C$4:$H$284,5,0),"")</f>
        <v/>
      </c>
      <c r="AB148" s="171" t="str">
        <f>IFERROR(VLOOKUP($C148&amp;"_"&amp;AB$66,'Original Calculateur S'!$C$4:$H$284,5,0),"")</f>
        <v/>
      </c>
      <c r="AC148" s="171" t="str">
        <f>IFERROR(VLOOKUP($C148&amp;"_"&amp;AC$66,'Original Calculateur S'!$C$4:$H$284,5,0),"")</f>
        <v/>
      </c>
      <c r="AD148" s="171" t="str">
        <f>IFERROR(VLOOKUP($C148&amp;"_"&amp;AD$66,'Original Calculateur S'!$C$4:$H$284,5,0),"")</f>
        <v/>
      </c>
      <c r="AE148" s="171" t="str">
        <f>IFERROR(VLOOKUP($C148&amp;"_"&amp;AE$66,'Original Calculateur S'!$C$4:$H$284,5,0),"")</f>
        <v/>
      </c>
      <c r="AF148" s="172">
        <f t="shared" si="2"/>
        <v>0</v>
      </c>
    </row>
    <row r="149" spans="3:32" ht="12.75" hidden="1">
      <c r="C149" s="170" t="s">
        <v>74</v>
      </c>
      <c r="D149" s="174" t="str">
        <f>IFERROR(VLOOKUP($C149&amp;"_"&amp;D$66,'Original Calculateur S'!$C$4:$H$284,5,0),"")</f>
        <v/>
      </c>
      <c r="E149" s="174" t="str">
        <f>IFERROR(VLOOKUP($C149&amp;"_"&amp;E$66,'Original Calculateur S'!$C$4:$H$284,5,0),"")</f>
        <v/>
      </c>
      <c r="F149" s="174" t="str">
        <f>IFERROR(VLOOKUP($C149&amp;"_"&amp;F$66,'Original Calculateur S'!$C$4:$H$284,5,0),"")</f>
        <v/>
      </c>
      <c r="G149" s="174" t="str">
        <f>IFERROR(VLOOKUP($C149&amp;"_"&amp;G$66,'Original Calculateur S'!$C$4:$H$284,5,0),"")</f>
        <v/>
      </c>
      <c r="H149" s="174" t="str">
        <f>IFERROR(VLOOKUP($C149&amp;"_"&amp;H$66,'Original Calculateur S'!$C$4:$H$284,5,0),"")</f>
        <v/>
      </c>
      <c r="I149" s="174" t="str">
        <f>IFERROR(VLOOKUP($C149&amp;"_"&amp;I$66,'Original Calculateur S'!$C$4:$H$284,5,0),"")</f>
        <v/>
      </c>
      <c r="J149" s="174" t="str">
        <f>IFERROR(VLOOKUP($C149&amp;"_"&amp;J$66,'Original Calculateur S'!$C$4:$H$284,5,0),"")</f>
        <v/>
      </c>
      <c r="K149" s="174" t="str">
        <f>IFERROR(VLOOKUP($C149&amp;"_"&amp;K$66,'Original Calculateur S'!$C$4:$H$284,5,0),"")</f>
        <v/>
      </c>
      <c r="L149" s="174" t="str">
        <f>IFERROR(VLOOKUP($C149&amp;"_"&amp;L$66,'Original Calculateur S'!$C$4:$H$284,5,0),"")</f>
        <v/>
      </c>
      <c r="M149" s="174" t="str">
        <f>IFERROR(VLOOKUP($C149&amp;"_"&amp;M$66,'Original Calculateur S'!$C$4:$H$284,5,0),"")</f>
        <v/>
      </c>
      <c r="N149" s="174" t="str">
        <f>IFERROR(VLOOKUP($C149&amp;"_"&amp;N$66,'Original Calculateur S'!$C$4:$H$284,5,0),"")</f>
        <v/>
      </c>
      <c r="O149" s="174" t="str">
        <f>IFERROR(VLOOKUP($C149&amp;"_"&amp;O$66,'Original Calculateur S'!$C$4:$H$284,5,0),"")</f>
        <v/>
      </c>
      <c r="P149" s="174" t="str">
        <f>IFERROR(VLOOKUP($C149&amp;"_"&amp;P$66,'Original Calculateur S'!$C$4:$H$284,5,0),"")</f>
        <v/>
      </c>
      <c r="Q149" s="174" t="str">
        <f>IFERROR(VLOOKUP($C149&amp;"_"&amp;Q$66,'Original Calculateur S'!$C$4:$H$284,5,0),"")</f>
        <v/>
      </c>
      <c r="R149" s="174" t="str">
        <f>IFERROR(VLOOKUP($C149&amp;"_"&amp;R$66,'Original Calculateur S'!$C$4:$H$284,5,0),"")</f>
        <v/>
      </c>
      <c r="S149" s="174" t="str">
        <f>IFERROR(VLOOKUP($C149&amp;"_"&amp;S$66,'Original Calculateur S'!$C$4:$H$284,5,0),"")</f>
        <v/>
      </c>
      <c r="T149" s="174" t="str">
        <f>IFERROR(VLOOKUP($C149&amp;"_"&amp;T$66,'Original Calculateur S'!$C$4:$H$284,5,0),"")</f>
        <v/>
      </c>
      <c r="U149" s="174" t="str">
        <f>IFERROR(VLOOKUP($C149&amp;"_"&amp;U$66,'Original Calculateur S'!$C$4:$H$284,5,0),"")</f>
        <v/>
      </c>
      <c r="V149" s="174" t="str">
        <f>IFERROR(VLOOKUP($C149&amp;"_"&amp;V$66,'Original Calculateur S'!$C$4:$H$284,5,0),"")</f>
        <v/>
      </c>
      <c r="W149" s="174" t="str">
        <f>IFERROR(VLOOKUP($C149&amp;"_"&amp;W$66,'Original Calculateur S'!$C$4:$H$284,5,0),"")</f>
        <v/>
      </c>
      <c r="X149" s="174" t="str">
        <f>IFERROR(VLOOKUP($C149&amp;"_"&amp;X$66,'Original Calculateur S'!$C$4:$H$284,5,0),"")</f>
        <v/>
      </c>
      <c r="Y149" s="174" t="str">
        <f>IFERROR(VLOOKUP($C149&amp;"_"&amp;Y$66,'Original Calculateur S'!$C$4:$H$284,5,0),"")</f>
        <v/>
      </c>
      <c r="Z149" s="174" t="str">
        <f>IFERROR(VLOOKUP($C149&amp;"_"&amp;Z$66,'Original Calculateur S'!$C$4:$H$284,5,0),"")</f>
        <v/>
      </c>
      <c r="AA149" s="174" t="str">
        <f>IFERROR(VLOOKUP($C149&amp;"_"&amp;AA$66,'Original Calculateur S'!$C$4:$H$284,5,0),"")</f>
        <v/>
      </c>
      <c r="AB149" s="174" t="str">
        <f>IFERROR(VLOOKUP($C149&amp;"_"&amp;AB$66,'Original Calculateur S'!$C$4:$H$284,5,0),"")</f>
        <v/>
      </c>
      <c r="AC149" s="174" t="str">
        <f>IFERROR(VLOOKUP($C149&amp;"_"&amp;AC$66,'Original Calculateur S'!$C$4:$H$284,5,0),"")</f>
        <v/>
      </c>
      <c r="AD149" s="174" t="str">
        <f>IFERROR(VLOOKUP($C149&amp;"_"&amp;AD$66,'Original Calculateur S'!$C$4:$H$284,5,0),"")</f>
        <v/>
      </c>
      <c r="AE149" s="174" t="str">
        <f>IFERROR(VLOOKUP($C149&amp;"_"&amp;AE$66,'Original Calculateur S'!$C$4:$H$284,5,0),"")</f>
        <v/>
      </c>
      <c r="AF149" s="175">
        <f t="shared" si="2"/>
        <v>0</v>
      </c>
    </row>
    <row r="150" spans="3:32" ht="12.75" hidden="1">
      <c r="C150" s="179" t="s">
        <v>52</v>
      </c>
      <c r="D150" s="171">
        <f>IFERROR(VLOOKUP($C150&amp;"_"&amp;D$66,'Original Calculateur S'!$C$4:$H$284,5,0),"")</f>
        <v>0</v>
      </c>
      <c r="E150" s="171" t="str">
        <f>IFERROR(VLOOKUP($C150&amp;"_"&amp;E$66,'Original Calculateur S'!$C$4:$H$284,5,0),"")</f>
        <v/>
      </c>
      <c r="F150" s="171" t="str">
        <f>IFERROR(VLOOKUP($C150&amp;"_"&amp;F$66,'Original Calculateur S'!$C$4:$H$284,5,0),"")</f>
        <v/>
      </c>
      <c r="G150" s="171" t="str">
        <f>IFERROR(VLOOKUP($C150&amp;"_"&amp;G$66,'Original Calculateur S'!$C$4:$H$284,5,0),"")</f>
        <v/>
      </c>
      <c r="H150" s="171" t="str">
        <f>IFERROR(VLOOKUP($C150&amp;"_"&amp;H$66,'Original Calculateur S'!$C$4:$H$284,5,0),"")</f>
        <v/>
      </c>
      <c r="I150" s="171" t="str">
        <f>IFERROR(VLOOKUP($C150&amp;"_"&amp;I$66,'Original Calculateur S'!$C$4:$H$284,5,0),"")</f>
        <v/>
      </c>
      <c r="J150" s="171" t="str">
        <f>IFERROR(VLOOKUP($C150&amp;"_"&amp;J$66,'Original Calculateur S'!$C$4:$H$284,5,0),"")</f>
        <v/>
      </c>
      <c r="K150" s="171" t="str">
        <f>IFERROR(VLOOKUP($C150&amp;"_"&amp;K$66,'Original Calculateur S'!$C$4:$H$284,5,0),"")</f>
        <v/>
      </c>
      <c r="L150" s="171" t="str">
        <f>IFERROR(VLOOKUP($C150&amp;"_"&amp;L$66,'Original Calculateur S'!$C$4:$H$284,5,0),"")</f>
        <v/>
      </c>
      <c r="M150" s="171" t="str">
        <f>IFERROR(VLOOKUP($C150&amp;"_"&amp;M$66,'Original Calculateur S'!$C$4:$H$284,5,0),"")</f>
        <v/>
      </c>
      <c r="N150" s="171" t="str">
        <f>IFERROR(VLOOKUP($C150&amp;"_"&amp;N$66,'Original Calculateur S'!$C$4:$H$284,5,0),"")</f>
        <v/>
      </c>
      <c r="O150" s="171" t="str">
        <f>IFERROR(VLOOKUP($C150&amp;"_"&amp;O$66,'Original Calculateur S'!$C$4:$H$284,5,0),"")</f>
        <v/>
      </c>
      <c r="P150" s="171" t="str">
        <f>IFERROR(VLOOKUP($C150&amp;"_"&amp;P$66,'Original Calculateur S'!$C$4:$H$284,5,0),"")</f>
        <v/>
      </c>
      <c r="Q150" s="171" t="str">
        <f>IFERROR(VLOOKUP($C150&amp;"_"&amp;Q$66,'Original Calculateur S'!$C$4:$H$284,5,0),"")</f>
        <v/>
      </c>
      <c r="R150" s="171" t="str">
        <f>IFERROR(VLOOKUP($C150&amp;"_"&amp;R$66,'Original Calculateur S'!$C$4:$H$284,5,0),"")</f>
        <v/>
      </c>
      <c r="S150" s="171" t="str">
        <f>IFERROR(VLOOKUP($C150&amp;"_"&amp;S$66,'Original Calculateur S'!$C$4:$H$284,5,0),"")</f>
        <v/>
      </c>
      <c r="T150" s="171" t="str">
        <f>IFERROR(VLOOKUP($C150&amp;"_"&amp;T$66,'Original Calculateur S'!$C$4:$H$284,5,0),"")</f>
        <v/>
      </c>
      <c r="U150" s="171" t="str">
        <f>IFERROR(VLOOKUP($C150&amp;"_"&amp;U$66,'Original Calculateur S'!$C$4:$H$284,5,0),"")</f>
        <v/>
      </c>
      <c r="V150" s="171" t="str">
        <f>IFERROR(VLOOKUP($C150&amp;"_"&amp;V$66,'Original Calculateur S'!$C$4:$H$284,5,0),"")</f>
        <v/>
      </c>
      <c r="W150" s="171" t="str">
        <f>IFERROR(VLOOKUP($C150&amp;"_"&amp;W$66,'Original Calculateur S'!$C$4:$H$284,5,0),"")</f>
        <v/>
      </c>
      <c r="X150" s="171" t="str">
        <f>IFERROR(VLOOKUP($C150&amp;"_"&amp;X$66,'Original Calculateur S'!$C$4:$H$284,5,0),"")</f>
        <v/>
      </c>
      <c r="Y150" s="171" t="str">
        <f>IFERROR(VLOOKUP($C150&amp;"_"&amp;Y$66,'Original Calculateur S'!$C$4:$H$284,5,0),"")</f>
        <v/>
      </c>
      <c r="Z150" s="171" t="str">
        <f>IFERROR(VLOOKUP($C150&amp;"_"&amp;Z$66,'Original Calculateur S'!$C$4:$H$284,5,0),"")</f>
        <v/>
      </c>
      <c r="AA150" s="171" t="str">
        <f>IFERROR(VLOOKUP($C150&amp;"_"&amp;AA$66,'Original Calculateur S'!$C$4:$H$284,5,0),"")</f>
        <v/>
      </c>
      <c r="AB150" s="171" t="str">
        <f>IFERROR(VLOOKUP($C150&amp;"_"&amp;AB$66,'Original Calculateur S'!$C$4:$H$284,5,0),"")</f>
        <v/>
      </c>
      <c r="AC150" s="171" t="str">
        <f>IFERROR(VLOOKUP($C150&amp;"_"&amp;AC$66,'Original Calculateur S'!$C$4:$H$284,5,0),"")</f>
        <v/>
      </c>
      <c r="AD150" s="171" t="str">
        <f>IFERROR(VLOOKUP($C150&amp;"_"&amp;AD$66,'Original Calculateur S'!$C$4:$H$284,5,0),"")</f>
        <v/>
      </c>
      <c r="AE150" s="171" t="str">
        <f>IFERROR(VLOOKUP($C150&amp;"_"&amp;AE$66,'Original Calculateur S'!$C$4:$H$284,5,0),"")</f>
        <v/>
      </c>
      <c r="AF150" s="172">
        <f t="shared" si="2"/>
        <v>0</v>
      </c>
    </row>
    <row r="151" spans="3:32" ht="12.75" hidden="1">
      <c r="C151" s="170" t="s">
        <v>53</v>
      </c>
      <c r="D151" s="174">
        <f>IFERROR(VLOOKUP($C151&amp;"_"&amp;D$66,'Original Calculateur S'!$C$4:$H$284,5,0),"")</f>
        <v>0</v>
      </c>
      <c r="E151" s="174" t="str">
        <f>IFERROR(VLOOKUP($C151&amp;"_"&amp;E$66,'Original Calculateur S'!$C$4:$H$284,5,0),"")</f>
        <v/>
      </c>
      <c r="F151" s="174" t="str">
        <f>IFERROR(VLOOKUP($C151&amp;"_"&amp;F$66,'Original Calculateur S'!$C$4:$H$284,5,0),"")</f>
        <v/>
      </c>
      <c r="G151" s="174" t="str">
        <f>IFERROR(VLOOKUP($C151&amp;"_"&amp;G$66,'Original Calculateur S'!$C$4:$H$284,5,0),"")</f>
        <v/>
      </c>
      <c r="H151" s="174" t="str">
        <f>IFERROR(VLOOKUP($C151&amp;"_"&amp;H$66,'Original Calculateur S'!$C$4:$H$284,5,0),"")</f>
        <v/>
      </c>
      <c r="I151" s="174" t="str">
        <f>IFERROR(VLOOKUP($C151&amp;"_"&amp;I$66,'Original Calculateur S'!$C$4:$H$284,5,0),"")</f>
        <v/>
      </c>
      <c r="J151" s="174" t="str">
        <f>IFERROR(VLOOKUP($C151&amp;"_"&amp;J$66,'Original Calculateur S'!$C$4:$H$284,5,0),"")</f>
        <v/>
      </c>
      <c r="K151" s="174" t="str">
        <f>IFERROR(VLOOKUP($C151&amp;"_"&amp;K$66,'Original Calculateur S'!$C$4:$H$284,5,0),"")</f>
        <v/>
      </c>
      <c r="L151" s="174" t="str">
        <f>IFERROR(VLOOKUP($C151&amp;"_"&amp;L$66,'Original Calculateur S'!$C$4:$H$284,5,0),"")</f>
        <v/>
      </c>
      <c r="M151" s="174" t="str">
        <f>IFERROR(VLOOKUP($C151&amp;"_"&amp;M$66,'Original Calculateur S'!$C$4:$H$284,5,0),"")</f>
        <v/>
      </c>
      <c r="N151" s="174" t="str">
        <f>IFERROR(VLOOKUP($C151&amp;"_"&amp;N$66,'Original Calculateur S'!$C$4:$H$284,5,0),"")</f>
        <v/>
      </c>
      <c r="O151" s="174" t="str">
        <f>IFERROR(VLOOKUP($C151&amp;"_"&amp;O$66,'Original Calculateur S'!$C$4:$H$284,5,0),"")</f>
        <v/>
      </c>
      <c r="P151" s="174" t="str">
        <f>IFERROR(VLOOKUP($C151&amp;"_"&amp;P$66,'Original Calculateur S'!$C$4:$H$284,5,0),"")</f>
        <v/>
      </c>
      <c r="Q151" s="174" t="str">
        <f>IFERROR(VLOOKUP($C151&amp;"_"&amp;Q$66,'Original Calculateur S'!$C$4:$H$284,5,0),"")</f>
        <v/>
      </c>
      <c r="R151" s="174" t="str">
        <f>IFERROR(VLOOKUP($C151&amp;"_"&amp;R$66,'Original Calculateur S'!$C$4:$H$284,5,0),"")</f>
        <v/>
      </c>
      <c r="S151" s="174" t="str">
        <f>IFERROR(VLOOKUP($C151&amp;"_"&amp;S$66,'Original Calculateur S'!$C$4:$H$284,5,0),"")</f>
        <v/>
      </c>
      <c r="T151" s="174" t="str">
        <f>IFERROR(VLOOKUP($C151&amp;"_"&amp;T$66,'Original Calculateur S'!$C$4:$H$284,5,0),"")</f>
        <v/>
      </c>
      <c r="U151" s="174" t="str">
        <f>IFERROR(VLOOKUP($C151&amp;"_"&amp;U$66,'Original Calculateur S'!$C$4:$H$284,5,0),"")</f>
        <v/>
      </c>
      <c r="V151" s="174" t="str">
        <f>IFERROR(VLOOKUP($C151&amp;"_"&amp;V$66,'Original Calculateur S'!$C$4:$H$284,5,0),"")</f>
        <v/>
      </c>
      <c r="W151" s="174" t="str">
        <f>IFERROR(VLOOKUP($C151&amp;"_"&amp;W$66,'Original Calculateur S'!$C$4:$H$284,5,0),"")</f>
        <v/>
      </c>
      <c r="X151" s="174" t="str">
        <f>IFERROR(VLOOKUP($C151&amp;"_"&amp;X$66,'Original Calculateur S'!$C$4:$H$284,5,0),"")</f>
        <v/>
      </c>
      <c r="Y151" s="174" t="str">
        <f>IFERROR(VLOOKUP($C151&amp;"_"&amp;Y$66,'Original Calculateur S'!$C$4:$H$284,5,0),"")</f>
        <v/>
      </c>
      <c r="Z151" s="174" t="str">
        <f>IFERROR(VLOOKUP($C151&amp;"_"&amp;Z$66,'Original Calculateur S'!$C$4:$H$284,5,0),"")</f>
        <v/>
      </c>
      <c r="AA151" s="174" t="str">
        <f>IFERROR(VLOOKUP($C151&amp;"_"&amp;AA$66,'Original Calculateur S'!$C$4:$H$284,5,0),"")</f>
        <v/>
      </c>
      <c r="AB151" s="174" t="str">
        <f>IFERROR(VLOOKUP($C151&amp;"_"&amp;AB$66,'Original Calculateur S'!$C$4:$H$284,5,0),"")</f>
        <v/>
      </c>
      <c r="AC151" s="174" t="str">
        <f>IFERROR(VLOOKUP($C151&amp;"_"&amp;AC$66,'Original Calculateur S'!$C$4:$H$284,5,0),"")</f>
        <v/>
      </c>
      <c r="AD151" s="174" t="str">
        <f>IFERROR(VLOOKUP($C151&amp;"_"&amp;AD$66,'Original Calculateur S'!$C$4:$H$284,5,0),"")</f>
        <v/>
      </c>
      <c r="AE151" s="174" t="str">
        <f>IFERROR(VLOOKUP($C151&amp;"_"&amp;AE$66,'Original Calculateur S'!$C$4:$H$284,5,0),"")</f>
        <v/>
      </c>
      <c r="AF151" s="175">
        <f t="shared" si="2"/>
        <v>0</v>
      </c>
    </row>
    <row r="152" spans="3:32" ht="12.75" hidden="1">
      <c r="C152" s="170" t="s">
        <v>59</v>
      </c>
      <c r="D152" s="171">
        <f>IFERROR(VLOOKUP($C152&amp;"_"&amp;D$66,'Original Calculateur S'!$C$4:$H$284,5,0),"")</f>
        <v>0</v>
      </c>
      <c r="E152" s="171">
        <f>IFERROR(VLOOKUP($C152&amp;"_"&amp;E$66,'Original Calculateur S'!$C$4:$H$284,5,0),"")</f>
        <v>0</v>
      </c>
      <c r="F152" s="171" t="str">
        <f>IFERROR(VLOOKUP($C152&amp;"_"&amp;F$66,'Original Calculateur S'!$C$4:$H$284,5,0),"")</f>
        <v/>
      </c>
      <c r="G152" s="171" t="str">
        <f>IFERROR(VLOOKUP($C152&amp;"_"&amp;G$66,'Original Calculateur S'!$C$4:$H$284,5,0),"")</f>
        <v/>
      </c>
      <c r="H152" s="171" t="str">
        <f>IFERROR(VLOOKUP($C152&amp;"_"&amp;H$66,'Original Calculateur S'!$C$4:$H$284,5,0),"")</f>
        <v/>
      </c>
      <c r="I152" s="171" t="str">
        <f>IFERROR(VLOOKUP($C152&amp;"_"&amp;I$66,'Original Calculateur S'!$C$4:$H$284,5,0),"")</f>
        <v/>
      </c>
      <c r="J152" s="171" t="str">
        <f>IFERROR(VLOOKUP($C152&amp;"_"&amp;J$66,'Original Calculateur S'!$C$4:$H$284,5,0),"")</f>
        <v/>
      </c>
      <c r="K152" s="171" t="str">
        <f>IFERROR(VLOOKUP($C152&amp;"_"&amp;K$66,'Original Calculateur S'!$C$4:$H$284,5,0),"")</f>
        <v/>
      </c>
      <c r="L152" s="171" t="str">
        <f>IFERROR(VLOOKUP($C152&amp;"_"&amp;L$66,'Original Calculateur S'!$C$4:$H$284,5,0),"")</f>
        <v/>
      </c>
      <c r="M152" s="171" t="str">
        <f>IFERROR(VLOOKUP($C152&amp;"_"&amp;M$66,'Original Calculateur S'!$C$4:$H$284,5,0),"")</f>
        <v/>
      </c>
      <c r="N152" s="171" t="str">
        <f>IFERROR(VLOOKUP($C152&amp;"_"&amp;N$66,'Original Calculateur S'!$C$4:$H$284,5,0),"")</f>
        <v/>
      </c>
      <c r="O152" s="171" t="str">
        <f>IFERROR(VLOOKUP($C152&amp;"_"&amp;O$66,'Original Calculateur S'!$C$4:$H$284,5,0),"")</f>
        <v/>
      </c>
      <c r="P152" s="171" t="str">
        <f>IFERROR(VLOOKUP($C152&amp;"_"&amp;P$66,'Original Calculateur S'!$C$4:$H$284,5,0),"")</f>
        <v/>
      </c>
      <c r="Q152" s="171" t="str">
        <f>IFERROR(VLOOKUP($C152&amp;"_"&amp;Q$66,'Original Calculateur S'!$C$4:$H$284,5,0),"")</f>
        <v/>
      </c>
      <c r="R152" s="171" t="str">
        <f>IFERROR(VLOOKUP($C152&amp;"_"&amp;R$66,'Original Calculateur S'!$C$4:$H$284,5,0),"")</f>
        <v/>
      </c>
      <c r="S152" s="171" t="str">
        <f>IFERROR(VLOOKUP($C152&amp;"_"&amp;S$66,'Original Calculateur S'!$C$4:$H$284,5,0),"")</f>
        <v/>
      </c>
      <c r="T152" s="171" t="str">
        <f>IFERROR(VLOOKUP($C152&amp;"_"&amp;T$66,'Original Calculateur S'!$C$4:$H$284,5,0),"")</f>
        <v/>
      </c>
      <c r="U152" s="171" t="str">
        <f>IFERROR(VLOOKUP($C152&amp;"_"&amp;U$66,'Original Calculateur S'!$C$4:$H$284,5,0),"")</f>
        <v/>
      </c>
      <c r="V152" s="171" t="str">
        <f>IFERROR(VLOOKUP($C152&amp;"_"&amp;V$66,'Original Calculateur S'!$C$4:$H$284,5,0),"")</f>
        <v/>
      </c>
      <c r="W152" s="171" t="str">
        <f>IFERROR(VLOOKUP($C152&amp;"_"&amp;W$66,'Original Calculateur S'!$C$4:$H$284,5,0),"")</f>
        <v/>
      </c>
      <c r="X152" s="171" t="str">
        <f>IFERROR(VLOOKUP($C152&amp;"_"&amp;X$66,'Original Calculateur S'!$C$4:$H$284,5,0),"")</f>
        <v/>
      </c>
      <c r="Y152" s="171" t="str">
        <f>IFERROR(VLOOKUP($C152&amp;"_"&amp;Y$66,'Original Calculateur S'!$C$4:$H$284,5,0),"")</f>
        <v/>
      </c>
      <c r="Z152" s="171" t="str">
        <f>IFERROR(VLOOKUP($C152&amp;"_"&amp;Z$66,'Original Calculateur S'!$C$4:$H$284,5,0),"")</f>
        <v/>
      </c>
      <c r="AA152" s="171" t="str">
        <f>IFERROR(VLOOKUP($C152&amp;"_"&amp;AA$66,'Original Calculateur S'!$C$4:$H$284,5,0),"")</f>
        <v/>
      </c>
      <c r="AB152" s="171" t="str">
        <f>IFERROR(VLOOKUP($C152&amp;"_"&amp;AB$66,'Original Calculateur S'!$C$4:$H$284,5,0),"")</f>
        <v/>
      </c>
      <c r="AC152" s="171" t="str">
        <f>IFERROR(VLOOKUP($C152&amp;"_"&amp;AC$66,'Original Calculateur S'!$C$4:$H$284,5,0),"")</f>
        <v/>
      </c>
      <c r="AD152" s="171" t="str">
        <f>IFERROR(VLOOKUP($C152&amp;"_"&amp;AD$66,'Original Calculateur S'!$C$4:$H$284,5,0),"")</f>
        <v/>
      </c>
      <c r="AE152" s="171" t="str">
        <f>IFERROR(VLOOKUP($C152&amp;"_"&amp;AE$66,'Original Calculateur S'!$C$4:$H$284,5,0),"")</f>
        <v/>
      </c>
      <c r="AF152" s="172">
        <f t="shared" si="2"/>
        <v>0</v>
      </c>
    </row>
    <row r="153" spans="3:32" ht="12.75" hidden="1">
      <c r="C153" s="173" t="s">
        <v>59</v>
      </c>
      <c r="D153" s="174">
        <f>IFERROR(VLOOKUP($C153&amp;"_"&amp;D$66,'Original Calculateur S'!$C$4:$H$284,5,0),"")</f>
        <v>0</v>
      </c>
      <c r="E153" s="174">
        <f>IFERROR(VLOOKUP($C153&amp;"_"&amp;E$66,'Original Calculateur S'!$C$4:$H$284,5,0),"")</f>
        <v>0</v>
      </c>
      <c r="F153" s="174" t="str">
        <f>IFERROR(VLOOKUP($C153&amp;"_"&amp;F$66,'Original Calculateur S'!$C$4:$H$284,5,0),"")</f>
        <v/>
      </c>
      <c r="G153" s="174" t="str">
        <f>IFERROR(VLOOKUP($C153&amp;"_"&amp;G$66,'Original Calculateur S'!$C$4:$H$284,5,0),"")</f>
        <v/>
      </c>
      <c r="H153" s="174" t="str">
        <f>IFERROR(VLOOKUP($C153&amp;"_"&amp;H$66,'Original Calculateur S'!$C$4:$H$284,5,0),"")</f>
        <v/>
      </c>
      <c r="I153" s="174" t="str">
        <f>IFERROR(VLOOKUP($C153&amp;"_"&amp;I$66,'Original Calculateur S'!$C$4:$H$284,5,0),"")</f>
        <v/>
      </c>
      <c r="J153" s="174" t="str">
        <f>IFERROR(VLOOKUP($C153&amp;"_"&amp;J$66,'Original Calculateur S'!$C$4:$H$284,5,0),"")</f>
        <v/>
      </c>
      <c r="K153" s="174" t="str">
        <f>IFERROR(VLOOKUP($C153&amp;"_"&amp;K$66,'Original Calculateur S'!$C$4:$H$284,5,0),"")</f>
        <v/>
      </c>
      <c r="L153" s="174" t="str">
        <f>IFERROR(VLOOKUP($C153&amp;"_"&amp;L$66,'Original Calculateur S'!$C$4:$H$284,5,0),"")</f>
        <v/>
      </c>
      <c r="M153" s="174" t="str">
        <f>IFERROR(VLOOKUP($C153&amp;"_"&amp;M$66,'Original Calculateur S'!$C$4:$H$284,5,0),"")</f>
        <v/>
      </c>
      <c r="N153" s="174" t="str">
        <f>IFERROR(VLOOKUP($C153&amp;"_"&amp;N$66,'Original Calculateur S'!$C$4:$H$284,5,0),"")</f>
        <v/>
      </c>
      <c r="O153" s="174" t="str">
        <f>IFERROR(VLOOKUP($C153&amp;"_"&amp;O$66,'Original Calculateur S'!$C$4:$H$284,5,0),"")</f>
        <v/>
      </c>
      <c r="P153" s="174" t="str">
        <f>IFERROR(VLOOKUP($C153&amp;"_"&amp;P$66,'Original Calculateur S'!$C$4:$H$284,5,0),"")</f>
        <v/>
      </c>
      <c r="Q153" s="174" t="str">
        <f>IFERROR(VLOOKUP($C153&amp;"_"&amp;Q$66,'Original Calculateur S'!$C$4:$H$284,5,0),"")</f>
        <v/>
      </c>
      <c r="R153" s="174" t="str">
        <f>IFERROR(VLOOKUP($C153&amp;"_"&amp;R$66,'Original Calculateur S'!$C$4:$H$284,5,0),"")</f>
        <v/>
      </c>
      <c r="S153" s="174" t="str">
        <f>IFERROR(VLOOKUP($C153&amp;"_"&amp;S$66,'Original Calculateur S'!$C$4:$H$284,5,0),"")</f>
        <v/>
      </c>
      <c r="T153" s="174" t="str">
        <f>IFERROR(VLOOKUP($C153&amp;"_"&amp;T$66,'Original Calculateur S'!$C$4:$H$284,5,0),"")</f>
        <v/>
      </c>
      <c r="U153" s="174" t="str">
        <f>IFERROR(VLOOKUP($C153&amp;"_"&amp;U$66,'Original Calculateur S'!$C$4:$H$284,5,0),"")</f>
        <v/>
      </c>
      <c r="V153" s="174" t="str">
        <f>IFERROR(VLOOKUP($C153&amp;"_"&amp;V$66,'Original Calculateur S'!$C$4:$H$284,5,0),"")</f>
        <v/>
      </c>
      <c r="W153" s="174" t="str">
        <f>IFERROR(VLOOKUP($C153&amp;"_"&amp;W$66,'Original Calculateur S'!$C$4:$H$284,5,0),"")</f>
        <v/>
      </c>
      <c r="X153" s="174" t="str">
        <f>IFERROR(VLOOKUP($C153&amp;"_"&amp;X$66,'Original Calculateur S'!$C$4:$H$284,5,0),"")</f>
        <v/>
      </c>
      <c r="Y153" s="174" t="str">
        <f>IFERROR(VLOOKUP($C153&amp;"_"&amp;Y$66,'Original Calculateur S'!$C$4:$H$284,5,0),"")</f>
        <v/>
      </c>
      <c r="Z153" s="174" t="str">
        <f>IFERROR(VLOOKUP($C153&amp;"_"&amp;Z$66,'Original Calculateur S'!$C$4:$H$284,5,0),"")</f>
        <v/>
      </c>
      <c r="AA153" s="174" t="str">
        <f>IFERROR(VLOOKUP($C153&amp;"_"&amp;AA$66,'Original Calculateur S'!$C$4:$H$284,5,0),"")</f>
        <v/>
      </c>
      <c r="AB153" s="174" t="str">
        <f>IFERROR(VLOOKUP($C153&amp;"_"&amp;AB$66,'Original Calculateur S'!$C$4:$H$284,5,0),"")</f>
        <v/>
      </c>
      <c r="AC153" s="174" t="str">
        <f>IFERROR(VLOOKUP($C153&amp;"_"&amp;AC$66,'Original Calculateur S'!$C$4:$H$284,5,0),"")</f>
        <v/>
      </c>
      <c r="AD153" s="174" t="str">
        <f>IFERROR(VLOOKUP($C153&amp;"_"&amp;AD$66,'Original Calculateur S'!$C$4:$H$284,5,0),"")</f>
        <v/>
      </c>
      <c r="AE153" s="174" t="str">
        <f>IFERROR(VLOOKUP($C153&amp;"_"&amp;AE$66,'Original Calculateur S'!$C$4:$H$284,5,0),"")</f>
        <v/>
      </c>
      <c r="AF153" s="175">
        <f t="shared" si="2"/>
        <v>0</v>
      </c>
    </row>
    <row r="154" spans="3:32" ht="12.75" hidden="1">
      <c r="C154" s="176" t="s">
        <v>28</v>
      </c>
      <c r="D154" s="171">
        <f>IFERROR(VLOOKUP($C154&amp;"_"&amp;D$66,'Original Calculateur S'!$C$4:$H$284,5,0),"")</f>
        <v>0</v>
      </c>
      <c r="E154" s="171">
        <f>IFERROR(VLOOKUP($C154&amp;"_"&amp;E$66,'Original Calculateur S'!$C$4:$H$284,5,0),"")</f>
        <v>5.7000000000000002E-2</v>
      </c>
      <c r="F154" s="171" t="str">
        <f>IFERROR(VLOOKUP($C154&amp;"_"&amp;F$66,'Original Calculateur S'!$C$4:$H$284,5,0),"")</f>
        <v/>
      </c>
      <c r="G154" s="171" t="str">
        <f>IFERROR(VLOOKUP($C154&amp;"_"&amp;G$66,'Original Calculateur S'!$C$4:$H$284,5,0),"")</f>
        <v/>
      </c>
      <c r="H154" s="171" t="str">
        <f>IFERROR(VLOOKUP($C154&amp;"_"&amp;H$66,'Original Calculateur S'!$C$4:$H$284,5,0),"")</f>
        <v/>
      </c>
      <c r="I154" s="171" t="str">
        <f>IFERROR(VLOOKUP($C154&amp;"_"&amp;I$66,'Original Calculateur S'!$C$4:$H$284,5,0),"")</f>
        <v/>
      </c>
      <c r="J154" s="171" t="str">
        <f>IFERROR(VLOOKUP($C154&amp;"_"&amp;J$66,'Original Calculateur S'!$C$4:$H$284,5,0),"")</f>
        <v/>
      </c>
      <c r="K154" s="171" t="str">
        <f>IFERROR(VLOOKUP($C154&amp;"_"&amp;K$66,'Original Calculateur S'!$C$4:$H$284,5,0),"")</f>
        <v/>
      </c>
      <c r="L154" s="171" t="str">
        <f>IFERROR(VLOOKUP($C154&amp;"_"&amp;L$66,'Original Calculateur S'!$C$4:$H$284,5,0),"")</f>
        <v/>
      </c>
      <c r="M154" s="171" t="str">
        <f>IFERROR(VLOOKUP($C154&amp;"_"&amp;M$66,'Original Calculateur S'!$C$4:$H$284,5,0),"")</f>
        <v/>
      </c>
      <c r="N154" s="171" t="str">
        <f>IFERROR(VLOOKUP($C154&amp;"_"&amp;N$66,'Original Calculateur S'!$C$4:$H$284,5,0),"")</f>
        <v/>
      </c>
      <c r="O154" s="171" t="str">
        <f>IFERROR(VLOOKUP($C154&amp;"_"&amp;O$66,'Original Calculateur S'!$C$4:$H$284,5,0),"")</f>
        <v/>
      </c>
      <c r="P154" s="171" t="str">
        <f>IFERROR(VLOOKUP($C154&amp;"_"&amp;P$66,'Original Calculateur S'!$C$4:$H$284,5,0),"")</f>
        <v/>
      </c>
      <c r="Q154" s="171" t="str">
        <f>IFERROR(VLOOKUP($C154&amp;"_"&amp;Q$66,'Original Calculateur S'!$C$4:$H$284,5,0),"")</f>
        <v/>
      </c>
      <c r="R154" s="171" t="str">
        <f>IFERROR(VLOOKUP($C154&amp;"_"&amp;R$66,'Original Calculateur S'!$C$4:$H$284,5,0),"")</f>
        <v/>
      </c>
      <c r="S154" s="171" t="str">
        <f>IFERROR(VLOOKUP($C154&amp;"_"&amp;S$66,'Original Calculateur S'!$C$4:$H$284,5,0),"")</f>
        <v/>
      </c>
      <c r="T154" s="171" t="str">
        <f>IFERROR(VLOOKUP($C154&amp;"_"&amp;T$66,'Original Calculateur S'!$C$4:$H$284,5,0),"")</f>
        <v/>
      </c>
      <c r="U154" s="171" t="str">
        <f>IFERROR(VLOOKUP($C154&amp;"_"&amp;U$66,'Original Calculateur S'!$C$4:$H$284,5,0),"")</f>
        <v/>
      </c>
      <c r="V154" s="171" t="str">
        <f>IFERROR(VLOOKUP($C154&amp;"_"&amp;V$66,'Original Calculateur S'!$C$4:$H$284,5,0),"")</f>
        <v/>
      </c>
      <c r="W154" s="171" t="str">
        <f>IFERROR(VLOOKUP($C154&amp;"_"&amp;W$66,'Original Calculateur S'!$C$4:$H$284,5,0),"")</f>
        <v/>
      </c>
      <c r="X154" s="171" t="str">
        <f>IFERROR(VLOOKUP($C154&amp;"_"&amp;X$66,'Original Calculateur S'!$C$4:$H$284,5,0),"")</f>
        <v/>
      </c>
      <c r="Y154" s="171" t="str">
        <f>IFERROR(VLOOKUP($C154&amp;"_"&amp;Y$66,'Original Calculateur S'!$C$4:$H$284,5,0),"")</f>
        <v/>
      </c>
      <c r="Z154" s="171" t="str">
        <f>IFERROR(VLOOKUP($C154&amp;"_"&amp;Z$66,'Original Calculateur S'!$C$4:$H$284,5,0),"")</f>
        <v/>
      </c>
      <c r="AA154" s="171" t="str">
        <f>IFERROR(VLOOKUP($C154&amp;"_"&amp;AA$66,'Original Calculateur S'!$C$4:$H$284,5,0),"")</f>
        <v/>
      </c>
      <c r="AB154" s="171" t="str">
        <f>IFERROR(VLOOKUP($C154&amp;"_"&amp;AB$66,'Original Calculateur S'!$C$4:$H$284,5,0),"")</f>
        <v/>
      </c>
      <c r="AC154" s="171" t="str">
        <f>IFERROR(VLOOKUP($C154&amp;"_"&amp;AC$66,'Original Calculateur S'!$C$4:$H$284,5,0),"")</f>
        <v/>
      </c>
      <c r="AD154" s="171" t="str">
        <f>IFERROR(VLOOKUP($C154&amp;"_"&amp;AD$66,'Original Calculateur S'!$C$4:$H$284,5,0),"")</f>
        <v/>
      </c>
      <c r="AE154" s="171" t="str">
        <f>IFERROR(VLOOKUP($C154&amp;"_"&amp;AE$66,'Original Calculateur S'!$C$4:$H$284,5,0),"")</f>
        <v/>
      </c>
      <c r="AF154" s="172">
        <f t="shared" si="2"/>
        <v>5.7000000000000002E-2</v>
      </c>
    </row>
    <row r="155" spans="3:32" ht="12.75" hidden="1">
      <c r="C155" s="173" t="s">
        <v>62</v>
      </c>
      <c r="D155" s="174">
        <f>IFERROR(VLOOKUP($C155&amp;"_"&amp;D$66,'Original Calculateur S'!$C$4:$H$284,5,0),"")</f>
        <v>0</v>
      </c>
      <c r="E155" s="174" t="str">
        <f>IFERROR(VLOOKUP($C155&amp;"_"&amp;E$66,'Original Calculateur S'!$C$4:$H$284,5,0),"")</f>
        <v/>
      </c>
      <c r="F155" s="174" t="str">
        <f>IFERROR(VLOOKUP($C155&amp;"_"&amp;F$66,'Original Calculateur S'!$C$4:$H$284,5,0),"")</f>
        <v/>
      </c>
      <c r="G155" s="174" t="str">
        <f>IFERROR(VLOOKUP($C155&amp;"_"&amp;G$66,'Original Calculateur S'!$C$4:$H$284,5,0),"")</f>
        <v/>
      </c>
      <c r="H155" s="174" t="str">
        <f>IFERROR(VLOOKUP($C155&amp;"_"&amp;H$66,'Original Calculateur S'!$C$4:$H$284,5,0),"")</f>
        <v/>
      </c>
      <c r="I155" s="174" t="str">
        <f>IFERROR(VLOOKUP($C155&amp;"_"&amp;I$66,'Original Calculateur S'!$C$4:$H$284,5,0),"")</f>
        <v/>
      </c>
      <c r="J155" s="174" t="str">
        <f>IFERROR(VLOOKUP($C155&amp;"_"&amp;J$66,'Original Calculateur S'!$C$4:$H$284,5,0),"")</f>
        <v/>
      </c>
      <c r="K155" s="174" t="str">
        <f>IFERROR(VLOOKUP($C155&amp;"_"&amp;K$66,'Original Calculateur S'!$C$4:$H$284,5,0),"")</f>
        <v/>
      </c>
      <c r="L155" s="174" t="str">
        <f>IFERROR(VLOOKUP($C155&amp;"_"&amp;L$66,'Original Calculateur S'!$C$4:$H$284,5,0),"")</f>
        <v/>
      </c>
      <c r="M155" s="174" t="str">
        <f>IFERROR(VLOOKUP($C155&amp;"_"&amp;M$66,'Original Calculateur S'!$C$4:$H$284,5,0),"")</f>
        <v/>
      </c>
      <c r="N155" s="174" t="str">
        <f>IFERROR(VLOOKUP($C155&amp;"_"&amp;N$66,'Original Calculateur S'!$C$4:$H$284,5,0),"")</f>
        <v/>
      </c>
      <c r="O155" s="174" t="str">
        <f>IFERROR(VLOOKUP($C155&amp;"_"&amp;O$66,'Original Calculateur S'!$C$4:$H$284,5,0),"")</f>
        <v/>
      </c>
      <c r="P155" s="174" t="str">
        <f>IFERROR(VLOOKUP($C155&amp;"_"&amp;P$66,'Original Calculateur S'!$C$4:$H$284,5,0),"")</f>
        <v/>
      </c>
      <c r="Q155" s="174" t="str">
        <f>IFERROR(VLOOKUP($C155&amp;"_"&amp;Q$66,'Original Calculateur S'!$C$4:$H$284,5,0),"")</f>
        <v/>
      </c>
      <c r="R155" s="174" t="str">
        <f>IFERROR(VLOOKUP($C155&amp;"_"&amp;R$66,'Original Calculateur S'!$C$4:$H$284,5,0),"")</f>
        <v/>
      </c>
      <c r="S155" s="174" t="str">
        <f>IFERROR(VLOOKUP($C155&amp;"_"&amp;S$66,'Original Calculateur S'!$C$4:$H$284,5,0),"")</f>
        <v/>
      </c>
      <c r="T155" s="174" t="str">
        <f>IFERROR(VLOOKUP($C155&amp;"_"&amp;T$66,'Original Calculateur S'!$C$4:$H$284,5,0),"")</f>
        <v/>
      </c>
      <c r="U155" s="174" t="str">
        <f>IFERROR(VLOOKUP($C155&amp;"_"&amp;U$66,'Original Calculateur S'!$C$4:$H$284,5,0),"")</f>
        <v/>
      </c>
      <c r="V155" s="174" t="str">
        <f>IFERROR(VLOOKUP($C155&amp;"_"&amp;V$66,'Original Calculateur S'!$C$4:$H$284,5,0),"")</f>
        <v/>
      </c>
      <c r="W155" s="174" t="str">
        <f>IFERROR(VLOOKUP($C155&amp;"_"&amp;W$66,'Original Calculateur S'!$C$4:$H$284,5,0),"")</f>
        <v/>
      </c>
      <c r="X155" s="174" t="str">
        <f>IFERROR(VLOOKUP($C155&amp;"_"&amp;X$66,'Original Calculateur S'!$C$4:$H$284,5,0),"")</f>
        <v/>
      </c>
      <c r="Y155" s="174" t="str">
        <f>IFERROR(VLOOKUP($C155&amp;"_"&amp;Y$66,'Original Calculateur S'!$C$4:$H$284,5,0),"")</f>
        <v/>
      </c>
      <c r="Z155" s="174" t="str">
        <f>IFERROR(VLOOKUP($C155&amp;"_"&amp;Z$66,'Original Calculateur S'!$C$4:$H$284,5,0),"")</f>
        <v/>
      </c>
      <c r="AA155" s="174" t="str">
        <f>IFERROR(VLOOKUP($C155&amp;"_"&amp;AA$66,'Original Calculateur S'!$C$4:$H$284,5,0),"")</f>
        <v/>
      </c>
      <c r="AB155" s="174" t="str">
        <f>IFERROR(VLOOKUP($C155&amp;"_"&amp;AB$66,'Original Calculateur S'!$C$4:$H$284,5,0),"")</f>
        <v/>
      </c>
      <c r="AC155" s="174" t="str">
        <f>IFERROR(VLOOKUP($C155&amp;"_"&amp;AC$66,'Original Calculateur S'!$C$4:$H$284,5,0),"")</f>
        <v/>
      </c>
      <c r="AD155" s="174" t="str">
        <f>IFERROR(VLOOKUP($C155&amp;"_"&amp;AD$66,'Original Calculateur S'!$C$4:$H$284,5,0),"")</f>
        <v/>
      </c>
      <c r="AE155" s="174" t="str">
        <f>IFERROR(VLOOKUP($C155&amp;"_"&amp;AE$66,'Original Calculateur S'!$C$4:$H$284,5,0),"")</f>
        <v/>
      </c>
      <c r="AF155" s="175">
        <f t="shared" si="2"/>
        <v>0</v>
      </c>
    </row>
    <row r="156" spans="3:32" ht="12.75" hidden="1">
      <c r="C156" s="176" t="s">
        <v>50</v>
      </c>
      <c r="D156" s="171">
        <f>IFERROR(VLOOKUP($C156&amp;"_"&amp;D$66,'Original Calculateur S'!$C$4:$H$284,5,0),"")</f>
        <v>0</v>
      </c>
      <c r="E156" s="171">
        <f>IFERROR(VLOOKUP($C156&amp;"_"&amp;E$66,'Original Calculateur S'!$C$4:$H$284,5,0),"")</f>
        <v>0</v>
      </c>
      <c r="F156" s="171">
        <f>IFERROR(VLOOKUP($C156&amp;"_"&amp;F$66,'Original Calculateur S'!$C$4:$H$284,5,0),"")</f>
        <v>0</v>
      </c>
      <c r="G156" s="171">
        <f>IFERROR(VLOOKUP($C156&amp;"_"&amp;G$66,'Original Calculateur S'!$C$4:$H$284,5,0),"")</f>
        <v>0</v>
      </c>
      <c r="H156" s="171" t="str">
        <f>IFERROR(VLOOKUP($C156&amp;"_"&amp;H$66,'Original Calculateur S'!$C$4:$H$284,5,0),"")</f>
        <v/>
      </c>
      <c r="I156" s="171" t="str">
        <f>IFERROR(VLOOKUP($C156&amp;"_"&amp;I$66,'Original Calculateur S'!$C$4:$H$284,5,0),"")</f>
        <v/>
      </c>
      <c r="J156" s="171" t="str">
        <f>IFERROR(VLOOKUP($C156&amp;"_"&amp;J$66,'Original Calculateur S'!$C$4:$H$284,5,0),"")</f>
        <v/>
      </c>
      <c r="K156" s="171" t="str">
        <f>IFERROR(VLOOKUP($C156&amp;"_"&amp;K$66,'Original Calculateur S'!$C$4:$H$284,5,0),"")</f>
        <v/>
      </c>
      <c r="L156" s="171" t="str">
        <f>IFERROR(VLOOKUP($C156&amp;"_"&amp;L$66,'Original Calculateur S'!$C$4:$H$284,5,0),"")</f>
        <v/>
      </c>
      <c r="M156" s="171" t="str">
        <f>IFERROR(VLOOKUP($C156&amp;"_"&amp;M$66,'Original Calculateur S'!$C$4:$H$284,5,0),"")</f>
        <v/>
      </c>
      <c r="N156" s="171" t="str">
        <f>IFERROR(VLOOKUP($C156&amp;"_"&amp;N$66,'Original Calculateur S'!$C$4:$H$284,5,0),"")</f>
        <v/>
      </c>
      <c r="O156" s="171" t="str">
        <f>IFERROR(VLOOKUP($C156&amp;"_"&amp;O$66,'Original Calculateur S'!$C$4:$H$284,5,0),"")</f>
        <v/>
      </c>
      <c r="P156" s="171" t="str">
        <f>IFERROR(VLOOKUP($C156&amp;"_"&amp;P$66,'Original Calculateur S'!$C$4:$H$284,5,0),"")</f>
        <v/>
      </c>
      <c r="Q156" s="171" t="str">
        <f>IFERROR(VLOOKUP($C156&amp;"_"&amp;Q$66,'Original Calculateur S'!$C$4:$H$284,5,0),"")</f>
        <v/>
      </c>
      <c r="R156" s="171" t="str">
        <f>IFERROR(VLOOKUP($C156&amp;"_"&amp;R$66,'Original Calculateur S'!$C$4:$H$284,5,0),"")</f>
        <v/>
      </c>
      <c r="S156" s="171" t="str">
        <f>IFERROR(VLOOKUP($C156&amp;"_"&amp;S$66,'Original Calculateur S'!$C$4:$H$284,5,0),"")</f>
        <v/>
      </c>
      <c r="T156" s="171" t="str">
        <f>IFERROR(VLOOKUP($C156&amp;"_"&amp;T$66,'Original Calculateur S'!$C$4:$H$284,5,0),"")</f>
        <v/>
      </c>
      <c r="U156" s="171" t="str">
        <f>IFERROR(VLOOKUP($C156&amp;"_"&amp;U$66,'Original Calculateur S'!$C$4:$H$284,5,0),"")</f>
        <v/>
      </c>
      <c r="V156" s="171" t="str">
        <f>IFERROR(VLOOKUP($C156&amp;"_"&amp;V$66,'Original Calculateur S'!$C$4:$H$284,5,0),"")</f>
        <v/>
      </c>
      <c r="W156" s="171" t="str">
        <f>IFERROR(VLOOKUP($C156&amp;"_"&amp;W$66,'Original Calculateur S'!$C$4:$H$284,5,0),"")</f>
        <v/>
      </c>
      <c r="X156" s="171" t="str">
        <f>IFERROR(VLOOKUP($C156&amp;"_"&amp;X$66,'Original Calculateur S'!$C$4:$H$284,5,0),"")</f>
        <v/>
      </c>
      <c r="Y156" s="171" t="str">
        <f>IFERROR(VLOOKUP($C156&amp;"_"&amp;Y$66,'Original Calculateur S'!$C$4:$H$284,5,0),"")</f>
        <v/>
      </c>
      <c r="Z156" s="171" t="str">
        <f>IFERROR(VLOOKUP($C156&amp;"_"&amp;Z$66,'Original Calculateur S'!$C$4:$H$284,5,0),"")</f>
        <v/>
      </c>
      <c r="AA156" s="171" t="str">
        <f>IFERROR(VLOOKUP($C156&amp;"_"&amp;AA$66,'Original Calculateur S'!$C$4:$H$284,5,0),"")</f>
        <v/>
      </c>
      <c r="AB156" s="171" t="str">
        <f>IFERROR(VLOOKUP($C156&amp;"_"&amp;AB$66,'Original Calculateur S'!$C$4:$H$284,5,0),"")</f>
        <v/>
      </c>
      <c r="AC156" s="171" t="str">
        <f>IFERROR(VLOOKUP($C156&amp;"_"&amp;AC$66,'Original Calculateur S'!$C$4:$H$284,5,0),"")</f>
        <v/>
      </c>
      <c r="AD156" s="171" t="str">
        <f>IFERROR(VLOOKUP($C156&amp;"_"&amp;AD$66,'Original Calculateur S'!$C$4:$H$284,5,0),"")</f>
        <v/>
      </c>
      <c r="AE156" s="171" t="str">
        <f>IFERROR(VLOOKUP($C156&amp;"_"&amp;AE$66,'Original Calculateur S'!$C$4:$H$284,5,0),"")</f>
        <v/>
      </c>
      <c r="AF156" s="172">
        <f t="shared" si="2"/>
        <v>0</v>
      </c>
    </row>
    <row r="157" spans="3:32" ht="12.75" hidden="1">
      <c r="C157" s="170" t="s">
        <v>31</v>
      </c>
      <c r="D157" s="174">
        <f>IFERROR(VLOOKUP($C157&amp;"_"&amp;D$66,'Original Calculateur S'!$C$4:$H$284,5,0),"")</f>
        <v>0.222</v>
      </c>
      <c r="E157" s="174">
        <f>IFERROR(VLOOKUP($C157&amp;"_"&amp;E$66,'Original Calculateur S'!$C$4:$H$284,5,0),"")</f>
        <v>0</v>
      </c>
      <c r="F157" s="174" t="str">
        <f>IFERROR(VLOOKUP($C157&amp;"_"&amp;F$66,'Original Calculateur S'!$C$4:$H$284,5,0),"")</f>
        <v/>
      </c>
      <c r="G157" s="174" t="str">
        <f>IFERROR(VLOOKUP($C157&amp;"_"&amp;G$66,'Original Calculateur S'!$C$4:$H$284,5,0),"")</f>
        <v/>
      </c>
      <c r="H157" s="174" t="str">
        <f>IFERROR(VLOOKUP($C157&amp;"_"&amp;H$66,'Original Calculateur S'!$C$4:$H$284,5,0),"")</f>
        <v/>
      </c>
      <c r="I157" s="174" t="str">
        <f>IFERROR(VLOOKUP($C157&amp;"_"&amp;I$66,'Original Calculateur S'!$C$4:$H$284,5,0),"")</f>
        <v/>
      </c>
      <c r="J157" s="174" t="str">
        <f>IFERROR(VLOOKUP($C157&amp;"_"&amp;J$66,'Original Calculateur S'!$C$4:$H$284,5,0),"")</f>
        <v/>
      </c>
      <c r="K157" s="174" t="str">
        <f>IFERROR(VLOOKUP($C157&amp;"_"&amp;K$66,'Original Calculateur S'!$C$4:$H$284,5,0),"")</f>
        <v/>
      </c>
      <c r="L157" s="174" t="str">
        <f>IFERROR(VLOOKUP($C157&amp;"_"&amp;L$66,'Original Calculateur S'!$C$4:$H$284,5,0),"")</f>
        <v/>
      </c>
      <c r="M157" s="174" t="str">
        <f>IFERROR(VLOOKUP($C157&amp;"_"&amp;M$66,'Original Calculateur S'!$C$4:$H$284,5,0),"")</f>
        <v/>
      </c>
      <c r="N157" s="174" t="str">
        <f>IFERROR(VLOOKUP($C157&amp;"_"&amp;N$66,'Original Calculateur S'!$C$4:$H$284,5,0),"")</f>
        <v/>
      </c>
      <c r="O157" s="174" t="str">
        <f>IFERROR(VLOOKUP($C157&amp;"_"&amp;O$66,'Original Calculateur S'!$C$4:$H$284,5,0),"")</f>
        <v/>
      </c>
      <c r="P157" s="174" t="str">
        <f>IFERROR(VLOOKUP($C157&amp;"_"&amp;P$66,'Original Calculateur S'!$C$4:$H$284,5,0),"")</f>
        <v/>
      </c>
      <c r="Q157" s="174" t="str">
        <f>IFERROR(VLOOKUP($C157&amp;"_"&amp;Q$66,'Original Calculateur S'!$C$4:$H$284,5,0),"")</f>
        <v/>
      </c>
      <c r="R157" s="174" t="str">
        <f>IFERROR(VLOOKUP($C157&amp;"_"&amp;R$66,'Original Calculateur S'!$C$4:$H$284,5,0),"")</f>
        <v/>
      </c>
      <c r="S157" s="174" t="str">
        <f>IFERROR(VLOOKUP($C157&amp;"_"&amp;S$66,'Original Calculateur S'!$C$4:$H$284,5,0),"")</f>
        <v/>
      </c>
      <c r="T157" s="174" t="str">
        <f>IFERROR(VLOOKUP($C157&amp;"_"&amp;T$66,'Original Calculateur S'!$C$4:$H$284,5,0),"")</f>
        <v/>
      </c>
      <c r="U157" s="174" t="str">
        <f>IFERROR(VLOOKUP($C157&amp;"_"&amp;U$66,'Original Calculateur S'!$C$4:$H$284,5,0),"")</f>
        <v/>
      </c>
      <c r="V157" s="174" t="str">
        <f>IFERROR(VLOOKUP($C157&amp;"_"&amp;V$66,'Original Calculateur S'!$C$4:$H$284,5,0),"")</f>
        <v/>
      </c>
      <c r="W157" s="174" t="str">
        <f>IFERROR(VLOOKUP($C157&amp;"_"&amp;W$66,'Original Calculateur S'!$C$4:$H$284,5,0),"")</f>
        <v/>
      </c>
      <c r="X157" s="174" t="str">
        <f>IFERROR(VLOOKUP($C157&amp;"_"&amp;X$66,'Original Calculateur S'!$C$4:$H$284,5,0),"")</f>
        <v/>
      </c>
      <c r="Y157" s="174" t="str">
        <f>IFERROR(VLOOKUP($C157&amp;"_"&amp;Y$66,'Original Calculateur S'!$C$4:$H$284,5,0),"")</f>
        <v/>
      </c>
      <c r="Z157" s="174" t="str">
        <f>IFERROR(VLOOKUP($C157&amp;"_"&amp;Z$66,'Original Calculateur S'!$C$4:$H$284,5,0),"")</f>
        <v/>
      </c>
      <c r="AA157" s="174" t="str">
        <f>IFERROR(VLOOKUP($C157&amp;"_"&amp;AA$66,'Original Calculateur S'!$C$4:$H$284,5,0),"")</f>
        <v/>
      </c>
      <c r="AB157" s="174" t="str">
        <f>IFERROR(VLOOKUP($C157&amp;"_"&amp;AB$66,'Original Calculateur S'!$C$4:$H$284,5,0),"")</f>
        <v/>
      </c>
      <c r="AC157" s="174" t="str">
        <f>IFERROR(VLOOKUP($C157&amp;"_"&amp;AC$66,'Original Calculateur S'!$C$4:$H$284,5,0),"")</f>
        <v/>
      </c>
      <c r="AD157" s="174" t="str">
        <f>IFERROR(VLOOKUP($C157&amp;"_"&amp;AD$66,'Original Calculateur S'!$C$4:$H$284,5,0),"")</f>
        <v/>
      </c>
      <c r="AE157" s="174" t="str">
        <f>IFERROR(VLOOKUP($C157&amp;"_"&amp;AE$66,'Original Calculateur S'!$C$4:$H$284,5,0),"")</f>
        <v/>
      </c>
      <c r="AF157" s="175">
        <f t="shared" si="2"/>
        <v>0.222</v>
      </c>
    </row>
    <row r="158" spans="3:32" ht="12.75" hidden="1">
      <c r="C158" s="180" t="s">
        <v>51</v>
      </c>
      <c r="D158" s="171">
        <f>IFERROR(VLOOKUP($C158&amp;"_"&amp;D$66,'Original Calculateur S'!$C$4:$H$284,5,0),"")</f>
        <v>0</v>
      </c>
      <c r="E158" s="171" t="str">
        <f>IFERROR(VLOOKUP($C158&amp;"_"&amp;E$66,'Original Calculateur S'!$C$4:$H$284,5,0),"")</f>
        <v/>
      </c>
      <c r="F158" s="171" t="str">
        <f>IFERROR(VLOOKUP($C158&amp;"_"&amp;F$66,'Original Calculateur S'!$C$4:$H$284,5,0),"")</f>
        <v/>
      </c>
      <c r="G158" s="171" t="str">
        <f>IFERROR(VLOOKUP($C158&amp;"_"&amp;G$66,'Original Calculateur S'!$C$4:$H$284,5,0),"")</f>
        <v/>
      </c>
      <c r="H158" s="171" t="str">
        <f>IFERROR(VLOOKUP($C158&amp;"_"&amp;H$66,'Original Calculateur S'!$C$4:$H$284,5,0),"")</f>
        <v/>
      </c>
      <c r="I158" s="171" t="str">
        <f>IFERROR(VLOOKUP($C158&amp;"_"&amp;I$66,'Original Calculateur S'!$C$4:$H$284,5,0),"")</f>
        <v/>
      </c>
      <c r="J158" s="171" t="str">
        <f>IFERROR(VLOOKUP($C158&amp;"_"&amp;J$66,'Original Calculateur S'!$C$4:$H$284,5,0),"")</f>
        <v/>
      </c>
      <c r="K158" s="171" t="str">
        <f>IFERROR(VLOOKUP($C158&amp;"_"&amp;K$66,'Original Calculateur S'!$C$4:$H$284,5,0),"")</f>
        <v/>
      </c>
      <c r="L158" s="171" t="str">
        <f>IFERROR(VLOOKUP($C158&amp;"_"&amp;L$66,'Original Calculateur S'!$C$4:$H$284,5,0),"")</f>
        <v/>
      </c>
      <c r="M158" s="171" t="str">
        <f>IFERROR(VLOOKUP($C158&amp;"_"&amp;M$66,'Original Calculateur S'!$C$4:$H$284,5,0),"")</f>
        <v/>
      </c>
      <c r="N158" s="171" t="str">
        <f>IFERROR(VLOOKUP($C158&amp;"_"&amp;N$66,'Original Calculateur S'!$C$4:$H$284,5,0),"")</f>
        <v/>
      </c>
      <c r="O158" s="171" t="str">
        <f>IFERROR(VLOOKUP($C158&amp;"_"&amp;O$66,'Original Calculateur S'!$C$4:$H$284,5,0),"")</f>
        <v/>
      </c>
      <c r="P158" s="171" t="str">
        <f>IFERROR(VLOOKUP($C158&amp;"_"&amp;P$66,'Original Calculateur S'!$C$4:$H$284,5,0),"")</f>
        <v/>
      </c>
      <c r="Q158" s="171" t="str">
        <f>IFERROR(VLOOKUP($C158&amp;"_"&amp;Q$66,'Original Calculateur S'!$C$4:$H$284,5,0),"")</f>
        <v/>
      </c>
      <c r="R158" s="171" t="str">
        <f>IFERROR(VLOOKUP($C158&amp;"_"&amp;R$66,'Original Calculateur S'!$C$4:$H$284,5,0),"")</f>
        <v/>
      </c>
      <c r="S158" s="171" t="str">
        <f>IFERROR(VLOOKUP($C158&amp;"_"&amp;S$66,'Original Calculateur S'!$C$4:$H$284,5,0),"")</f>
        <v/>
      </c>
      <c r="T158" s="171" t="str">
        <f>IFERROR(VLOOKUP($C158&amp;"_"&amp;T$66,'Original Calculateur S'!$C$4:$H$284,5,0),"")</f>
        <v/>
      </c>
      <c r="U158" s="171" t="str">
        <f>IFERROR(VLOOKUP($C158&amp;"_"&amp;U$66,'Original Calculateur S'!$C$4:$H$284,5,0),"")</f>
        <v/>
      </c>
      <c r="V158" s="171" t="str">
        <f>IFERROR(VLOOKUP($C158&amp;"_"&amp;V$66,'Original Calculateur S'!$C$4:$H$284,5,0),"")</f>
        <v/>
      </c>
      <c r="W158" s="171" t="str">
        <f>IFERROR(VLOOKUP($C158&amp;"_"&amp;W$66,'Original Calculateur S'!$C$4:$H$284,5,0),"")</f>
        <v/>
      </c>
      <c r="X158" s="171" t="str">
        <f>IFERROR(VLOOKUP($C158&amp;"_"&amp;X$66,'Original Calculateur S'!$C$4:$H$284,5,0),"")</f>
        <v/>
      </c>
      <c r="Y158" s="171" t="str">
        <f>IFERROR(VLOOKUP($C158&amp;"_"&amp;Y$66,'Original Calculateur S'!$C$4:$H$284,5,0),"")</f>
        <v/>
      </c>
      <c r="Z158" s="171" t="str">
        <f>IFERROR(VLOOKUP($C158&amp;"_"&amp;Z$66,'Original Calculateur S'!$C$4:$H$284,5,0),"")</f>
        <v/>
      </c>
      <c r="AA158" s="171" t="str">
        <f>IFERROR(VLOOKUP($C158&amp;"_"&amp;AA$66,'Original Calculateur S'!$C$4:$H$284,5,0),"")</f>
        <v/>
      </c>
      <c r="AB158" s="171" t="str">
        <f>IFERROR(VLOOKUP($C158&amp;"_"&amp;AB$66,'Original Calculateur S'!$C$4:$H$284,5,0),"")</f>
        <v/>
      </c>
      <c r="AC158" s="171" t="str">
        <f>IFERROR(VLOOKUP($C158&amp;"_"&amp;AC$66,'Original Calculateur S'!$C$4:$H$284,5,0),"")</f>
        <v/>
      </c>
      <c r="AD158" s="171" t="str">
        <f>IFERROR(VLOOKUP($C158&amp;"_"&amp;AD$66,'Original Calculateur S'!$C$4:$H$284,5,0),"")</f>
        <v/>
      </c>
      <c r="AE158" s="171" t="str">
        <f>IFERROR(VLOOKUP($C158&amp;"_"&amp;AE$66,'Original Calculateur S'!$C$4:$H$284,5,0),"")</f>
        <v/>
      </c>
      <c r="AF158" s="172">
        <f t="shared" si="2"/>
        <v>0</v>
      </c>
    </row>
    <row r="159" spans="3:32" ht="12.75" hidden="1">
      <c r="C159" s="173" t="s">
        <v>91</v>
      </c>
      <c r="D159" s="174">
        <f>IFERROR(VLOOKUP($C159&amp;"_"&amp;D$66,'Original Calculateur S'!$C$4:$H$284,5,0),"")</f>
        <v>0.40499999999999992</v>
      </c>
      <c r="E159" s="174" t="str">
        <f>IFERROR(VLOOKUP($C159&amp;"_"&amp;E$66,'Original Calculateur S'!$C$4:$H$284,5,0),"")</f>
        <v/>
      </c>
      <c r="F159" s="174" t="str">
        <f>IFERROR(VLOOKUP($C159&amp;"_"&amp;F$66,'Original Calculateur S'!$C$4:$H$284,5,0),"")</f>
        <v/>
      </c>
      <c r="G159" s="174" t="str">
        <f>IFERROR(VLOOKUP($C159&amp;"_"&amp;G$66,'Original Calculateur S'!$C$4:$H$284,5,0),"")</f>
        <v/>
      </c>
      <c r="H159" s="174" t="str">
        <f>IFERROR(VLOOKUP($C159&amp;"_"&amp;H$66,'Original Calculateur S'!$C$4:$H$284,5,0),"")</f>
        <v/>
      </c>
      <c r="I159" s="174" t="str">
        <f>IFERROR(VLOOKUP($C159&amp;"_"&amp;I$66,'Original Calculateur S'!$C$4:$H$284,5,0),"")</f>
        <v/>
      </c>
      <c r="J159" s="174" t="str">
        <f>IFERROR(VLOOKUP($C159&amp;"_"&amp;J$66,'Original Calculateur S'!$C$4:$H$284,5,0),"")</f>
        <v/>
      </c>
      <c r="K159" s="174" t="str">
        <f>IFERROR(VLOOKUP($C159&amp;"_"&amp;K$66,'Original Calculateur S'!$C$4:$H$284,5,0),"")</f>
        <v/>
      </c>
      <c r="L159" s="174" t="str">
        <f>IFERROR(VLOOKUP($C159&amp;"_"&amp;L$66,'Original Calculateur S'!$C$4:$H$284,5,0),"")</f>
        <v/>
      </c>
      <c r="M159" s="174" t="str">
        <f>IFERROR(VLOOKUP($C159&amp;"_"&amp;M$66,'Original Calculateur S'!$C$4:$H$284,5,0),"")</f>
        <v/>
      </c>
      <c r="N159" s="174" t="str">
        <f>IFERROR(VLOOKUP($C159&amp;"_"&amp;N$66,'Original Calculateur S'!$C$4:$H$284,5,0),"")</f>
        <v/>
      </c>
      <c r="O159" s="174" t="str">
        <f>IFERROR(VLOOKUP($C159&amp;"_"&amp;O$66,'Original Calculateur S'!$C$4:$H$284,5,0),"")</f>
        <v/>
      </c>
      <c r="P159" s="174" t="str">
        <f>IFERROR(VLOOKUP($C159&amp;"_"&amp;P$66,'Original Calculateur S'!$C$4:$H$284,5,0),"")</f>
        <v/>
      </c>
      <c r="Q159" s="174" t="str">
        <f>IFERROR(VLOOKUP($C159&amp;"_"&amp;Q$66,'Original Calculateur S'!$C$4:$H$284,5,0),"")</f>
        <v/>
      </c>
      <c r="R159" s="174" t="str">
        <f>IFERROR(VLOOKUP($C159&amp;"_"&amp;R$66,'Original Calculateur S'!$C$4:$H$284,5,0),"")</f>
        <v/>
      </c>
      <c r="S159" s="174" t="str">
        <f>IFERROR(VLOOKUP($C159&amp;"_"&amp;S$66,'Original Calculateur S'!$C$4:$H$284,5,0),"")</f>
        <v/>
      </c>
      <c r="T159" s="174" t="str">
        <f>IFERROR(VLOOKUP($C159&amp;"_"&amp;T$66,'Original Calculateur S'!$C$4:$H$284,5,0),"")</f>
        <v/>
      </c>
      <c r="U159" s="174" t="str">
        <f>IFERROR(VLOOKUP($C159&amp;"_"&amp;U$66,'Original Calculateur S'!$C$4:$H$284,5,0),"")</f>
        <v/>
      </c>
      <c r="V159" s="174" t="str">
        <f>IFERROR(VLOOKUP($C159&amp;"_"&amp;V$66,'Original Calculateur S'!$C$4:$H$284,5,0),"")</f>
        <v/>
      </c>
      <c r="W159" s="174" t="str">
        <f>IFERROR(VLOOKUP($C159&amp;"_"&amp;W$66,'Original Calculateur S'!$C$4:$H$284,5,0),"")</f>
        <v/>
      </c>
      <c r="X159" s="174" t="str">
        <f>IFERROR(VLOOKUP($C159&amp;"_"&amp;X$66,'Original Calculateur S'!$C$4:$H$284,5,0),"")</f>
        <v/>
      </c>
      <c r="Y159" s="174" t="str">
        <f>IFERROR(VLOOKUP($C159&amp;"_"&amp;Y$66,'Original Calculateur S'!$C$4:$H$284,5,0),"")</f>
        <v/>
      </c>
      <c r="Z159" s="174" t="str">
        <f>IFERROR(VLOOKUP($C159&amp;"_"&amp;Z$66,'Original Calculateur S'!$C$4:$H$284,5,0),"")</f>
        <v/>
      </c>
      <c r="AA159" s="174" t="str">
        <f>IFERROR(VLOOKUP($C159&amp;"_"&amp;AA$66,'Original Calculateur S'!$C$4:$H$284,5,0),"")</f>
        <v/>
      </c>
      <c r="AB159" s="174" t="str">
        <f>IFERROR(VLOOKUP($C159&amp;"_"&amp;AB$66,'Original Calculateur S'!$C$4:$H$284,5,0),"")</f>
        <v/>
      </c>
      <c r="AC159" s="174" t="str">
        <f>IFERROR(VLOOKUP($C159&amp;"_"&amp;AC$66,'Original Calculateur S'!$C$4:$H$284,5,0),"")</f>
        <v/>
      </c>
      <c r="AD159" s="174" t="str">
        <f>IFERROR(VLOOKUP($C159&amp;"_"&amp;AD$66,'Original Calculateur S'!$C$4:$H$284,5,0),"")</f>
        <v/>
      </c>
      <c r="AE159" s="174" t="str">
        <f>IFERROR(VLOOKUP($C159&amp;"_"&amp;AE$66,'Original Calculateur S'!$C$4:$H$284,5,0),"")</f>
        <v/>
      </c>
      <c r="AF159" s="175">
        <f t="shared" si="2"/>
        <v>0.40499999999999992</v>
      </c>
    </row>
    <row r="160" spans="3:32" ht="13.5" hidden="1" thickBot="1">
      <c r="C160" s="181" t="s">
        <v>34</v>
      </c>
      <c r="D160" s="182">
        <f>IFERROR(VLOOKUP($C160&amp;"_"&amp;D$66,'Original Calculateur S'!$C$4:$H$284,5,0),"")</f>
        <v>5.3999999999999992E-2</v>
      </c>
      <c r="E160" s="182" t="str">
        <f>IFERROR(VLOOKUP($C160&amp;"_"&amp;E$66,'Original Calculateur S'!$C$4:$H$284,5,0),"")</f>
        <v/>
      </c>
      <c r="F160" s="182" t="str">
        <f>IFERROR(VLOOKUP($C160&amp;"_"&amp;F$66,'Original Calculateur S'!$C$4:$H$284,5,0),"")</f>
        <v/>
      </c>
      <c r="G160" s="182" t="str">
        <f>IFERROR(VLOOKUP($C160&amp;"_"&amp;G$66,'Original Calculateur S'!$C$4:$H$284,5,0),"")</f>
        <v/>
      </c>
      <c r="H160" s="182" t="str">
        <f>IFERROR(VLOOKUP($C160&amp;"_"&amp;H$66,'Original Calculateur S'!$C$4:$H$284,5,0),"")</f>
        <v/>
      </c>
      <c r="I160" s="182" t="str">
        <f>IFERROR(VLOOKUP($C160&amp;"_"&amp;I$66,'Original Calculateur S'!$C$4:$H$284,5,0),"")</f>
        <v/>
      </c>
      <c r="J160" s="182" t="str">
        <f>IFERROR(VLOOKUP($C160&amp;"_"&amp;J$66,'Original Calculateur S'!$C$4:$H$284,5,0),"")</f>
        <v/>
      </c>
      <c r="K160" s="182" t="str">
        <f>IFERROR(VLOOKUP($C160&amp;"_"&amp;K$66,'Original Calculateur S'!$C$4:$H$284,5,0),"")</f>
        <v/>
      </c>
      <c r="L160" s="182" t="str">
        <f>IFERROR(VLOOKUP($C160&amp;"_"&amp;L$66,'Original Calculateur S'!$C$4:$H$284,5,0),"")</f>
        <v/>
      </c>
      <c r="M160" s="182" t="str">
        <f>IFERROR(VLOOKUP($C160&amp;"_"&amp;M$66,'Original Calculateur S'!$C$4:$H$284,5,0),"")</f>
        <v/>
      </c>
      <c r="N160" s="182" t="str">
        <f>IFERROR(VLOOKUP($C160&amp;"_"&amp;N$66,'Original Calculateur S'!$C$4:$H$284,5,0),"")</f>
        <v/>
      </c>
      <c r="O160" s="182" t="str">
        <f>IFERROR(VLOOKUP($C160&amp;"_"&amp;O$66,'Original Calculateur S'!$C$4:$H$284,5,0),"")</f>
        <v/>
      </c>
      <c r="P160" s="182" t="str">
        <f>IFERROR(VLOOKUP($C160&amp;"_"&amp;P$66,'Original Calculateur S'!$C$4:$H$284,5,0),"")</f>
        <v/>
      </c>
      <c r="Q160" s="182" t="str">
        <f>IFERROR(VLOOKUP($C160&amp;"_"&amp;Q$66,'Original Calculateur S'!$C$4:$H$284,5,0),"")</f>
        <v/>
      </c>
      <c r="R160" s="182" t="str">
        <f>IFERROR(VLOOKUP($C160&amp;"_"&amp;R$66,'Original Calculateur S'!$C$4:$H$284,5,0),"")</f>
        <v/>
      </c>
      <c r="S160" s="182" t="str">
        <f>IFERROR(VLOOKUP($C160&amp;"_"&amp;S$66,'Original Calculateur S'!$C$4:$H$284,5,0),"")</f>
        <v/>
      </c>
      <c r="T160" s="182" t="str">
        <f>IFERROR(VLOOKUP($C160&amp;"_"&amp;T$66,'Original Calculateur S'!$C$4:$H$284,5,0),"")</f>
        <v/>
      </c>
      <c r="U160" s="182" t="str">
        <f>IFERROR(VLOOKUP($C160&amp;"_"&amp;U$66,'Original Calculateur S'!$C$4:$H$284,5,0),"")</f>
        <v/>
      </c>
      <c r="V160" s="182" t="str">
        <f>IFERROR(VLOOKUP($C160&amp;"_"&amp;V$66,'Original Calculateur S'!$C$4:$H$284,5,0),"")</f>
        <v/>
      </c>
      <c r="W160" s="182" t="str">
        <f>IFERROR(VLOOKUP($C160&amp;"_"&amp;W$66,'Original Calculateur S'!$C$4:$H$284,5,0),"")</f>
        <v/>
      </c>
      <c r="X160" s="182" t="str">
        <f>IFERROR(VLOOKUP($C160&amp;"_"&amp;X$66,'Original Calculateur S'!$C$4:$H$284,5,0),"")</f>
        <v/>
      </c>
      <c r="Y160" s="182" t="str">
        <f>IFERROR(VLOOKUP($C160&amp;"_"&amp;Y$66,'Original Calculateur S'!$C$4:$H$284,5,0),"")</f>
        <v/>
      </c>
      <c r="Z160" s="182" t="str">
        <f>IFERROR(VLOOKUP($C160&amp;"_"&amp;Z$66,'Original Calculateur S'!$C$4:$H$284,5,0),"")</f>
        <v/>
      </c>
      <c r="AA160" s="182" t="str">
        <f>IFERROR(VLOOKUP($C160&amp;"_"&amp;AA$66,'Original Calculateur S'!$C$4:$H$284,5,0),"")</f>
        <v/>
      </c>
      <c r="AB160" s="182" t="str">
        <f>IFERROR(VLOOKUP($C160&amp;"_"&amp;AB$66,'Original Calculateur S'!$C$4:$H$284,5,0),"")</f>
        <v/>
      </c>
      <c r="AC160" s="182" t="str">
        <f>IFERROR(VLOOKUP($C160&amp;"_"&amp;AC$66,'Original Calculateur S'!$C$4:$H$284,5,0),"")</f>
        <v/>
      </c>
      <c r="AD160" s="182" t="str">
        <f>IFERROR(VLOOKUP($C160&amp;"_"&amp;AD$66,'Original Calculateur S'!$C$4:$H$284,5,0),"")</f>
        <v/>
      </c>
      <c r="AE160" s="182" t="str">
        <f>IFERROR(VLOOKUP($C160&amp;"_"&amp;AE$66,'Original Calculateur S'!$C$4:$H$284,5,0),"")</f>
        <v/>
      </c>
      <c r="AF160" s="183">
        <f t="shared" si="2"/>
        <v>5.3999999999999992E-2</v>
      </c>
    </row>
    <row r="161" spans="6:26" ht="12.75">
      <c r="F161" s="1"/>
      <c r="G161" s="444"/>
      <c r="H161" s="444"/>
      <c r="I161" s="444"/>
      <c r="J161" s="444"/>
      <c r="K161" s="444"/>
      <c r="L161" s="1"/>
      <c r="M161" s="444"/>
      <c r="N161" s="444"/>
      <c r="O161" s="444"/>
      <c r="P161" s="444"/>
      <c r="Q161" s="444"/>
      <c r="R161" s="444"/>
      <c r="S161" s="444"/>
      <c r="T161" s="444"/>
      <c r="U161" s="1"/>
      <c r="V161" s="444"/>
      <c r="W161" s="444"/>
      <c r="X161" s="444"/>
      <c r="Y161" s="444"/>
      <c r="Z161" s="1"/>
    </row>
    <row r="162" spans="6:26" ht="12.75">
      <c r="F162" s="1"/>
      <c r="G162" s="444"/>
      <c r="H162" s="444"/>
      <c r="I162" s="444"/>
      <c r="J162" s="444"/>
      <c r="K162" s="444"/>
      <c r="L162" s="1"/>
      <c r="M162" s="444"/>
      <c r="N162" s="444"/>
      <c r="O162" s="444"/>
      <c r="P162" s="444"/>
      <c r="Q162" s="444"/>
      <c r="R162" s="444"/>
      <c r="S162" s="444"/>
      <c r="T162" s="444"/>
      <c r="U162" s="1"/>
      <c r="V162" s="444"/>
      <c r="W162" s="444"/>
      <c r="X162" s="444"/>
      <c r="Y162" s="444"/>
      <c r="Z162" s="1"/>
    </row>
    <row r="163" spans="6:26" ht="18.75" customHeight="1">
      <c r="F163" s="1"/>
      <c r="G163" s="444"/>
      <c r="H163" s="444"/>
      <c r="I163" s="444"/>
      <c r="J163" s="444"/>
      <c r="K163" s="444"/>
      <c r="L163" s="1"/>
      <c r="M163" s="444"/>
      <c r="N163" s="444"/>
      <c r="O163" s="444"/>
      <c r="P163" s="444"/>
      <c r="Q163" s="444"/>
      <c r="R163" s="444"/>
      <c r="S163" s="444"/>
      <c r="T163" s="444"/>
      <c r="U163" s="1"/>
      <c r="V163" s="444"/>
      <c r="W163" s="444"/>
      <c r="X163" s="444"/>
      <c r="Y163" s="444"/>
      <c r="Z163" s="1"/>
    </row>
    <row r="164" spans="6:26" ht="12.75">
      <c r="F164" s="1"/>
      <c r="G164" s="444"/>
      <c r="H164" s="444"/>
      <c r="I164" s="444"/>
      <c r="J164" s="444"/>
      <c r="K164" s="444"/>
      <c r="L164" s="1"/>
      <c r="M164" s="444"/>
      <c r="N164" s="444"/>
      <c r="O164" s="444"/>
      <c r="P164" s="444"/>
      <c r="Q164" s="444"/>
      <c r="R164" s="444"/>
      <c r="S164" s="444"/>
      <c r="T164" s="444"/>
      <c r="U164" s="1"/>
      <c r="V164" s="444"/>
      <c r="W164" s="444"/>
      <c r="X164" s="444"/>
      <c r="Y164" s="444"/>
      <c r="Z164" s="1"/>
    </row>
    <row r="165" spans="6:26" ht="12.75">
      <c r="F165" s="1"/>
      <c r="G165" s="444"/>
      <c r="H165" s="444"/>
      <c r="I165" s="444"/>
      <c r="J165" s="444"/>
      <c r="K165" s="444"/>
      <c r="L165" s="1"/>
      <c r="M165" s="444"/>
      <c r="N165" s="444"/>
      <c r="O165" s="444"/>
      <c r="P165" s="444"/>
      <c r="Q165" s="444"/>
      <c r="R165" s="444"/>
      <c r="S165" s="444"/>
      <c r="T165" s="444"/>
      <c r="U165" s="1"/>
      <c r="V165" s="444"/>
      <c r="W165" s="444"/>
      <c r="X165" s="444"/>
      <c r="Y165" s="444"/>
      <c r="Z165" s="1"/>
    </row>
    <row r="166" spans="6:26" ht="12.75">
      <c r="F166" s="1"/>
      <c r="G166" s="444"/>
      <c r="H166" s="444"/>
      <c r="I166" s="444"/>
      <c r="J166" s="444"/>
      <c r="K166" s="444"/>
      <c r="L166" s="1"/>
      <c r="M166" s="444"/>
      <c r="N166" s="444"/>
      <c r="O166" s="444"/>
      <c r="P166" s="444"/>
      <c r="Q166" s="444"/>
      <c r="R166" s="444"/>
      <c r="S166" s="444"/>
      <c r="T166" s="444"/>
      <c r="U166" s="1"/>
      <c r="V166" s="444"/>
      <c r="W166" s="444"/>
      <c r="X166" s="444"/>
      <c r="Y166" s="444"/>
      <c r="Z166" s="1"/>
    </row>
    <row r="167" spans="6:26" ht="12.75">
      <c r="F167" s="1"/>
      <c r="G167" s="444"/>
      <c r="H167" s="444"/>
      <c r="I167" s="444"/>
      <c r="J167" s="444"/>
      <c r="K167" s="444"/>
      <c r="L167" s="1"/>
      <c r="M167" s="444"/>
      <c r="N167" s="444"/>
      <c r="O167" s="444"/>
      <c r="P167" s="444"/>
      <c r="Q167" s="444"/>
      <c r="R167" s="444"/>
      <c r="S167" s="444"/>
      <c r="T167" s="444"/>
      <c r="U167" s="1"/>
      <c r="V167" s="444"/>
      <c r="W167" s="444"/>
      <c r="X167" s="444"/>
      <c r="Y167" s="444"/>
      <c r="Z167" s="1"/>
    </row>
    <row r="168" spans="6:26" ht="12.75">
      <c r="F168" s="1"/>
      <c r="G168" s="444"/>
      <c r="H168" s="444"/>
      <c r="I168" s="444"/>
      <c r="J168" s="444"/>
      <c r="K168" s="444"/>
      <c r="L168" s="1"/>
      <c r="M168" s="444"/>
      <c r="N168" s="444"/>
      <c r="O168" s="444"/>
      <c r="P168" s="444"/>
      <c r="Q168" s="444"/>
      <c r="R168" s="444"/>
      <c r="S168" s="444"/>
      <c r="T168" s="444"/>
      <c r="U168" s="1"/>
      <c r="V168" s="444"/>
      <c r="W168" s="444"/>
      <c r="X168" s="444"/>
      <c r="Y168" s="444"/>
      <c r="Z168" s="1"/>
    </row>
    <row r="169" spans="6:26" ht="12.75">
      <c r="F169" s="1"/>
      <c r="G169" s="444"/>
      <c r="H169" s="444"/>
      <c r="I169" s="444"/>
      <c r="J169" s="444"/>
      <c r="K169" s="444"/>
      <c r="L169" s="1"/>
      <c r="M169" s="444"/>
      <c r="N169" s="444"/>
      <c r="O169" s="444"/>
      <c r="P169" s="444"/>
      <c r="Q169" s="444"/>
      <c r="R169" s="444"/>
      <c r="S169" s="444"/>
      <c r="T169" s="444"/>
      <c r="U169" s="1"/>
      <c r="V169" s="444"/>
      <c r="W169" s="444"/>
      <c r="X169" s="444"/>
      <c r="Y169" s="444"/>
      <c r="Z169" s="1"/>
    </row>
    <row r="170" spans="6:26" ht="12.75">
      <c r="F170" s="1"/>
      <c r="G170" s="444"/>
      <c r="H170" s="444"/>
      <c r="I170" s="444"/>
      <c r="J170" s="444"/>
      <c r="K170" s="444"/>
      <c r="L170" s="1"/>
      <c r="M170" s="444"/>
      <c r="N170" s="444"/>
      <c r="O170" s="444"/>
      <c r="P170" s="444"/>
      <c r="Q170" s="444"/>
      <c r="R170" s="444"/>
      <c r="S170" s="444"/>
      <c r="T170" s="444"/>
      <c r="U170" s="1"/>
      <c r="V170" s="444"/>
      <c r="W170" s="444"/>
      <c r="X170" s="444"/>
      <c r="Y170" s="444"/>
      <c r="Z170" s="1"/>
    </row>
    <row r="171" spans="6:26" ht="12.75">
      <c r="F171" s="1"/>
      <c r="G171" s="444"/>
      <c r="H171" s="444"/>
      <c r="I171" s="444"/>
      <c r="J171" s="444"/>
      <c r="K171" s="444"/>
      <c r="L171" s="1"/>
      <c r="M171" s="444"/>
      <c r="N171" s="444"/>
      <c r="O171" s="444"/>
      <c r="P171" s="444"/>
      <c r="Q171" s="444"/>
      <c r="R171" s="444"/>
      <c r="S171" s="444"/>
      <c r="T171" s="444"/>
      <c r="U171" s="1"/>
      <c r="V171" s="444"/>
      <c r="W171" s="444"/>
      <c r="X171" s="444"/>
      <c r="Y171" s="444"/>
      <c r="Z171" s="1"/>
    </row>
    <row r="172" spans="6:26" ht="12.75">
      <c r="F172" s="1"/>
      <c r="G172" s="444"/>
      <c r="H172" s="444"/>
      <c r="I172" s="444"/>
      <c r="J172" s="444"/>
      <c r="K172" s="444"/>
      <c r="L172" s="1"/>
      <c r="M172" s="444"/>
      <c r="N172" s="444"/>
      <c r="O172" s="444"/>
      <c r="P172" s="444"/>
      <c r="Q172" s="444"/>
      <c r="R172" s="444"/>
      <c r="S172" s="444"/>
      <c r="T172" s="444"/>
      <c r="U172" s="1"/>
      <c r="V172" s="444"/>
      <c r="W172" s="444"/>
      <c r="X172" s="444"/>
      <c r="Y172" s="444"/>
      <c r="Z172" s="1"/>
    </row>
    <row r="173" spans="6:26" ht="12.75">
      <c r="F173" s="1"/>
      <c r="G173" s="444"/>
      <c r="H173" s="444"/>
      <c r="I173" s="444"/>
      <c r="J173" s="444"/>
      <c r="K173" s="444"/>
      <c r="L173" s="1"/>
      <c r="M173" s="444"/>
      <c r="N173" s="444"/>
      <c r="O173" s="444"/>
      <c r="P173" s="444"/>
      <c r="Q173" s="444"/>
      <c r="R173" s="444"/>
      <c r="S173" s="444"/>
      <c r="T173" s="444"/>
      <c r="U173" s="1"/>
      <c r="V173" s="444"/>
      <c r="W173" s="444"/>
      <c r="X173" s="444"/>
      <c r="Y173" s="444"/>
      <c r="Z173" s="1"/>
    </row>
    <row r="174" spans="6:26" ht="12.75">
      <c r="F174" s="1"/>
      <c r="G174" s="444"/>
      <c r="H174" s="444"/>
      <c r="I174" s="444"/>
      <c r="J174" s="444"/>
      <c r="K174" s="444"/>
      <c r="L174" s="1"/>
      <c r="M174" s="444"/>
      <c r="N174" s="444"/>
      <c r="O174" s="444"/>
      <c r="P174" s="444"/>
      <c r="Q174" s="444"/>
      <c r="R174" s="444"/>
      <c r="S174" s="444"/>
      <c r="T174" s="444"/>
      <c r="U174" s="1"/>
      <c r="V174" s="444"/>
      <c r="W174" s="444"/>
      <c r="X174" s="444"/>
      <c r="Y174" s="444"/>
      <c r="Z174" s="1"/>
    </row>
    <row r="175" spans="6:26" ht="12.75">
      <c r="F175" s="1"/>
      <c r="G175" s="444"/>
      <c r="H175" s="444"/>
      <c r="I175" s="444"/>
      <c r="J175" s="444"/>
      <c r="K175" s="444"/>
      <c r="L175" s="1"/>
      <c r="M175" s="444"/>
      <c r="N175" s="444"/>
      <c r="O175" s="444"/>
      <c r="P175" s="444"/>
      <c r="Q175" s="444"/>
      <c r="R175" s="444"/>
      <c r="S175" s="444"/>
      <c r="T175" s="444"/>
      <c r="U175" s="1"/>
      <c r="V175" s="444"/>
      <c r="W175" s="444"/>
      <c r="X175" s="444"/>
      <c r="Y175" s="444"/>
      <c r="Z175" s="1"/>
    </row>
    <row r="176" spans="6:26" ht="12.75">
      <c r="F176" s="1"/>
      <c r="G176" s="444"/>
      <c r="H176" s="444"/>
      <c r="I176" s="444"/>
      <c r="J176" s="444"/>
      <c r="K176" s="444"/>
      <c r="L176" s="1"/>
      <c r="M176" s="444"/>
      <c r="N176" s="444"/>
      <c r="O176" s="444"/>
      <c r="P176" s="444"/>
      <c r="Q176" s="444"/>
      <c r="R176" s="444"/>
      <c r="S176" s="444"/>
      <c r="T176" s="444"/>
      <c r="U176" s="1"/>
      <c r="V176" s="444"/>
      <c r="W176" s="444"/>
      <c r="X176" s="444"/>
      <c r="Y176" s="444"/>
      <c r="Z176" s="1"/>
    </row>
    <row r="177" spans="6:26" ht="12.75">
      <c r="F177" s="1"/>
      <c r="G177" s="444"/>
      <c r="H177" s="444"/>
      <c r="I177" s="444"/>
      <c r="J177" s="444"/>
      <c r="K177" s="444"/>
      <c r="L177" s="1"/>
      <c r="M177" s="444"/>
      <c r="N177" s="444"/>
      <c r="O177" s="444"/>
      <c r="P177" s="444"/>
      <c r="Q177" s="444"/>
      <c r="R177" s="444"/>
      <c r="S177" s="444"/>
      <c r="T177" s="444"/>
      <c r="U177" s="1"/>
      <c r="V177" s="444"/>
      <c r="W177" s="444"/>
      <c r="X177" s="444"/>
      <c r="Y177" s="444"/>
      <c r="Z177" s="1"/>
    </row>
    <row r="178" spans="6:26" ht="12.75">
      <c r="F178" s="1"/>
      <c r="G178" s="444"/>
      <c r="H178" s="444"/>
      <c r="I178" s="444"/>
      <c r="J178" s="444"/>
      <c r="K178" s="444"/>
      <c r="L178" s="1"/>
      <c r="M178" s="444"/>
      <c r="N178" s="444"/>
      <c r="O178" s="444"/>
      <c r="P178" s="444"/>
      <c r="Q178" s="444"/>
      <c r="R178" s="444"/>
      <c r="S178" s="444"/>
      <c r="T178" s="444"/>
      <c r="U178" s="1"/>
      <c r="V178" s="444"/>
      <c r="W178" s="444"/>
      <c r="X178" s="444"/>
      <c r="Y178" s="444"/>
      <c r="Z178" s="1"/>
    </row>
    <row r="179" spans="6:26" ht="12.75">
      <c r="F179" s="1"/>
      <c r="G179" s="444"/>
      <c r="H179" s="444"/>
      <c r="I179" s="444"/>
      <c r="J179" s="444"/>
      <c r="K179" s="444"/>
      <c r="L179" s="1"/>
      <c r="M179" s="444"/>
      <c r="N179" s="444"/>
      <c r="O179" s="444"/>
      <c r="P179" s="444"/>
      <c r="Q179" s="444"/>
      <c r="R179" s="444"/>
      <c r="S179" s="444"/>
      <c r="T179" s="444"/>
      <c r="U179" s="444"/>
      <c r="V179" s="444"/>
      <c r="W179" s="444"/>
      <c r="X179" s="444"/>
      <c r="Y179" s="444"/>
      <c r="Z179" s="444"/>
    </row>
    <row r="180" spans="6:26" ht="12.75">
      <c r="F180" s="1"/>
      <c r="G180" s="444"/>
      <c r="H180" s="444"/>
      <c r="I180" s="444"/>
      <c r="J180" s="444"/>
      <c r="K180" s="444"/>
      <c r="L180" s="1"/>
      <c r="M180" s="444"/>
      <c r="N180" s="444"/>
      <c r="O180" s="444"/>
      <c r="P180" s="444"/>
      <c r="Q180" s="444"/>
      <c r="R180" s="444"/>
      <c r="S180" s="444"/>
      <c r="T180" s="444"/>
      <c r="U180" s="444"/>
      <c r="V180" s="444"/>
      <c r="W180" s="444"/>
      <c r="X180" s="444"/>
      <c r="Y180" s="444"/>
      <c r="Z180" s="444"/>
    </row>
    <row r="181" spans="6:26" ht="12.75">
      <c r="F181" s="1"/>
      <c r="G181" s="444"/>
      <c r="H181" s="444"/>
      <c r="I181" s="444"/>
      <c r="J181" s="444"/>
      <c r="K181" s="444"/>
      <c r="L181" s="1"/>
      <c r="M181" s="444"/>
      <c r="N181" s="444"/>
      <c r="O181" s="444"/>
      <c r="P181" s="444"/>
      <c r="Q181" s="444"/>
      <c r="R181" s="444"/>
      <c r="S181" s="444"/>
      <c r="T181" s="444"/>
      <c r="U181" s="444"/>
      <c r="V181" s="444"/>
      <c r="W181" s="444"/>
      <c r="X181" s="444"/>
      <c r="Y181" s="444"/>
      <c r="Z181" s="444"/>
    </row>
    <row r="182" spans="6:26" ht="12.75">
      <c r="F182" s="1"/>
      <c r="G182" s="444"/>
      <c r="H182" s="444"/>
      <c r="I182" s="444"/>
      <c r="J182" s="444"/>
      <c r="K182" s="444"/>
      <c r="L182" s="1"/>
      <c r="M182" s="444"/>
      <c r="N182" s="444"/>
      <c r="O182" s="444"/>
      <c r="P182" s="444"/>
      <c r="Q182" s="444"/>
      <c r="R182" s="444"/>
      <c r="S182" s="444"/>
      <c r="T182" s="444"/>
      <c r="U182" s="444"/>
      <c r="V182" s="444"/>
      <c r="W182" s="444"/>
      <c r="X182" s="444"/>
      <c r="Y182" s="444"/>
      <c r="Z182" s="444"/>
    </row>
    <row r="183" spans="6:26" ht="12.75">
      <c r="F183" s="1"/>
      <c r="G183" s="444"/>
      <c r="H183" s="444"/>
      <c r="I183" s="444"/>
      <c r="J183" s="444"/>
      <c r="K183" s="444"/>
      <c r="L183" s="1"/>
      <c r="M183" s="444"/>
      <c r="N183" s="444"/>
      <c r="O183" s="444"/>
      <c r="P183" s="444"/>
      <c r="Q183" s="444"/>
      <c r="R183" s="444"/>
      <c r="S183" s="444"/>
      <c r="T183" s="444"/>
      <c r="U183" s="444"/>
      <c r="V183" s="444"/>
      <c r="W183" s="444"/>
      <c r="X183" s="444"/>
      <c r="Y183" s="444"/>
      <c r="Z183" s="444"/>
    </row>
    <row r="184" spans="6:26" ht="12.75">
      <c r="F184" s="1"/>
      <c r="G184" s="444"/>
      <c r="H184" s="444"/>
      <c r="I184" s="444"/>
      <c r="J184" s="444"/>
      <c r="K184" s="444"/>
      <c r="L184" s="1"/>
      <c r="M184" s="444"/>
      <c r="N184" s="444"/>
      <c r="O184" s="444"/>
      <c r="P184" s="444"/>
      <c r="Q184" s="444"/>
      <c r="R184" s="444"/>
      <c r="S184" s="444"/>
      <c r="T184" s="444"/>
      <c r="U184" s="444"/>
      <c r="V184" s="444"/>
      <c r="W184" s="444"/>
      <c r="X184" s="444"/>
      <c r="Y184" s="444"/>
      <c r="Z184" s="444"/>
    </row>
    <row r="185" spans="6:26" ht="12.75">
      <c r="F185" s="1"/>
      <c r="G185" s="444"/>
      <c r="H185" s="444"/>
      <c r="I185" s="444"/>
      <c r="J185" s="444"/>
      <c r="K185" s="444"/>
      <c r="L185" s="1"/>
      <c r="M185" s="444"/>
      <c r="N185" s="444"/>
      <c r="O185" s="444"/>
      <c r="P185" s="444"/>
      <c r="Q185" s="444"/>
      <c r="R185" s="444"/>
      <c r="S185" s="444"/>
      <c r="T185" s="444"/>
      <c r="U185" s="444"/>
      <c r="V185" s="444"/>
      <c r="W185" s="444"/>
      <c r="X185" s="444"/>
      <c r="Y185" s="444"/>
      <c r="Z185" s="444"/>
    </row>
    <row r="186" spans="6:26" ht="12.75">
      <c r="F186" s="1"/>
      <c r="G186" s="444"/>
      <c r="H186" s="444"/>
      <c r="I186" s="444"/>
      <c r="J186" s="444"/>
      <c r="K186" s="444"/>
      <c r="L186" s="1"/>
      <c r="M186" s="444"/>
      <c r="N186" s="444"/>
      <c r="O186" s="444"/>
      <c r="P186" s="444"/>
      <c r="Q186" s="444"/>
      <c r="R186" s="444"/>
      <c r="S186" s="444"/>
      <c r="T186" s="444"/>
      <c r="U186" s="444"/>
      <c r="V186" s="444"/>
      <c r="W186" s="444"/>
      <c r="X186" s="444"/>
      <c r="Y186" s="444"/>
      <c r="Z186" s="444"/>
    </row>
    <row r="187" spans="6:26" ht="12.75">
      <c r="F187" s="1"/>
      <c r="G187" s="444"/>
      <c r="H187" s="444"/>
      <c r="I187" s="444"/>
      <c r="J187" s="444"/>
      <c r="K187" s="444"/>
      <c r="L187" s="1"/>
      <c r="M187" s="444"/>
      <c r="N187" s="444"/>
      <c r="O187" s="444"/>
      <c r="P187" s="444"/>
      <c r="Q187" s="444"/>
      <c r="R187" s="444"/>
      <c r="S187" s="444"/>
      <c r="T187" s="444"/>
      <c r="U187" s="444"/>
      <c r="V187" s="444"/>
      <c r="W187" s="444"/>
      <c r="X187" s="444"/>
      <c r="Y187" s="444"/>
      <c r="Z187" s="444"/>
    </row>
    <row r="188" spans="6:26" ht="12.75">
      <c r="F188" s="1"/>
      <c r="G188" s="444"/>
      <c r="H188" s="444"/>
      <c r="I188" s="444"/>
      <c r="J188" s="444"/>
      <c r="K188" s="444"/>
      <c r="L188" s="1"/>
      <c r="M188" s="444"/>
      <c r="N188" s="444"/>
      <c r="O188" s="444"/>
      <c r="P188" s="444"/>
      <c r="Q188" s="444"/>
      <c r="R188" s="444"/>
      <c r="S188" s="444"/>
      <c r="T188" s="444"/>
      <c r="U188" s="444"/>
      <c r="V188" s="444"/>
      <c r="W188" s="444"/>
      <c r="X188" s="444"/>
      <c r="Y188" s="444"/>
      <c r="Z188" s="444"/>
    </row>
    <row r="189" spans="6:26" ht="12.75">
      <c r="F189" s="1"/>
      <c r="G189" s="444"/>
      <c r="H189" s="444"/>
      <c r="I189" s="444"/>
      <c r="J189" s="444"/>
      <c r="K189" s="444"/>
      <c r="L189" s="1"/>
      <c r="M189" s="444"/>
      <c r="N189" s="444"/>
      <c r="O189" s="444"/>
      <c r="P189" s="444"/>
      <c r="Q189" s="444"/>
      <c r="R189" s="444"/>
      <c r="S189" s="444"/>
      <c r="T189" s="444"/>
      <c r="U189" s="444"/>
      <c r="V189" s="444"/>
      <c r="W189" s="444"/>
      <c r="X189" s="444"/>
      <c r="Y189" s="444"/>
      <c r="Z189" s="444"/>
    </row>
    <row r="190" spans="6:26" ht="12.75">
      <c r="F190" s="1"/>
      <c r="G190" s="444"/>
      <c r="H190" s="444"/>
      <c r="I190" s="444"/>
      <c r="J190" s="444"/>
      <c r="K190" s="444"/>
      <c r="L190" s="1"/>
      <c r="M190" s="444"/>
      <c r="N190" s="444"/>
      <c r="O190" s="444"/>
      <c r="P190" s="444"/>
      <c r="Q190" s="444"/>
      <c r="R190" s="444"/>
      <c r="S190" s="444"/>
      <c r="T190" s="444"/>
      <c r="U190" s="444"/>
      <c r="V190" s="444"/>
      <c r="W190" s="444"/>
      <c r="X190" s="444"/>
      <c r="Y190" s="444"/>
      <c r="Z190" s="444"/>
    </row>
    <row r="191" spans="6:26" ht="12.75">
      <c r="F191" s="1"/>
      <c r="G191" s="444"/>
      <c r="H191" s="444"/>
      <c r="I191" s="444"/>
      <c r="J191" s="444"/>
      <c r="K191" s="444"/>
      <c r="L191" s="1"/>
      <c r="M191" s="444"/>
      <c r="N191" s="444"/>
      <c r="O191" s="444"/>
      <c r="P191" s="444"/>
      <c r="Q191" s="444"/>
      <c r="R191" s="444"/>
      <c r="S191" s="444"/>
      <c r="T191" s="444"/>
      <c r="U191" s="444"/>
      <c r="V191" s="444"/>
      <c r="W191" s="444"/>
      <c r="X191" s="444"/>
      <c r="Y191" s="444"/>
      <c r="Z191" s="444"/>
    </row>
    <row r="192" spans="6:26" ht="12.75">
      <c r="F192" s="1"/>
      <c r="G192" s="444"/>
      <c r="H192" s="444"/>
      <c r="I192" s="444"/>
      <c r="J192" s="444"/>
      <c r="K192" s="444"/>
      <c r="L192" s="1"/>
      <c r="M192" s="444"/>
      <c r="N192" s="444"/>
      <c r="O192" s="444"/>
      <c r="P192" s="444"/>
      <c r="Q192" s="444"/>
      <c r="R192" s="444"/>
      <c r="S192" s="444"/>
      <c r="T192" s="444"/>
      <c r="U192" s="444"/>
      <c r="V192" s="444"/>
      <c r="W192" s="444"/>
      <c r="X192" s="444"/>
      <c r="Y192" s="444"/>
      <c r="Z192" s="444"/>
    </row>
    <row r="193" spans="6:12" ht="12.75">
      <c r="F193" s="1"/>
      <c r="G193" s="444"/>
      <c r="H193" s="444"/>
      <c r="I193" s="444"/>
      <c r="J193" s="444"/>
      <c r="K193" s="444"/>
      <c r="L193" s="1"/>
    </row>
    <row r="194" spans="6:12" ht="12.75">
      <c r="F194" s="1"/>
      <c r="G194" s="444"/>
      <c r="H194" s="444"/>
      <c r="I194" s="444"/>
      <c r="J194" s="444"/>
      <c r="K194" s="444"/>
      <c r="L194" s="1"/>
    </row>
    <row r="195" spans="6:12" ht="12.75">
      <c r="F195" s="1"/>
      <c r="G195" s="444"/>
      <c r="H195" s="444"/>
      <c r="I195" s="444"/>
      <c r="J195" s="444"/>
      <c r="K195" s="444"/>
      <c r="L195" s="1"/>
    </row>
    <row r="196" spans="6:12" ht="12.75">
      <c r="F196" s="1"/>
      <c r="G196" s="444"/>
      <c r="H196" s="444"/>
      <c r="I196" s="444"/>
      <c r="J196" s="444"/>
      <c r="K196" s="444"/>
      <c r="L196" s="1"/>
    </row>
    <row r="197" spans="6:12" ht="12.75">
      <c r="F197" s="1"/>
      <c r="G197" s="444"/>
      <c r="H197" s="444"/>
      <c r="I197" s="444"/>
      <c r="J197" s="444"/>
      <c r="K197" s="444"/>
      <c r="L197" s="1"/>
    </row>
    <row r="198" spans="6:12" ht="12.75">
      <c r="F198" s="1"/>
      <c r="G198" s="444"/>
      <c r="H198" s="444"/>
      <c r="I198" s="444"/>
      <c r="J198" s="444"/>
      <c r="K198" s="444"/>
      <c r="L198" s="1"/>
    </row>
    <row r="199" spans="6:12" ht="12.75">
      <c r="F199" s="1"/>
      <c r="G199" s="444"/>
      <c r="H199" s="444"/>
      <c r="I199" s="444"/>
      <c r="J199" s="444"/>
      <c r="K199" s="444"/>
      <c r="L199" s="1"/>
    </row>
    <row r="200" spans="6:12" ht="12.75">
      <c r="F200" s="1"/>
      <c r="G200" s="444"/>
      <c r="H200" s="444"/>
      <c r="I200" s="444"/>
      <c r="J200" s="444"/>
      <c r="K200" s="444"/>
      <c r="L200" s="1"/>
    </row>
    <row r="201" spans="6:12" ht="12.75">
      <c r="F201" s="1"/>
      <c r="G201" s="444"/>
      <c r="H201" s="444"/>
      <c r="I201" s="444"/>
      <c r="J201" s="444"/>
      <c r="K201" s="444"/>
      <c r="L201" s="1"/>
    </row>
    <row r="202" spans="6:12" ht="12.75">
      <c r="F202" s="1"/>
      <c r="G202" s="444"/>
      <c r="H202" s="444"/>
      <c r="I202" s="444"/>
      <c r="J202" s="444"/>
      <c r="K202" s="444"/>
      <c r="L202" s="1"/>
    </row>
    <row r="203" spans="6:12" ht="12.75">
      <c r="F203" s="1"/>
      <c r="G203" s="444"/>
      <c r="H203" s="444"/>
      <c r="I203" s="444"/>
      <c r="J203" s="444"/>
      <c r="K203" s="444"/>
      <c r="L203" s="1"/>
    </row>
    <row r="204" spans="6:12" ht="12.75">
      <c r="F204" s="1"/>
      <c r="G204" s="444"/>
      <c r="H204" s="444"/>
      <c r="I204" s="444"/>
      <c r="J204" s="444"/>
      <c r="K204" s="444"/>
      <c r="L204" s="1"/>
    </row>
    <row r="205" spans="6:12" ht="12.75">
      <c r="F205" s="1"/>
      <c r="G205" s="444"/>
      <c r="H205" s="444"/>
      <c r="I205" s="444"/>
      <c r="J205" s="444"/>
      <c r="K205" s="444"/>
      <c r="L205" s="1"/>
    </row>
    <row r="206" spans="6:12" ht="12.75">
      <c r="F206" s="1"/>
      <c r="G206" s="444"/>
      <c r="H206" s="444"/>
      <c r="I206" s="444"/>
      <c r="J206" s="444"/>
      <c r="K206" s="444"/>
      <c r="L206" s="1"/>
    </row>
    <row r="207" spans="6:12" ht="12.75">
      <c r="F207" s="1"/>
      <c r="G207" s="444"/>
      <c r="H207" s="444"/>
      <c r="I207" s="444"/>
      <c r="J207" s="444"/>
      <c r="K207" s="444"/>
      <c r="L207" s="1"/>
    </row>
    <row r="208" spans="6:12" ht="12.75">
      <c r="F208" s="1"/>
      <c r="G208" s="444"/>
      <c r="H208" s="444"/>
      <c r="I208" s="444"/>
      <c r="J208" s="444"/>
      <c r="K208" s="444"/>
      <c r="L208" s="1"/>
    </row>
    <row r="209" spans="6:12" ht="12.75">
      <c r="F209" s="1"/>
      <c r="G209" s="444"/>
      <c r="H209" s="444"/>
      <c r="I209" s="444"/>
      <c r="J209" s="444"/>
      <c r="K209" s="444"/>
      <c r="L209" s="1"/>
    </row>
    <row r="210" spans="6:12" ht="12.75">
      <c r="F210" s="1"/>
      <c r="G210" s="444"/>
      <c r="H210" s="444"/>
      <c r="I210" s="444"/>
      <c r="J210" s="444"/>
      <c r="K210" s="444"/>
      <c r="L210" s="1"/>
    </row>
    <row r="211" spans="6:12" ht="12.75">
      <c r="F211" s="1"/>
      <c r="G211" s="444"/>
      <c r="H211" s="444"/>
      <c r="I211" s="444"/>
      <c r="J211" s="444"/>
      <c r="K211" s="444"/>
      <c r="L211" s="1"/>
    </row>
    <row r="212" spans="6:12" ht="12.75">
      <c r="F212" s="1"/>
      <c r="G212" s="444"/>
      <c r="H212" s="444"/>
      <c r="I212" s="444"/>
      <c r="J212" s="444"/>
      <c r="K212" s="444"/>
      <c r="L212" s="1"/>
    </row>
    <row r="213" spans="6:12" ht="12.75">
      <c r="F213" s="1"/>
      <c r="G213" s="444"/>
      <c r="H213" s="444"/>
      <c r="I213" s="444"/>
      <c r="J213" s="444"/>
      <c r="K213" s="444"/>
      <c r="L213" s="1"/>
    </row>
    <row r="214" spans="6:12" ht="12.75">
      <c r="F214" s="1"/>
      <c r="G214" s="444"/>
      <c r="H214" s="444"/>
      <c r="I214" s="444"/>
      <c r="J214" s="444"/>
      <c r="K214" s="444"/>
      <c r="L214" s="1"/>
    </row>
    <row r="215" spans="6:12" ht="12.75">
      <c r="F215" s="1"/>
      <c r="G215" s="444"/>
      <c r="H215" s="444"/>
      <c r="I215" s="444"/>
      <c r="J215" s="444"/>
      <c r="K215" s="444"/>
      <c r="L215" s="1"/>
    </row>
    <row r="216" spans="6:12" ht="12.75">
      <c r="F216" s="1"/>
      <c r="G216" s="444"/>
      <c r="H216" s="444"/>
      <c r="I216" s="444"/>
      <c r="J216" s="444"/>
      <c r="K216" s="444"/>
      <c r="L216" s="1"/>
    </row>
    <row r="217" spans="6:12" ht="12.75">
      <c r="F217" s="1"/>
      <c r="G217" s="444"/>
      <c r="H217" s="444"/>
      <c r="I217" s="444"/>
      <c r="J217" s="444"/>
      <c r="K217" s="444"/>
      <c r="L217" s="1"/>
    </row>
    <row r="218" spans="6:12" ht="12.75">
      <c r="F218" s="1"/>
      <c r="G218" s="444"/>
      <c r="H218" s="444"/>
      <c r="I218" s="444"/>
      <c r="J218" s="444"/>
      <c r="K218" s="444"/>
      <c r="L218" s="1"/>
    </row>
    <row r="219" spans="6:12" ht="12.75">
      <c r="F219" s="1"/>
      <c r="G219" s="444"/>
      <c r="H219" s="444"/>
      <c r="I219" s="444"/>
      <c r="J219" s="444"/>
      <c r="K219" s="444"/>
      <c r="L219" s="1"/>
    </row>
    <row r="220" spans="6:12" ht="12.75">
      <c r="F220" s="1"/>
      <c r="G220" s="444"/>
      <c r="H220" s="444"/>
      <c r="I220" s="444"/>
      <c r="J220" s="444"/>
      <c r="K220" s="444"/>
      <c r="L220" s="1"/>
    </row>
    <row r="221" spans="6:12" ht="12.75">
      <c r="F221" s="1"/>
      <c r="G221" s="444"/>
      <c r="H221" s="444"/>
      <c r="I221" s="444"/>
      <c r="J221" s="444"/>
      <c r="K221" s="444"/>
      <c r="L221" s="1"/>
    </row>
    <row r="222" spans="6:12" ht="12.75">
      <c r="F222" s="1"/>
      <c r="G222" s="444"/>
      <c r="H222" s="444"/>
      <c r="I222" s="444"/>
      <c r="J222" s="444"/>
      <c r="K222" s="444"/>
      <c r="L222" s="1"/>
    </row>
    <row r="223" spans="6:12" ht="12.75">
      <c r="F223" s="1"/>
      <c r="G223" s="444"/>
      <c r="H223" s="444"/>
      <c r="I223" s="444"/>
      <c r="J223" s="444"/>
      <c r="K223" s="444"/>
      <c r="L223" s="1"/>
    </row>
    <row r="224" spans="6:12" ht="12.75">
      <c r="F224" s="1"/>
      <c r="G224" s="444"/>
      <c r="H224" s="444"/>
      <c r="I224" s="444"/>
      <c r="J224" s="444"/>
      <c r="K224" s="444"/>
      <c r="L224" s="1"/>
    </row>
    <row r="225" spans="3:12" ht="12.75">
      <c r="C225" s="444"/>
      <c r="D225" s="444"/>
      <c r="E225" s="444"/>
      <c r="F225" s="1"/>
      <c r="G225" s="444"/>
      <c r="H225" s="444"/>
      <c r="I225" s="444"/>
      <c r="J225" s="444"/>
      <c r="K225" s="444"/>
      <c r="L225" s="1"/>
    </row>
    <row r="226" spans="3:12" ht="12.75">
      <c r="C226" s="444"/>
      <c r="D226" s="444"/>
      <c r="E226" s="444"/>
      <c r="F226" s="1"/>
      <c r="G226" s="444"/>
      <c r="H226" s="444"/>
      <c r="I226" s="444"/>
      <c r="J226" s="444"/>
      <c r="K226" s="444"/>
      <c r="L226" s="1"/>
    </row>
    <row r="227" spans="3:12" ht="12.75">
      <c r="C227" s="444"/>
      <c r="D227" s="444"/>
      <c r="E227" s="444"/>
      <c r="F227" s="1"/>
      <c r="G227" s="444"/>
      <c r="H227" s="444"/>
      <c r="I227" s="444"/>
      <c r="J227" s="444"/>
      <c r="K227" s="444"/>
      <c r="L227" s="1"/>
    </row>
    <row r="228" spans="3:12" ht="12.75">
      <c r="C228" s="444"/>
      <c r="D228" s="444"/>
      <c r="E228" s="444"/>
      <c r="F228" s="1"/>
      <c r="G228" s="444"/>
      <c r="H228" s="444"/>
      <c r="I228" s="444"/>
      <c r="J228" s="444"/>
      <c r="K228" s="444"/>
      <c r="L228" s="1"/>
    </row>
    <row r="229" spans="3:12" ht="12.75">
      <c r="C229" s="444"/>
      <c r="D229" s="444"/>
      <c r="E229" s="444"/>
      <c r="F229" s="1"/>
      <c r="G229" s="444"/>
      <c r="H229" s="444"/>
      <c r="I229" s="444"/>
      <c r="J229" s="444"/>
      <c r="K229" s="444"/>
      <c r="L229" s="1"/>
    </row>
    <row r="230" spans="3:12" ht="12.75" collapsed="1">
      <c r="C230" s="444"/>
      <c r="D230" s="444"/>
      <c r="E230" s="444"/>
      <c r="F230" s="1"/>
      <c r="G230" s="444"/>
      <c r="H230" s="444"/>
      <c r="I230" s="444"/>
      <c r="J230" s="444"/>
      <c r="K230" s="444"/>
      <c r="L230" s="1"/>
    </row>
    <row r="231" spans="3:12" ht="13.5" hidden="1" outlineLevel="1" thickBot="1">
      <c r="C231" s="135" t="s">
        <v>402</v>
      </c>
      <c r="D231" s="444"/>
      <c r="E231" s="444"/>
      <c r="F231" s="1"/>
      <c r="G231" s="444"/>
      <c r="H231" s="444"/>
      <c r="I231" s="444"/>
      <c r="J231" s="444"/>
      <c r="K231" s="444"/>
      <c r="L231" s="1"/>
    </row>
    <row r="232" spans="3:12" ht="12.75" hidden="1" outlineLevel="1">
      <c r="C232" s="136" t="s">
        <v>371</v>
      </c>
      <c r="D232" s="444"/>
      <c r="E232" s="444"/>
      <c r="F232" s="444"/>
      <c r="G232" s="444"/>
      <c r="H232" s="444"/>
      <c r="I232" s="444"/>
      <c r="J232" s="444"/>
      <c r="K232" s="444"/>
      <c r="L232" s="1"/>
    </row>
    <row r="233" spans="3:12" ht="12.75" hidden="1" outlineLevel="1">
      <c r="C233" s="137" t="s">
        <v>403</v>
      </c>
      <c r="D233" s="444"/>
      <c r="E233" s="444"/>
      <c r="F233" s="444"/>
      <c r="G233" s="444"/>
      <c r="H233" s="444"/>
      <c r="I233" s="444"/>
      <c r="J233" s="444"/>
      <c r="K233" s="444"/>
      <c r="L233" s="1"/>
    </row>
    <row r="234" spans="3:12" ht="12.75" hidden="1" outlineLevel="1">
      <c r="C234" s="136" t="s">
        <v>404</v>
      </c>
      <c r="D234" s="444"/>
      <c r="E234" s="444"/>
      <c r="F234" s="444"/>
      <c r="G234" s="444"/>
      <c r="H234" s="444"/>
      <c r="I234" s="444"/>
      <c r="J234" s="444"/>
      <c r="K234" s="444"/>
      <c r="L234" s="1"/>
    </row>
    <row r="235" spans="3:12" ht="12.75" hidden="1" outlineLevel="1">
      <c r="C235" s="137" t="s">
        <v>405</v>
      </c>
      <c r="D235" s="444"/>
      <c r="E235" s="444"/>
      <c r="F235" s="444"/>
      <c r="G235" s="444"/>
      <c r="H235" s="444"/>
      <c r="I235" s="444"/>
      <c r="J235" s="444"/>
      <c r="K235" s="444"/>
      <c r="L235" s="1"/>
    </row>
    <row r="236" spans="3:12" ht="12.75" hidden="1" outlineLevel="1">
      <c r="C236" s="136" t="s">
        <v>406</v>
      </c>
      <c r="D236" s="444"/>
      <c r="E236" s="444"/>
      <c r="F236" s="444"/>
      <c r="G236" s="444"/>
      <c r="H236" s="444"/>
      <c r="I236" s="444"/>
      <c r="J236" s="444"/>
      <c r="K236" s="444"/>
      <c r="L236" s="1"/>
    </row>
    <row r="237" spans="3:12" ht="12.75" hidden="1" outlineLevel="1">
      <c r="C237" s="136"/>
      <c r="D237" s="444"/>
      <c r="E237" s="444"/>
      <c r="F237" s="444"/>
      <c r="G237" s="444"/>
      <c r="H237" s="444"/>
      <c r="I237" s="444"/>
      <c r="J237" s="444"/>
      <c r="K237" s="444"/>
      <c r="L237" s="1"/>
    </row>
    <row r="238" spans="3:12" ht="12.75" hidden="1" outlineLevel="1">
      <c r="C238" s="138"/>
      <c r="D238" s="444"/>
      <c r="E238" s="444"/>
      <c r="F238" s="444"/>
      <c r="G238" s="444"/>
      <c r="H238" s="444"/>
      <c r="I238" s="444"/>
      <c r="J238" s="444"/>
      <c r="K238" s="444"/>
      <c r="L238" s="1"/>
    </row>
    <row r="239" spans="3:12" ht="12.75" hidden="1" outlineLevel="1">
      <c r="C239" s="138"/>
      <c r="D239" s="444"/>
      <c r="E239" s="444"/>
      <c r="F239" s="444"/>
      <c r="G239" s="444"/>
      <c r="H239" s="444"/>
      <c r="I239" s="444"/>
      <c r="J239" s="444"/>
      <c r="K239" s="444"/>
      <c r="L239" s="1"/>
    </row>
    <row r="240" spans="3:12" ht="12.75" hidden="1" outlineLevel="1">
      <c r="C240" s="138"/>
      <c r="D240" s="444"/>
      <c r="E240" s="444"/>
      <c r="F240" s="444"/>
      <c r="G240" s="444"/>
      <c r="H240" s="444"/>
      <c r="I240" s="444"/>
      <c r="J240" s="444"/>
      <c r="K240" s="444"/>
      <c r="L240" s="1"/>
    </row>
    <row r="241" spans="3:12" ht="12.75" hidden="1" outlineLevel="1">
      <c r="C241" s="138"/>
      <c r="D241" s="444"/>
      <c r="E241" s="444"/>
      <c r="F241" s="444"/>
      <c r="G241" s="444"/>
      <c r="H241" s="444"/>
      <c r="I241" s="444"/>
      <c r="J241" s="444"/>
      <c r="K241" s="444"/>
      <c r="L241" s="1"/>
    </row>
    <row r="242" spans="3:12" ht="12.75" hidden="1" outlineLevel="1">
      <c r="C242" s="138"/>
      <c r="D242" s="444"/>
      <c r="E242" s="444"/>
      <c r="F242" s="444"/>
      <c r="G242" s="444"/>
      <c r="H242" s="444"/>
      <c r="I242" s="444"/>
      <c r="J242" s="444"/>
      <c r="K242" s="444"/>
      <c r="L242" s="1"/>
    </row>
    <row r="243" spans="3:12" ht="13.5" hidden="1" outlineLevel="1" thickBot="1">
      <c r="C243" s="139"/>
      <c r="D243" s="444"/>
      <c r="E243" s="444"/>
      <c r="F243" s="444"/>
      <c r="G243" s="444"/>
      <c r="H243" s="444"/>
      <c r="I243" s="444"/>
      <c r="J243" s="444"/>
      <c r="K243" s="444"/>
      <c r="L243" s="1"/>
    </row>
    <row r="244" spans="3:12" ht="12.75">
      <c r="C244" s="444"/>
      <c r="D244" s="444"/>
      <c r="E244" s="444"/>
      <c r="F244" s="444"/>
      <c r="G244" s="444"/>
      <c r="H244" s="444"/>
      <c r="I244" s="444"/>
      <c r="J244" s="444"/>
      <c r="K244" s="444"/>
      <c r="L244" s="1"/>
    </row>
    <row r="245" spans="3:12" ht="12.75">
      <c r="C245" s="444"/>
      <c r="D245" s="444"/>
      <c r="E245" s="444"/>
      <c r="F245" s="444"/>
      <c r="G245" s="444"/>
      <c r="H245" s="444"/>
      <c r="I245" s="444"/>
      <c r="J245" s="444"/>
      <c r="K245" s="444"/>
      <c r="L245" s="1"/>
    </row>
    <row r="246" spans="3:12" ht="12.75">
      <c r="C246" s="444"/>
      <c r="D246" s="444"/>
      <c r="E246" s="444"/>
      <c r="F246" s="444"/>
      <c r="G246" s="444"/>
      <c r="H246" s="444"/>
      <c r="I246" s="444"/>
      <c r="J246" s="444"/>
      <c r="K246" s="444"/>
      <c r="L246" s="1"/>
    </row>
    <row r="247" spans="3:12" ht="12.75">
      <c r="C247" s="444"/>
      <c r="D247" s="444"/>
      <c r="E247" s="444"/>
      <c r="F247" s="444"/>
      <c r="G247" s="444"/>
      <c r="H247" s="444"/>
      <c r="I247" s="444"/>
      <c r="J247" s="444"/>
      <c r="K247" s="444"/>
      <c r="L247" s="1"/>
    </row>
    <row r="248" spans="3:12" ht="12.75">
      <c r="C248" s="444"/>
      <c r="D248" s="444"/>
      <c r="E248" s="444"/>
      <c r="F248" s="444"/>
      <c r="G248" s="444"/>
      <c r="H248" s="444"/>
      <c r="I248" s="444"/>
      <c r="J248" s="444"/>
      <c r="K248" s="444"/>
      <c r="L248" s="1"/>
    </row>
    <row r="249" spans="3:12" ht="12.75">
      <c r="C249" s="444"/>
      <c r="D249" s="444"/>
      <c r="E249" s="444"/>
      <c r="F249" s="444"/>
      <c r="G249" s="444"/>
      <c r="H249" s="444"/>
      <c r="I249" s="444"/>
      <c r="J249" s="444"/>
      <c r="K249" s="444"/>
      <c r="L249" s="1"/>
    </row>
    <row r="250" spans="3:12" ht="12.75">
      <c r="C250" s="444"/>
      <c r="D250" s="444"/>
      <c r="E250" s="444"/>
      <c r="F250" s="444"/>
      <c r="G250" s="444"/>
      <c r="H250" s="444"/>
      <c r="I250" s="444"/>
      <c r="J250" s="444"/>
      <c r="K250" s="444"/>
      <c r="L250" s="1"/>
    </row>
    <row r="251" spans="3:12" ht="12.75">
      <c r="C251" s="444"/>
      <c r="D251" s="444"/>
      <c r="E251" s="444"/>
      <c r="F251" s="444"/>
      <c r="G251" s="444"/>
      <c r="H251" s="444"/>
      <c r="I251" s="444"/>
      <c r="J251" s="444"/>
      <c r="K251" s="444"/>
      <c r="L251" s="1"/>
    </row>
    <row r="252" spans="3:12" ht="12.75">
      <c r="C252" s="444"/>
      <c r="D252" s="444"/>
      <c r="E252" s="444"/>
      <c r="F252" s="444"/>
      <c r="G252" s="444"/>
      <c r="H252" s="444"/>
      <c r="I252" s="444"/>
      <c r="J252" s="444"/>
      <c r="K252" s="444"/>
      <c r="L252" s="1"/>
    </row>
    <row r="253" spans="3:12" ht="12.75">
      <c r="C253" s="444"/>
      <c r="D253" s="444"/>
      <c r="E253" s="444"/>
      <c r="F253" s="444"/>
      <c r="G253" s="444"/>
      <c r="H253" s="444"/>
      <c r="I253" s="444"/>
      <c r="J253" s="444"/>
      <c r="K253" s="444"/>
      <c r="L253" s="1"/>
    </row>
    <row r="254" spans="3:12" ht="12.75">
      <c r="C254" s="444"/>
      <c r="D254" s="444"/>
      <c r="E254" s="444"/>
      <c r="F254" s="444"/>
      <c r="G254" s="444"/>
      <c r="H254" s="444"/>
      <c r="I254" s="444"/>
      <c r="J254" s="444"/>
      <c r="K254" s="444"/>
      <c r="L254" s="1"/>
    </row>
    <row r="255" spans="3:12" ht="12.75">
      <c r="C255" s="444"/>
      <c r="D255" s="444"/>
      <c r="E255" s="444"/>
      <c r="F255" s="444"/>
      <c r="G255" s="444"/>
      <c r="H255" s="444"/>
      <c r="I255" s="444"/>
      <c r="J255" s="444"/>
      <c r="K255" s="444"/>
      <c r="L255" s="1"/>
    </row>
    <row r="256" spans="3:12" ht="12.75">
      <c r="C256" s="444"/>
      <c r="D256" s="444"/>
      <c r="E256" s="444"/>
      <c r="F256" s="444"/>
      <c r="G256" s="444"/>
      <c r="H256" s="444"/>
      <c r="I256" s="444"/>
      <c r="J256" s="444"/>
      <c r="K256" s="444"/>
      <c r="L256" s="1"/>
    </row>
    <row r="257" spans="12:12" ht="12.75">
      <c r="L257" s="1"/>
    </row>
    <row r="258" spans="12:12" ht="12.75">
      <c r="L258" s="1"/>
    </row>
    <row r="259" spans="12:12" ht="12.75">
      <c r="L259" s="1"/>
    </row>
    <row r="260" spans="12:12" ht="12.75">
      <c r="L260" s="1"/>
    </row>
    <row r="261" spans="12:12" ht="12.75">
      <c r="L261" s="1"/>
    </row>
    <row r="262" spans="12:12" ht="12.75">
      <c r="L262" s="1"/>
    </row>
    <row r="263" spans="12:12" ht="12.75">
      <c r="L263" s="1"/>
    </row>
    <row r="264" spans="12:12" ht="12.75">
      <c r="L264" s="1"/>
    </row>
    <row r="265" spans="12:12" ht="12.75">
      <c r="L265" s="1"/>
    </row>
    <row r="266" spans="12:12" ht="12.75">
      <c r="L266" s="1"/>
    </row>
    <row r="267" spans="12:12" ht="12.75">
      <c r="L267" s="1"/>
    </row>
    <row r="268" spans="12:12" ht="12.75">
      <c r="L268" s="1"/>
    </row>
    <row r="269" spans="12:12" ht="12.75">
      <c r="L269" s="1"/>
    </row>
    <row r="270" spans="12:12" ht="12.75">
      <c r="L270" s="1"/>
    </row>
    <row r="271" spans="12:12" ht="12.75">
      <c r="L271" s="1"/>
    </row>
    <row r="272" spans="12:12" ht="12.75">
      <c r="L272" s="1"/>
    </row>
    <row r="273" spans="3:13" ht="17.25">
      <c r="C273" s="140"/>
      <c r="D273" s="444"/>
      <c r="E273" s="444"/>
      <c r="F273" s="444"/>
      <c r="G273" s="444"/>
      <c r="H273" s="444"/>
      <c r="I273" s="444"/>
      <c r="J273" s="444"/>
      <c r="K273" s="444"/>
      <c r="L273" s="1"/>
      <c r="M273" s="141"/>
    </row>
    <row r="274" spans="3:13" ht="12.75">
      <c r="C274" s="444"/>
      <c r="D274" s="444"/>
      <c r="E274" s="444"/>
      <c r="F274" s="444"/>
      <c r="G274" s="444"/>
      <c r="H274" s="444"/>
      <c r="I274" s="444"/>
      <c r="J274" s="444"/>
      <c r="K274" s="444"/>
      <c r="L274" s="1"/>
      <c r="M274" s="444"/>
    </row>
    <row r="275" spans="3:13" ht="12.75">
      <c r="C275" s="444"/>
      <c r="D275" s="444"/>
      <c r="E275" s="444"/>
      <c r="F275" s="444"/>
      <c r="G275" s="444"/>
      <c r="H275" s="444"/>
      <c r="I275" s="444"/>
      <c r="J275" s="444"/>
      <c r="K275" s="444"/>
      <c r="L275" s="1"/>
      <c r="M275" s="444"/>
    </row>
    <row r="276" spans="3:13" ht="12.75">
      <c r="C276" s="444"/>
      <c r="D276" s="444"/>
      <c r="E276" s="444"/>
      <c r="F276" s="444"/>
      <c r="G276" s="444"/>
      <c r="H276" s="444"/>
      <c r="I276" s="444"/>
      <c r="J276" s="444"/>
      <c r="K276" s="444"/>
      <c r="L276" s="1"/>
      <c r="M276" s="444"/>
    </row>
    <row r="277" spans="3:13" ht="12.75">
      <c r="C277" s="444"/>
      <c r="D277" s="444"/>
      <c r="E277" s="444"/>
      <c r="F277" s="444"/>
      <c r="G277" s="444"/>
      <c r="H277" s="444"/>
      <c r="I277" s="444"/>
      <c r="J277" s="444"/>
      <c r="K277" s="444"/>
      <c r="L277" s="1"/>
      <c r="M277" s="444"/>
    </row>
    <row r="278" spans="3:13" ht="12.75">
      <c r="C278" s="444"/>
      <c r="D278" s="444"/>
      <c r="E278" s="444"/>
      <c r="F278" s="444"/>
      <c r="G278" s="444"/>
      <c r="H278" s="444"/>
      <c r="I278" s="444"/>
      <c r="J278" s="444"/>
      <c r="K278" s="444"/>
      <c r="L278" s="1"/>
      <c r="M278" s="444"/>
    </row>
    <row r="279" spans="3:13" ht="12.75">
      <c r="C279" s="444"/>
      <c r="D279" s="444"/>
      <c r="E279" s="444"/>
      <c r="F279" s="444"/>
      <c r="G279" s="444"/>
      <c r="H279" s="444"/>
      <c r="I279" s="444"/>
      <c r="J279" s="444"/>
      <c r="K279" s="444"/>
      <c r="L279" s="1"/>
      <c r="M279" s="444"/>
    </row>
    <row r="280" spans="3:13" ht="12.75">
      <c r="C280" s="444"/>
      <c r="D280" s="444"/>
      <c r="E280" s="444"/>
      <c r="F280" s="444"/>
      <c r="G280" s="444"/>
      <c r="H280" s="444"/>
      <c r="I280" s="444"/>
      <c r="J280" s="444"/>
      <c r="K280" s="444"/>
      <c r="L280" s="1"/>
      <c r="M280" s="444"/>
    </row>
    <row r="281" spans="3:13" ht="12.75">
      <c r="C281" s="444"/>
      <c r="D281" s="444"/>
      <c r="E281" s="444"/>
      <c r="F281" s="444"/>
      <c r="G281" s="444"/>
      <c r="H281" s="444"/>
      <c r="I281" s="444"/>
      <c r="J281" s="444"/>
      <c r="K281" s="444"/>
      <c r="L281" s="1"/>
      <c r="M281" s="444"/>
    </row>
    <row r="282" spans="3:13" ht="12.75">
      <c r="C282" s="444"/>
      <c r="D282" s="444"/>
      <c r="E282" s="444"/>
      <c r="F282" s="444"/>
      <c r="G282" s="444"/>
      <c r="H282" s="444"/>
      <c r="I282" s="444"/>
      <c r="J282" s="444"/>
      <c r="K282" s="444"/>
      <c r="L282" s="1"/>
      <c r="M282" s="444"/>
    </row>
    <row r="283" spans="3:13" ht="12.75">
      <c r="C283" s="444"/>
      <c r="D283" s="444"/>
      <c r="E283" s="444"/>
      <c r="F283" s="444"/>
      <c r="G283" s="444"/>
      <c r="H283" s="444"/>
      <c r="I283" s="444"/>
      <c r="J283" s="444"/>
      <c r="K283" s="444"/>
      <c r="L283" s="1"/>
      <c r="M283" s="444"/>
    </row>
    <row r="284" spans="3:13" ht="12.75">
      <c r="C284" s="444"/>
      <c r="D284" s="444"/>
      <c r="E284" s="444"/>
      <c r="F284" s="444"/>
      <c r="G284" s="444"/>
      <c r="H284" s="444"/>
      <c r="I284" s="444"/>
      <c r="J284" s="444"/>
      <c r="K284" s="444"/>
      <c r="L284" s="1"/>
      <c r="M284" s="444"/>
    </row>
    <row r="285" spans="3:13" ht="12.75">
      <c r="C285" s="444"/>
      <c r="D285" s="444"/>
      <c r="E285" s="444"/>
      <c r="F285" s="444"/>
      <c r="G285" s="444"/>
      <c r="H285" s="444"/>
      <c r="I285" s="444"/>
      <c r="J285" s="444"/>
      <c r="K285" s="444"/>
      <c r="L285" s="1"/>
      <c r="M285" s="444"/>
    </row>
    <row r="286" spans="3:13" ht="12.75">
      <c r="C286" s="444"/>
      <c r="D286" s="444"/>
      <c r="E286" s="444"/>
      <c r="F286" s="444"/>
      <c r="G286" s="444"/>
      <c r="H286" s="444"/>
      <c r="I286" s="444"/>
      <c r="J286" s="444"/>
      <c r="K286" s="444"/>
      <c r="L286" s="1"/>
      <c r="M286" s="444"/>
    </row>
    <row r="287" spans="3:13" ht="12.75">
      <c r="C287" s="444"/>
      <c r="D287" s="444"/>
      <c r="E287" s="444"/>
      <c r="F287" s="444"/>
      <c r="G287" s="444"/>
      <c r="H287" s="444"/>
      <c r="I287" s="444"/>
      <c r="J287" s="444"/>
      <c r="K287" s="444"/>
      <c r="L287" s="1"/>
      <c r="M287" s="444"/>
    </row>
    <row r="288" spans="3:13" ht="12.75">
      <c r="C288" s="444"/>
      <c r="D288" s="444"/>
      <c r="E288" s="444"/>
      <c r="F288" s="444"/>
      <c r="G288" s="444"/>
      <c r="H288" s="444"/>
      <c r="I288" s="444"/>
      <c r="J288" s="444"/>
      <c r="K288" s="444"/>
      <c r="L288" s="1"/>
      <c r="M288" s="444"/>
    </row>
    <row r="289" spans="1:12" ht="12.75">
      <c r="A289" s="444"/>
      <c r="B289" s="444"/>
      <c r="C289" s="444"/>
      <c r="D289" s="444"/>
      <c r="E289" s="444"/>
      <c r="F289" s="444"/>
      <c r="G289" s="444"/>
      <c r="H289" s="444"/>
      <c r="I289" s="444"/>
      <c r="J289" s="444"/>
      <c r="K289" s="444"/>
      <c r="L289" s="1"/>
    </row>
    <row r="290" spans="1:12" ht="12.75">
      <c r="A290" s="444"/>
      <c r="B290" s="444"/>
      <c r="C290" s="444"/>
      <c r="D290" s="444"/>
      <c r="E290" s="444"/>
      <c r="F290" s="444"/>
      <c r="G290" s="444"/>
      <c r="H290" s="444"/>
      <c r="I290" s="444"/>
      <c r="J290" s="444"/>
      <c r="K290" s="444"/>
      <c r="L290" s="1"/>
    </row>
    <row r="291" spans="1:12" ht="12.75">
      <c r="A291" s="444"/>
      <c r="B291" s="444"/>
      <c r="C291" s="444"/>
      <c r="D291" s="444"/>
      <c r="E291" s="444"/>
      <c r="F291" s="444"/>
      <c r="G291" s="444"/>
      <c r="H291" s="444"/>
      <c r="I291" s="444"/>
      <c r="J291" s="444"/>
      <c r="K291" s="444"/>
      <c r="L291" s="1"/>
    </row>
    <row r="292" spans="1:12" ht="12.75">
      <c r="A292" s="444"/>
      <c r="B292" s="444"/>
      <c r="C292" s="444"/>
      <c r="D292" s="444"/>
      <c r="E292" s="444"/>
      <c r="F292" s="444"/>
      <c r="G292" s="444"/>
      <c r="H292" s="444"/>
      <c r="I292" s="444"/>
      <c r="J292" s="444"/>
      <c r="K292" s="444"/>
      <c r="L292" s="1"/>
    </row>
    <row r="293" spans="1:12" ht="12.75">
      <c r="A293" s="444"/>
      <c r="B293" s="444"/>
      <c r="C293" s="444"/>
      <c r="D293" s="444"/>
      <c r="E293" s="444"/>
      <c r="F293" s="444"/>
      <c r="G293" s="444"/>
      <c r="H293" s="444"/>
      <c r="I293" s="444"/>
      <c r="J293" s="444"/>
      <c r="K293" s="444"/>
      <c r="L293" s="1"/>
    </row>
    <row r="294" spans="1:12" ht="12.75">
      <c r="A294" s="444"/>
      <c r="B294" s="444"/>
      <c r="C294" s="444"/>
      <c r="D294" s="444"/>
      <c r="E294" s="444"/>
      <c r="F294" s="444"/>
      <c r="G294" s="444"/>
      <c r="H294" s="444"/>
      <c r="I294" s="444"/>
      <c r="J294" s="444"/>
      <c r="K294" s="444"/>
      <c r="L294" s="1"/>
    </row>
    <row r="295" spans="1:12" ht="12.75">
      <c r="A295" s="444"/>
      <c r="B295" s="444"/>
      <c r="C295" s="444"/>
      <c r="D295" s="444"/>
      <c r="E295" s="444"/>
      <c r="F295" s="444"/>
      <c r="G295" s="444"/>
      <c r="H295" s="444"/>
      <c r="I295" s="444"/>
      <c r="J295" s="444"/>
      <c r="K295" s="444"/>
      <c r="L295" s="1"/>
    </row>
    <row r="296" spans="1:12" ht="12.75">
      <c r="A296" s="444"/>
      <c r="B296" s="444"/>
      <c r="C296" s="444"/>
      <c r="D296" s="444"/>
      <c r="E296" s="444"/>
      <c r="F296" s="444"/>
      <c r="G296" s="444"/>
      <c r="H296" s="444"/>
      <c r="I296" s="444"/>
      <c r="J296" s="444"/>
      <c r="K296" s="444"/>
      <c r="L296" s="1"/>
    </row>
    <row r="297" spans="1:12" ht="12.75">
      <c r="A297" s="444"/>
      <c r="B297" s="444"/>
      <c r="C297" s="444"/>
      <c r="D297" s="444"/>
      <c r="E297" s="444"/>
      <c r="F297" s="444"/>
      <c r="G297" s="444"/>
      <c r="H297" s="444"/>
      <c r="I297" s="444"/>
      <c r="J297" s="444"/>
      <c r="K297" s="444"/>
      <c r="L297" s="1"/>
    </row>
    <row r="298" spans="1:12" ht="12.75">
      <c r="A298" s="444"/>
      <c r="B298" s="444"/>
      <c r="C298" s="444"/>
      <c r="D298" s="444"/>
      <c r="E298" s="444"/>
      <c r="F298" s="444"/>
      <c r="G298" s="444"/>
      <c r="H298" s="444"/>
      <c r="I298" s="444"/>
      <c r="J298" s="444"/>
      <c r="K298" s="444"/>
      <c r="L298" s="1"/>
    </row>
    <row r="299" spans="1:12" ht="12.75">
      <c r="A299" s="444"/>
      <c r="B299" s="444"/>
      <c r="C299" s="444"/>
      <c r="D299" s="444"/>
      <c r="E299" s="444"/>
      <c r="F299" s="444"/>
      <c r="G299" s="444"/>
      <c r="H299" s="444"/>
      <c r="I299" s="444"/>
      <c r="J299" s="444"/>
      <c r="K299" s="444"/>
      <c r="L299" s="1"/>
    </row>
    <row r="300" spans="1:12" ht="12.75" hidden="1">
      <c r="A300" s="286" t="s">
        <v>102</v>
      </c>
      <c r="B300" s="444"/>
      <c r="C300" s="444"/>
      <c r="D300" s="444"/>
      <c r="E300" s="444"/>
      <c r="F300" s="444"/>
      <c r="G300" s="444"/>
      <c r="H300" s="444"/>
      <c r="I300" s="444"/>
      <c r="J300" s="444"/>
      <c r="K300" s="444"/>
      <c r="L300" s="1"/>
    </row>
    <row r="301" spans="1:12" ht="12.75" hidden="1">
      <c r="A301" s="286" t="s">
        <v>207</v>
      </c>
      <c r="B301" s="444"/>
      <c r="C301" s="444"/>
      <c r="D301" s="444"/>
      <c r="E301" s="444"/>
      <c r="F301" s="444"/>
      <c r="G301" s="444"/>
      <c r="H301" s="444"/>
      <c r="I301" s="444"/>
      <c r="J301" s="444"/>
      <c r="K301" s="444"/>
      <c r="L301" s="1"/>
    </row>
    <row r="302" spans="1:12" ht="12.75" hidden="1">
      <c r="A302" s="286" t="s">
        <v>208</v>
      </c>
      <c r="B302" s="444"/>
      <c r="C302" s="444"/>
      <c r="D302" s="444"/>
      <c r="E302" s="444"/>
      <c r="F302" s="444"/>
      <c r="G302" s="444"/>
      <c r="H302" s="444"/>
      <c r="I302" s="444"/>
      <c r="J302" s="444"/>
      <c r="K302" s="444"/>
      <c r="L302" s="1"/>
    </row>
    <row r="303" spans="1:12" ht="12.75" hidden="1">
      <c r="A303" s="286" t="s">
        <v>209</v>
      </c>
      <c r="B303" s="444"/>
      <c r="C303" s="444"/>
      <c r="D303" s="444"/>
      <c r="E303" s="444"/>
      <c r="F303" s="444"/>
      <c r="G303" s="444"/>
      <c r="H303" s="444"/>
      <c r="I303" s="444"/>
      <c r="J303" s="444"/>
      <c r="K303" s="444"/>
      <c r="L303" s="1"/>
    </row>
    <row r="304" spans="1:12" ht="12.75" hidden="1">
      <c r="A304" s="286" t="s">
        <v>210</v>
      </c>
      <c r="B304" s="444"/>
      <c r="C304" s="444"/>
      <c r="D304" s="444"/>
      <c r="E304" s="444"/>
      <c r="F304" s="444"/>
      <c r="G304" s="444"/>
      <c r="H304" s="444"/>
      <c r="I304" s="444"/>
      <c r="J304" s="444"/>
      <c r="K304" s="444"/>
      <c r="L304" s="1"/>
    </row>
    <row r="305" spans="1:13" ht="12.75" hidden="1">
      <c r="A305" s="286" t="s">
        <v>211</v>
      </c>
      <c r="B305" s="444"/>
      <c r="C305" s="444"/>
      <c r="D305" s="444"/>
      <c r="E305" s="444"/>
      <c r="F305" s="444"/>
      <c r="G305" s="444"/>
      <c r="H305" s="444"/>
      <c r="I305" s="444"/>
      <c r="J305" s="444"/>
      <c r="K305" s="444"/>
      <c r="L305" s="1"/>
      <c r="M305" s="444"/>
    </row>
    <row r="306" spans="1:13" ht="12.75" hidden="1">
      <c r="A306" s="286" t="s">
        <v>212</v>
      </c>
      <c r="B306" s="444"/>
      <c r="C306" s="444"/>
      <c r="D306" s="444"/>
      <c r="E306" s="444"/>
      <c r="F306" s="444"/>
      <c r="G306" s="444"/>
      <c r="H306" s="444"/>
      <c r="I306" s="444"/>
      <c r="J306" s="444"/>
      <c r="K306" s="444"/>
      <c r="L306" s="1"/>
      <c r="M306" s="444"/>
    </row>
    <row r="307" spans="1:13" ht="12.75" hidden="1">
      <c r="A307" s="286" t="s">
        <v>213</v>
      </c>
      <c r="B307" s="444"/>
      <c r="C307" s="444"/>
      <c r="D307" s="444"/>
      <c r="E307" s="444"/>
      <c r="F307" s="444"/>
      <c r="G307" s="444"/>
      <c r="H307" s="444"/>
      <c r="I307" s="444"/>
      <c r="J307" s="444"/>
      <c r="K307" s="444"/>
      <c r="L307" s="1"/>
      <c r="M307" s="444"/>
    </row>
    <row r="308" spans="1:13" ht="12.75" hidden="1">
      <c r="A308" s="286" t="s">
        <v>214</v>
      </c>
      <c r="B308" s="444"/>
      <c r="C308" s="444"/>
      <c r="D308" s="444"/>
      <c r="E308" s="444"/>
      <c r="F308" s="444"/>
      <c r="G308" s="444"/>
      <c r="H308" s="444"/>
      <c r="I308" s="444"/>
      <c r="J308" s="444"/>
      <c r="K308" s="444"/>
      <c r="L308" s="1"/>
      <c r="M308" s="444"/>
    </row>
    <row r="309" spans="1:13" ht="17.25" hidden="1">
      <c r="A309" s="286" t="s">
        <v>215</v>
      </c>
      <c r="B309" s="444"/>
      <c r="C309" s="444"/>
      <c r="D309" s="444"/>
      <c r="E309" s="444"/>
      <c r="F309" s="444"/>
      <c r="G309" s="444"/>
      <c r="H309" s="444"/>
      <c r="I309" s="444"/>
      <c r="J309" s="444"/>
      <c r="K309" s="142"/>
      <c r="L309" s="1"/>
      <c r="M309" s="141"/>
    </row>
    <row r="310" spans="1:13" ht="12.75" hidden="1">
      <c r="A310" s="286" t="s">
        <v>216</v>
      </c>
      <c r="B310" s="444"/>
      <c r="C310" s="444"/>
      <c r="D310" s="444"/>
      <c r="E310" s="444"/>
      <c r="F310" s="444"/>
      <c r="G310" s="444"/>
      <c r="H310" s="444"/>
      <c r="I310" s="444"/>
      <c r="J310" s="444"/>
      <c r="K310" s="444"/>
      <c r="L310" s="1"/>
      <c r="M310" s="444"/>
    </row>
    <row r="311" spans="1:13" ht="12.75" hidden="1">
      <c r="A311" s="286" t="s">
        <v>217</v>
      </c>
      <c r="B311" s="444"/>
      <c r="C311" s="444"/>
      <c r="D311" s="444"/>
      <c r="E311" s="444"/>
      <c r="F311" s="444"/>
      <c r="G311" s="444"/>
      <c r="H311" s="444"/>
      <c r="I311" s="444"/>
      <c r="J311" s="444"/>
      <c r="K311" s="444"/>
      <c r="L311" s="1"/>
      <c r="M311" s="444"/>
    </row>
    <row r="312" spans="1:13" ht="12.75" hidden="1">
      <c r="A312" s="286" t="s">
        <v>218</v>
      </c>
      <c r="B312" s="444"/>
      <c r="C312" s="444"/>
      <c r="D312" s="444"/>
      <c r="E312" s="444"/>
      <c r="F312" s="444"/>
      <c r="G312" s="444"/>
      <c r="H312" s="444"/>
      <c r="I312" s="444"/>
      <c r="J312" s="444"/>
      <c r="K312" s="444"/>
      <c r="L312" s="1"/>
      <c r="M312" s="444"/>
    </row>
    <row r="313" spans="1:13" ht="12.75" hidden="1">
      <c r="A313" s="286" t="s">
        <v>219</v>
      </c>
      <c r="B313" s="444"/>
      <c r="C313" s="444"/>
      <c r="D313" s="444"/>
      <c r="E313" s="444"/>
      <c r="F313" s="444"/>
      <c r="G313" s="444"/>
      <c r="H313" s="444"/>
      <c r="I313" s="444"/>
      <c r="J313" s="444"/>
      <c r="K313" s="444"/>
      <c r="L313" s="1"/>
      <c r="M313" s="444"/>
    </row>
    <row r="314" spans="1:13" ht="12.75" hidden="1">
      <c r="A314" s="286" t="s">
        <v>220</v>
      </c>
      <c r="B314" s="444"/>
      <c r="C314" s="444"/>
      <c r="D314" s="444"/>
      <c r="E314" s="444"/>
      <c r="F314" s="444"/>
      <c r="G314" s="444"/>
      <c r="H314" s="444"/>
      <c r="I314" s="444"/>
      <c r="J314" s="444"/>
      <c r="K314" s="444"/>
      <c r="L314" s="1"/>
      <c r="M314" s="444"/>
    </row>
    <row r="315" spans="1:13" ht="12.75" hidden="1">
      <c r="A315" s="286" t="s">
        <v>221</v>
      </c>
      <c r="B315" s="444"/>
      <c r="C315" s="444"/>
      <c r="D315" s="444"/>
      <c r="E315" s="444"/>
      <c r="F315" s="444"/>
      <c r="G315" s="444"/>
      <c r="H315" s="444"/>
      <c r="I315" s="444"/>
      <c r="J315" s="444"/>
      <c r="K315" s="444"/>
      <c r="L315" s="1"/>
      <c r="M315" s="444"/>
    </row>
    <row r="316" spans="1:13" ht="12.75" hidden="1">
      <c r="A316" s="286" t="s">
        <v>222</v>
      </c>
      <c r="B316" s="444"/>
      <c r="C316" s="444"/>
      <c r="D316" s="444"/>
      <c r="E316" s="444"/>
      <c r="F316" s="444"/>
      <c r="G316" s="444"/>
      <c r="H316" s="444"/>
      <c r="I316" s="444"/>
      <c r="J316" s="444"/>
      <c r="K316" s="444"/>
      <c r="L316" s="1"/>
      <c r="M316" s="444"/>
    </row>
    <row r="317" spans="1:13" ht="12.75" hidden="1">
      <c r="A317" s="286" t="s">
        <v>223</v>
      </c>
      <c r="B317" s="444"/>
      <c r="C317" s="444"/>
      <c r="D317" s="444"/>
      <c r="E317" s="444"/>
      <c r="F317" s="444"/>
      <c r="G317" s="444"/>
      <c r="H317" s="444"/>
      <c r="I317" s="444"/>
      <c r="J317" s="444"/>
      <c r="K317" s="444"/>
      <c r="L317" s="1"/>
      <c r="M317" s="444"/>
    </row>
    <row r="318" spans="1:13" ht="12.75" hidden="1">
      <c r="A318" s="286" t="s">
        <v>224</v>
      </c>
      <c r="B318" s="444"/>
      <c r="C318" s="444"/>
      <c r="D318" s="444"/>
      <c r="E318" s="444"/>
      <c r="F318" s="444"/>
      <c r="G318" s="444"/>
      <c r="H318" s="444"/>
      <c r="I318" s="444"/>
      <c r="J318" s="444"/>
      <c r="K318" s="444"/>
      <c r="L318" s="1"/>
      <c r="M318" s="444"/>
    </row>
    <row r="319" spans="1:13" ht="12.75" hidden="1">
      <c r="A319" s="286" t="s">
        <v>225</v>
      </c>
      <c r="B319" s="444"/>
      <c r="C319" s="444"/>
      <c r="D319" s="444"/>
      <c r="E319" s="444"/>
      <c r="F319" s="444"/>
      <c r="G319" s="444"/>
      <c r="H319" s="444"/>
      <c r="I319" s="444"/>
      <c r="J319" s="444"/>
      <c r="K319" s="444"/>
      <c r="L319" s="1"/>
      <c r="M319" s="444"/>
    </row>
    <row r="320" spans="1:13" ht="12.75" hidden="1">
      <c r="A320" s="286" t="s">
        <v>226</v>
      </c>
      <c r="B320" s="444"/>
      <c r="C320" s="444"/>
      <c r="D320" s="444"/>
      <c r="E320" s="444"/>
      <c r="F320" s="444"/>
      <c r="G320" s="444"/>
      <c r="H320" s="444"/>
      <c r="I320" s="444"/>
      <c r="J320" s="444"/>
      <c r="K320" s="444"/>
      <c r="L320" s="1"/>
      <c r="M320" s="444"/>
    </row>
    <row r="321" spans="1:12" ht="12.75" hidden="1">
      <c r="A321" s="286" t="s">
        <v>227</v>
      </c>
      <c r="B321" s="444"/>
      <c r="C321" s="444"/>
      <c r="D321" s="444"/>
      <c r="E321" s="444"/>
      <c r="F321" s="444"/>
      <c r="G321" s="444"/>
      <c r="H321" s="444"/>
      <c r="I321" s="444"/>
      <c r="J321" s="444"/>
      <c r="K321" s="444"/>
      <c r="L321" s="1"/>
    </row>
    <row r="322" spans="1:12" ht="12.75" hidden="1">
      <c r="A322" s="286" t="s">
        <v>228</v>
      </c>
      <c r="B322" s="444"/>
      <c r="C322" s="444"/>
      <c r="D322" s="444"/>
      <c r="E322" s="444"/>
      <c r="F322" s="444"/>
      <c r="G322" s="444"/>
      <c r="H322" s="444"/>
      <c r="I322" s="444"/>
      <c r="J322" s="444"/>
      <c r="K322" s="444"/>
      <c r="L322" s="1"/>
    </row>
    <row r="323" spans="1:12" ht="12.75" hidden="1">
      <c r="A323" s="286" t="s">
        <v>229</v>
      </c>
      <c r="B323" s="444"/>
      <c r="C323" s="444"/>
      <c r="D323" s="444"/>
      <c r="E323" s="444"/>
      <c r="F323" s="444"/>
      <c r="G323" s="444"/>
      <c r="H323" s="444"/>
      <c r="I323" s="444"/>
      <c r="J323" s="444"/>
      <c r="K323" s="444"/>
      <c r="L323" s="1"/>
    </row>
    <row r="324" spans="1:12" ht="12.75" hidden="1">
      <c r="A324" s="286" t="s">
        <v>230</v>
      </c>
      <c r="B324" s="444"/>
      <c r="C324" s="444"/>
      <c r="D324" s="444"/>
      <c r="E324" s="444"/>
      <c r="F324" s="444"/>
      <c r="G324" s="444"/>
      <c r="H324" s="444"/>
      <c r="I324" s="444"/>
      <c r="J324" s="444"/>
      <c r="K324" s="444"/>
      <c r="L324" s="1"/>
    </row>
    <row r="325" spans="1:12" ht="12.75" hidden="1">
      <c r="A325" s="286" t="s">
        <v>231</v>
      </c>
      <c r="B325" s="444"/>
      <c r="C325" s="444"/>
      <c r="D325" s="444"/>
      <c r="E325" s="444"/>
      <c r="F325" s="444"/>
      <c r="G325" s="444"/>
      <c r="H325" s="444"/>
      <c r="I325" s="444"/>
      <c r="J325" s="444"/>
      <c r="K325" s="444"/>
      <c r="L325" s="1"/>
    </row>
    <row r="326" spans="1:12" ht="12.75" hidden="1">
      <c r="A326" s="286" t="s">
        <v>232</v>
      </c>
      <c r="B326" s="444"/>
      <c r="C326" s="444"/>
      <c r="D326" s="444"/>
      <c r="E326" s="444"/>
      <c r="F326" s="444"/>
      <c r="G326" s="444"/>
      <c r="H326" s="444"/>
      <c r="I326" s="444"/>
      <c r="J326" s="444"/>
      <c r="K326" s="444"/>
      <c r="L326" s="1"/>
    </row>
    <row r="327" spans="1:12" ht="12.75" hidden="1">
      <c r="A327" s="286" t="s">
        <v>233</v>
      </c>
      <c r="B327" s="444"/>
      <c r="C327" s="444"/>
      <c r="D327" s="444"/>
      <c r="E327" s="444"/>
      <c r="F327" s="444"/>
      <c r="G327" s="444"/>
      <c r="H327" s="444"/>
      <c r="I327" s="444"/>
      <c r="J327" s="444"/>
      <c r="K327" s="444"/>
      <c r="L327" s="1"/>
    </row>
    <row r="328" spans="1:12" ht="12.75" hidden="1">
      <c r="A328" s="286" t="s">
        <v>234</v>
      </c>
      <c r="B328" s="444"/>
      <c r="C328" s="444"/>
      <c r="D328" s="444"/>
      <c r="E328" s="444"/>
      <c r="F328" s="444"/>
      <c r="G328" s="444"/>
      <c r="H328" s="444"/>
      <c r="I328" s="444"/>
      <c r="J328" s="444"/>
      <c r="K328" s="444"/>
      <c r="L328" s="1"/>
    </row>
    <row r="329" spans="1:12" ht="12.75" hidden="1">
      <c r="A329" s="286" t="s">
        <v>235</v>
      </c>
      <c r="B329" s="444"/>
      <c r="C329" s="444"/>
      <c r="D329" s="444"/>
      <c r="E329" s="444"/>
      <c r="F329" s="444"/>
      <c r="G329" s="444"/>
      <c r="H329" s="444"/>
      <c r="I329" s="444"/>
      <c r="J329" s="444"/>
      <c r="K329" s="444"/>
      <c r="L329" s="1"/>
    </row>
    <row r="330" spans="1:12" ht="12.75" hidden="1">
      <c r="A330" s="286" t="s">
        <v>236</v>
      </c>
      <c r="B330" s="444"/>
      <c r="C330" s="444"/>
      <c r="D330" s="444"/>
      <c r="E330" s="444"/>
      <c r="F330" s="444"/>
      <c r="G330" s="444"/>
      <c r="H330" s="444"/>
      <c r="I330" s="444"/>
      <c r="J330" s="444"/>
      <c r="K330" s="444"/>
      <c r="L330" s="1"/>
    </row>
    <row r="331" spans="1:12" ht="12.75" hidden="1">
      <c r="A331" s="286" t="s">
        <v>237</v>
      </c>
      <c r="B331" s="444"/>
      <c r="C331" s="444"/>
      <c r="D331" s="444"/>
      <c r="E331" s="444"/>
      <c r="F331" s="444"/>
      <c r="G331" s="444"/>
      <c r="H331" s="444"/>
      <c r="I331" s="444"/>
      <c r="J331" s="444"/>
      <c r="K331" s="444"/>
      <c r="L331" s="1"/>
    </row>
    <row r="332" spans="1:12" ht="12.75" hidden="1">
      <c r="A332" s="286" t="s">
        <v>238</v>
      </c>
      <c r="B332" s="444"/>
      <c r="C332" s="444"/>
      <c r="D332" s="444"/>
      <c r="E332" s="444"/>
      <c r="F332" s="444"/>
      <c r="G332" s="444"/>
      <c r="H332" s="444"/>
      <c r="I332" s="444"/>
      <c r="J332" s="444"/>
      <c r="K332" s="444"/>
      <c r="L332" s="1"/>
    </row>
    <row r="333" spans="1:12" ht="12.75" hidden="1">
      <c r="A333" s="286" t="s">
        <v>239</v>
      </c>
      <c r="B333" s="444"/>
      <c r="C333" s="444"/>
      <c r="D333" s="444"/>
      <c r="E333" s="444"/>
      <c r="F333" s="444"/>
      <c r="G333" s="444"/>
      <c r="H333" s="444"/>
      <c r="I333" s="444"/>
      <c r="J333" s="444"/>
      <c r="K333" s="444"/>
      <c r="L333" s="1"/>
    </row>
    <row r="334" spans="1:12" ht="12.75" hidden="1">
      <c r="A334" s="286" t="s">
        <v>240</v>
      </c>
      <c r="B334" s="444"/>
      <c r="C334" s="444"/>
      <c r="D334" s="444"/>
      <c r="E334" s="444"/>
      <c r="F334" s="444"/>
      <c r="G334" s="444"/>
      <c r="H334" s="444"/>
      <c r="I334" s="444"/>
      <c r="J334" s="444"/>
      <c r="K334" s="444"/>
      <c r="L334" s="1"/>
    </row>
    <row r="335" spans="1:12" ht="12.75" hidden="1">
      <c r="A335" s="286" t="s">
        <v>241</v>
      </c>
      <c r="B335" s="444"/>
      <c r="C335" s="444"/>
      <c r="D335" s="444"/>
      <c r="E335" s="444"/>
      <c r="F335" s="444"/>
      <c r="G335" s="444"/>
      <c r="H335" s="444"/>
      <c r="I335" s="444"/>
      <c r="J335" s="444"/>
      <c r="K335" s="444"/>
      <c r="L335" s="1"/>
    </row>
    <row r="336" spans="1:12" ht="12.75" hidden="1">
      <c r="A336" s="286" t="s">
        <v>242</v>
      </c>
      <c r="B336" s="444"/>
      <c r="C336" s="444"/>
      <c r="D336" s="444"/>
      <c r="E336" s="444"/>
      <c r="F336" s="444"/>
      <c r="G336" s="444"/>
      <c r="H336" s="444"/>
      <c r="I336" s="444"/>
      <c r="J336" s="444"/>
      <c r="K336" s="444"/>
      <c r="L336" s="1"/>
    </row>
    <row r="337" spans="1:12" ht="12.75" hidden="1">
      <c r="A337" s="286" t="s">
        <v>243</v>
      </c>
      <c r="B337" s="444"/>
      <c r="C337" s="444"/>
      <c r="D337" s="444"/>
      <c r="E337" s="444"/>
      <c r="F337" s="444"/>
      <c r="G337" s="444"/>
      <c r="H337" s="444"/>
      <c r="I337" s="444"/>
      <c r="J337" s="444"/>
      <c r="K337" s="444"/>
      <c r="L337" s="1"/>
    </row>
    <row r="338" spans="1:12" ht="12.75" hidden="1">
      <c r="A338" s="286" t="s">
        <v>244</v>
      </c>
      <c r="B338" s="444"/>
      <c r="C338" s="444"/>
      <c r="D338" s="444"/>
      <c r="E338" s="444"/>
      <c r="F338" s="444"/>
      <c r="G338" s="444"/>
      <c r="H338" s="444"/>
      <c r="I338" s="444"/>
      <c r="J338" s="444"/>
      <c r="K338" s="444"/>
      <c r="L338" s="1"/>
    </row>
    <row r="339" spans="1:12" ht="12.75" hidden="1">
      <c r="A339" s="286" t="s">
        <v>245</v>
      </c>
      <c r="B339" s="444"/>
      <c r="C339" s="444"/>
      <c r="D339" s="444"/>
      <c r="E339" s="444"/>
      <c r="F339" s="444"/>
      <c r="G339" s="444"/>
      <c r="H339" s="444"/>
      <c r="I339" s="444"/>
      <c r="J339" s="444"/>
      <c r="K339" s="444"/>
      <c r="L339" s="1"/>
    </row>
    <row r="340" spans="1:12" ht="12.75" hidden="1">
      <c r="A340" s="286" t="s">
        <v>246</v>
      </c>
      <c r="B340" s="444"/>
      <c r="C340" s="444"/>
      <c r="D340" s="444"/>
      <c r="E340" s="444"/>
      <c r="F340" s="444"/>
      <c r="G340" s="444"/>
      <c r="H340" s="444"/>
      <c r="I340" s="444"/>
      <c r="J340" s="444"/>
      <c r="K340" s="444"/>
      <c r="L340" s="1"/>
    </row>
    <row r="341" spans="1:12" ht="12.75" hidden="1">
      <c r="A341" s="286" t="s">
        <v>247</v>
      </c>
      <c r="B341" s="444"/>
      <c r="C341" s="444"/>
      <c r="D341" s="444"/>
      <c r="E341" s="444"/>
      <c r="F341" s="444"/>
      <c r="G341" s="444"/>
      <c r="H341" s="444"/>
      <c r="I341" s="444"/>
      <c r="J341" s="444"/>
      <c r="K341" s="444"/>
      <c r="L341" s="1"/>
    </row>
    <row r="342" spans="1:12" ht="12.75" hidden="1">
      <c r="A342" s="286" t="s">
        <v>248</v>
      </c>
      <c r="B342" s="444"/>
      <c r="C342" s="444"/>
      <c r="D342" s="444"/>
      <c r="E342" s="444"/>
      <c r="F342" s="444"/>
      <c r="G342" s="444"/>
      <c r="H342" s="444"/>
      <c r="I342" s="444"/>
      <c r="J342" s="444"/>
      <c r="K342" s="444"/>
      <c r="L342" s="1"/>
    </row>
    <row r="343" spans="1:12" ht="12.75" hidden="1">
      <c r="A343" s="286" t="s">
        <v>249</v>
      </c>
      <c r="B343" s="444"/>
      <c r="C343" s="444"/>
      <c r="D343" s="444"/>
      <c r="E343" s="444"/>
      <c r="F343" s="444"/>
      <c r="G343" s="444"/>
      <c r="H343" s="444"/>
      <c r="I343" s="444"/>
      <c r="J343" s="444"/>
      <c r="K343" s="444"/>
      <c r="L343" s="1"/>
    </row>
    <row r="344" spans="1:12" ht="12.75" hidden="1">
      <c r="A344" s="286" t="s">
        <v>250</v>
      </c>
      <c r="B344" s="444"/>
      <c r="C344" s="444"/>
      <c r="D344" s="444"/>
      <c r="E344" s="444"/>
      <c r="F344" s="444"/>
      <c r="G344" s="444"/>
      <c r="H344" s="444"/>
      <c r="I344" s="444"/>
      <c r="J344" s="444"/>
      <c r="K344" s="444"/>
      <c r="L344" s="1"/>
    </row>
    <row r="345" spans="1:12" ht="12.75" hidden="1">
      <c r="A345" s="286" t="s">
        <v>251</v>
      </c>
      <c r="B345" s="444"/>
      <c r="C345" s="444"/>
      <c r="D345" s="444"/>
      <c r="E345" s="444"/>
      <c r="F345" s="444"/>
      <c r="G345" s="444"/>
      <c r="H345" s="444"/>
      <c r="I345" s="444"/>
      <c r="J345" s="444"/>
      <c r="K345" s="444"/>
      <c r="L345" s="1"/>
    </row>
    <row r="346" spans="1:12" ht="12.75" hidden="1">
      <c r="A346" s="286" t="s">
        <v>252</v>
      </c>
      <c r="B346" s="444"/>
      <c r="C346" s="444"/>
      <c r="D346" s="444"/>
      <c r="E346" s="444"/>
      <c r="F346" s="444"/>
      <c r="G346" s="444"/>
      <c r="H346" s="444"/>
      <c r="I346" s="444"/>
      <c r="J346" s="444"/>
      <c r="K346" s="444"/>
      <c r="L346" s="1"/>
    </row>
    <row r="347" spans="1:12" ht="12.75" hidden="1">
      <c r="A347" s="286" t="s">
        <v>253</v>
      </c>
      <c r="B347" s="444"/>
      <c r="C347" s="444"/>
      <c r="D347" s="444"/>
      <c r="E347" s="444"/>
      <c r="F347" s="444"/>
      <c r="G347" s="444"/>
      <c r="H347" s="444"/>
      <c r="I347" s="444"/>
      <c r="J347" s="444"/>
      <c r="K347" s="444"/>
      <c r="L347" s="1"/>
    </row>
    <row r="348" spans="1:12" ht="12.75" hidden="1">
      <c r="A348" s="286" t="s">
        <v>254</v>
      </c>
      <c r="B348" s="444"/>
      <c r="C348" s="444"/>
      <c r="D348" s="444"/>
      <c r="E348" s="444"/>
      <c r="F348" s="444"/>
      <c r="G348" s="444"/>
      <c r="H348" s="444"/>
      <c r="I348" s="444"/>
      <c r="J348" s="444"/>
      <c r="K348" s="444"/>
      <c r="L348" s="1"/>
    </row>
    <row r="349" spans="1:12" ht="12.75" hidden="1">
      <c r="A349" s="286" t="s">
        <v>255</v>
      </c>
      <c r="B349" s="444"/>
      <c r="C349" s="444"/>
      <c r="D349" s="444"/>
      <c r="E349" s="444"/>
      <c r="F349" s="444"/>
      <c r="G349" s="444"/>
      <c r="H349" s="444"/>
      <c r="I349" s="444"/>
      <c r="J349" s="444"/>
      <c r="K349" s="444"/>
      <c r="L349" s="1"/>
    </row>
    <row r="350" spans="1:12" ht="12.75" hidden="1">
      <c r="A350" s="286" t="s">
        <v>256</v>
      </c>
      <c r="B350" s="444"/>
      <c r="C350" s="444"/>
      <c r="D350" s="444"/>
      <c r="E350" s="444"/>
      <c r="F350" s="444"/>
      <c r="G350" s="444"/>
      <c r="H350" s="444"/>
      <c r="I350" s="444"/>
      <c r="J350" s="444"/>
      <c r="K350" s="444"/>
      <c r="L350" s="1"/>
    </row>
    <row r="351" spans="1:12" ht="12.75" hidden="1">
      <c r="A351" s="286" t="s">
        <v>257</v>
      </c>
      <c r="B351" s="444"/>
      <c r="C351" s="444"/>
      <c r="D351" s="444"/>
      <c r="E351" s="444"/>
      <c r="F351" s="444"/>
      <c r="G351" s="444"/>
      <c r="H351" s="444"/>
      <c r="I351" s="444"/>
      <c r="J351" s="444"/>
      <c r="K351" s="444"/>
      <c r="L351" s="1"/>
    </row>
    <row r="352" spans="1:12" ht="12.75">
      <c r="A352" s="444"/>
      <c r="B352" s="444"/>
      <c r="C352" s="444"/>
      <c r="D352" s="444"/>
      <c r="E352" s="444"/>
      <c r="F352" s="444"/>
      <c r="G352" s="444"/>
      <c r="H352" s="444"/>
      <c r="I352" s="444"/>
      <c r="J352" s="444"/>
      <c r="K352" s="444"/>
      <c r="L352" s="1"/>
    </row>
    <row r="353" spans="12:12" ht="12.75">
      <c r="L353" s="1"/>
    </row>
    <row r="354" spans="12:12" ht="12.75">
      <c r="L354" s="1"/>
    </row>
    <row r="355" spans="12:12" ht="12.75">
      <c r="L355" s="1"/>
    </row>
    <row r="356" spans="12:12" ht="12.75">
      <c r="L356" s="1"/>
    </row>
    <row r="357" spans="12:12" ht="12.75">
      <c r="L357" s="1"/>
    </row>
    <row r="358" spans="12:12" ht="12.75">
      <c r="L358" s="1"/>
    </row>
    <row r="359" spans="12:12" ht="12.75">
      <c r="L359" s="1"/>
    </row>
    <row r="360" spans="12:12" ht="12.75">
      <c r="L360" s="1"/>
    </row>
    <row r="361" spans="12:12" ht="12.75">
      <c r="L361" s="1"/>
    </row>
    <row r="362" spans="12:12" ht="12.75">
      <c r="L362" s="1"/>
    </row>
    <row r="363" spans="12:12" ht="12.75">
      <c r="L363" s="1"/>
    </row>
    <row r="364" spans="12:12" ht="12.75">
      <c r="L364" s="1"/>
    </row>
    <row r="365" spans="12:12" ht="12.75">
      <c r="L365" s="1"/>
    </row>
    <row r="366" spans="12:12" ht="12.75">
      <c r="L366" s="1"/>
    </row>
    <row r="367" spans="12:12" ht="12.75">
      <c r="L367" s="1"/>
    </row>
    <row r="368" spans="12:12" ht="12.75">
      <c r="L368" s="1"/>
    </row>
    <row r="369" spans="6:12" ht="12.75">
      <c r="F369" s="444"/>
      <c r="G369" s="444"/>
      <c r="H369" s="444"/>
      <c r="I369" s="444"/>
      <c r="J369" s="444"/>
      <c r="K369" s="444"/>
      <c r="L369" s="1"/>
    </row>
    <row r="370" spans="6:12" ht="12.75">
      <c r="F370" s="444"/>
      <c r="G370" s="444"/>
      <c r="H370" s="444"/>
      <c r="I370" s="444"/>
      <c r="J370" s="444"/>
      <c r="K370" s="444"/>
      <c r="L370" s="1"/>
    </row>
    <row r="371" spans="6:12" ht="12.75">
      <c r="F371" s="444"/>
      <c r="G371" s="444"/>
      <c r="H371" s="444"/>
      <c r="I371" s="444"/>
      <c r="J371" s="444"/>
      <c r="K371" s="444"/>
      <c r="L371" s="1"/>
    </row>
    <row r="372" spans="6:12" ht="12.75">
      <c r="F372" s="444"/>
      <c r="G372" s="444"/>
      <c r="H372" s="444"/>
      <c r="I372" s="444"/>
      <c r="J372" s="444"/>
      <c r="K372" s="444"/>
      <c r="L372" s="1"/>
    </row>
    <row r="373" spans="6:12" ht="12.75">
      <c r="F373" s="444"/>
      <c r="G373" s="444"/>
      <c r="H373" s="444"/>
      <c r="I373" s="444"/>
      <c r="J373" s="444"/>
      <c r="K373" s="444"/>
      <c r="L373" s="1"/>
    </row>
    <row r="374" spans="6:12" ht="12.75">
      <c r="F374" s="444"/>
      <c r="G374" s="444"/>
      <c r="H374" s="444"/>
      <c r="I374" s="444"/>
      <c r="J374" s="444"/>
      <c r="K374" s="444"/>
      <c r="L374" s="1"/>
    </row>
    <row r="375" spans="6:12" ht="12.75">
      <c r="F375" s="1"/>
      <c r="G375" s="444"/>
      <c r="H375" s="444"/>
      <c r="I375" s="444"/>
      <c r="J375" s="444"/>
      <c r="K375" s="444"/>
      <c r="L375" s="1"/>
    </row>
    <row r="376" spans="6:12" ht="12.75">
      <c r="F376" s="1"/>
      <c r="G376" s="444"/>
      <c r="H376" s="444"/>
      <c r="I376" s="444"/>
      <c r="J376" s="444"/>
      <c r="K376" s="444"/>
      <c r="L376" s="1"/>
    </row>
    <row r="377" spans="6:12" ht="12.75">
      <c r="F377" s="1"/>
      <c r="G377" s="444"/>
      <c r="H377" s="444"/>
      <c r="I377" s="444"/>
      <c r="J377" s="444"/>
      <c r="K377" s="444"/>
      <c r="L377" s="1"/>
    </row>
    <row r="378" spans="6:12" ht="12.75">
      <c r="F378" s="1"/>
      <c r="G378" s="444"/>
      <c r="H378" s="444"/>
      <c r="I378" s="444"/>
      <c r="J378" s="444"/>
      <c r="K378" s="444"/>
      <c r="L378" s="1"/>
    </row>
    <row r="379" spans="6:12" ht="12.75">
      <c r="F379" s="1"/>
      <c r="G379" s="444"/>
      <c r="H379" s="444"/>
      <c r="I379" s="444"/>
      <c r="J379" s="444"/>
      <c r="K379" s="444"/>
      <c r="L379" s="1"/>
    </row>
    <row r="380" spans="6:12" ht="12.75">
      <c r="F380" s="1"/>
      <c r="G380" s="444"/>
      <c r="H380" s="444"/>
      <c r="I380" s="444"/>
      <c r="J380" s="444"/>
      <c r="K380" s="444"/>
      <c r="L380" s="1"/>
    </row>
    <row r="381" spans="6:12" ht="12.75">
      <c r="F381" s="1"/>
      <c r="G381" s="444"/>
      <c r="H381" s="444"/>
      <c r="I381" s="444"/>
      <c r="J381" s="444"/>
      <c r="K381" s="444"/>
      <c r="L381" s="1"/>
    </row>
    <row r="382" spans="6:12" ht="12.75">
      <c r="F382" s="1"/>
      <c r="G382" s="444"/>
      <c r="H382" s="444"/>
      <c r="I382" s="444"/>
      <c r="J382" s="444"/>
      <c r="K382" s="444"/>
      <c r="L382" s="1"/>
    </row>
    <row r="383" spans="6:12" ht="12.75">
      <c r="F383" s="1"/>
      <c r="G383" s="444"/>
      <c r="H383" s="444"/>
      <c r="I383" s="444"/>
      <c r="J383" s="444"/>
      <c r="K383" s="444"/>
      <c r="L383" s="1"/>
    </row>
    <row r="384" spans="6:12" ht="12.75">
      <c r="F384" s="1"/>
      <c r="G384" s="444"/>
      <c r="H384" s="444"/>
      <c r="I384" s="444"/>
      <c r="J384" s="444"/>
      <c r="K384" s="444"/>
      <c r="L384" s="1"/>
    </row>
    <row r="385" spans="6:12" ht="12.75">
      <c r="F385" s="1"/>
      <c r="G385" s="444"/>
      <c r="H385" s="444"/>
      <c r="I385" s="444"/>
      <c r="J385" s="444"/>
      <c r="K385" s="444"/>
      <c r="L385" s="1"/>
    </row>
    <row r="386" spans="6:12" ht="12.75">
      <c r="F386" s="1"/>
      <c r="G386" s="444"/>
      <c r="H386" s="444"/>
      <c r="I386" s="444"/>
      <c r="J386" s="444"/>
      <c r="K386" s="444"/>
      <c r="L386" s="1"/>
    </row>
    <row r="387" spans="6:12" ht="12.75">
      <c r="F387" s="1"/>
      <c r="G387" s="444"/>
      <c r="H387" s="444"/>
      <c r="I387" s="444"/>
      <c r="J387" s="444"/>
      <c r="K387" s="444"/>
      <c r="L387" s="1"/>
    </row>
    <row r="388" spans="6:12" ht="12.75">
      <c r="F388" s="1"/>
      <c r="G388" s="444"/>
      <c r="H388" s="444"/>
      <c r="I388" s="444"/>
      <c r="J388" s="444"/>
      <c r="K388" s="444"/>
      <c r="L388" s="1"/>
    </row>
    <row r="389" spans="6:12" ht="12.75">
      <c r="F389" s="1"/>
      <c r="G389" s="444"/>
      <c r="H389" s="444"/>
      <c r="I389" s="444"/>
      <c r="J389" s="444"/>
      <c r="K389" s="444"/>
      <c r="L389" s="1"/>
    </row>
    <row r="390" spans="6:12" ht="12.75">
      <c r="F390" s="1"/>
      <c r="G390" s="444"/>
      <c r="H390" s="444"/>
      <c r="I390" s="444"/>
      <c r="J390" s="444"/>
      <c r="K390" s="444"/>
      <c r="L390" s="1"/>
    </row>
    <row r="391" spans="6:12" ht="12.75">
      <c r="F391" s="1"/>
      <c r="G391" s="444"/>
      <c r="H391" s="444"/>
      <c r="I391" s="444"/>
      <c r="J391" s="444"/>
      <c r="K391" s="444"/>
      <c r="L391" s="1"/>
    </row>
    <row r="392" spans="6:12" ht="12.75">
      <c r="F392" s="1"/>
      <c r="G392" s="444"/>
      <c r="H392" s="444"/>
      <c r="I392" s="444"/>
      <c r="J392" s="444"/>
      <c r="K392" s="444"/>
      <c r="L392" s="1"/>
    </row>
    <row r="393" spans="6:12" ht="12.75">
      <c r="F393" s="1"/>
      <c r="G393" s="444"/>
      <c r="H393" s="444"/>
      <c r="I393" s="444"/>
      <c r="J393" s="444"/>
      <c r="K393" s="444"/>
      <c r="L393" s="1"/>
    </row>
    <row r="394" spans="6:12" ht="12.75">
      <c r="F394" s="1"/>
      <c r="G394" s="444"/>
      <c r="H394" s="444"/>
      <c r="I394" s="444"/>
      <c r="J394" s="444"/>
      <c r="K394" s="444"/>
      <c r="L394" s="1"/>
    </row>
    <row r="395" spans="6:12" ht="12.75">
      <c r="F395" s="1"/>
      <c r="G395" s="444"/>
      <c r="H395" s="444"/>
      <c r="I395" s="444"/>
      <c r="J395" s="444"/>
      <c r="K395" s="444"/>
      <c r="L395" s="1"/>
    </row>
    <row r="396" spans="6:12" ht="12.75">
      <c r="F396" s="1"/>
      <c r="G396" s="444"/>
      <c r="H396" s="444"/>
      <c r="I396" s="444"/>
      <c r="J396" s="444"/>
      <c r="K396" s="444"/>
      <c r="L396" s="1"/>
    </row>
    <row r="397" spans="6:12" ht="12.75">
      <c r="F397" s="1"/>
      <c r="G397" s="444"/>
      <c r="H397" s="444"/>
      <c r="I397" s="444"/>
      <c r="J397" s="444"/>
      <c r="K397" s="444"/>
      <c r="L397" s="1"/>
    </row>
    <row r="398" spans="6:12" ht="12.75">
      <c r="F398" s="1"/>
      <c r="G398" s="444"/>
      <c r="H398" s="444"/>
      <c r="I398" s="444"/>
      <c r="J398" s="444"/>
      <c r="K398" s="444"/>
      <c r="L398" s="1"/>
    </row>
    <row r="399" spans="6:12" ht="12.75">
      <c r="F399" s="1"/>
      <c r="G399" s="444"/>
      <c r="H399" s="444"/>
      <c r="I399" s="444"/>
      <c r="J399" s="444"/>
      <c r="K399" s="444"/>
      <c r="L399" s="1"/>
    </row>
    <row r="400" spans="6:12" ht="12.75">
      <c r="F400" s="1"/>
      <c r="G400" s="444"/>
      <c r="H400" s="444"/>
      <c r="I400" s="444"/>
      <c r="J400" s="444"/>
      <c r="K400" s="444"/>
      <c r="L400" s="1"/>
    </row>
    <row r="401" spans="6:12" ht="12.75">
      <c r="F401" s="1"/>
      <c r="G401" s="444"/>
      <c r="H401" s="444"/>
      <c r="I401" s="444"/>
      <c r="J401" s="444"/>
      <c r="K401" s="444"/>
      <c r="L401" s="1"/>
    </row>
    <row r="402" spans="6:12" ht="12.75">
      <c r="F402" s="1"/>
      <c r="G402" s="444"/>
      <c r="H402" s="444"/>
      <c r="I402" s="444"/>
      <c r="J402" s="444"/>
      <c r="K402" s="444"/>
      <c r="L402" s="1"/>
    </row>
    <row r="403" spans="6:12" ht="12.75">
      <c r="F403" s="1"/>
      <c r="G403" s="444"/>
      <c r="H403" s="444"/>
      <c r="I403" s="444"/>
      <c r="J403" s="444"/>
      <c r="K403" s="444"/>
      <c r="L403" s="1"/>
    </row>
    <row r="404" spans="6:12" ht="12.75">
      <c r="F404" s="1"/>
      <c r="G404" s="444"/>
      <c r="H404" s="444"/>
      <c r="I404" s="444"/>
      <c r="J404" s="444"/>
      <c r="K404" s="444"/>
      <c r="L404" s="1"/>
    </row>
    <row r="405" spans="6:12" ht="12.75">
      <c r="F405" s="1"/>
      <c r="G405" s="444"/>
      <c r="H405" s="444"/>
      <c r="I405" s="444"/>
      <c r="J405" s="444"/>
      <c r="K405" s="444"/>
      <c r="L405" s="1"/>
    </row>
    <row r="406" spans="6:12" ht="12.75">
      <c r="F406" s="1"/>
      <c r="G406" s="444"/>
      <c r="H406" s="444"/>
      <c r="I406" s="444"/>
      <c r="J406" s="444"/>
      <c r="K406" s="444"/>
      <c r="L406" s="1"/>
    </row>
    <row r="407" spans="6:12" ht="12.75">
      <c r="F407" s="1"/>
      <c r="G407" s="444"/>
      <c r="H407" s="444"/>
      <c r="I407" s="444"/>
      <c r="J407" s="444"/>
      <c r="K407" s="444"/>
      <c r="L407" s="1"/>
    </row>
    <row r="408" spans="6:12" ht="12.75">
      <c r="F408" s="1"/>
      <c r="G408" s="444"/>
      <c r="H408" s="444"/>
      <c r="I408" s="444"/>
      <c r="J408" s="444"/>
      <c r="K408" s="444"/>
      <c r="L408" s="1"/>
    </row>
    <row r="409" spans="6:12" ht="12.75">
      <c r="F409" s="1"/>
      <c r="G409" s="444"/>
      <c r="H409" s="444"/>
      <c r="I409" s="444"/>
      <c r="J409" s="444"/>
      <c r="K409" s="444"/>
      <c r="L409" s="1"/>
    </row>
    <row r="410" spans="6:12" ht="12.75">
      <c r="F410" s="1"/>
      <c r="G410" s="444"/>
      <c r="H410" s="444"/>
      <c r="I410" s="444"/>
      <c r="J410" s="444"/>
      <c r="K410" s="444"/>
      <c r="L410" s="1"/>
    </row>
    <row r="411" spans="6:12" ht="12.75">
      <c r="F411" s="1"/>
      <c r="G411" s="444"/>
      <c r="H411" s="444"/>
      <c r="I411" s="444"/>
      <c r="J411" s="444"/>
      <c r="K411" s="444"/>
      <c r="L411" s="1"/>
    </row>
    <row r="412" spans="6:12" ht="12.75">
      <c r="F412" s="1"/>
      <c r="G412" s="444"/>
      <c r="H412" s="444"/>
      <c r="I412" s="444"/>
      <c r="J412" s="444"/>
      <c r="K412" s="444"/>
      <c r="L412" s="1"/>
    </row>
    <row r="413" spans="6:12" ht="12.75">
      <c r="F413" s="1"/>
      <c r="G413" s="444"/>
      <c r="H413" s="444"/>
      <c r="I413" s="444"/>
      <c r="J413" s="444"/>
      <c r="K413" s="444"/>
      <c r="L413" s="1"/>
    </row>
    <row r="414" spans="6:12" ht="12.75">
      <c r="F414" s="1"/>
      <c r="G414" s="444"/>
      <c r="H414" s="444"/>
      <c r="I414" s="444"/>
      <c r="J414" s="444"/>
      <c r="K414" s="444"/>
      <c r="L414" s="1"/>
    </row>
    <row r="415" spans="6:12" ht="12.75">
      <c r="F415" s="1"/>
      <c r="G415" s="444"/>
      <c r="H415" s="444"/>
      <c r="I415" s="444"/>
      <c r="J415" s="444"/>
      <c r="K415" s="444"/>
      <c r="L415" s="1"/>
    </row>
    <row r="416" spans="6:12" ht="12.75">
      <c r="F416" s="1"/>
      <c r="G416" s="444"/>
      <c r="H416" s="444"/>
      <c r="I416" s="444"/>
      <c r="J416" s="444"/>
      <c r="K416" s="444"/>
      <c r="L416" s="1"/>
    </row>
    <row r="417" spans="6:12" ht="12.75">
      <c r="F417" s="1"/>
      <c r="G417" s="444"/>
      <c r="H417" s="444"/>
      <c r="I417" s="444"/>
      <c r="J417" s="444"/>
      <c r="K417" s="444"/>
      <c r="L417" s="1"/>
    </row>
    <row r="418" spans="6:12" ht="12.75">
      <c r="F418" s="1"/>
      <c r="G418" s="444"/>
      <c r="H418" s="444"/>
      <c r="I418" s="444"/>
      <c r="J418" s="444"/>
      <c r="K418" s="444"/>
      <c r="L418" s="1"/>
    </row>
    <row r="419" spans="6:12" ht="12.75">
      <c r="F419" s="1"/>
      <c r="G419" s="444"/>
      <c r="H419" s="444"/>
      <c r="I419" s="444"/>
      <c r="J419" s="444"/>
      <c r="K419" s="444"/>
      <c r="L419" s="1"/>
    </row>
    <row r="420" spans="6:12" ht="12.75">
      <c r="F420" s="1"/>
      <c r="G420" s="444"/>
      <c r="H420" s="444"/>
      <c r="I420" s="444"/>
      <c r="J420" s="444"/>
      <c r="K420" s="444"/>
      <c r="L420" s="1"/>
    </row>
    <row r="421" spans="6:12" ht="12.75">
      <c r="F421" s="1"/>
      <c r="G421" s="444"/>
      <c r="H421" s="444"/>
      <c r="I421" s="444"/>
      <c r="J421" s="444"/>
      <c r="K421" s="444"/>
      <c r="L421" s="1"/>
    </row>
    <row r="422" spans="6:12" ht="12.75">
      <c r="F422" s="1"/>
      <c r="G422" s="444"/>
      <c r="H422" s="444"/>
      <c r="I422" s="444"/>
      <c r="J422" s="444"/>
      <c r="K422" s="444"/>
      <c r="L422" s="1"/>
    </row>
    <row r="423" spans="6:12" ht="12.75">
      <c r="F423" s="1"/>
      <c r="G423" s="444"/>
      <c r="H423" s="444"/>
      <c r="I423" s="444"/>
      <c r="J423" s="444"/>
      <c r="K423" s="444"/>
      <c r="L423" s="1"/>
    </row>
    <row r="424" spans="6:12" ht="12.75">
      <c r="F424" s="1"/>
      <c r="G424" s="444"/>
      <c r="H424" s="444"/>
      <c r="I424" s="444"/>
      <c r="J424" s="444"/>
      <c r="K424" s="444"/>
      <c r="L424" s="1"/>
    </row>
    <row r="425" spans="6:12" ht="12.75">
      <c r="F425" s="1"/>
      <c r="G425" s="444"/>
      <c r="H425" s="444"/>
      <c r="I425" s="444"/>
      <c r="J425" s="444"/>
      <c r="K425" s="444"/>
      <c r="L425" s="1"/>
    </row>
    <row r="426" spans="6:12" ht="12.75">
      <c r="F426" s="1"/>
      <c r="G426" s="444"/>
      <c r="H426" s="444"/>
      <c r="I426" s="444"/>
      <c r="J426" s="444"/>
      <c r="K426" s="444"/>
      <c r="L426" s="1"/>
    </row>
    <row r="427" spans="6:12" ht="12.75">
      <c r="F427" s="1"/>
      <c r="G427" s="444"/>
      <c r="H427" s="444"/>
      <c r="I427" s="444"/>
      <c r="J427" s="444"/>
      <c r="K427" s="444"/>
      <c r="L427" s="1"/>
    </row>
    <row r="428" spans="6:12" ht="12.75">
      <c r="F428" s="1"/>
      <c r="G428" s="444"/>
      <c r="H428" s="444"/>
      <c r="I428" s="444"/>
      <c r="J428" s="444"/>
      <c r="K428" s="444"/>
      <c r="L428" s="1"/>
    </row>
    <row r="429" spans="6:12" ht="12.75">
      <c r="F429" s="1"/>
      <c r="G429" s="444"/>
      <c r="H429" s="444"/>
      <c r="I429" s="444"/>
      <c r="J429" s="444"/>
      <c r="K429" s="444"/>
      <c r="L429" s="1"/>
    </row>
    <row r="430" spans="6:12" ht="12.75">
      <c r="F430" s="1"/>
      <c r="G430" s="444"/>
      <c r="H430" s="444"/>
      <c r="I430" s="444"/>
      <c r="J430" s="444"/>
      <c r="K430" s="444"/>
      <c r="L430" s="1"/>
    </row>
    <row r="431" spans="6:12" ht="12.75">
      <c r="F431" s="1"/>
      <c r="G431" s="444"/>
      <c r="H431" s="444"/>
      <c r="I431" s="444"/>
      <c r="J431" s="444"/>
      <c r="K431" s="444"/>
      <c r="L431" s="1"/>
    </row>
    <row r="432" spans="6:12" ht="12.75">
      <c r="F432" s="1"/>
      <c r="G432" s="444"/>
      <c r="H432" s="444"/>
      <c r="I432" s="444"/>
      <c r="J432" s="444"/>
      <c r="K432" s="444"/>
      <c r="L432" s="1"/>
    </row>
    <row r="433" spans="6:12" ht="12.75">
      <c r="F433" s="1"/>
      <c r="G433" s="444"/>
      <c r="H433" s="444"/>
      <c r="I433" s="444"/>
      <c r="J433" s="444"/>
      <c r="K433" s="444"/>
      <c r="L433" s="1"/>
    </row>
    <row r="434" spans="6:12" ht="12.75">
      <c r="F434" s="1"/>
      <c r="G434" s="444"/>
      <c r="H434" s="444"/>
      <c r="I434" s="444"/>
      <c r="J434" s="444"/>
      <c r="K434" s="444"/>
      <c r="L434" s="1"/>
    </row>
    <row r="435" spans="6:12" ht="12.75">
      <c r="F435" s="1"/>
      <c r="G435" s="444"/>
      <c r="H435" s="444"/>
      <c r="I435" s="444"/>
      <c r="J435" s="444"/>
      <c r="K435" s="444"/>
      <c r="L435" s="1"/>
    </row>
    <row r="436" spans="6:12" ht="12.75">
      <c r="F436" s="1"/>
      <c r="G436" s="444"/>
      <c r="H436" s="444"/>
      <c r="I436" s="444"/>
      <c r="J436" s="444"/>
      <c r="K436" s="444"/>
      <c r="L436" s="1"/>
    </row>
    <row r="437" spans="6:12" ht="12.75">
      <c r="F437" s="1"/>
      <c r="G437" s="444"/>
      <c r="H437" s="444"/>
      <c r="I437" s="444"/>
      <c r="J437" s="444"/>
      <c r="K437" s="444"/>
      <c r="L437" s="1"/>
    </row>
    <row r="438" spans="6:12" ht="12.75">
      <c r="F438" s="1"/>
      <c r="G438" s="444"/>
      <c r="H438" s="444"/>
      <c r="I438" s="444"/>
      <c r="J438" s="444"/>
      <c r="K438" s="444"/>
      <c r="L438" s="1"/>
    </row>
    <row r="439" spans="6:12" ht="12.75">
      <c r="F439" s="1"/>
      <c r="G439" s="444"/>
      <c r="H439" s="444"/>
      <c r="I439" s="444"/>
      <c r="J439" s="444"/>
      <c r="K439" s="444"/>
      <c r="L439" s="1"/>
    </row>
    <row r="440" spans="6:12" ht="12.75">
      <c r="F440" s="1"/>
      <c r="G440" s="444"/>
      <c r="H440" s="444"/>
      <c r="I440" s="444"/>
      <c r="J440" s="444"/>
      <c r="K440" s="444"/>
      <c r="L440" s="1"/>
    </row>
    <row r="441" spans="6:12" ht="12.75">
      <c r="F441" s="1"/>
      <c r="G441" s="444"/>
      <c r="H441" s="444"/>
      <c r="I441" s="444"/>
      <c r="J441" s="444"/>
      <c r="K441" s="444"/>
      <c r="L441" s="1"/>
    </row>
    <row r="442" spans="6:12" ht="12.75">
      <c r="F442" s="1"/>
      <c r="G442" s="444"/>
      <c r="H442" s="444"/>
      <c r="I442" s="444"/>
      <c r="J442" s="444"/>
      <c r="K442" s="444"/>
      <c r="L442" s="1"/>
    </row>
    <row r="443" spans="6:12" ht="12.75">
      <c r="F443" s="1"/>
      <c r="G443" s="444"/>
      <c r="H443" s="444"/>
      <c r="I443" s="444"/>
      <c r="J443" s="444"/>
      <c r="K443" s="444"/>
      <c r="L443" s="1"/>
    </row>
    <row r="444" spans="6:12" ht="12.75">
      <c r="F444" s="1"/>
      <c r="G444" s="444"/>
      <c r="H444" s="444"/>
      <c r="I444" s="444"/>
      <c r="J444" s="444"/>
      <c r="K444" s="444"/>
      <c r="L444" s="1"/>
    </row>
    <row r="445" spans="6:12" ht="12.75">
      <c r="F445" s="1"/>
      <c r="G445" s="444"/>
      <c r="H445" s="444"/>
      <c r="I445" s="444"/>
      <c r="J445" s="444"/>
      <c r="K445" s="444"/>
      <c r="L445" s="1"/>
    </row>
    <row r="446" spans="6:12" ht="12.75">
      <c r="F446" s="1"/>
      <c r="G446" s="444"/>
      <c r="H446" s="444"/>
      <c r="I446" s="444"/>
      <c r="J446" s="444"/>
      <c r="K446" s="444"/>
      <c r="L446" s="1"/>
    </row>
    <row r="447" spans="6:12" ht="12.75">
      <c r="F447" s="1"/>
      <c r="G447" s="444"/>
      <c r="H447" s="444"/>
      <c r="I447" s="444"/>
      <c r="J447" s="444"/>
      <c r="K447" s="444"/>
      <c r="L447" s="1"/>
    </row>
    <row r="448" spans="6:12" ht="12.75">
      <c r="F448" s="1"/>
      <c r="G448" s="444"/>
      <c r="H448" s="444"/>
      <c r="I448" s="444"/>
      <c r="J448" s="444"/>
      <c r="K448" s="444"/>
      <c r="L448" s="1"/>
    </row>
    <row r="449" spans="6:12" ht="12.75">
      <c r="F449" s="1"/>
      <c r="G449" s="444"/>
      <c r="H449" s="444"/>
      <c r="I449" s="444"/>
      <c r="J449" s="444"/>
      <c r="K449" s="444"/>
      <c r="L449" s="1"/>
    </row>
    <row r="450" spans="6:12" ht="12.75">
      <c r="F450" s="1"/>
      <c r="G450" s="444"/>
      <c r="H450" s="444"/>
      <c r="I450" s="444"/>
      <c r="J450" s="444"/>
      <c r="K450" s="444"/>
      <c r="L450" s="1"/>
    </row>
    <row r="451" spans="6:12" ht="12.75">
      <c r="F451" s="1"/>
      <c r="G451" s="444"/>
      <c r="H451" s="444"/>
      <c r="I451" s="444"/>
      <c r="J451" s="444"/>
      <c r="K451" s="444"/>
      <c r="L451" s="1"/>
    </row>
    <row r="452" spans="6:12" ht="12.75">
      <c r="F452" s="1"/>
      <c r="G452" s="444"/>
      <c r="H452" s="444"/>
      <c r="I452" s="444"/>
      <c r="J452" s="444"/>
      <c r="K452" s="444"/>
      <c r="L452" s="1"/>
    </row>
    <row r="453" spans="6:12" ht="12.75">
      <c r="F453" s="1"/>
      <c r="G453" s="444"/>
      <c r="H453" s="444"/>
      <c r="I453" s="444"/>
      <c r="J453" s="444"/>
      <c r="K453" s="444"/>
      <c r="L453" s="1"/>
    </row>
    <row r="454" spans="6:12" ht="12.75">
      <c r="F454" s="1"/>
      <c r="G454" s="444"/>
      <c r="H454" s="444"/>
      <c r="I454" s="444"/>
      <c r="J454" s="444"/>
      <c r="K454" s="444"/>
      <c r="L454" s="1"/>
    </row>
    <row r="455" spans="6:12" ht="12.75">
      <c r="F455" s="1"/>
      <c r="G455" s="444"/>
      <c r="H455" s="444"/>
      <c r="I455" s="444"/>
      <c r="J455" s="444"/>
      <c r="K455" s="444"/>
      <c r="L455" s="1"/>
    </row>
    <row r="456" spans="6:12" ht="12.75">
      <c r="F456" s="1"/>
      <c r="G456" s="444"/>
      <c r="H456" s="444"/>
      <c r="I456" s="444"/>
      <c r="J456" s="444"/>
      <c r="K456" s="444"/>
      <c r="L456" s="1"/>
    </row>
    <row r="457" spans="6:12" ht="12.75">
      <c r="F457" s="1"/>
      <c r="G457" s="444"/>
      <c r="H457" s="444"/>
      <c r="I457" s="444"/>
      <c r="J457" s="444"/>
      <c r="K457" s="444"/>
      <c r="L457" s="1"/>
    </row>
    <row r="458" spans="6:12" ht="12.75">
      <c r="F458" s="1"/>
      <c r="G458" s="444"/>
      <c r="H458" s="444"/>
      <c r="I458" s="444"/>
      <c r="J458" s="444"/>
      <c r="K458" s="444"/>
      <c r="L458" s="1"/>
    </row>
    <row r="459" spans="6:12" ht="12.75">
      <c r="F459" s="1"/>
      <c r="G459" s="444"/>
      <c r="H459" s="444"/>
      <c r="I459" s="444"/>
      <c r="J459" s="444"/>
      <c r="K459" s="444"/>
      <c r="L459" s="1"/>
    </row>
    <row r="460" spans="6:12" ht="12.75">
      <c r="F460" s="1"/>
      <c r="G460" s="444"/>
      <c r="H460" s="444"/>
      <c r="I460" s="444"/>
      <c r="J460" s="444"/>
      <c r="K460" s="444"/>
      <c r="L460" s="1"/>
    </row>
    <row r="461" spans="6:12" ht="12.75">
      <c r="F461" s="1"/>
      <c r="G461" s="444"/>
      <c r="H461" s="444"/>
      <c r="I461" s="444"/>
      <c r="J461" s="444"/>
      <c r="K461" s="444"/>
      <c r="L461" s="1"/>
    </row>
    <row r="462" spans="6:12" ht="12.75">
      <c r="F462" s="1"/>
      <c r="G462" s="444"/>
      <c r="H462" s="444"/>
      <c r="I462" s="444"/>
      <c r="J462" s="444"/>
      <c r="K462" s="444"/>
      <c r="L462" s="1"/>
    </row>
    <row r="463" spans="6:12" ht="12.75">
      <c r="F463" s="1"/>
      <c r="G463" s="444"/>
      <c r="H463" s="444"/>
      <c r="I463" s="444"/>
      <c r="J463" s="444"/>
      <c r="K463" s="444"/>
      <c r="L463" s="1"/>
    </row>
    <row r="464" spans="6:12" ht="12.75">
      <c r="F464" s="1"/>
      <c r="G464" s="444"/>
      <c r="H464" s="444"/>
      <c r="I464" s="444"/>
      <c r="J464" s="444"/>
      <c r="K464" s="444"/>
      <c r="L464" s="1"/>
    </row>
    <row r="465" spans="6:12" ht="12.75">
      <c r="F465" s="1"/>
      <c r="G465" s="444"/>
      <c r="H465" s="444"/>
      <c r="I465" s="444"/>
      <c r="J465" s="444"/>
      <c r="K465" s="444"/>
      <c r="L465" s="1"/>
    </row>
    <row r="466" spans="6:12" ht="12.75">
      <c r="F466" s="1"/>
      <c r="G466" s="444"/>
      <c r="H466" s="444"/>
      <c r="I466" s="444"/>
      <c r="J466" s="444"/>
      <c r="K466" s="444"/>
      <c r="L466" s="1"/>
    </row>
    <row r="467" spans="6:12" ht="12.75">
      <c r="F467" s="1"/>
      <c r="G467" s="444"/>
      <c r="H467" s="444"/>
      <c r="I467" s="444"/>
      <c r="J467" s="444"/>
      <c r="K467" s="444"/>
      <c r="L467" s="1"/>
    </row>
    <row r="468" spans="6:12" ht="12.75">
      <c r="F468" s="1"/>
      <c r="G468" s="444"/>
      <c r="H468" s="444"/>
      <c r="I468" s="444"/>
      <c r="J468" s="444"/>
      <c r="K468" s="444"/>
      <c r="L468" s="1"/>
    </row>
    <row r="469" spans="6:12" ht="12.75">
      <c r="F469" s="1"/>
      <c r="G469" s="444"/>
      <c r="H469" s="444"/>
      <c r="I469" s="444"/>
      <c r="J469" s="444"/>
      <c r="K469" s="444"/>
      <c r="L469" s="1"/>
    </row>
    <row r="470" spans="6:12" ht="12.75">
      <c r="F470" s="1"/>
      <c r="G470" s="444"/>
      <c r="H470" s="444"/>
      <c r="I470" s="444"/>
      <c r="J470" s="444"/>
      <c r="K470" s="444"/>
      <c r="L470" s="1"/>
    </row>
    <row r="471" spans="6:12" ht="12.75">
      <c r="F471" s="1"/>
      <c r="G471" s="444"/>
      <c r="H471" s="444"/>
      <c r="I471" s="444"/>
      <c r="J471" s="444"/>
      <c r="K471" s="444"/>
      <c r="L471" s="1"/>
    </row>
    <row r="472" spans="6:12" ht="12.75">
      <c r="F472" s="1"/>
      <c r="G472" s="444"/>
      <c r="H472" s="444"/>
      <c r="I472" s="444"/>
      <c r="J472" s="444"/>
      <c r="K472" s="444"/>
      <c r="L472" s="1"/>
    </row>
    <row r="473" spans="6:12" ht="12.75">
      <c r="F473" s="1"/>
      <c r="G473" s="444"/>
      <c r="H473" s="444"/>
      <c r="I473" s="444"/>
      <c r="J473" s="444"/>
      <c r="K473" s="444"/>
      <c r="L473" s="1"/>
    </row>
    <row r="474" spans="6:12" ht="12.75">
      <c r="F474" s="1"/>
      <c r="G474" s="444"/>
      <c r="H474" s="444"/>
      <c r="I474" s="444"/>
      <c r="J474" s="444"/>
      <c r="K474" s="444"/>
      <c r="L474" s="1"/>
    </row>
    <row r="475" spans="6:12" ht="12.75">
      <c r="F475" s="1"/>
      <c r="G475" s="444"/>
      <c r="H475" s="444"/>
      <c r="I475" s="444"/>
      <c r="J475" s="444"/>
      <c r="K475" s="444"/>
      <c r="L475" s="1"/>
    </row>
    <row r="476" spans="6:12" ht="12.75">
      <c r="F476" s="1"/>
      <c r="G476" s="444"/>
      <c r="H476" s="444"/>
      <c r="I476" s="444"/>
      <c r="J476" s="444"/>
      <c r="K476" s="444"/>
      <c r="L476" s="1"/>
    </row>
    <row r="477" spans="6:12" ht="12.75">
      <c r="F477" s="1"/>
      <c r="G477" s="444"/>
      <c r="H477" s="444"/>
      <c r="I477" s="444"/>
      <c r="J477" s="444"/>
      <c r="K477" s="444"/>
      <c r="L477" s="1"/>
    </row>
    <row r="478" spans="6:12" ht="12.75">
      <c r="F478" s="1"/>
      <c r="G478" s="444"/>
      <c r="H478" s="444"/>
      <c r="I478" s="444"/>
      <c r="J478" s="444"/>
      <c r="K478" s="444"/>
      <c r="L478" s="1"/>
    </row>
    <row r="479" spans="6:12" ht="12.75">
      <c r="F479" s="1"/>
      <c r="G479" s="444"/>
      <c r="H479" s="444"/>
      <c r="I479" s="444"/>
      <c r="J479" s="444"/>
      <c r="K479" s="444"/>
      <c r="L479" s="1"/>
    </row>
    <row r="480" spans="6:12" ht="12.75">
      <c r="F480" s="1"/>
      <c r="G480" s="444"/>
      <c r="H480" s="444"/>
      <c r="I480" s="444"/>
      <c r="J480" s="444"/>
      <c r="K480" s="444"/>
      <c r="L480" s="1"/>
    </row>
    <row r="481" spans="6:12" ht="12.75">
      <c r="F481" s="1"/>
      <c r="G481" s="444"/>
      <c r="H481" s="444"/>
      <c r="I481" s="444"/>
      <c r="J481" s="444"/>
      <c r="K481" s="444"/>
      <c r="L481" s="1"/>
    </row>
    <row r="482" spans="6:12" ht="12.75">
      <c r="F482" s="1"/>
      <c r="G482" s="444"/>
      <c r="H482" s="444"/>
      <c r="I482" s="444"/>
      <c r="J482" s="444"/>
      <c r="K482" s="444"/>
      <c r="L482" s="1"/>
    </row>
    <row r="483" spans="6:12" ht="12.75">
      <c r="F483" s="1"/>
      <c r="G483" s="444"/>
      <c r="H483" s="444"/>
      <c r="I483" s="444"/>
      <c r="J483" s="444"/>
      <c r="K483" s="444"/>
      <c r="L483" s="1"/>
    </row>
    <row r="484" spans="6:12" ht="12.75">
      <c r="F484" s="1"/>
      <c r="G484" s="444"/>
      <c r="H484" s="444"/>
      <c r="I484" s="444"/>
      <c r="J484" s="444"/>
      <c r="K484" s="444"/>
      <c r="L484" s="1"/>
    </row>
    <row r="485" spans="6:12" ht="12.75">
      <c r="F485" s="1"/>
      <c r="G485" s="444"/>
      <c r="H485" s="444"/>
      <c r="I485" s="444"/>
      <c r="J485" s="444"/>
      <c r="K485" s="444"/>
      <c r="L485" s="1"/>
    </row>
    <row r="486" spans="6:12" ht="12.75">
      <c r="F486" s="1"/>
      <c r="G486" s="444"/>
      <c r="H486" s="444"/>
      <c r="I486" s="444"/>
      <c r="J486" s="444"/>
      <c r="K486" s="444"/>
      <c r="L486" s="1"/>
    </row>
    <row r="487" spans="6:12" ht="12.75">
      <c r="F487" s="1"/>
      <c r="G487" s="444"/>
      <c r="H487" s="444"/>
      <c r="I487" s="444"/>
      <c r="J487" s="444"/>
      <c r="K487" s="444"/>
      <c r="L487" s="1"/>
    </row>
    <row r="488" spans="6:12" ht="12.75">
      <c r="F488" s="1"/>
      <c r="G488" s="444"/>
      <c r="H488" s="444"/>
      <c r="I488" s="444"/>
      <c r="J488" s="444"/>
      <c r="K488" s="444"/>
      <c r="L488" s="1"/>
    </row>
    <row r="489" spans="6:12" ht="12.75">
      <c r="F489" s="1"/>
      <c r="G489" s="444"/>
      <c r="H489" s="444"/>
      <c r="I489" s="444"/>
      <c r="J489" s="444"/>
      <c r="K489" s="444"/>
      <c r="L489" s="1"/>
    </row>
    <row r="490" spans="6:12" ht="12.75">
      <c r="F490" s="1"/>
      <c r="G490" s="444"/>
      <c r="H490" s="444"/>
      <c r="I490" s="444"/>
      <c r="J490" s="444"/>
      <c r="K490" s="444"/>
      <c r="L490" s="1"/>
    </row>
    <row r="491" spans="6:12" ht="12.75">
      <c r="F491" s="1"/>
      <c r="G491" s="444"/>
      <c r="H491" s="444"/>
      <c r="I491" s="444"/>
      <c r="J491" s="444"/>
      <c r="K491" s="444"/>
      <c r="L491" s="1"/>
    </row>
    <row r="492" spans="6:12" ht="12.75">
      <c r="F492" s="1"/>
      <c r="G492" s="444"/>
      <c r="H492" s="444"/>
      <c r="I492" s="444"/>
      <c r="J492" s="444"/>
      <c r="K492" s="444"/>
      <c r="L492" s="1"/>
    </row>
    <row r="493" spans="6:12" ht="12.75">
      <c r="F493" s="1"/>
      <c r="G493" s="444"/>
      <c r="H493" s="444"/>
      <c r="I493" s="444"/>
      <c r="J493" s="444"/>
      <c r="K493" s="444"/>
      <c r="L493" s="1"/>
    </row>
    <row r="494" spans="6:12" ht="12.75">
      <c r="F494" s="1"/>
      <c r="G494" s="444"/>
      <c r="H494" s="444"/>
      <c r="I494" s="444"/>
      <c r="J494" s="444"/>
      <c r="K494" s="444"/>
      <c r="L494" s="1"/>
    </row>
    <row r="495" spans="6:12" ht="12.75">
      <c r="F495" s="1"/>
      <c r="G495" s="444"/>
      <c r="H495" s="444"/>
      <c r="I495" s="444"/>
      <c r="J495" s="444"/>
      <c r="K495" s="444"/>
      <c r="L495" s="1"/>
    </row>
    <row r="496" spans="6:12" ht="12.75">
      <c r="F496" s="1"/>
      <c r="G496" s="444"/>
      <c r="H496" s="444"/>
      <c r="I496" s="444"/>
      <c r="J496" s="444"/>
      <c r="K496" s="444"/>
      <c r="L496" s="1"/>
    </row>
    <row r="497" spans="6:12" ht="12.75">
      <c r="F497" s="1"/>
      <c r="G497" s="444"/>
      <c r="H497" s="444"/>
      <c r="I497" s="444"/>
      <c r="J497" s="444"/>
      <c r="K497" s="444"/>
      <c r="L497" s="1"/>
    </row>
    <row r="498" spans="6:12" ht="12.75">
      <c r="F498" s="1"/>
      <c r="G498" s="444"/>
      <c r="H498" s="444"/>
      <c r="I498" s="444"/>
      <c r="J498" s="444"/>
      <c r="K498" s="444"/>
      <c r="L498" s="1"/>
    </row>
    <row r="499" spans="6:12" ht="12.75">
      <c r="F499" s="1"/>
      <c r="G499" s="444"/>
      <c r="H499" s="444"/>
      <c r="I499" s="444"/>
      <c r="J499" s="444"/>
      <c r="K499" s="444"/>
      <c r="L499" s="1"/>
    </row>
    <row r="500" spans="6:12" ht="12.75">
      <c r="F500" s="1"/>
      <c r="G500" s="444"/>
      <c r="H500" s="444"/>
      <c r="I500" s="444"/>
      <c r="J500" s="444"/>
      <c r="K500" s="444"/>
      <c r="L500" s="1"/>
    </row>
    <row r="501" spans="6:12" ht="12.75">
      <c r="F501" s="1"/>
      <c r="G501" s="444"/>
      <c r="H501" s="444"/>
      <c r="I501" s="444"/>
      <c r="J501" s="444"/>
      <c r="K501" s="444"/>
      <c r="L501" s="1"/>
    </row>
    <row r="502" spans="6:12" ht="12.75">
      <c r="F502" s="1"/>
      <c r="G502" s="444"/>
      <c r="H502" s="444"/>
      <c r="I502" s="444"/>
      <c r="J502" s="444"/>
      <c r="K502" s="444"/>
      <c r="L502" s="1"/>
    </row>
    <row r="503" spans="6:12" ht="12.75">
      <c r="F503" s="1"/>
      <c r="G503" s="444"/>
      <c r="H503" s="444"/>
      <c r="I503" s="444"/>
      <c r="J503" s="444"/>
      <c r="K503" s="444"/>
      <c r="L503" s="1"/>
    </row>
    <row r="504" spans="6:12" ht="12.75">
      <c r="F504" s="1"/>
      <c r="G504" s="444"/>
      <c r="H504" s="444"/>
      <c r="I504" s="444"/>
      <c r="J504" s="444"/>
      <c r="K504" s="444"/>
      <c r="L504" s="1"/>
    </row>
    <row r="505" spans="6:12" ht="12.75">
      <c r="F505" s="1"/>
      <c r="G505" s="444"/>
      <c r="H505" s="444"/>
      <c r="I505" s="444"/>
      <c r="J505" s="444"/>
      <c r="K505" s="444"/>
      <c r="L505" s="1"/>
    </row>
    <row r="506" spans="6:12" ht="12.75">
      <c r="F506" s="1"/>
      <c r="G506" s="444"/>
      <c r="H506" s="444"/>
      <c r="I506" s="444"/>
      <c r="J506" s="444"/>
      <c r="K506" s="444"/>
      <c r="L506" s="1"/>
    </row>
    <row r="507" spans="6:12" ht="12.75">
      <c r="F507" s="1"/>
      <c r="G507" s="444"/>
      <c r="H507" s="444"/>
      <c r="I507" s="444"/>
      <c r="J507" s="444"/>
      <c r="K507" s="444"/>
      <c r="L507" s="1"/>
    </row>
    <row r="508" spans="6:12" ht="12.75">
      <c r="F508" s="1"/>
      <c r="G508" s="444"/>
      <c r="H508" s="444"/>
      <c r="I508" s="444"/>
      <c r="J508" s="444"/>
      <c r="K508" s="444"/>
      <c r="L508" s="1"/>
    </row>
    <row r="509" spans="6:12" ht="12.75">
      <c r="F509" s="1"/>
      <c r="G509" s="444"/>
      <c r="H509" s="444"/>
      <c r="I509" s="444"/>
      <c r="J509" s="444"/>
      <c r="K509" s="444"/>
      <c r="L509" s="1"/>
    </row>
    <row r="510" spans="6:12" ht="12.75">
      <c r="F510" s="1"/>
      <c r="G510" s="444"/>
      <c r="H510" s="444"/>
      <c r="I510" s="444"/>
      <c r="J510" s="444"/>
      <c r="K510" s="444"/>
      <c r="L510" s="1"/>
    </row>
    <row r="511" spans="6:12" ht="12.75">
      <c r="F511" s="1"/>
      <c r="G511" s="444"/>
      <c r="H511" s="444"/>
      <c r="I511" s="444"/>
      <c r="J511" s="444"/>
      <c r="K511" s="444"/>
      <c r="L511" s="1"/>
    </row>
    <row r="512" spans="6:12" ht="12.75">
      <c r="F512" s="1"/>
      <c r="G512" s="444"/>
      <c r="H512" s="444"/>
      <c r="I512" s="444"/>
      <c r="J512" s="444"/>
      <c r="K512" s="444"/>
      <c r="L512" s="1"/>
    </row>
    <row r="513" spans="6:12" ht="12.75">
      <c r="F513" s="1"/>
      <c r="G513" s="444"/>
      <c r="H513" s="444"/>
      <c r="I513" s="444"/>
      <c r="J513" s="444"/>
      <c r="K513" s="444"/>
      <c r="L513" s="1"/>
    </row>
    <row r="514" spans="6:12" ht="12.75">
      <c r="F514" s="1"/>
      <c r="G514" s="444"/>
      <c r="H514" s="444"/>
      <c r="I514" s="444"/>
      <c r="J514" s="444"/>
      <c r="K514" s="444"/>
      <c r="L514" s="1"/>
    </row>
    <row r="515" spans="6:12" ht="12.75">
      <c r="F515" s="1"/>
      <c r="G515" s="444"/>
      <c r="H515" s="444"/>
      <c r="I515" s="444"/>
      <c r="J515" s="444"/>
      <c r="K515" s="444"/>
      <c r="L515" s="1"/>
    </row>
    <row r="516" spans="6:12" ht="12.75">
      <c r="F516" s="1"/>
      <c r="G516" s="444"/>
      <c r="H516" s="444"/>
      <c r="I516" s="444"/>
      <c r="J516" s="444"/>
      <c r="K516" s="444"/>
      <c r="L516" s="1"/>
    </row>
    <row r="517" spans="6:12" ht="12.75">
      <c r="F517" s="1"/>
      <c r="G517" s="444"/>
      <c r="H517" s="444"/>
      <c r="I517" s="444"/>
      <c r="J517" s="444"/>
      <c r="K517" s="444"/>
      <c r="L517" s="1"/>
    </row>
    <row r="518" spans="6:12" ht="12.75">
      <c r="F518" s="1"/>
      <c r="G518" s="444"/>
      <c r="H518" s="444"/>
      <c r="I518" s="444"/>
      <c r="J518" s="444"/>
      <c r="K518" s="444"/>
      <c r="L518" s="1"/>
    </row>
    <row r="519" spans="6:12" ht="12.75">
      <c r="F519" s="1"/>
      <c r="G519" s="444"/>
      <c r="H519" s="444"/>
      <c r="I519" s="444"/>
      <c r="J519" s="444"/>
      <c r="K519" s="444"/>
      <c r="L519" s="1"/>
    </row>
    <row r="520" spans="6:12" ht="12.75">
      <c r="F520" s="1"/>
      <c r="G520" s="444"/>
      <c r="H520" s="444"/>
      <c r="I520" s="444"/>
      <c r="J520" s="444"/>
      <c r="K520" s="444"/>
      <c r="L520" s="1"/>
    </row>
    <row r="521" spans="6:12" ht="12.75">
      <c r="F521" s="1"/>
      <c r="G521" s="444"/>
      <c r="H521" s="444"/>
      <c r="I521" s="444"/>
      <c r="J521" s="444"/>
      <c r="K521" s="444"/>
      <c r="L521" s="1"/>
    </row>
    <row r="522" spans="6:12" ht="12.75">
      <c r="F522" s="1"/>
      <c r="G522" s="444"/>
      <c r="H522" s="444"/>
      <c r="I522" s="444"/>
      <c r="J522" s="444"/>
      <c r="K522" s="444"/>
      <c r="L522" s="1"/>
    </row>
    <row r="523" spans="6:12" ht="12.75">
      <c r="F523" s="1"/>
      <c r="G523" s="444"/>
      <c r="H523" s="444"/>
      <c r="I523" s="444"/>
      <c r="J523" s="444"/>
      <c r="K523" s="444"/>
      <c r="L523" s="1"/>
    </row>
    <row r="524" spans="6:12" ht="12.75">
      <c r="F524" s="1"/>
      <c r="G524" s="444"/>
      <c r="H524" s="444"/>
      <c r="I524" s="444"/>
      <c r="J524" s="444"/>
      <c r="K524" s="444"/>
      <c r="L524" s="1"/>
    </row>
    <row r="525" spans="6:12" ht="12.75">
      <c r="F525" s="1"/>
      <c r="G525" s="444"/>
      <c r="H525" s="444"/>
      <c r="I525" s="444"/>
      <c r="J525" s="444"/>
      <c r="K525" s="444"/>
      <c r="L525" s="1"/>
    </row>
    <row r="526" spans="6:12" ht="12.75">
      <c r="F526" s="1"/>
      <c r="G526" s="444"/>
      <c r="H526" s="444"/>
      <c r="I526" s="444"/>
      <c r="J526" s="444"/>
      <c r="K526" s="444"/>
      <c r="L526" s="1"/>
    </row>
    <row r="527" spans="6:12" ht="12.75">
      <c r="F527" s="1"/>
      <c r="G527" s="444"/>
      <c r="H527" s="444"/>
      <c r="I527" s="444"/>
      <c r="J527" s="444"/>
      <c r="K527" s="444"/>
      <c r="L527" s="1"/>
    </row>
    <row r="528" spans="6:12" ht="12.75">
      <c r="F528" s="1"/>
      <c r="G528" s="444"/>
      <c r="H528" s="444"/>
      <c r="I528" s="444"/>
      <c r="J528" s="444"/>
      <c r="K528" s="444"/>
      <c r="L528" s="1"/>
    </row>
    <row r="529" spans="6:12" ht="12.75">
      <c r="F529" s="1"/>
      <c r="G529" s="444"/>
      <c r="H529" s="444"/>
      <c r="I529" s="444"/>
      <c r="J529" s="444"/>
      <c r="K529" s="444"/>
      <c r="L529" s="1"/>
    </row>
    <row r="530" spans="6:12" ht="12.75">
      <c r="F530" s="1"/>
      <c r="G530" s="444"/>
      <c r="H530" s="444"/>
      <c r="I530" s="444"/>
      <c r="J530" s="444"/>
      <c r="K530" s="444"/>
      <c r="L530" s="1"/>
    </row>
    <row r="531" spans="6:12" ht="12.75">
      <c r="F531" s="1"/>
      <c r="G531" s="444"/>
      <c r="H531" s="444"/>
      <c r="I531" s="444"/>
      <c r="J531" s="444"/>
      <c r="K531" s="444"/>
      <c r="L531" s="1"/>
    </row>
    <row r="532" spans="6:12" ht="12.75">
      <c r="F532" s="1"/>
      <c r="G532" s="444"/>
      <c r="H532" s="444"/>
      <c r="I532" s="444"/>
      <c r="J532" s="444"/>
      <c r="K532" s="444"/>
      <c r="L532" s="1"/>
    </row>
    <row r="533" spans="6:12" ht="12.75">
      <c r="F533" s="1"/>
      <c r="G533" s="444"/>
      <c r="H533" s="444"/>
      <c r="I533" s="444"/>
      <c r="J533" s="444"/>
      <c r="K533" s="444"/>
      <c r="L533" s="1"/>
    </row>
    <row r="534" spans="6:12" ht="12.75">
      <c r="F534" s="1"/>
      <c r="G534" s="444"/>
      <c r="H534" s="444"/>
      <c r="I534" s="444"/>
      <c r="J534" s="444"/>
      <c r="K534" s="444"/>
      <c r="L534" s="1"/>
    </row>
    <row r="535" spans="6:12" ht="12.75">
      <c r="F535" s="1"/>
      <c r="G535" s="444"/>
      <c r="H535" s="444"/>
      <c r="I535" s="444"/>
      <c r="J535" s="444"/>
      <c r="K535" s="444"/>
      <c r="L535" s="1"/>
    </row>
    <row r="536" spans="6:12" ht="12.75">
      <c r="F536" s="1"/>
      <c r="G536" s="444"/>
      <c r="H536" s="444"/>
      <c r="I536" s="444"/>
      <c r="J536" s="444"/>
      <c r="K536" s="444"/>
      <c r="L536" s="1"/>
    </row>
    <row r="537" spans="6:12" ht="12.75">
      <c r="F537" s="1"/>
      <c r="G537" s="444"/>
      <c r="H537" s="444"/>
      <c r="I537" s="444"/>
      <c r="J537" s="444"/>
      <c r="K537" s="444"/>
      <c r="L537" s="1"/>
    </row>
    <row r="538" spans="6:12" ht="12.75">
      <c r="F538" s="1"/>
      <c r="G538" s="444"/>
      <c r="H538" s="444"/>
      <c r="I538" s="444"/>
      <c r="J538" s="444"/>
      <c r="K538" s="444"/>
      <c r="L538" s="1"/>
    </row>
    <row r="539" spans="6:12" ht="12.75">
      <c r="F539" s="1"/>
      <c r="G539" s="444"/>
      <c r="H539" s="444"/>
      <c r="I539" s="444"/>
      <c r="J539" s="444"/>
      <c r="K539" s="444"/>
      <c r="L539" s="1"/>
    </row>
    <row r="540" spans="6:12" ht="12.75">
      <c r="F540" s="1"/>
      <c r="G540" s="444"/>
      <c r="H540" s="444"/>
      <c r="I540" s="444"/>
      <c r="J540" s="444"/>
      <c r="K540" s="444"/>
      <c r="L540" s="1"/>
    </row>
    <row r="541" spans="6:12" ht="12.75">
      <c r="F541" s="1"/>
      <c r="G541" s="444"/>
      <c r="H541" s="444"/>
      <c r="I541" s="444"/>
      <c r="J541" s="444"/>
      <c r="K541" s="444"/>
      <c r="L541" s="1"/>
    </row>
    <row r="542" spans="6:12" ht="12.75">
      <c r="F542" s="1"/>
      <c r="G542" s="444"/>
      <c r="H542" s="444"/>
      <c r="I542" s="444"/>
      <c r="J542" s="444"/>
      <c r="K542" s="444"/>
      <c r="L542" s="1"/>
    </row>
    <row r="543" spans="6:12" ht="12.75">
      <c r="F543" s="1"/>
      <c r="G543" s="444"/>
      <c r="H543" s="444"/>
      <c r="I543" s="444"/>
      <c r="J543" s="444"/>
      <c r="K543" s="444"/>
      <c r="L543" s="1"/>
    </row>
    <row r="544" spans="6:12" ht="12.75">
      <c r="F544" s="1"/>
      <c r="G544" s="444"/>
      <c r="H544" s="444"/>
      <c r="I544" s="444"/>
      <c r="J544" s="444"/>
      <c r="K544" s="444"/>
      <c r="L544" s="1"/>
    </row>
    <row r="545" spans="6:12" ht="12.75">
      <c r="F545" s="1"/>
      <c r="G545" s="444"/>
      <c r="H545" s="444"/>
      <c r="I545" s="444"/>
      <c r="J545" s="444"/>
      <c r="K545" s="444"/>
      <c r="L545" s="1"/>
    </row>
    <row r="546" spans="6:12" ht="12.75">
      <c r="F546" s="1"/>
      <c r="G546" s="444"/>
      <c r="H546" s="444"/>
      <c r="I546" s="444"/>
      <c r="J546" s="444"/>
      <c r="K546" s="444"/>
      <c r="L546" s="1"/>
    </row>
    <row r="547" spans="6:12" ht="12.75">
      <c r="F547" s="1"/>
      <c r="G547" s="444"/>
      <c r="H547" s="444"/>
      <c r="I547" s="444"/>
      <c r="J547" s="444"/>
      <c r="K547" s="444"/>
      <c r="L547" s="1"/>
    </row>
    <row r="548" spans="6:12" ht="12.75">
      <c r="F548" s="1"/>
      <c r="G548" s="444"/>
      <c r="H548" s="444"/>
      <c r="I548" s="444"/>
      <c r="J548" s="444"/>
      <c r="K548" s="444"/>
      <c r="L548" s="1"/>
    </row>
    <row r="549" spans="6:12" ht="12.75">
      <c r="F549" s="1"/>
      <c r="G549" s="444"/>
      <c r="H549" s="444"/>
      <c r="I549" s="444"/>
      <c r="J549" s="444"/>
      <c r="K549" s="444"/>
      <c r="L549" s="1"/>
    </row>
    <row r="550" spans="6:12" ht="12.75">
      <c r="F550" s="1"/>
      <c r="G550" s="444"/>
      <c r="H550" s="444"/>
      <c r="I550" s="444"/>
      <c r="J550" s="444"/>
      <c r="K550" s="444"/>
      <c r="L550" s="1"/>
    </row>
    <row r="551" spans="6:12" ht="12.75">
      <c r="F551" s="1"/>
      <c r="G551" s="444"/>
      <c r="H551" s="444"/>
      <c r="I551" s="444"/>
      <c r="J551" s="444"/>
      <c r="K551" s="444"/>
      <c r="L551" s="1"/>
    </row>
    <row r="552" spans="6:12" ht="12.75">
      <c r="F552" s="1"/>
      <c r="G552" s="444"/>
      <c r="H552" s="444"/>
      <c r="I552" s="444"/>
      <c r="J552" s="444"/>
      <c r="K552" s="444"/>
      <c r="L552" s="1"/>
    </row>
    <row r="553" spans="6:12" ht="12.75">
      <c r="F553" s="1"/>
      <c r="G553" s="444"/>
      <c r="H553" s="444"/>
      <c r="I553" s="444"/>
      <c r="J553" s="444"/>
      <c r="K553" s="444"/>
      <c r="L553" s="1"/>
    </row>
    <row r="554" spans="6:12" ht="12.75">
      <c r="F554" s="1"/>
      <c r="G554" s="444"/>
      <c r="H554" s="444"/>
      <c r="I554" s="444"/>
      <c r="J554" s="444"/>
      <c r="K554" s="444"/>
      <c r="L554" s="1"/>
    </row>
    <row r="555" spans="6:12" ht="12.75">
      <c r="F555" s="1"/>
      <c r="G555" s="444"/>
      <c r="H555" s="444"/>
      <c r="I555" s="444"/>
      <c r="J555" s="444"/>
      <c r="K555" s="444"/>
      <c r="L555" s="1"/>
    </row>
    <row r="556" spans="6:12" ht="12.75">
      <c r="F556" s="1"/>
      <c r="G556" s="444"/>
      <c r="H556" s="444"/>
      <c r="I556" s="444"/>
      <c r="J556" s="444"/>
      <c r="K556" s="444"/>
      <c r="L556" s="1"/>
    </row>
    <row r="557" spans="6:12" ht="12.75">
      <c r="F557" s="1"/>
      <c r="G557" s="444"/>
      <c r="H557" s="444"/>
      <c r="I557" s="444"/>
      <c r="J557" s="444"/>
      <c r="K557" s="444"/>
      <c r="L557" s="1"/>
    </row>
    <row r="558" spans="6:12" ht="12.75">
      <c r="F558" s="1"/>
      <c r="G558" s="444"/>
      <c r="H558" s="444"/>
      <c r="I558" s="444"/>
      <c r="J558" s="444"/>
      <c r="K558" s="444"/>
      <c r="L558" s="1"/>
    </row>
    <row r="559" spans="6:12" ht="12.75">
      <c r="F559" s="1"/>
      <c r="G559" s="444"/>
      <c r="H559" s="444"/>
      <c r="I559" s="444"/>
      <c r="J559" s="444"/>
      <c r="K559" s="444"/>
      <c r="L559" s="1"/>
    </row>
    <row r="560" spans="6:12" ht="12.75">
      <c r="F560" s="1"/>
      <c r="G560" s="444"/>
      <c r="H560" s="444"/>
      <c r="I560" s="444"/>
      <c r="J560" s="444"/>
      <c r="K560" s="444"/>
      <c r="L560" s="1"/>
    </row>
    <row r="561" spans="6:12" ht="12.75">
      <c r="F561" s="1"/>
      <c r="G561" s="444"/>
      <c r="H561" s="444"/>
      <c r="I561" s="444"/>
      <c r="J561" s="444"/>
      <c r="K561" s="444"/>
      <c r="L561" s="1"/>
    </row>
    <row r="562" spans="6:12" ht="12.75">
      <c r="F562" s="1"/>
      <c r="G562" s="444"/>
      <c r="H562" s="444"/>
      <c r="I562" s="444"/>
      <c r="J562" s="444"/>
      <c r="K562" s="444"/>
      <c r="L562" s="1"/>
    </row>
    <row r="563" spans="6:12" ht="12.75">
      <c r="F563" s="1"/>
      <c r="G563" s="444"/>
      <c r="H563" s="444"/>
      <c r="I563" s="444"/>
      <c r="J563" s="444"/>
      <c r="K563" s="444"/>
      <c r="L563" s="1"/>
    </row>
    <row r="564" spans="6:12" ht="12.75">
      <c r="F564" s="1"/>
      <c r="G564" s="444"/>
      <c r="H564" s="444"/>
      <c r="I564" s="444"/>
      <c r="J564" s="444"/>
      <c r="K564" s="444"/>
      <c r="L564" s="1"/>
    </row>
    <row r="565" spans="6:12" ht="12.75">
      <c r="F565" s="1"/>
      <c r="G565" s="444"/>
      <c r="H565" s="444"/>
      <c r="I565" s="444"/>
      <c r="J565" s="444"/>
      <c r="K565" s="444"/>
      <c r="L565" s="1"/>
    </row>
    <row r="566" spans="6:12" ht="12.75">
      <c r="F566" s="1"/>
      <c r="G566" s="444"/>
      <c r="H566" s="444"/>
      <c r="I566" s="444"/>
      <c r="J566" s="444"/>
      <c r="K566" s="444"/>
      <c r="L566" s="1"/>
    </row>
    <row r="567" spans="6:12" ht="12.75">
      <c r="F567" s="1"/>
      <c r="G567" s="444"/>
      <c r="H567" s="444"/>
      <c r="I567" s="444"/>
      <c r="J567" s="444"/>
      <c r="K567" s="444"/>
      <c r="L567" s="1"/>
    </row>
    <row r="568" spans="6:12" ht="12.75">
      <c r="F568" s="1"/>
      <c r="G568" s="444"/>
      <c r="H568" s="444"/>
      <c r="I568" s="444"/>
      <c r="J568" s="444"/>
      <c r="K568" s="444"/>
      <c r="L568" s="1"/>
    </row>
    <row r="569" spans="6:12" ht="12.75">
      <c r="F569" s="1"/>
      <c r="G569" s="444"/>
      <c r="H569" s="444"/>
      <c r="I569" s="444"/>
      <c r="J569" s="444"/>
      <c r="K569" s="444"/>
      <c r="L569" s="1"/>
    </row>
    <row r="570" spans="6:12" ht="12.75">
      <c r="F570" s="1"/>
      <c r="G570" s="444"/>
      <c r="H570" s="444"/>
      <c r="I570" s="444"/>
      <c r="J570" s="444"/>
      <c r="K570" s="444"/>
      <c r="L570" s="1"/>
    </row>
    <row r="571" spans="6:12" ht="12.75">
      <c r="F571" s="1"/>
      <c r="G571" s="444"/>
      <c r="H571" s="444"/>
      <c r="I571" s="444"/>
      <c r="J571" s="444"/>
      <c r="K571" s="444"/>
      <c r="L571" s="1"/>
    </row>
    <row r="572" spans="6:12" ht="12.75">
      <c r="F572" s="1"/>
      <c r="G572" s="444"/>
      <c r="H572" s="444"/>
      <c r="I572" s="444"/>
      <c r="J572" s="444"/>
      <c r="K572" s="444"/>
      <c r="L572" s="1"/>
    </row>
    <row r="573" spans="6:12" ht="12.75">
      <c r="F573" s="1"/>
      <c r="G573" s="444"/>
      <c r="H573" s="444"/>
      <c r="I573" s="444"/>
      <c r="J573" s="444"/>
      <c r="K573" s="444"/>
      <c r="L573" s="1"/>
    </row>
    <row r="574" spans="6:12" ht="12.75">
      <c r="F574" s="1"/>
      <c r="G574" s="444"/>
      <c r="H574" s="444"/>
      <c r="I574" s="444"/>
      <c r="J574" s="444"/>
      <c r="K574" s="444"/>
      <c r="L574" s="1"/>
    </row>
    <row r="575" spans="6:12" ht="12.75">
      <c r="F575" s="1"/>
      <c r="G575" s="444"/>
      <c r="H575" s="444"/>
      <c r="I575" s="444"/>
      <c r="J575" s="444"/>
      <c r="K575" s="444"/>
      <c r="L575" s="1"/>
    </row>
    <row r="576" spans="6:12" ht="12.75">
      <c r="F576" s="1"/>
      <c r="G576" s="444"/>
      <c r="H576" s="444"/>
      <c r="I576" s="444"/>
      <c r="J576" s="444"/>
      <c r="K576" s="444"/>
      <c r="L576" s="1"/>
    </row>
    <row r="577" spans="6:12" ht="12.75">
      <c r="F577" s="1"/>
      <c r="G577" s="444"/>
      <c r="H577" s="444"/>
      <c r="I577" s="444"/>
      <c r="J577" s="444"/>
      <c r="K577" s="444"/>
      <c r="L577" s="1"/>
    </row>
    <row r="578" spans="6:12" ht="12.75">
      <c r="F578" s="1"/>
      <c r="G578" s="444"/>
      <c r="H578" s="444"/>
      <c r="I578" s="444"/>
      <c r="J578" s="444"/>
      <c r="K578" s="444"/>
      <c r="L578" s="1"/>
    </row>
    <row r="579" spans="6:12" ht="12.75">
      <c r="F579" s="1"/>
      <c r="G579" s="444"/>
      <c r="H579" s="444"/>
      <c r="I579" s="444"/>
      <c r="J579" s="444"/>
      <c r="K579" s="444"/>
      <c r="L579" s="1"/>
    </row>
    <row r="580" spans="6:12" ht="12.75">
      <c r="F580" s="1"/>
      <c r="G580" s="444"/>
      <c r="H580" s="444"/>
      <c r="I580" s="444"/>
      <c r="J580" s="444"/>
      <c r="K580" s="444"/>
      <c r="L580" s="1"/>
    </row>
    <row r="581" spans="6:12" ht="12.75">
      <c r="F581" s="1"/>
      <c r="G581" s="444"/>
      <c r="H581" s="444"/>
      <c r="I581" s="444"/>
      <c r="J581" s="444"/>
      <c r="K581" s="444"/>
      <c r="L581" s="1"/>
    </row>
    <row r="582" spans="6:12" ht="12.75">
      <c r="F582" s="1"/>
      <c r="G582" s="444"/>
      <c r="H582" s="444"/>
      <c r="I582" s="444"/>
      <c r="J582" s="444"/>
      <c r="K582" s="444"/>
      <c r="L582" s="1"/>
    </row>
    <row r="583" spans="6:12" ht="12.75">
      <c r="F583" s="1"/>
      <c r="G583" s="444"/>
      <c r="H583" s="444"/>
      <c r="I583" s="444"/>
      <c r="J583" s="444"/>
      <c r="K583" s="444"/>
      <c r="L583" s="1"/>
    </row>
    <row r="584" spans="6:12" ht="12.75">
      <c r="F584" s="1"/>
      <c r="G584" s="444"/>
      <c r="H584" s="444"/>
      <c r="I584" s="444"/>
      <c r="J584" s="444"/>
      <c r="K584" s="444"/>
      <c r="L584" s="1"/>
    </row>
    <row r="585" spans="6:12" ht="12.75">
      <c r="F585" s="1"/>
      <c r="G585" s="444"/>
      <c r="H585" s="444"/>
      <c r="I585" s="444"/>
      <c r="J585" s="444"/>
      <c r="K585" s="444"/>
      <c r="L585" s="1"/>
    </row>
    <row r="586" spans="6:12" ht="12.75">
      <c r="F586" s="1"/>
      <c r="G586" s="444"/>
      <c r="H586" s="444"/>
      <c r="I586" s="444"/>
      <c r="J586" s="444"/>
      <c r="K586" s="444"/>
      <c r="L586" s="1"/>
    </row>
    <row r="587" spans="6:12" ht="12.75">
      <c r="F587" s="1"/>
      <c r="G587" s="444"/>
      <c r="H587" s="444"/>
      <c r="I587" s="444"/>
      <c r="J587" s="444"/>
      <c r="K587" s="444"/>
      <c r="L587" s="1"/>
    </row>
    <row r="588" spans="6:12" ht="12.75">
      <c r="F588" s="1"/>
      <c r="G588" s="444"/>
      <c r="H588" s="444"/>
      <c r="I588" s="444"/>
      <c r="J588" s="444"/>
      <c r="K588" s="444"/>
      <c r="L588" s="1"/>
    </row>
    <row r="589" spans="6:12" ht="12.75">
      <c r="F589" s="1"/>
      <c r="G589" s="444"/>
      <c r="H589" s="444"/>
      <c r="I589" s="444"/>
      <c r="J589" s="444"/>
      <c r="K589" s="444"/>
      <c r="L589" s="1"/>
    </row>
    <row r="590" spans="6:12" ht="12.75">
      <c r="F590" s="1"/>
      <c r="G590" s="444"/>
      <c r="H590" s="444"/>
      <c r="I590" s="444"/>
      <c r="J590" s="444"/>
      <c r="K590" s="444"/>
      <c r="L590" s="1"/>
    </row>
    <row r="591" spans="6:12" ht="12.75">
      <c r="F591" s="1"/>
      <c r="G591" s="444"/>
      <c r="H591" s="444"/>
      <c r="I591" s="444"/>
      <c r="J591" s="444"/>
      <c r="K591" s="444"/>
      <c r="L591" s="1"/>
    </row>
    <row r="592" spans="6:12" ht="12.75">
      <c r="F592" s="1"/>
      <c r="G592" s="444"/>
      <c r="H592" s="444"/>
      <c r="I592" s="444"/>
      <c r="J592" s="444"/>
      <c r="K592" s="444"/>
      <c r="L592" s="1"/>
    </row>
    <row r="593" spans="6:12" ht="12.75">
      <c r="F593" s="1"/>
      <c r="G593" s="444"/>
      <c r="H593" s="444"/>
      <c r="I593" s="444"/>
      <c r="J593" s="444"/>
      <c r="K593" s="444"/>
      <c r="L593" s="1"/>
    </row>
    <row r="594" spans="6:12" ht="12.75">
      <c r="F594" s="1"/>
      <c r="G594" s="444"/>
      <c r="H594" s="444"/>
      <c r="I594" s="444"/>
      <c r="J594" s="444"/>
      <c r="K594" s="444"/>
      <c r="L594" s="1"/>
    </row>
    <row r="595" spans="6:12" ht="12.75">
      <c r="F595" s="1"/>
      <c r="G595" s="444"/>
      <c r="H595" s="444"/>
      <c r="I595" s="444"/>
      <c r="J595" s="444"/>
      <c r="K595" s="444"/>
      <c r="L595" s="1"/>
    </row>
    <row r="596" spans="6:12" ht="12.75">
      <c r="F596" s="1"/>
      <c r="G596" s="444"/>
      <c r="H596" s="444"/>
      <c r="I596" s="444"/>
      <c r="J596" s="444"/>
      <c r="K596" s="444"/>
      <c r="L596" s="1"/>
    </row>
    <row r="597" spans="6:12" ht="12.75">
      <c r="F597" s="1"/>
      <c r="G597" s="444"/>
      <c r="H597" s="444"/>
      <c r="I597" s="444"/>
      <c r="J597" s="444"/>
      <c r="K597" s="444"/>
      <c r="L597" s="1"/>
    </row>
    <row r="598" spans="6:12" ht="12.75">
      <c r="F598" s="1"/>
      <c r="G598" s="444"/>
      <c r="H598" s="444"/>
      <c r="I598" s="444"/>
      <c r="J598" s="444"/>
      <c r="K598" s="444"/>
      <c r="L598" s="1"/>
    </row>
    <row r="599" spans="6:12" ht="12.75">
      <c r="F599" s="1"/>
      <c r="G599" s="444"/>
      <c r="H599" s="444"/>
      <c r="I599" s="444"/>
      <c r="J599" s="444"/>
      <c r="K599" s="444"/>
      <c r="L599" s="1"/>
    </row>
    <row r="600" spans="6:12" ht="12.75">
      <c r="F600" s="1"/>
      <c r="G600" s="444"/>
      <c r="H600" s="444"/>
      <c r="I600" s="444"/>
      <c r="J600" s="444"/>
      <c r="K600" s="444"/>
      <c r="L600" s="1"/>
    </row>
    <row r="601" spans="6:12" ht="12.75">
      <c r="F601" s="1"/>
      <c r="G601" s="444"/>
      <c r="H601" s="444"/>
      <c r="I601" s="444"/>
      <c r="J601" s="444"/>
      <c r="K601" s="444"/>
      <c r="L601" s="1"/>
    </row>
    <row r="602" spans="6:12" ht="12.75">
      <c r="F602" s="1"/>
      <c r="G602" s="444"/>
      <c r="H602" s="444"/>
      <c r="I602" s="444"/>
      <c r="J602" s="444"/>
      <c r="K602" s="444"/>
      <c r="L602" s="1"/>
    </row>
    <row r="603" spans="6:12" ht="12.75">
      <c r="F603" s="1"/>
      <c r="G603" s="444"/>
      <c r="H603" s="444"/>
      <c r="I603" s="444"/>
      <c r="J603" s="444"/>
      <c r="K603" s="444"/>
      <c r="L603" s="1"/>
    </row>
    <row r="604" spans="6:12" ht="12.75">
      <c r="F604" s="1"/>
      <c r="G604" s="444"/>
      <c r="H604" s="444"/>
      <c r="I604" s="444"/>
      <c r="J604" s="444"/>
      <c r="K604" s="444"/>
      <c r="L604" s="1"/>
    </row>
    <row r="605" spans="6:12" ht="12.75">
      <c r="F605" s="1"/>
      <c r="G605" s="444"/>
      <c r="H605" s="444"/>
      <c r="I605" s="444"/>
      <c r="J605" s="444"/>
      <c r="K605" s="444"/>
      <c r="L605" s="1"/>
    </row>
    <row r="606" spans="6:12" ht="12.75">
      <c r="F606" s="1"/>
      <c r="G606" s="444"/>
      <c r="H606" s="444"/>
      <c r="I606" s="444"/>
      <c r="J606" s="444"/>
      <c r="K606" s="444"/>
      <c r="L606" s="1"/>
    </row>
    <row r="607" spans="6:12" ht="12.75">
      <c r="F607" s="1"/>
      <c r="G607" s="444"/>
      <c r="H607" s="444"/>
      <c r="I607" s="444"/>
      <c r="J607" s="444"/>
      <c r="K607" s="444"/>
      <c r="L607" s="1"/>
    </row>
    <row r="608" spans="6:12" ht="12.75">
      <c r="F608" s="1"/>
      <c r="G608" s="444"/>
      <c r="H608" s="444"/>
      <c r="I608" s="444"/>
      <c r="J608" s="444"/>
      <c r="K608" s="444"/>
      <c r="L608" s="1"/>
    </row>
    <row r="609" spans="6:12" ht="12.75">
      <c r="F609" s="1"/>
      <c r="G609" s="444"/>
      <c r="H609" s="444"/>
      <c r="I609" s="444"/>
      <c r="J609" s="444"/>
      <c r="K609" s="444"/>
      <c r="L609" s="1"/>
    </row>
    <row r="610" spans="6:12" ht="12.75">
      <c r="F610" s="1"/>
      <c r="G610" s="444"/>
      <c r="H610" s="444"/>
      <c r="I610" s="444"/>
      <c r="J610" s="444"/>
      <c r="K610" s="444"/>
      <c r="L610" s="1"/>
    </row>
    <row r="611" spans="6:12" ht="12.75">
      <c r="F611" s="1"/>
      <c r="G611" s="444"/>
      <c r="H611" s="444"/>
      <c r="I611" s="444"/>
      <c r="J611" s="444"/>
      <c r="K611" s="444"/>
      <c r="L611" s="1"/>
    </row>
    <row r="612" spans="6:12" ht="12.75">
      <c r="F612" s="1"/>
      <c r="G612" s="444"/>
      <c r="H612" s="444"/>
      <c r="I612" s="444"/>
      <c r="J612" s="444"/>
      <c r="K612" s="444"/>
      <c r="L612" s="1"/>
    </row>
    <row r="613" spans="6:12" ht="12.75">
      <c r="F613" s="1"/>
      <c r="G613" s="444"/>
      <c r="H613" s="444"/>
      <c r="I613" s="444"/>
      <c r="J613" s="444"/>
      <c r="K613" s="444"/>
      <c r="L613" s="1"/>
    </row>
    <row r="614" spans="6:12" ht="12.75">
      <c r="F614" s="1"/>
      <c r="G614" s="444"/>
      <c r="H614" s="444"/>
      <c r="I614" s="444"/>
      <c r="J614" s="444"/>
      <c r="K614" s="444"/>
      <c r="L614" s="1"/>
    </row>
    <row r="615" spans="6:12" ht="12.75">
      <c r="F615" s="1"/>
      <c r="G615" s="444"/>
      <c r="H615" s="444"/>
      <c r="I615" s="444"/>
      <c r="J615" s="444"/>
      <c r="K615" s="444"/>
      <c r="L615" s="1"/>
    </row>
    <row r="616" spans="6:12" ht="12.75">
      <c r="F616" s="1"/>
      <c r="G616" s="444"/>
      <c r="H616" s="444"/>
      <c r="I616" s="444"/>
      <c r="J616" s="444"/>
      <c r="K616" s="444"/>
      <c r="L616" s="1"/>
    </row>
    <row r="617" spans="6:12" ht="12.75">
      <c r="F617" s="1"/>
      <c r="G617" s="444"/>
      <c r="H617" s="444"/>
      <c r="I617" s="444"/>
      <c r="J617" s="444"/>
      <c r="K617" s="444"/>
      <c r="L617" s="1"/>
    </row>
    <row r="618" spans="6:12" ht="12.75">
      <c r="F618" s="1"/>
      <c r="G618" s="444"/>
      <c r="H618" s="444"/>
      <c r="I618" s="444"/>
      <c r="J618" s="444"/>
      <c r="K618" s="444"/>
      <c r="L618" s="1"/>
    </row>
    <row r="619" spans="6:12" ht="12.75">
      <c r="F619" s="1"/>
      <c r="G619" s="444"/>
      <c r="H619" s="444"/>
      <c r="I619" s="444"/>
      <c r="J619" s="444"/>
      <c r="K619" s="444"/>
      <c r="L619" s="1"/>
    </row>
    <row r="620" spans="6:12" ht="12.75">
      <c r="F620" s="1"/>
      <c r="G620" s="444"/>
      <c r="H620" s="444"/>
      <c r="I620" s="444"/>
      <c r="J620" s="444"/>
      <c r="K620" s="444"/>
      <c r="L620" s="1"/>
    </row>
    <row r="621" spans="6:12" ht="12.75">
      <c r="F621" s="1"/>
      <c r="G621" s="444"/>
      <c r="H621" s="444"/>
      <c r="I621" s="444"/>
      <c r="J621" s="444"/>
      <c r="K621" s="444"/>
      <c r="L621" s="1"/>
    </row>
    <row r="622" spans="6:12" ht="12.75">
      <c r="F622" s="1"/>
      <c r="G622" s="444"/>
      <c r="H622" s="444"/>
      <c r="I622" s="444"/>
      <c r="J622" s="444"/>
      <c r="K622" s="444"/>
      <c r="L622" s="1"/>
    </row>
    <row r="623" spans="6:12" ht="12.75">
      <c r="F623" s="1"/>
      <c r="G623" s="444"/>
      <c r="H623" s="444"/>
      <c r="I623" s="444"/>
      <c r="J623" s="444"/>
      <c r="K623" s="444"/>
      <c r="L623" s="1"/>
    </row>
    <row r="624" spans="6:12" ht="12.75">
      <c r="F624" s="1"/>
      <c r="G624" s="444"/>
      <c r="H624" s="444"/>
      <c r="I624" s="444"/>
      <c r="J624" s="444"/>
      <c r="K624" s="444"/>
      <c r="L624" s="1"/>
    </row>
    <row r="625" spans="6:12" ht="12.75">
      <c r="F625" s="1"/>
      <c r="G625" s="444"/>
      <c r="H625" s="444"/>
      <c r="I625" s="444"/>
      <c r="J625" s="444"/>
      <c r="K625" s="444"/>
      <c r="L625" s="1"/>
    </row>
    <row r="626" spans="6:12" ht="12.75">
      <c r="F626" s="1"/>
      <c r="G626" s="444"/>
      <c r="H626" s="444"/>
      <c r="I626" s="444"/>
      <c r="J626" s="444"/>
      <c r="K626" s="444"/>
      <c r="L626" s="1"/>
    </row>
    <row r="627" spans="6:12" ht="12.75">
      <c r="F627" s="1"/>
      <c r="G627" s="444"/>
      <c r="H627" s="444"/>
      <c r="I627" s="444"/>
      <c r="J627" s="444"/>
      <c r="K627" s="444"/>
      <c r="L627" s="1"/>
    </row>
    <row r="628" spans="6:12" ht="12.75">
      <c r="F628" s="1"/>
      <c r="G628" s="444"/>
      <c r="H628" s="444"/>
      <c r="I628" s="444"/>
      <c r="J628" s="444"/>
      <c r="K628" s="444"/>
      <c r="L628" s="1"/>
    </row>
    <row r="629" spans="6:12" ht="12.75">
      <c r="F629" s="1"/>
      <c r="G629" s="444"/>
      <c r="H629" s="444"/>
      <c r="I629" s="444"/>
      <c r="J629" s="444"/>
      <c r="K629" s="444"/>
      <c r="L629" s="1"/>
    </row>
    <row r="630" spans="6:12" ht="12.75">
      <c r="F630" s="1"/>
      <c r="G630" s="444"/>
      <c r="H630" s="444"/>
      <c r="I630" s="444"/>
      <c r="J630" s="444"/>
      <c r="K630" s="444"/>
      <c r="L630" s="1"/>
    </row>
    <row r="631" spans="6:12" ht="12.75">
      <c r="F631" s="1"/>
      <c r="G631" s="444"/>
      <c r="H631" s="444"/>
      <c r="I631" s="444"/>
      <c r="J631" s="444"/>
      <c r="K631" s="444"/>
      <c r="L631" s="1"/>
    </row>
    <row r="632" spans="6:12" ht="12.75">
      <c r="F632" s="1"/>
      <c r="G632" s="444"/>
      <c r="H632" s="444"/>
      <c r="I632" s="444"/>
      <c r="J632" s="444"/>
      <c r="K632" s="444"/>
      <c r="L632" s="1"/>
    </row>
    <row r="633" spans="6:12" ht="12.75">
      <c r="F633" s="1"/>
      <c r="G633" s="444"/>
      <c r="H633" s="444"/>
      <c r="I633" s="444"/>
      <c r="J633" s="444"/>
      <c r="K633" s="444"/>
      <c r="L633" s="1"/>
    </row>
    <row r="634" spans="6:12" ht="12.75">
      <c r="F634" s="1"/>
      <c r="G634" s="444"/>
      <c r="H634" s="444"/>
      <c r="I634" s="444"/>
      <c r="J634" s="444"/>
      <c r="K634" s="444"/>
      <c r="L634" s="1"/>
    </row>
    <row r="635" spans="6:12" ht="12.75">
      <c r="F635" s="1"/>
      <c r="G635" s="444"/>
      <c r="H635" s="444"/>
      <c r="I635" s="444"/>
      <c r="J635" s="444"/>
      <c r="K635" s="444"/>
      <c r="L635" s="1"/>
    </row>
    <row r="636" spans="6:12" ht="12.75">
      <c r="F636" s="1"/>
      <c r="G636" s="444"/>
      <c r="H636" s="444"/>
      <c r="I636" s="444"/>
      <c r="J636" s="444"/>
      <c r="K636" s="444"/>
      <c r="L636" s="1"/>
    </row>
    <row r="637" spans="6:12" ht="12.75">
      <c r="F637" s="1"/>
      <c r="G637" s="444"/>
      <c r="H637" s="444"/>
      <c r="I637" s="444"/>
      <c r="J637" s="444"/>
      <c r="K637" s="444"/>
      <c r="L637" s="1"/>
    </row>
    <row r="638" spans="6:12" ht="12.75">
      <c r="F638" s="1"/>
      <c r="G638" s="444"/>
      <c r="H638" s="444"/>
      <c r="I638" s="444"/>
      <c r="J638" s="444"/>
      <c r="K638" s="444"/>
      <c r="L638" s="1"/>
    </row>
    <row r="639" spans="6:12" ht="12.75">
      <c r="F639" s="1"/>
      <c r="G639" s="444"/>
      <c r="H639" s="444"/>
      <c r="I639" s="444"/>
      <c r="J639" s="444"/>
      <c r="K639" s="444"/>
      <c r="L639" s="1"/>
    </row>
    <row r="640" spans="6:12" ht="12.75">
      <c r="F640" s="1"/>
      <c r="G640" s="444"/>
      <c r="H640" s="444"/>
      <c r="I640" s="444"/>
      <c r="J640" s="444"/>
      <c r="K640" s="444"/>
      <c r="L640" s="1"/>
    </row>
    <row r="641" spans="6:12" ht="12.75">
      <c r="F641" s="1"/>
      <c r="G641" s="444"/>
      <c r="H641" s="444"/>
      <c r="I641" s="444"/>
      <c r="J641" s="444"/>
      <c r="K641" s="444"/>
      <c r="L641" s="1"/>
    </row>
    <row r="642" spans="6:12" ht="12.75">
      <c r="F642" s="1"/>
      <c r="G642" s="444"/>
      <c r="H642" s="444"/>
      <c r="I642" s="444"/>
      <c r="J642" s="444"/>
      <c r="K642" s="444"/>
      <c r="L642" s="1"/>
    </row>
    <row r="643" spans="6:12" ht="12.75">
      <c r="F643" s="1"/>
      <c r="G643" s="444"/>
      <c r="H643" s="444"/>
      <c r="I643" s="444"/>
      <c r="J643" s="444"/>
      <c r="K643" s="444"/>
      <c r="L643" s="1"/>
    </row>
    <row r="644" spans="6:12" ht="12.75">
      <c r="F644" s="1"/>
      <c r="G644" s="444"/>
      <c r="H644" s="444"/>
      <c r="I644" s="444"/>
      <c r="J644" s="444"/>
      <c r="K644" s="444"/>
      <c r="L644" s="1"/>
    </row>
    <row r="645" spans="6:12" ht="12.75">
      <c r="F645" s="1"/>
      <c r="G645" s="444"/>
      <c r="H645" s="444"/>
      <c r="I645" s="444"/>
      <c r="J645" s="444"/>
      <c r="K645" s="444"/>
      <c r="L645" s="1"/>
    </row>
    <row r="646" spans="6:12" ht="12.75">
      <c r="F646" s="1"/>
      <c r="G646" s="444"/>
      <c r="H646" s="444"/>
      <c r="I646" s="444"/>
      <c r="J646" s="444"/>
      <c r="K646" s="444"/>
      <c r="L646" s="1"/>
    </row>
    <row r="647" spans="6:12" ht="12.75">
      <c r="F647" s="1"/>
      <c r="G647" s="444"/>
      <c r="H647" s="444"/>
      <c r="I647" s="444"/>
      <c r="J647" s="444"/>
      <c r="K647" s="444"/>
      <c r="L647" s="1"/>
    </row>
    <row r="648" spans="6:12" ht="12.75">
      <c r="F648" s="1"/>
      <c r="G648" s="444"/>
      <c r="H648" s="444"/>
      <c r="I648" s="444"/>
      <c r="J648" s="444"/>
      <c r="K648" s="444"/>
      <c r="L648" s="1"/>
    </row>
    <row r="649" spans="6:12" ht="12.75">
      <c r="F649" s="1"/>
      <c r="G649" s="444"/>
      <c r="H649" s="444"/>
      <c r="I649" s="444"/>
      <c r="J649" s="444"/>
      <c r="K649" s="444"/>
      <c r="L649" s="1"/>
    </row>
    <row r="650" spans="6:12" ht="12.75">
      <c r="F650" s="1"/>
      <c r="G650" s="444"/>
      <c r="H650" s="444"/>
      <c r="I650" s="444"/>
      <c r="J650" s="444"/>
      <c r="K650" s="444"/>
      <c r="L650" s="1"/>
    </row>
    <row r="651" spans="6:12" ht="12.75">
      <c r="F651" s="1"/>
      <c r="G651" s="444"/>
      <c r="H651" s="444"/>
      <c r="I651" s="444"/>
      <c r="J651" s="444"/>
      <c r="K651" s="444"/>
      <c r="L651" s="1"/>
    </row>
    <row r="652" spans="6:12" ht="12.75">
      <c r="F652" s="1"/>
      <c r="G652" s="444"/>
      <c r="H652" s="444"/>
      <c r="I652" s="444"/>
      <c r="J652" s="444"/>
      <c r="K652" s="444"/>
      <c r="L652" s="1"/>
    </row>
    <row r="653" spans="6:12" ht="12.75">
      <c r="F653" s="1"/>
      <c r="G653" s="444"/>
      <c r="H653" s="444"/>
      <c r="I653" s="444"/>
      <c r="J653" s="444"/>
      <c r="K653" s="444"/>
      <c r="L653" s="1"/>
    </row>
    <row r="654" spans="6:12" ht="12.75">
      <c r="F654" s="1"/>
      <c r="G654" s="444"/>
      <c r="H654" s="444"/>
      <c r="I654" s="444"/>
      <c r="J654" s="444"/>
      <c r="K654" s="444"/>
      <c r="L654" s="1"/>
    </row>
    <row r="655" spans="6:12" ht="12.75">
      <c r="F655" s="1"/>
      <c r="G655" s="444"/>
      <c r="H655" s="444"/>
      <c r="I655" s="444"/>
      <c r="J655" s="444"/>
      <c r="K655" s="444"/>
      <c r="L655" s="1"/>
    </row>
    <row r="656" spans="6:12" ht="12.75">
      <c r="F656" s="1"/>
      <c r="G656" s="444"/>
      <c r="H656" s="444"/>
      <c r="I656" s="444"/>
      <c r="J656" s="444"/>
      <c r="K656" s="444"/>
      <c r="L656" s="1"/>
    </row>
    <row r="657" spans="6:12" ht="12.75">
      <c r="F657" s="1"/>
      <c r="G657" s="444"/>
      <c r="H657" s="444"/>
      <c r="I657" s="444"/>
      <c r="J657" s="444"/>
      <c r="K657" s="444"/>
      <c r="L657" s="1"/>
    </row>
    <row r="658" spans="6:12" ht="12.75">
      <c r="F658" s="1"/>
      <c r="G658" s="444"/>
      <c r="H658" s="444"/>
      <c r="I658" s="444"/>
      <c r="J658" s="444"/>
      <c r="K658" s="444"/>
      <c r="L658" s="1"/>
    </row>
    <row r="659" spans="6:12" ht="12.75">
      <c r="F659" s="1"/>
      <c r="G659" s="444"/>
      <c r="H659" s="444"/>
      <c r="I659" s="444"/>
      <c r="J659" s="444"/>
      <c r="K659" s="444"/>
      <c r="L659" s="1"/>
    </row>
    <row r="660" spans="6:12" ht="12.75">
      <c r="F660" s="1"/>
      <c r="G660" s="444"/>
      <c r="H660" s="444"/>
      <c r="I660" s="444"/>
      <c r="J660" s="444"/>
      <c r="K660" s="444"/>
      <c r="L660" s="1"/>
    </row>
    <row r="661" spans="6:12" ht="12.75">
      <c r="F661" s="1"/>
      <c r="G661" s="444"/>
      <c r="H661" s="444"/>
      <c r="I661" s="444"/>
      <c r="J661" s="444"/>
      <c r="K661" s="444"/>
      <c r="L661" s="1"/>
    </row>
    <row r="662" spans="6:12" ht="12.75">
      <c r="F662" s="1"/>
      <c r="G662" s="444"/>
      <c r="H662" s="444"/>
      <c r="I662" s="444"/>
      <c r="J662" s="444"/>
      <c r="K662" s="444"/>
      <c r="L662" s="1"/>
    </row>
    <row r="663" spans="6:12" ht="12.75">
      <c r="F663" s="1"/>
      <c r="G663" s="444"/>
      <c r="H663" s="444"/>
      <c r="I663" s="444"/>
      <c r="J663" s="444"/>
      <c r="K663" s="444"/>
      <c r="L663" s="1"/>
    </row>
    <row r="664" spans="6:12" ht="12.75">
      <c r="F664" s="1"/>
      <c r="G664" s="444"/>
      <c r="H664" s="444"/>
      <c r="I664" s="444"/>
      <c r="J664" s="444"/>
      <c r="K664" s="444"/>
      <c r="L664" s="1"/>
    </row>
    <row r="665" spans="6:12" ht="12.75">
      <c r="F665" s="1"/>
      <c r="G665" s="444"/>
      <c r="H665" s="444"/>
      <c r="I665" s="444"/>
      <c r="J665" s="444"/>
      <c r="K665" s="444"/>
      <c r="L665" s="1"/>
    </row>
    <row r="666" spans="6:12" ht="12.75">
      <c r="F666" s="1"/>
      <c r="G666" s="444"/>
      <c r="H666" s="444"/>
      <c r="I666" s="444"/>
      <c r="J666" s="444"/>
      <c r="K666" s="444"/>
      <c r="L666" s="1"/>
    </row>
    <row r="667" spans="6:12" ht="12.75">
      <c r="F667" s="1"/>
      <c r="G667" s="444"/>
      <c r="H667" s="444"/>
      <c r="I667" s="444"/>
      <c r="J667" s="444"/>
      <c r="K667" s="444"/>
      <c r="L667" s="1"/>
    </row>
    <row r="668" spans="6:12" ht="12.75">
      <c r="F668" s="1"/>
      <c r="G668" s="444"/>
      <c r="H668" s="444"/>
      <c r="I668" s="444"/>
      <c r="J668" s="444"/>
      <c r="K668" s="444"/>
      <c r="L668" s="1"/>
    </row>
    <row r="669" spans="6:12" ht="12.75">
      <c r="F669" s="1"/>
      <c r="G669" s="444"/>
      <c r="H669" s="444"/>
      <c r="I669" s="444"/>
      <c r="J669" s="444"/>
      <c r="K669" s="444"/>
      <c r="L669" s="1"/>
    </row>
    <row r="670" spans="6:12" ht="12.75">
      <c r="F670" s="1"/>
      <c r="G670" s="444"/>
      <c r="H670" s="444"/>
      <c r="I670" s="444"/>
      <c r="J670" s="444"/>
      <c r="K670" s="444"/>
      <c r="L670" s="1"/>
    </row>
    <row r="671" spans="6:12" ht="12.75">
      <c r="F671" s="1"/>
      <c r="G671" s="444"/>
      <c r="H671" s="444"/>
      <c r="I671" s="444"/>
      <c r="J671" s="444"/>
      <c r="K671" s="444"/>
      <c r="L671" s="1"/>
    </row>
    <row r="672" spans="6:12" ht="12.75">
      <c r="F672" s="1"/>
      <c r="G672" s="444"/>
      <c r="H672" s="444"/>
      <c r="I672" s="444"/>
      <c r="J672" s="444"/>
      <c r="K672" s="444"/>
      <c r="L672" s="1"/>
    </row>
    <row r="673" spans="6:12" ht="12.75">
      <c r="F673" s="1"/>
      <c r="G673" s="444"/>
      <c r="H673" s="444"/>
      <c r="I673" s="444"/>
      <c r="J673" s="444"/>
      <c r="K673" s="444"/>
      <c r="L673" s="1"/>
    </row>
    <row r="674" spans="6:12" ht="12.75">
      <c r="F674" s="1"/>
      <c r="G674" s="444"/>
      <c r="H674" s="444"/>
      <c r="I674" s="444"/>
      <c r="J674" s="444"/>
      <c r="K674" s="444"/>
      <c r="L674" s="1"/>
    </row>
    <row r="675" spans="6:12" ht="12.75">
      <c r="F675" s="1"/>
      <c r="G675" s="444"/>
      <c r="H675" s="444"/>
      <c r="I675" s="444"/>
      <c r="J675" s="444"/>
      <c r="K675" s="444"/>
      <c r="L675" s="1"/>
    </row>
    <row r="676" spans="6:12" ht="12.75">
      <c r="F676" s="1"/>
      <c r="G676" s="444"/>
      <c r="H676" s="444"/>
      <c r="I676" s="444"/>
      <c r="J676" s="444"/>
      <c r="K676" s="444"/>
      <c r="L676" s="1"/>
    </row>
    <row r="677" spans="6:12" ht="12.75">
      <c r="F677" s="1"/>
      <c r="G677" s="444"/>
      <c r="H677" s="444"/>
      <c r="I677" s="444"/>
      <c r="J677" s="444"/>
      <c r="K677" s="444"/>
      <c r="L677" s="1"/>
    </row>
    <row r="678" spans="6:12" ht="12.75">
      <c r="F678" s="1"/>
      <c r="G678" s="444"/>
      <c r="H678" s="444"/>
      <c r="I678" s="444"/>
      <c r="J678" s="444"/>
      <c r="K678" s="444"/>
      <c r="L678" s="1"/>
    </row>
    <row r="679" spans="6:12" ht="12.75">
      <c r="F679" s="1"/>
      <c r="G679" s="444"/>
      <c r="H679" s="444"/>
      <c r="I679" s="444"/>
      <c r="J679" s="444"/>
      <c r="K679" s="444"/>
      <c r="L679" s="1"/>
    </row>
    <row r="680" spans="6:12" ht="12.75">
      <c r="F680" s="1"/>
      <c r="G680" s="444"/>
      <c r="H680" s="444"/>
      <c r="I680" s="444"/>
      <c r="J680" s="444"/>
      <c r="K680" s="444"/>
      <c r="L680" s="1"/>
    </row>
    <row r="681" spans="6:12" ht="12.75">
      <c r="F681" s="1"/>
      <c r="G681" s="444"/>
      <c r="H681" s="444"/>
      <c r="I681" s="444"/>
      <c r="J681" s="444"/>
      <c r="K681" s="444"/>
      <c r="L681" s="1"/>
    </row>
    <row r="682" spans="6:12" ht="12.75">
      <c r="F682" s="1"/>
      <c r="G682" s="444"/>
      <c r="H682" s="444"/>
      <c r="I682" s="444"/>
      <c r="J682" s="444"/>
      <c r="K682" s="444"/>
      <c r="L682" s="1"/>
    </row>
    <row r="683" spans="6:12" ht="12.75">
      <c r="F683" s="1"/>
      <c r="G683" s="444"/>
      <c r="H683" s="444"/>
      <c r="I683" s="444"/>
      <c r="J683" s="444"/>
      <c r="K683" s="444"/>
      <c r="L683" s="1"/>
    </row>
    <row r="684" spans="6:12" ht="12.75">
      <c r="F684" s="1"/>
      <c r="G684" s="444"/>
      <c r="H684" s="444"/>
      <c r="I684" s="444"/>
      <c r="J684" s="444"/>
      <c r="K684" s="444"/>
      <c r="L684" s="1"/>
    </row>
    <row r="685" spans="6:12" ht="12.75">
      <c r="F685" s="1"/>
      <c r="G685" s="444"/>
      <c r="H685" s="444"/>
      <c r="I685" s="444"/>
      <c r="J685" s="444"/>
      <c r="K685" s="444"/>
      <c r="L685" s="1"/>
    </row>
    <row r="686" spans="6:12" ht="12.75">
      <c r="F686" s="1"/>
      <c r="G686" s="444"/>
      <c r="H686" s="444"/>
      <c r="I686" s="444"/>
      <c r="J686" s="444"/>
      <c r="K686" s="444"/>
      <c r="L686" s="1"/>
    </row>
    <row r="687" spans="6:12" ht="12.75">
      <c r="F687" s="1"/>
      <c r="G687" s="444"/>
      <c r="H687" s="444"/>
      <c r="I687" s="444"/>
      <c r="J687" s="444"/>
      <c r="K687" s="444"/>
      <c r="L687" s="1"/>
    </row>
    <row r="688" spans="6:12" ht="12.75">
      <c r="F688" s="1"/>
      <c r="G688" s="444"/>
      <c r="H688" s="444"/>
      <c r="I688" s="444"/>
      <c r="J688" s="444"/>
      <c r="K688" s="444"/>
      <c r="L688" s="1"/>
    </row>
    <row r="689" spans="6:12" ht="12.75">
      <c r="F689" s="1"/>
      <c r="G689" s="444"/>
      <c r="H689" s="444"/>
      <c r="I689" s="444"/>
      <c r="J689" s="444"/>
      <c r="K689" s="444"/>
      <c r="L689" s="1"/>
    </row>
    <row r="690" spans="6:12" ht="12.75">
      <c r="F690" s="1"/>
      <c r="G690" s="444"/>
      <c r="H690" s="444"/>
      <c r="I690" s="444"/>
      <c r="J690" s="444"/>
      <c r="K690" s="444"/>
      <c r="L690" s="1"/>
    </row>
    <row r="691" spans="6:12" ht="12.75">
      <c r="F691" s="1"/>
      <c r="G691" s="444"/>
      <c r="H691" s="444"/>
      <c r="I691" s="444"/>
      <c r="J691" s="444"/>
      <c r="K691" s="444"/>
      <c r="L691" s="1"/>
    </row>
    <row r="692" spans="6:12" ht="12.75">
      <c r="F692" s="1"/>
      <c r="G692" s="444"/>
      <c r="H692" s="444"/>
      <c r="I692" s="444"/>
      <c r="J692" s="444"/>
      <c r="K692" s="444"/>
      <c r="L692" s="1"/>
    </row>
    <row r="693" spans="6:12" ht="12.75">
      <c r="F693" s="1"/>
      <c r="G693" s="444"/>
      <c r="H693" s="444"/>
      <c r="I693" s="444"/>
      <c r="J693" s="444"/>
      <c r="K693" s="444"/>
      <c r="L693" s="1"/>
    </row>
    <row r="694" spans="6:12" ht="12.75">
      <c r="F694" s="1"/>
      <c r="G694" s="444"/>
      <c r="H694" s="444"/>
      <c r="I694" s="444"/>
      <c r="J694" s="444"/>
      <c r="K694" s="444"/>
      <c r="L694" s="1"/>
    </row>
    <row r="695" spans="6:12" ht="12.75">
      <c r="F695" s="1"/>
      <c r="G695" s="444"/>
      <c r="H695" s="444"/>
      <c r="I695" s="444"/>
      <c r="J695" s="444"/>
      <c r="K695" s="444"/>
      <c r="L695" s="1"/>
    </row>
    <row r="696" spans="6:12" ht="12.75">
      <c r="F696" s="1"/>
      <c r="G696" s="444"/>
      <c r="H696" s="444"/>
      <c r="I696" s="444"/>
      <c r="J696" s="444"/>
      <c r="K696" s="444"/>
      <c r="L696" s="1"/>
    </row>
    <row r="697" spans="6:12" ht="12.75">
      <c r="F697" s="1"/>
      <c r="G697" s="444"/>
      <c r="H697" s="444"/>
      <c r="I697" s="444"/>
      <c r="J697" s="444"/>
      <c r="K697" s="444"/>
      <c r="L697" s="1"/>
    </row>
    <row r="698" spans="6:12" ht="12.75">
      <c r="F698" s="1"/>
      <c r="G698" s="444"/>
      <c r="H698" s="444"/>
      <c r="I698" s="444"/>
      <c r="J698" s="444"/>
      <c r="K698" s="444"/>
      <c r="L698" s="1"/>
    </row>
    <row r="699" spans="6:12" ht="12.75">
      <c r="F699" s="1"/>
      <c r="G699" s="444"/>
      <c r="H699" s="444"/>
      <c r="I699" s="444"/>
      <c r="J699" s="444"/>
      <c r="K699" s="444"/>
      <c r="L699" s="1"/>
    </row>
    <row r="700" spans="6:12" ht="12.75">
      <c r="F700" s="1"/>
      <c r="G700" s="444"/>
      <c r="H700" s="444"/>
      <c r="I700" s="444"/>
      <c r="J700" s="444"/>
      <c r="K700" s="444"/>
      <c r="L700" s="1"/>
    </row>
    <row r="701" spans="6:12" ht="12.75">
      <c r="F701" s="1"/>
      <c r="G701" s="444"/>
      <c r="H701" s="444"/>
      <c r="I701" s="444"/>
      <c r="J701" s="444"/>
      <c r="K701" s="444"/>
      <c r="L701" s="1"/>
    </row>
    <row r="702" spans="6:12" ht="12.75">
      <c r="F702" s="1"/>
      <c r="G702" s="444"/>
      <c r="H702" s="444"/>
      <c r="I702" s="444"/>
      <c r="J702" s="444"/>
      <c r="K702" s="444"/>
      <c r="L702" s="1"/>
    </row>
    <row r="703" spans="6:12" ht="12.75">
      <c r="F703" s="1"/>
      <c r="G703" s="444"/>
      <c r="H703" s="444"/>
      <c r="I703" s="444"/>
      <c r="J703" s="444"/>
      <c r="K703" s="444"/>
      <c r="L703" s="1"/>
    </row>
    <row r="704" spans="6:12" ht="12.75">
      <c r="F704" s="1"/>
      <c r="G704" s="444"/>
      <c r="H704" s="444"/>
      <c r="I704" s="444"/>
      <c r="J704" s="444"/>
      <c r="K704" s="444"/>
      <c r="L704" s="1"/>
    </row>
    <row r="705" spans="6:12" ht="12.75">
      <c r="F705" s="1"/>
      <c r="G705" s="444"/>
      <c r="H705" s="444"/>
      <c r="I705" s="444"/>
      <c r="J705" s="444"/>
      <c r="K705" s="444"/>
      <c r="L705" s="1"/>
    </row>
    <row r="706" spans="6:12" ht="12.75">
      <c r="F706" s="1"/>
      <c r="G706" s="444"/>
      <c r="H706" s="444"/>
      <c r="I706" s="444"/>
      <c r="J706" s="444"/>
      <c r="K706" s="444"/>
      <c r="L706" s="1"/>
    </row>
    <row r="707" spans="6:12" ht="12.75">
      <c r="F707" s="1"/>
      <c r="G707" s="444"/>
      <c r="H707" s="444"/>
      <c r="I707" s="444"/>
      <c r="J707" s="444"/>
      <c r="K707" s="444"/>
      <c r="L707" s="1"/>
    </row>
    <row r="708" spans="6:12" ht="12.75">
      <c r="F708" s="1"/>
      <c r="G708" s="444"/>
      <c r="H708" s="444"/>
      <c r="I708" s="444"/>
      <c r="J708" s="444"/>
      <c r="K708" s="444"/>
      <c r="L708" s="1"/>
    </row>
    <row r="709" spans="6:12" ht="12.75">
      <c r="F709" s="1"/>
      <c r="G709" s="444"/>
      <c r="H709" s="444"/>
      <c r="I709" s="444"/>
      <c r="J709" s="444"/>
      <c r="K709" s="444"/>
      <c r="L709" s="1"/>
    </row>
    <row r="710" spans="6:12" ht="12.75">
      <c r="F710" s="1"/>
      <c r="G710" s="444"/>
      <c r="H710" s="444"/>
      <c r="I710" s="444"/>
      <c r="J710" s="444"/>
      <c r="K710" s="444"/>
      <c r="L710" s="1"/>
    </row>
    <row r="711" spans="6:12" ht="12.75">
      <c r="F711" s="1"/>
      <c r="G711" s="444"/>
      <c r="H711" s="444"/>
      <c r="I711" s="444"/>
      <c r="J711" s="444"/>
      <c r="K711" s="444"/>
      <c r="L711" s="1"/>
    </row>
    <row r="712" spans="6:12" ht="12.75">
      <c r="F712" s="1"/>
      <c r="G712" s="444"/>
      <c r="H712" s="444"/>
      <c r="I712" s="444"/>
      <c r="J712" s="444"/>
      <c r="K712" s="444"/>
      <c r="L712" s="1"/>
    </row>
    <row r="713" spans="6:12" ht="12.75">
      <c r="F713" s="1"/>
      <c r="G713" s="444"/>
      <c r="H713" s="444"/>
      <c r="I713" s="444"/>
      <c r="J713" s="444"/>
      <c r="K713" s="444"/>
      <c r="L713" s="1"/>
    </row>
    <row r="714" spans="6:12" ht="12.75">
      <c r="F714" s="1"/>
      <c r="G714" s="444"/>
      <c r="H714" s="444"/>
      <c r="I714" s="444"/>
      <c r="J714" s="444"/>
      <c r="K714" s="444"/>
      <c r="L714" s="1"/>
    </row>
    <row r="715" spans="6:12" ht="12.75">
      <c r="F715" s="1"/>
      <c r="G715" s="444"/>
      <c r="H715" s="444"/>
      <c r="I715" s="444"/>
      <c r="J715" s="444"/>
      <c r="K715" s="444"/>
      <c r="L715" s="1"/>
    </row>
    <row r="716" spans="6:12" ht="12.75">
      <c r="F716" s="1"/>
      <c r="G716" s="444"/>
      <c r="H716" s="444"/>
      <c r="I716" s="444"/>
      <c r="J716" s="444"/>
      <c r="K716" s="444"/>
      <c r="L716" s="1"/>
    </row>
    <row r="717" spans="6:12" ht="12.75">
      <c r="F717" s="1"/>
      <c r="G717" s="444"/>
      <c r="H717" s="444"/>
      <c r="I717" s="444"/>
      <c r="J717" s="444"/>
      <c r="K717" s="444"/>
      <c r="L717" s="1"/>
    </row>
    <row r="718" spans="6:12" ht="12.75">
      <c r="F718" s="1"/>
      <c r="G718" s="444"/>
      <c r="H718" s="444"/>
      <c r="I718" s="444"/>
      <c r="J718" s="444"/>
      <c r="K718" s="444"/>
      <c r="L718" s="1"/>
    </row>
    <row r="719" spans="6:12" ht="12.75">
      <c r="F719" s="1"/>
      <c r="G719" s="444"/>
      <c r="H719" s="444"/>
      <c r="I719" s="444"/>
      <c r="J719" s="444"/>
      <c r="K719" s="444"/>
      <c r="L719" s="1"/>
    </row>
    <row r="720" spans="6:12" ht="12.75">
      <c r="F720" s="1"/>
      <c r="G720" s="444"/>
      <c r="H720" s="444"/>
      <c r="I720" s="444"/>
      <c r="J720" s="444"/>
      <c r="K720" s="444"/>
      <c r="L720" s="1"/>
    </row>
    <row r="721" spans="6:12" ht="12.75">
      <c r="F721" s="1"/>
      <c r="G721" s="444"/>
      <c r="H721" s="444"/>
      <c r="I721" s="444"/>
      <c r="J721" s="444"/>
      <c r="K721" s="444"/>
      <c r="L721" s="1"/>
    </row>
    <row r="722" spans="6:12" ht="12.75">
      <c r="F722" s="1"/>
      <c r="G722" s="444"/>
      <c r="H722" s="444"/>
      <c r="I722" s="444"/>
      <c r="J722" s="444"/>
      <c r="K722" s="444"/>
      <c r="L722" s="1"/>
    </row>
    <row r="723" spans="6:12" ht="12.75">
      <c r="F723" s="1"/>
      <c r="G723" s="444"/>
      <c r="H723" s="444"/>
      <c r="I723" s="444"/>
      <c r="J723" s="444"/>
      <c r="K723" s="444"/>
      <c r="L723" s="1"/>
    </row>
    <row r="724" spans="6:12" ht="12.75">
      <c r="F724" s="1"/>
      <c r="G724" s="444"/>
      <c r="H724" s="444"/>
      <c r="I724" s="444"/>
      <c r="J724" s="444"/>
      <c r="K724" s="444"/>
      <c r="L724" s="1"/>
    </row>
    <row r="725" spans="6:12" ht="12.75">
      <c r="F725" s="1"/>
      <c r="G725" s="444"/>
      <c r="H725" s="444"/>
      <c r="I725" s="444"/>
      <c r="J725" s="444"/>
      <c r="K725" s="444"/>
      <c r="L725" s="1"/>
    </row>
    <row r="726" spans="6:12" ht="12.75">
      <c r="F726" s="1"/>
      <c r="G726" s="444"/>
      <c r="H726" s="444"/>
      <c r="I726" s="444"/>
      <c r="J726" s="444"/>
      <c r="K726" s="444"/>
      <c r="L726" s="1"/>
    </row>
    <row r="727" spans="6:12" ht="12.75">
      <c r="F727" s="1"/>
      <c r="G727" s="444"/>
      <c r="H727" s="444"/>
      <c r="I727" s="444"/>
      <c r="J727" s="444"/>
      <c r="K727" s="444"/>
      <c r="L727" s="1"/>
    </row>
    <row r="728" spans="6:12" ht="12.75">
      <c r="F728" s="1"/>
      <c r="G728" s="444"/>
      <c r="H728" s="444"/>
      <c r="I728" s="444"/>
      <c r="J728" s="444"/>
      <c r="K728" s="444"/>
      <c r="L728" s="1"/>
    </row>
    <row r="729" spans="6:12" ht="12.75">
      <c r="F729" s="1"/>
      <c r="G729" s="444"/>
      <c r="H729" s="444"/>
      <c r="I729" s="444"/>
      <c r="J729" s="444"/>
      <c r="K729" s="444"/>
      <c r="L729" s="1"/>
    </row>
    <row r="730" spans="6:12" ht="12.75">
      <c r="F730" s="1"/>
      <c r="G730" s="444"/>
      <c r="H730" s="444"/>
      <c r="I730" s="444"/>
      <c r="J730" s="444"/>
      <c r="K730" s="444"/>
      <c r="L730" s="1"/>
    </row>
    <row r="731" spans="6:12" ht="12.75">
      <c r="F731" s="1"/>
      <c r="G731" s="444"/>
      <c r="H731" s="444"/>
      <c r="I731" s="444"/>
      <c r="J731" s="444"/>
      <c r="K731" s="444"/>
      <c r="L731" s="1"/>
    </row>
    <row r="732" spans="6:12" ht="12.75">
      <c r="F732" s="1"/>
      <c r="G732" s="444"/>
      <c r="H732" s="444"/>
      <c r="I732" s="444"/>
      <c r="J732" s="444"/>
      <c r="K732" s="444"/>
      <c r="L732" s="1"/>
    </row>
    <row r="733" spans="6:12" ht="12.75">
      <c r="F733" s="1"/>
      <c r="G733" s="444"/>
      <c r="H733" s="444"/>
      <c r="I733" s="444"/>
      <c r="J733" s="444"/>
      <c r="K733" s="444"/>
      <c r="L733" s="1"/>
    </row>
    <row r="734" spans="6:12" ht="12.75">
      <c r="F734" s="1"/>
      <c r="G734" s="444"/>
      <c r="H734" s="444"/>
      <c r="I734" s="444"/>
      <c r="J734" s="444"/>
      <c r="K734" s="444"/>
      <c r="L734" s="1"/>
    </row>
    <row r="735" spans="6:12" ht="12.75">
      <c r="F735" s="1"/>
      <c r="G735" s="444"/>
      <c r="H735" s="444"/>
      <c r="I735" s="444"/>
      <c r="J735" s="444"/>
      <c r="K735" s="444"/>
      <c r="L735" s="1"/>
    </row>
    <row r="736" spans="6:12" ht="12.75">
      <c r="F736" s="1"/>
      <c r="G736" s="444"/>
      <c r="H736" s="444"/>
      <c r="I736" s="444"/>
      <c r="J736" s="444"/>
      <c r="K736" s="444"/>
      <c r="L736" s="1"/>
    </row>
    <row r="737" spans="6:12" ht="12.75">
      <c r="F737" s="1"/>
      <c r="G737" s="444"/>
      <c r="H737" s="444"/>
      <c r="I737" s="444"/>
      <c r="J737" s="444"/>
      <c r="K737" s="444"/>
      <c r="L737" s="1"/>
    </row>
    <row r="738" spans="6:12" ht="12.75">
      <c r="F738" s="1"/>
      <c r="G738" s="444"/>
      <c r="H738" s="444"/>
      <c r="I738" s="444"/>
      <c r="J738" s="444"/>
      <c r="K738" s="444"/>
      <c r="L738" s="1"/>
    </row>
    <row r="739" spans="6:12" ht="12.75">
      <c r="F739" s="1"/>
      <c r="G739" s="444"/>
      <c r="H739" s="444"/>
      <c r="I739" s="444"/>
      <c r="J739" s="444"/>
      <c r="K739" s="444"/>
      <c r="L739" s="1"/>
    </row>
    <row r="740" spans="6:12" ht="12.75">
      <c r="F740" s="1"/>
      <c r="G740" s="444"/>
      <c r="H740" s="444"/>
      <c r="I740" s="444"/>
      <c r="J740" s="444"/>
      <c r="K740" s="444"/>
      <c r="L740" s="1"/>
    </row>
    <row r="741" spans="6:12" ht="12.75">
      <c r="F741" s="1"/>
      <c r="G741" s="444"/>
      <c r="H741" s="444"/>
      <c r="I741" s="444"/>
      <c r="J741" s="444"/>
      <c r="K741" s="444"/>
      <c r="L741" s="1"/>
    </row>
    <row r="742" spans="6:12" ht="12.75">
      <c r="F742" s="1"/>
      <c r="G742" s="444"/>
      <c r="H742" s="444"/>
      <c r="I742" s="444"/>
      <c r="J742" s="444"/>
      <c r="K742" s="444"/>
      <c r="L742" s="1"/>
    </row>
    <row r="743" spans="6:12" ht="12.75">
      <c r="F743" s="1"/>
      <c r="G743" s="444"/>
      <c r="H743" s="444"/>
      <c r="I743" s="444"/>
      <c r="J743" s="444"/>
      <c r="K743" s="444"/>
      <c r="L743" s="1"/>
    </row>
    <row r="744" spans="6:12" ht="12.75">
      <c r="F744" s="1"/>
      <c r="G744" s="444"/>
      <c r="H744" s="444"/>
      <c r="I744" s="444"/>
      <c r="J744" s="444"/>
      <c r="K744" s="444"/>
      <c r="L744" s="1"/>
    </row>
    <row r="745" spans="6:12" ht="12.75">
      <c r="F745" s="1"/>
      <c r="G745" s="444"/>
      <c r="H745" s="444"/>
      <c r="I745" s="444"/>
      <c r="J745" s="444"/>
      <c r="K745" s="444"/>
      <c r="L745" s="1"/>
    </row>
    <row r="746" spans="6:12" ht="12.75">
      <c r="F746" s="1"/>
      <c r="G746" s="444"/>
      <c r="H746" s="444"/>
      <c r="I746" s="444"/>
      <c r="J746" s="444"/>
      <c r="K746" s="444"/>
      <c r="L746" s="1"/>
    </row>
    <row r="747" spans="6:12" ht="12.75">
      <c r="F747" s="1"/>
      <c r="G747" s="444"/>
      <c r="H747" s="444"/>
      <c r="I747" s="444"/>
      <c r="J747" s="444"/>
      <c r="K747" s="444"/>
      <c r="L747" s="1"/>
    </row>
    <row r="748" spans="6:12" ht="12.75">
      <c r="F748" s="1"/>
      <c r="G748" s="444"/>
      <c r="H748" s="444"/>
      <c r="I748" s="444"/>
      <c r="J748" s="444"/>
      <c r="K748" s="444"/>
      <c r="L748" s="1"/>
    </row>
    <row r="749" spans="6:12" ht="12.75">
      <c r="F749" s="1"/>
      <c r="G749" s="444"/>
      <c r="H749" s="444"/>
      <c r="I749" s="444"/>
      <c r="J749" s="444"/>
      <c r="K749" s="444"/>
      <c r="L749" s="1"/>
    </row>
    <row r="750" spans="6:12" ht="12.75">
      <c r="F750" s="1"/>
      <c r="G750" s="444"/>
      <c r="H750" s="444"/>
      <c r="I750" s="444"/>
      <c r="J750" s="444"/>
      <c r="K750" s="444"/>
      <c r="L750" s="1"/>
    </row>
    <row r="751" spans="6:12" ht="12.75">
      <c r="F751" s="1"/>
      <c r="G751" s="444"/>
      <c r="H751" s="444"/>
      <c r="I751" s="444"/>
      <c r="J751" s="444"/>
      <c r="K751" s="444"/>
      <c r="L751" s="1"/>
    </row>
    <row r="752" spans="6:12" ht="12.75">
      <c r="F752" s="1"/>
      <c r="G752" s="444"/>
      <c r="H752" s="444"/>
      <c r="I752" s="444"/>
      <c r="J752" s="444"/>
      <c r="K752" s="444"/>
      <c r="L752" s="1"/>
    </row>
    <row r="753" spans="6:12" ht="12.75">
      <c r="F753" s="1"/>
      <c r="G753" s="444"/>
      <c r="H753" s="444"/>
      <c r="I753" s="444"/>
      <c r="J753" s="444"/>
      <c r="K753" s="444"/>
      <c r="L753" s="1"/>
    </row>
    <row r="754" spans="6:12" ht="12.75">
      <c r="F754" s="1"/>
      <c r="G754" s="444"/>
      <c r="H754" s="444"/>
      <c r="I754" s="444"/>
      <c r="J754" s="444"/>
      <c r="K754" s="444"/>
      <c r="L754" s="1"/>
    </row>
    <row r="755" spans="6:12" ht="12.75">
      <c r="F755" s="1"/>
      <c r="G755" s="444"/>
      <c r="H755" s="444"/>
      <c r="I755" s="444"/>
      <c r="J755" s="444"/>
      <c r="K755" s="444"/>
      <c r="L755" s="1"/>
    </row>
    <row r="756" spans="6:12" ht="12.75">
      <c r="F756" s="1"/>
      <c r="G756" s="444"/>
      <c r="H756" s="444"/>
      <c r="I756" s="444"/>
      <c r="J756" s="444"/>
      <c r="K756" s="444"/>
      <c r="L756" s="1"/>
    </row>
    <row r="757" spans="6:12" ht="12.75">
      <c r="F757" s="1"/>
      <c r="G757" s="444"/>
      <c r="H757" s="444"/>
      <c r="I757" s="444"/>
      <c r="J757" s="444"/>
      <c r="K757" s="444"/>
      <c r="L757" s="1"/>
    </row>
    <row r="758" spans="6:12" ht="12.75">
      <c r="F758" s="1"/>
      <c r="G758" s="444"/>
      <c r="H758" s="444"/>
      <c r="I758" s="444"/>
      <c r="J758" s="444"/>
      <c r="K758" s="444"/>
      <c r="L758" s="1"/>
    </row>
    <row r="759" spans="6:12" ht="12.75">
      <c r="F759" s="1"/>
      <c r="G759" s="444"/>
      <c r="H759" s="444"/>
      <c r="I759" s="444"/>
      <c r="J759" s="444"/>
      <c r="K759" s="444"/>
      <c r="L759" s="1"/>
    </row>
    <row r="760" spans="6:12" ht="12.75">
      <c r="F760" s="1"/>
      <c r="G760" s="444"/>
      <c r="H760" s="444"/>
      <c r="I760" s="444"/>
      <c r="J760" s="444"/>
      <c r="K760" s="444"/>
      <c r="L760" s="1"/>
    </row>
    <row r="761" spans="6:12" ht="12.75">
      <c r="F761" s="1"/>
      <c r="G761" s="444"/>
      <c r="H761" s="444"/>
      <c r="I761" s="444"/>
      <c r="J761" s="444"/>
      <c r="K761" s="444"/>
      <c r="L761" s="1"/>
    </row>
    <row r="762" spans="6:12" ht="12.75">
      <c r="F762" s="1"/>
      <c r="G762" s="444"/>
      <c r="H762" s="444"/>
      <c r="I762" s="444"/>
      <c r="J762" s="444"/>
      <c r="K762" s="444"/>
      <c r="L762" s="1"/>
    </row>
    <row r="763" spans="6:12" ht="12.75">
      <c r="F763" s="1"/>
      <c r="G763" s="444"/>
      <c r="H763" s="444"/>
      <c r="I763" s="444"/>
      <c r="J763" s="444"/>
      <c r="K763" s="444"/>
      <c r="L763" s="1"/>
    </row>
    <row r="764" spans="6:12" ht="12.75">
      <c r="F764" s="1"/>
      <c r="G764" s="444"/>
      <c r="H764" s="444"/>
      <c r="I764" s="444"/>
      <c r="J764" s="444"/>
      <c r="K764" s="444"/>
      <c r="L764" s="1"/>
    </row>
    <row r="765" spans="6:12" ht="12.75">
      <c r="F765" s="1"/>
      <c r="G765" s="444"/>
      <c r="H765" s="444"/>
      <c r="I765" s="444"/>
      <c r="J765" s="444"/>
      <c r="K765" s="444"/>
      <c r="L765" s="1"/>
    </row>
    <row r="766" spans="6:12" ht="12.75">
      <c r="F766" s="1"/>
      <c r="G766" s="444"/>
      <c r="H766" s="444"/>
      <c r="I766" s="444"/>
      <c r="J766" s="444"/>
      <c r="K766" s="444"/>
      <c r="L766" s="1"/>
    </row>
    <row r="767" spans="6:12" ht="12.75">
      <c r="F767" s="1"/>
      <c r="G767" s="444"/>
      <c r="H767" s="444"/>
      <c r="I767" s="444"/>
      <c r="J767" s="444"/>
      <c r="K767" s="444"/>
      <c r="L767" s="1"/>
    </row>
    <row r="768" spans="6:12" ht="12.75">
      <c r="F768" s="1"/>
      <c r="G768" s="444"/>
      <c r="H768" s="444"/>
      <c r="I768" s="444"/>
      <c r="J768" s="444"/>
      <c r="K768" s="444"/>
      <c r="L768" s="1"/>
    </row>
    <row r="769" spans="6:12" ht="12.75">
      <c r="F769" s="1"/>
      <c r="G769" s="444"/>
      <c r="H769" s="444"/>
      <c r="I769" s="444"/>
      <c r="J769" s="444"/>
      <c r="K769" s="444"/>
      <c r="L769" s="1"/>
    </row>
    <row r="770" spans="6:12" ht="12.75">
      <c r="F770" s="1"/>
      <c r="G770" s="444"/>
      <c r="H770" s="444"/>
      <c r="I770" s="444"/>
      <c r="J770" s="444"/>
      <c r="K770" s="444"/>
      <c r="L770" s="1"/>
    </row>
    <row r="771" spans="6:12" ht="12.75">
      <c r="F771" s="1"/>
      <c r="G771" s="444"/>
      <c r="H771" s="444"/>
      <c r="I771" s="444"/>
      <c r="J771" s="444"/>
      <c r="K771" s="444"/>
      <c r="L771" s="1"/>
    </row>
    <row r="772" spans="6:12" ht="12.75">
      <c r="F772" s="1"/>
      <c r="G772" s="444"/>
      <c r="H772" s="444"/>
      <c r="I772" s="444"/>
      <c r="J772" s="444"/>
      <c r="K772" s="444"/>
      <c r="L772" s="1"/>
    </row>
    <row r="773" spans="6:12" ht="12.75">
      <c r="F773" s="1"/>
      <c r="G773" s="444"/>
      <c r="H773" s="444"/>
      <c r="I773" s="444"/>
      <c r="J773" s="444"/>
      <c r="K773" s="444"/>
      <c r="L773" s="1"/>
    </row>
    <row r="774" spans="6:12" ht="12.75">
      <c r="F774" s="1"/>
      <c r="G774" s="444"/>
      <c r="H774" s="444"/>
      <c r="I774" s="444"/>
      <c r="J774" s="444"/>
      <c r="K774" s="444"/>
      <c r="L774" s="1"/>
    </row>
    <row r="775" spans="6:12" ht="12.75">
      <c r="F775" s="1"/>
      <c r="G775" s="444"/>
      <c r="H775" s="444"/>
      <c r="I775" s="444"/>
      <c r="J775" s="444"/>
      <c r="K775" s="444"/>
      <c r="L775" s="1"/>
    </row>
    <row r="776" spans="6:12" ht="12.75">
      <c r="F776" s="1"/>
      <c r="G776" s="444"/>
      <c r="H776" s="444"/>
      <c r="I776" s="444"/>
      <c r="J776" s="444"/>
      <c r="K776" s="444"/>
      <c r="L776" s="1"/>
    </row>
    <row r="777" spans="6:12" ht="12.75">
      <c r="F777" s="1"/>
      <c r="G777" s="444"/>
      <c r="H777" s="444"/>
      <c r="I777" s="444"/>
      <c r="J777" s="444"/>
      <c r="K777" s="444"/>
      <c r="L777" s="1"/>
    </row>
    <row r="778" spans="6:12" ht="12.75">
      <c r="F778" s="1"/>
      <c r="G778" s="444"/>
      <c r="H778" s="444"/>
      <c r="I778" s="444"/>
      <c r="J778" s="444"/>
      <c r="K778" s="444"/>
      <c r="L778" s="1"/>
    </row>
    <row r="779" spans="6:12" ht="12.75">
      <c r="F779" s="1"/>
      <c r="G779" s="444"/>
      <c r="H779" s="444"/>
      <c r="I779" s="444"/>
      <c r="J779" s="444"/>
      <c r="K779" s="444"/>
      <c r="L779" s="1"/>
    </row>
    <row r="780" spans="6:12" ht="12.75">
      <c r="F780" s="1"/>
      <c r="G780" s="444"/>
      <c r="H780" s="444"/>
      <c r="I780" s="444"/>
      <c r="J780" s="444"/>
      <c r="K780" s="444"/>
      <c r="L780" s="1"/>
    </row>
    <row r="781" spans="6:12" ht="12.75">
      <c r="F781" s="1"/>
      <c r="G781" s="444"/>
      <c r="H781" s="444"/>
      <c r="I781" s="444"/>
      <c r="J781" s="444"/>
      <c r="K781" s="444"/>
      <c r="L781" s="1"/>
    </row>
    <row r="782" spans="6:12" ht="12.75">
      <c r="F782" s="1"/>
      <c r="G782" s="444"/>
      <c r="H782" s="444"/>
      <c r="I782" s="444"/>
      <c r="J782" s="444"/>
      <c r="K782" s="444"/>
      <c r="L782" s="1"/>
    </row>
    <row r="783" spans="6:12" ht="12.75">
      <c r="F783" s="1"/>
      <c r="G783" s="444"/>
      <c r="H783" s="444"/>
      <c r="I783" s="444"/>
      <c r="J783" s="444"/>
      <c r="K783" s="444"/>
      <c r="L783" s="1"/>
    </row>
    <row r="784" spans="6:12" ht="12.75">
      <c r="F784" s="1"/>
      <c r="G784" s="444"/>
      <c r="H784" s="444"/>
      <c r="I784" s="444"/>
      <c r="J784" s="444"/>
      <c r="K784" s="444"/>
      <c r="L784" s="1"/>
    </row>
    <row r="785" spans="6:12" ht="12.75">
      <c r="F785" s="1"/>
      <c r="G785" s="444"/>
      <c r="H785" s="444"/>
      <c r="I785" s="444"/>
      <c r="J785" s="444"/>
      <c r="K785" s="444"/>
      <c r="L785" s="1"/>
    </row>
    <row r="786" spans="6:12" ht="12.75">
      <c r="F786" s="1"/>
      <c r="G786" s="444"/>
      <c r="H786" s="444"/>
      <c r="I786" s="444"/>
      <c r="J786" s="444"/>
      <c r="K786" s="444"/>
      <c r="L786" s="1"/>
    </row>
    <row r="787" spans="6:12" ht="12.75">
      <c r="F787" s="1"/>
      <c r="G787" s="444"/>
      <c r="H787" s="444"/>
      <c r="I787" s="444"/>
      <c r="J787" s="444"/>
      <c r="K787" s="444"/>
      <c r="L787" s="1"/>
    </row>
    <row r="788" spans="6:12" ht="12.75">
      <c r="F788" s="1"/>
      <c r="G788" s="444"/>
      <c r="H788" s="444"/>
      <c r="I788" s="444"/>
      <c r="J788" s="444"/>
      <c r="K788" s="444"/>
      <c r="L788" s="1"/>
    </row>
    <row r="789" spans="6:12" ht="12.75">
      <c r="F789" s="1"/>
      <c r="G789" s="444"/>
      <c r="H789" s="444"/>
      <c r="I789" s="444"/>
      <c r="J789" s="444"/>
      <c r="K789" s="444"/>
      <c r="L789" s="1"/>
    </row>
    <row r="790" spans="6:12" ht="12.75">
      <c r="F790" s="1"/>
      <c r="G790" s="444"/>
      <c r="H790" s="444"/>
      <c r="I790" s="444"/>
      <c r="J790" s="444"/>
      <c r="K790" s="444"/>
      <c r="L790" s="1"/>
    </row>
    <row r="791" spans="6:12" ht="12.75">
      <c r="F791" s="1"/>
      <c r="G791" s="444"/>
      <c r="H791" s="444"/>
      <c r="I791" s="444"/>
      <c r="J791" s="444"/>
      <c r="K791" s="444"/>
      <c r="L791" s="1"/>
    </row>
    <row r="792" spans="6:12" ht="12.75">
      <c r="F792" s="1"/>
      <c r="G792" s="444"/>
      <c r="H792" s="444"/>
      <c r="I792" s="444"/>
      <c r="J792" s="444"/>
      <c r="K792" s="444"/>
      <c r="L792" s="1"/>
    </row>
    <row r="793" spans="6:12" ht="12.75">
      <c r="F793" s="1"/>
      <c r="G793" s="444"/>
      <c r="H793" s="444"/>
      <c r="I793" s="444"/>
      <c r="J793" s="444"/>
      <c r="K793" s="444"/>
      <c r="L793" s="1"/>
    </row>
    <row r="794" spans="6:12" ht="12.75">
      <c r="F794" s="1"/>
      <c r="G794" s="444"/>
      <c r="H794" s="444"/>
      <c r="I794" s="444"/>
      <c r="J794" s="444"/>
      <c r="K794" s="444"/>
      <c r="L794" s="1"/>
    </row>
    <row r="795" spans="6:12" ht="12.75">
      <c r="F795" s="1"/>
      <c r="G795" s="444"/>
      <c r="H795" s="444"/>
      <c r="I795" s="444"/>
      <c r="J795" s="444"/>
      <c r="K795" s="444"/>
      <c r="L795" s="1"/>
    </row>
    <row r="796" spans="6:12" ht="12.75">
      <c r="F796" s="1"/>
      <c r="G796" s="444"/>
      <c r="H796" s="444"/>
      <c r="I796" s="444"/>
      <c r="J796" s="444"/>
      <c r="K796" s="444"/>
      <c r="L796" s="1"/>
    </row>
    <row r="797" spans="6:12" ht="12.75">
      <c r="F797" s="1"/>
      <c r="G797" s="444"/>
      <c r="H797" s="444"/>
      <c r="I797" s="444"/>
      <c r="J797" s="444"/>
      <c r="K797" s="444"/>
      <c r="L797" s="1"/>
    </row>
    <row r="798" spans="6:12" ht="12.75">
      <c r="F798" s="1"/>
      <c r="G798" s="444"/>
      <c r="H798" s="444"/>
      <c r="I798" s="444"/>
      <c r="J798" s="444"/>
      <c r="K798" s="444"/>
      <c r="L798" s="1"/>
    </row>
    <row r="799" spans="6:12" ht="12.75">
      <c r="F799" s="1"/>
      <c r="G799" s="444"/>
      <c r="H799" s="444"/>
      <c r="I799" s="444"/>
      <c r="J799" s="444"/>
      <c r="K799" s="444"/>
      <c r="L799" s="1"/>
    </row>
    <row r="800" spans="6:12" ht="12.75">
      <c r="F800" s="1"/>
      <c r="G800" s="444"/>
      <c r="H800" s="444"/>
      <c r="I800" s="444"/>
      <c r="J800" s="444"/>
      <c r="K800" s="444"/>
      <c r="L800" s="1"/>
    </row>
    <row r="801" spans="6:12" ht="12.75">
      <c r="F801" s="1"/>
      <c r="G801" s="444"/>
      <c r="H801" s="444"/>
      <c r="I801" s="444"/>
      <c r="J801" s="444"/>
      <c r="K801" s="444"/>
      <c r="L801" s="1"/>
    </row>
    <row r="802" spans="6:12" ht="12.75">
      <c r="F802" s="1"/>
      <c r="G802" s="444"/>
      <c r="H802" s="444"/>
      <c r="I802" s="444"/>
      <c r="J802" s="444"/>
      <c r="K802" s="444"/>
      <c r="L802" s="1"/>
    </row>
    <row r="803" spans="6:12" ht="12.75">
      <c r="F803" s="1"/>
      <c r="G803" s="444"/>
      <c r="H803" s="444"/>
      <c r="I803" s="444"/>
      <c r="J803" s="444"/>
      <c r="K803" s="444"/>
      <c r="L803" s="1"/>
    </row>
    <row r="804" spans="6:12" ht="12.75">
      <c r="F804" s="1"/>
      <c r="G804" s="444"/>
      <c r="H804" s="444"/>
      <c r="I804" s="444"/>
      <c r="J804" s="444"/>
      <c r="K804" s="444"/>
      <c r="L804" s="1"/>
    </row>
    <row r="805" spans="6:12" ht="12.75">
      <c r="F805" s="1"/>
      <c r="G805" s="444"/>
      <c r="H805" s="444"/>
      <c r="I805" s="444"/>
      <c r="J805" s="444"/>
      <c r="K805" s="444"/>
      <c r="L805" s="1"/>
    </row>
    <row r="806" spans="6:12" ht="12.75">
      <c r="F806" s="1"/>
      <c r="G806" s="444"/>
      <c r="H806" s="444"/>
      <c r="I806" s="444"/>
      <c r="J806" s="444"/>
      <c r="K806" s="444"/>
      <c r="L806" s="1"/>
    </row>
    <row r="807" spans="6:12" ht="12.75">
      <c r="F807" s="1"/>
      <c r="G807" s="444"/>
      <c r="H807" s="444"/>
      <c r="I807" s="444"/>
      <c r="J807" s="444"/>
      <c r="K807" s="444"/>
      <c r="L807" s="1"/>
    </row>
    <row r="808" spans="6:12" ht="12.75">
      <c r="F808" s="1"/>
      <c r="G808" s="444"/>
      <c r="H808" s="444"/>
      <c r="I808" s="444"/>
      <c r="J808" s="444"/>
      <c r="K808" s="444"/>
      <c r="L808" s="1"/>
    </row>
    <row r="809" spans="6:12" ht="12.75">
      <c r="F809" s="1"/>
      <c r="G809" s="444"/>
      <c r="H809" s="444"/>
      <c r="I809" s="444"/>
      <c r="J809" s="444"/>
      <c r="K809" s="444"/>
      <c r="L809" s="1"/>
    </row>
    <row r="810" spans="6:12" ht="12.75">
      <c r="F810" s="1"/>
      <c r="G810" s="444"/>
      <c r="H810" s="444"/>
      <c r="I810" s="444"/>
      <c r="J810" s="444"/>
      <c r="K810" s="444"/>
      <c r="L810" s="1"/>
    </row>
    <row r="811" spans="6:12" ht="12.75">
      <c r="F811" s="1"/>
      <c r="G811" s="444"/>
      <c r="H811" s="444"/>
      <c r="I811" s="444"/>
      <c r="J811" s="444"/>
      <c r="K811" s="444"/>
      <c r="L811" s="1"/>
    </row>
    <row r="812" spans="6:12" ht="12.75">
      <c r="F812" s="1"/>
      <c r="G812" s="444"/>
      <c r="H812" s="444"/>
      <c r="I812" s="444"/>
      <c r="J812" s="444"/>
      <c r="K812" s="444"/>
      <c r="L812" s="1"/>
    </row>
    <row r="813" spans="6:12" ht="12.75">
      <c r="F813" s="1"/>
      <c r="G813" s="444"/>
      <c r="H813" s="444"/>
      <c r="I813" s="444"/>
      <c r="J813" s="444"/>
      <c r="K813" s="444"/>
      <c r="L813" s="1"/>
    </row>
    <row r="814" spans="6:12" ht="12.75">
      <c r="F814" s="1"/>
      <c r="G814" s="444"/>
      <c r="H814" s="444"/>
      <c r="I814" s="444"/>
      <c r="J814" s="444"/>
      <c r="K814" s="444"/>
      <c r="L814" s="1"/>
    </row>
    <row r="815" spans="6:12" ht="12.75">
      <c r="F815" s="1"/>
      <c r="G815" s="444"/>
      <c r="H815" s="444"/>
      <c r="I815" s="444"/>
      <c r="J815" s="444"/>
      <c r="K815" s="444"/>
      <c r="L815" s="1"/>
    </row>
    <row r="816" spans="6:12" ht="12.75">
      <c r="F816" s="1"/>
      <c r="G816" s="444"/>
      <c r="H816" s="444"/>
      <c r="I816" s="444"/>
      <c r="J816" s="444"/>
      <c r="K816" s="444"/>
      <c r="L816" s="1"/>
    </row>
    <row r="817" spans="6:12" ht="12.75">
      <c r="F817" s="1"/>
      <c r="G817" s="444"/>
      <c r="H817" s="444"/>
      <c r="I817" s="444"/>
      <c r="J817" s="444"/>
      <c r="K817" s="444"/>
      <c r="L817" s="1"/>
    </row>
    <row r="818" spans="6:12" ht="12.75">
      <c r="F818" s="1"/>
      <c r="G818" s="444"/>
      <c r="H818" s="444"/>
      <c r="I818" s="444"/>
      <c r="J818" s="444"/>
      <c r="K818" s="444"/>
      <c r="L818" s="1"/>
    </row>
    <row r="819" spans="6:12" ht="12.75">
      <c r="F819" s="1"/>
      <c r="G819" s="444"/>
      <c r="H819" s="444"/>
      <c r="I819" s="444"/>
      <c r="J819" s="444"/>
      <c r="K819" s="444"/>
      <c r="L819" s="1"/>
    </row>
    <row r="820" spans="6:12" ht="12.75">
      <c r="F820" s="1"/>
      <c r="G820" s="444"/>
      <c r="H820" s="444"/>
      <c r="I820" s="444"/>
      <c r="J820" s="444"/>
      <c r="K820" s="444"/>
      <c r="L820" s="1"/>
    </row>
    <row r="821" spans="6:12" ht="12.75">
      <c r="F821" s="1"/>
      <c r="G821" s="444"/>
      <c r="H821" s="444"/>
      <c r="I821" s="444"/>
      <c r="J821" s="444"/>
      <c r="K821" s="444"/>
      <c r="L821" s="1"/>
    </row>
    <row r="822" spans="6:12" ht="12.75">
      <c r="F822" s="1"/>
      <c r="G822" s="444"/>
      <c r="H822" s="444"/>
      <c r="I822" s="444"/>
      <c r="J822" s="444"/>
      <c r="K822" s="444"/>
      <c r="L822" s="1"/>
    </row>
    <row r="823" spans="6:12" ht="12.75">
      <c r="F823" s="1"/>
      <c r="G823" s="444"/>
      <c r="H823" s="444"/>
      <c r="I823" s="444"/>
      <c r="J823" s="444"/>
      <c r="K823" s="444"/>
      <c r="L823" s="1"/>
    </row>
    <row r="824" spans="6:12" ht="12.75">
      <c r="F824" s="1"/>
      <c r="G824" s="444"/>
      <c r="H824" s="444"/>
      <c r="I824" s="444"/>
      <c r="J824" s="444"/>
      <c r="K824" s="444"/>
      <c r="L824" s="1"/>
    </row>
    <row r="825" spans="6:12" ht="12.75">
      <c r="F825" s="1"/>
      <c r="G825" s="444"/>
      <c r="H825" s="444"/>
      <c r="I825" s="444"/>
      <c r="J825" s="444"/>
      <c r="K825" s="444"/>
      <c r="L825" s="1"/>
    </row>
    <row r="826" spans="6:12" ht="12.75">
      <c r="F826" s="1"/>
      <c r="G826" s="444"/>
      <c r="H826" s="444"/>
      <c r="I826" s="444"/>
      <c r="J826" s="444"/>
      <c r="K826" s="444"/>
      <c r="L826" s="1"/>
    </row>
    <row r="827" spans="6:12" ht="12.75">
      <c r="F827" s="1"/>
      <c r="G827" s="444"/>
      <c r="H827" s="444"/>
      <c r="I827" s="444"/>
      <c r="J827" s="444"/>
      <c r="K827" s="444"/>
      <c r="L827" s="1"/>
    </row>
    <row r="828" spans="6:12" ht="12.75">
      <c r="F828" s="1"/>
      <c r="G828" s="444"/>
      <c r="H828" s="444"/>
      <c r="I828" s="444"/>
      <c r="J828" s="444"/>
      <c r="K828" s="444"/>
      <c r="L828" s="1"/>
    </row>
    <row r="829" spans="6:12" ht="12.75">
      <c r="F829" s="1"/>
      <c r="G829" s="444"/>
      <c r="H829" s="444"/>
      <c r="I829" s="444"/>
      <c r="J829" s="444"/>
      <c r="K829" s="444"/>
      <c r="L829" s="1"/>
    </row>
    <row r="830" spans="6:12" ht="12.75">
      <c r="F830" s="1"/>
      <c r="G830" s="444"/>
      <c r="H830" s="444"/>
      <c r="I830" s="444"/>
      <c r="J830" s="444"/>
      <c r="K830" s="444"/>
      <c r="L830" s="1"/>
    </row>
    <row r="831" spans="6:12" ht="12.75">
      <c r="F831" s="1"/>
      <c r="G831" s="444"/>
      <c r="H831" s="444"/>
      <c r="I831" s="444"/>
      <c r="J831" s="444"/>
      <c r="K831" s="444"/>
      <c r="L831" s="1"/>
    </row>
    <row r="832" spans="6:12" ht="12.75">
      <c r="F832" s="1"/>
      <c r="G832" s="444"/>
      <c r="H832" s="444"/>
      <c r="I832" s="444"/>
      <c r="J832" s="444"/>
      <c r="K832" s="444"/>
      <c r="L832" s="1"/>
    </row>
    <row r="833" spans="6:12" ht="12.75">
      <c r="F833" s="1"/>
      <c r="G833" s="444"/>
      <c r="H833" s="444"/>
      <c r="I833" s="444"/>
      <c r="J833" s="444"/>
      <c r="K833" s="444"/>
      <c r="L833" s="1"/>
    </row>
    <row r="834" spans="6:12" ht="12.75">
      <c r="F834" s="1"/>
      <c r="G834" s="444"/>
      <c r="H834" s="444"/>
      <c r="I834" s="444"/>
      <c r="J834" s="444"/>
      <c r="K834" s="444"/>
      <c r="L834" s="1"/>
    </row>
    <row r="835" spans="6:12" ht="12.75">
      <c r="F835" s="1"/>
      <c r="G835" s="444"/>
      <c r="H835" s="444"/>
      <c r="I835" s="444"/>
      <c r="J835" s="444"/>
      <c r="K835" s="444"/>
      <c r="L835" s="1"/>
    </row>
    <row r="836" spans="6:12" ht="12.75">
      <c r="F836" s="1"/>
      <c r="G836" s="444"/>
      <c r="H836" s="444"/>
      <c r="I836" s="444"/>
      <c r="J836" s="444"/>
      <c r="K836" s="444"/>
      <c r="L836" s="1"/>
    </row>
    <row r="837" spans="6:12" ht="12.75">
      <c r="F837" s="1"/>
      <c r="G837" s="444"/>
      <c r="H837" s="444"/>
      <c r="I837" s="444"/>
      <c r="J837" s="444"/>
      <c r="K837" s="444"/>
      <c r="L837" s="1"/>
    </row>
    <row r="838" spans="6:12" ht="12.75">
      <c r="F838" s="1"/>
      <c r="G838" s="444"/>
      <c r="H838" s="444"/>
      <c r="I838" s="444"/>
      <c r="J838" s="444"/>
      <c r="K838" s="444"/>
      <c r="L838" s="1"/>
    </row>
    <row r="839" spans="6:12" ht="12.75">
      <c r="F839" s="1"/>
      <c r="G839" s="444"/>
      <c r="H839" s="444"/>
      <c r="I839" s="444"/>
      <c r="J839" s="444"/>
      <c r="K839" s="444"/>
      <c r="L839" s="1"/>
    </row>
    <row r="840" spans="6:12" ht="12.75">
      <c r="F840" s="1"/>
      <c r="G840" s="444"/>
      <c r="H840" s="444"/>
      <c r="I840" s="444"/>
      <c r="J840" s="444"/>
      <c r="K840" s="444"/>
      <c r="L840" s="1"/>
    </row>
    <row r="841" spans="6:12" ht="12.75">
      <c r="F841" s="1"/>
      <c r="G841" s="444"/>
      <c r="H841" s="444"/>
      <c r="I841" s="444"/>
      <c r="J841" s="444"/>
      <c r="K841" s="444"/>
      <c r="L841" s="1"/>
    </row>
    <row r="842" spans="6:12" ht="12.75">
      <c r="F842" s="1"/>
      <c r="G842" s="444"/>
      <c r="H842" s="444"/>
      <c r="I842" s="444"/>
      <c r="J842" s="444"/>
      <c r="K842" s="444"/>
      <c r="L842" s="1"/>
    </row>
    <row r="843" spans="6:12" ht="12.75">
      <c r="F843" s="1"/>
      <c r="G843" s="444"/>
      <c r="H843" s="444"/>
      <c r="I843" s="444"/>
      <c r="J843" s="444"/>
      <c r="K843" s="444"/>
      <c r="L843" s="1"/>
    </row>
    <row r="844" spans="6:12" ht="12.75">
      <c r="F844" s="1"/>
      <c r="G844" s="444"/>
      <c r="H844" s="444"/>
      <c r="I844" s="444"/>
      <c r="J844" s="444"/>
      <c r="K844" s="444"/>
      <c r="L844" s="1"/>
    </row>
    <row r="845" spans="6:12" ht="12.75">
      <c r="F845" s="1"/>
      <c r="G845" s="444"/>
      <c r="H845" s="444"/>
      <c r="I845" s="444"/>
      <c r="J845" s="444"/>
      <c r="K845" s="444"/>
      <c r="L845" s="1"/>
    </row>
    <row r="846" spans="6:12" ht="12.75">
      <c r="F846" s="1"/>
      <c r="G846" s="444"/>
      <c r="H846" s="444"/>
      <c r="I846" s="444"/>
      <c r="J846" s="444"/>
      <c r="K846" s="444"/>
      <c r="L846" s="1"/>
    </row>
    <row r="847" spans="6:12" ht="12.75">
      <c r="F847" s="1"/>
      <c r="G847" s="444"/>
      <c r="H847" s="444"/>
      <c r="I847" s="444"/>
      <c r="J847" s="444"/>
      <c r="K847" s="444"/>
      <c r="L847" s="1"/>
    </row>
    <row r="848" spans="6:12" ht="12.75">
      <c r="F848" s="1"/>
      <c r="G848" s="444"/>
      <c r="H848" s="444"/>
      <c r="I848" s="444"/>
      <c r="J848" s="444"/>
      <c r="K848" s="444"/>
      <c r="L848" s="1"/>
    </row>
    <row r="849" spans="6:12" ht="12.75">
      <c r="F849" s="1"/>
      <c r="G849" s="444"/>
      <c r="H849" s="444"/>
      <c r="I849" s="444"/>
      <c r="J849" s="444"/>
      <c r="K849" s="444"/>
      <c r="L849" s="1"/>
    </row>
    <row r="850" spans="6:12" ht="12.75">
      <c r="F850" s="1"/>
      <c r="G850" s="444"/>
      <c r="H850" s="444"/>
      <c r="I850" s="444"/>
      <c r="J850" s="444"/>
      <c r="K850" s="444"/>
      <c r="L850" s="1"/>
    </row>
    <row r="851" spans="6:12" ht="12.75">
      <c r="F851" s="1"/>
      <c r="G851" s="444"/>
      <c r="H851" s="444"/>
      <c r="I851" s="444"/>
      <c r="J851" s="444"/>
      <c r="K851" s="444"/>
      <c r="L851" s="1"/>
    </row>
    <row r="852" spans="6:12" ht="12.75">
      <c r="F852" s="1"/>
      <c r="G852" s="444"/>
      <c r="H852" s="444"/>
      <c r="I852" s="444"/>
      <c r="J852" s="444"/>
      <c r="K852" s="444"/>
      <c r="L852" s="1"/>
    </row>
    <row r="853" spans="6:12" ht="12.75">
      <c r="F853" s="1"/>
      <c r="G853" s="444"/>
      <c r="H853" s="444"/>
      <c r="I853" s="444"/>
      <c r="J853" s="444"/>
      <c r="K853" s="444"/>
      <c r="L853" s="1"/>
    </row>
    <row r="854" spans="6:12" ht="12.75">
      <c r="F854" s="1"/>
      <c r="G854" s="444"/>
      <c r="H854" s="444"/>
      <c r="I854" s="444"/>
      <c r="J854" s="444"/>
      <c r="K854" s="444"/>
      <c r="L854" s="1"/>
    </row>
    <row r="855" spans="6:12" ht="12.75">
      <c r="F855" s="1"/>
      <c r="G855" s="444"/>
      <c r="H855" s="444"/>
      <c r="I855" s="444"/>
      <c r="J855" s="444"/>
      <c r="K855" s="444"/>
      <c r="L855" s="1"/>
    </row>
    <row r="856" spans="6:12" ht="12.75">
      <c r="F856" s="1"/>
      <c r="G856" s="444"/>
      <c r="H856" s="444"/>
      <c r="I856" s="444"/>
      <c r="J856" s="444"/>
      <c r="K856" s="444"/>
      <c r="L856" s="1"/>
    </row>
    <row r="857" spans="6:12" ht="12.75">
      <c r="F857" s="1"/>
      <c r="G857" s="444"/>
      <c r="H857" s="444"/>
      <c r="I857" s="444"/>
      <c r="J857" s="444"/>
      <c r="K857" s="444"/>
      <c r="L857" s="1"/>
    </row>
    <row r="858" spans="6:12" ht="12.75">
      <c r="F858" s="1"/>
      <c r="G858" s="444"/>
      <c r="H858" s="444"/>
      <c r="I858" s="444"/>
      <c r="J858" s="444"/>
      <c r="K858" s="444"/>
      <c r="L858" s="1"/>
    </row>
    <row r="859" spans="6:12" ht="12.75">
      <c r="F859" s="1"/>
      <c r="G859" s="444"/>
      <c r="H859" s="444"/>
      <c r="I859" s="444"/>
      <c r="J859" s="444"/>
      <c r="K859" s="444"/>
      <c r="L859" s="1"/>
    </row>
    <row r="860" spans="6:12" ht="12.75">
      <c r="F860" s="1"/>
      <c r="G860" s="444"/>
      <c r="H860" s="444"/>
      <c r="I860" s="444"/>
      <c r="J860" s="444"/>
      <c r="K860" s="444"/>
      <c r="L860" s="1"/>
    </row>
    <row r="861" spans="6:12" ht="12.75">
      <c r="F861" s="1"/>
      <c r="G861" s="444"/>
      <c r="H861" s="444"/>
      <c r="I861" s="444"/>
      <c r="J861" s="444"/>
      <c r="K861" s="444"/>
      <c r="L861" s="1"/>
    </row>
    <row r="862" spans="6:12" ht="12.75">
      <c r="F862" s="1"/>
      <c r="G862" s="444"/>
      <c r="H862" s="444"/>
      <c r="I862" s="444"/>
      <c r="J862" s="444"/>
      <c r="K862" s="444"/>
      <c r="L862" s="1"/>
    </row>
    <row r="863" spans="6:12" ht="12.75">
      <c r="F863" s="1"/>
      <c r="G863" s="444"/>
      <c r="H863" s="444"/>
      <c r="I863" s="444"/>
      <c r="J863" s="444"/>
      <c r="K863" s="444"/>
      <c r="L863" s="1"/>
    </row>
    <row r="864" spans="6:12" ht="12.75">
      <c r="F864" s="1"/>
      <c r="G864" s="444"/>
      <c r="H864" s="444"/>
      <c r="I864" s="444"/>
      <c r="J864" s="444"/>
      <c r="K864" s="444"/>
      <c r="L864" s="1"/>
    </row>
    <row r="865" spans="6:12" ht="12.75">
      <c r="F865" s="1"/>
      <c r="G865" s="444"/>
      <c r="H865" s="444"/>
      <c r="I865" s="444"/>
      <c r="J865" s="444"/>
      <c r="K865" s="444"/>
      <c r="L865" s="1"/>
    </row>
    <row r="866" spans="6:12" ht="12.75">
      <c r="F866" s="1"/>
      <c r="G866" s="444"/>
      <c r="H866" s="444"/>
      <c r="I866" s="444"/>
      <c r="J866" s="444"/>
      <c r="K866" s="444"/>
      <c r="L866" s="1"/>
    </row>
    <row r="867" spans="6:12" ht="12.75">
      <c r="F867" s="1"/>
      <c r="G867" s="444"/>
      <c r="H867" s="444"/>
      <c r="I867" s="444"/>
      <c r="J867" s="444"/>
      <c r="K867" s="444"/>
      <c r="L867" s="1"/>
    </row>
    <row r="868" spans="6:12" ht="12.75">
      <c r="F868" s="1"/>
      <c r="G868" s="444"/>
      <c r="H868" s="444"/>
      <c r="I868" s="444"/>
      <c r="J868" s="444"/>
      <c r="K868" s="444"/>
      <c r="L868" s="1"/>
    </row>
    <row r="869" spans="6:12" ht="12.75">
      <c r="F869" s="1"/>
      <c r="G869" s="444"/>
      <c r="H869" s="444"/>
      <c r="I869" s="444"/>
      <c r="J869" s="444"/>
      <c r="K869" s="444"/>
      <c r="L869" s="1"/>
    </row>
    <row r="870" spans="6:12" ht="12.75">
      <c r="F870" s="1"/>
      <c r="G870" s="444"/>
      <c r="H870" s="444"/>
      <c r="I870" s="444"/>
      <c r="J870" s="444"/>
      <c r="K870" s="444"/>
      <c r="L870" s="1"/>
    </row>
    <row r="871" spans="6:12" ht="12.75">
      <c r="F871" s="1"/>
      <c r="G871" s="444"/>
      <c r="H871" s="444"/>
      <c r="I871" s="444"/>
      <c r="J871" s="444"/>
      <c r="K871" s="444"/>
      <c r="L871" s="1"/>
    </row>
    <row r="872" spans="6:12" ht="12.75">
      <c r="F872" s="1"/>
      <c r="G872" s="444"/>
      <c r="H872" s="444"/>
      <c r="I872" s="444"/>
      <c r="J872" s="444"/>
      <c r="K872" s="444"/>
      <c r="L872" s="1"/>
    </row>
    <row r="873" spans="6:12" ht="12.75">
      <c r="F873" s="1"/>
      <c r="G873" s="444"/>
      <c r="H873" s="444"/>
      <c r="I873" s="444"/>
      <c r="J873" s="444"/>
      <c r="K873" s="444"/>
      <c r="L873" s="1"/>
    </row>
    <row r="874" spans="6:12" ht="12.75">
      <c r="F874" s="1"/>
      <c r="G874" s="444"/>
      <c r="H874" s="444"/>
      <c r="I874" s="444"/>
      <c r="J874" s="444"/>
      <c r="K874" s="444"/>
      <c r="L874" s="1"/>
    </row>
    <row r="875" spans="6:12" ht="12.75">
      <c r="F875" s="1"/>
      <c r="G875" s="444"/>
      <c r="H875" s="444"/>
      <c r="I875" s="444"/>
      <c r="J875" s="444"/>
      <c r="K875" s="444"/>
      <c r="L875" s="1"/>
    </row>
    <row r="876" spans="6:12" ht="12.75">
      <c r="F876" s="1"/>
      <c r="G876" s="444"/>
      <c r="H876" s="444"/>
      <c r="I876" s="444"/>
      <c r="J876" s="444"/>
      <c r="K876" s="444"/>
      <c r="L876" s="1"/>
    </row>
    <row r="877" spans="6:12" ht="12.75">
      <c r="F877" s="1"/>
      <c r="G877" s="444"/>
      <c r="H877" s="444"/>
      <c r="I877" s="444"/>
      <c r="J877" s="444"/>
      <c r="K877" s="444"/>
      <c r="L877" s="1"/>
    </row>
    <row r="878" spans="6:12" ht="12.75">
      <c r="F878" s="1"/>
      <c r="G878" s="444"/>
      <c r="H878" s="444"/>
      <c r="I878" s="444"/>
      <c r="J878" s="444"/>
      <c r="K878" s="444"/>
      <c r="L878" s="1"/>
    </row>
    <row r="879" spans="6:12" ht="12.75">
      <c r="F879" s="1"/>
      <c r="G879" s="444"/>
      <c r="H879" s="444"/>
      <c r="I879" s="444"/>
      <c r="J879" s="444"/>
      <c r="K879" s="444"/>
      <c r="L879" s="1"/>
    </row>
    <row r="880" spans="6:12" ht="12.75">
      <c r="F880" s="1"/>
      <c r="G880" s="444"/>
      <c r="H880" s="444"/>
      <c r="I880" s="444"/>
      <c r="J880" s="444"/>
      <c r="K880" s="444"/>
      <c r="L880" s="1"/>
    </row>
    <row r="881" spans="6:12" ht="12.75">
      <c r="F881" s="1"/>
      <c r="G881" s="444"/>
      <c r="H881" s="444"/>
      <c r="I881" s="444"/>
      <c r="J881" s="444"/>
      <c r="K881" s="444"/>
      <c r="L881" s="1"/>
    </row>
    <row r="882" spans="6:12" ht="12.75">
      <c r="F882" s="1"/>
      <c r="G882" s="444"/>
      <c r="H882" s="444"/>
      <c r="I882" s="444"/>
      <c r="J882" s="444"/>
      <c r="K882" s="444"/>
      <c r="L882" s="1"/>
    </row>
    <row r="883" spans="6:12" ht="12.75">
      <c r="F883" s="1"/>
      <c r="G883" s="444"/>
      <c r="H883" s="444"/>
      <c r="I883" s="444"/>
      <c r="J883" s="444"/>
      <c r="K883" s="444"/>
      <c r="L883" s="1"/>
    </row>
    <row r="884" spans="6:12" ht="12.75">
      <c r="F884" s="1"/>
      <c r="G884" s="444"/>
      <c r="H884" s="444"/>
      <c r="I884" s="444"/>
      <c r="J884" s="444"/>
      <c r="K884" s="444"/>
      <c r="L884" s="1"/>
    </row>
    <row r="885" spans="6:12" ht="12.75">
      <c r="F885" s="1"/>
      <c r="G885" s="444"/>
      <c r="H885" s="444"/>
      <c r="I885" s="444"/>
      <c r="J885" s="444"/>
      <c r="K885" s="444"/>
      <c r="L885" s="1"/>
    </row>
    <row r="886" spans="6:12" ht="12.75">
      <c r="F886" s="1"/>
      <c r="G886" s="444"/>
      <c r="H886" s="444"/>
      <c r="I886" s="444"/>
      <c r="J886" s="444"/>
      <c r="K886" s="444"/>
      <c r="L886" s="1"/>
    </row>
    <row r="887" spans="6:12" ht="12.75">
      <c r="F887" s="1"/>
      <c r="G887" s="444"/>
      <c r="H887" s="444"/>
      <c r="I887" s="444"/>
      <c r="J887" s="444"/>
      <c r="K887" s="444"/>
      <c r="L887" s="1"/>
    </row>
    <row r="888" spans="6:12" ht="12.75">
      <c r="F888" s="1"/>
      <c r="G888" s="444"/>
      <c r="H888" s="444"/>
      <c r="I888" s="444"/>
      <c r="J888" s="444"/>
      <c r="K888" s="444"/>
      <c r="L888" s="1"/>
    </row>
    <row r="889" spans="6:12" ht="12.75">
      <c r="F889" s="1"/>
      <c r="G889" s="444"/>
      <c r="H889" s="444"/>
      <c r="I889" s="444"/>
      <c r="J889" s="444"/>
      <c r="K889" s="444"/>
      <c r="L889" s="1"/>
    </row>
    <row r="890" spans="6:12" ht="12.75">
      <c r="F890" s="1"/>
      <c r="G890" s="444"/>
      <c r="H890" s="444"/>
      <c r="I890" s="444"/>
      <c r="J890" s="444"/>
      <c r="K890" s="444"/>
      <c r="L890" s="1"/>
    </row>
    <row r="891" spans="6:12" ht="12.75">
      <c r="F891" s="1"/>
      <c r="G891" s="444"/>
      <c r="H891" s="444"/>
      <c r="I891" s="444"/>
      <c r="J891" s="444"/>
      <c r="K891" s="444"/>
      <c r="L891" s="1"/>
    </row>
    <row r="892" spans="6:12" ht="12.75">
      <c r="F892" s="1"/>
      <c r="G892" s="444"/>
      <c r="H892" s="444"/>
      <c r="I892" s="444"/>
      <c r="J892" s="444"/>
      <c r="K892" s="444"/>
      <c r="L892" s="1"/>
    </row>
    <row r="893" spans="6:12" ht="12.75">
      <c r="F893" s="1"/>
      <c r="G893" s="444"/>
      <c r="H893" s="444"/>
      <c r="I893" s="444"/>
      <c r="J893" s="444"/>
      <c r="K893" s="444"/>
      <c r="L893" s="1"/>
    </row>
    <row r="894" spans="6:12" ht="12.75">
      <c r="F894" s="1"/>
      <c r="G894" s="444"/>
      <c r="H894" s="444"/>
      <c r="I894" s="444"/>
      <c r="J894" s="444"/>
      <c r="K894" s="444"/>
      <c r="L894" s="1"/>
    </row>
    <row r="895" spans="6:12" ht="12.75">
      <c r="F895" s="1"/>
      <c r="G895" s="444"/>
      <c r="H895" s="444"/>
      <c r="I895" s="444"/>
      <c r="J895" s="444"/>
      <c r="K895" s="444"/>
      <c r="L895" s="1"/>
    </row>
    <row r="896" spans="6:12" ht="12.75">
      <c r="F896" s="1"/>
      <c r="G896" s="444"/>
      <c r="H896" s="444"/>
      <c r="I896" s="444"/>
      <c r="J896" s="444"/>
      <c r="K896" s="444"/>
      <c r="L896" s="1"/>
    </row>
    <row r="897" spans="6:12" ht="12.75">
      <c r="F897" s="1"/>
      <c r="G897" s="444"/>
      <c r="H897" s="444"/>
      <c r="I897" s="444"/>
      <c r="J897" s="444"/>
      <c r="K897" s="444"/>
      <c r="L897" s="1"/>
    </row>
    <row r="898" spans="6:12" ht="12.75">
      <c r="F898" s="1"/>
      <c r="G898" s="444"/>
      <c r="H898" s="444"/>
      <c r="I898" s="444"/>
      <c r="J898" s="444"/>
      <c r="K898" s="444"/>
      <c r="L898" s="1"/>
    </row>
    <row r="899" spans="6:12" ht="12.75">
      <c r="F899" s="1"/>
      <c r="G899" s="444"/>
      <c r="H899" s="444"/>
      <c r="I899" s="444"/>
      <c r="J899" s="444"/>
      <c r="K899" s="444"/>
      <c r="L899" s="1"/>
    </row>
    <row r="900" spans="6:12" ht="12.75">
      <c r="F900" s="1"/>
      <c r="G900" s="444"/>
      <c r="H900" s="444"/>
      <c r="I900" s="444"/>
      <c r="J900" s="444"/>
      <c r="K900" s="444"/>
      <c r="L900" s="1"/>
    </row>
    <row r="901" spans="6:12" ht="12.75">
      <c r="F901" s="1"/>
      <c r="G901" s="444"/>
      <c r="H901" s="444"/>
      <c r="I901" s="444"/>
      <c r="J901" s="444"/>
      <c r="K901" s="444"/>
      <c r="L901" s="1"/>
    </row>
    <row r="902" spans="6:12" ht="12.75">
      <c r="F902" s="1"/>
      <c r="G902" s="444"/>
      <c r="H902" s="444"/>
      <c r="I902" s="444"/>
      <c r="J902" s="444"/>
      <c r="K902" s="444"/>
      <c r="L902" s="1"/>
    </row>
    <row r="903" spans="6:12" ht="12.75">
      <c r="F903" s="1"/>
      <c r="G903" s="444"/>
      <c r="H903" s="444"/>
      <c r="I903" s="444"/>
      <c r="J903" s="444"/>
      <c r="K903" s="444"/>
      <c r="L903" s="1"/>
    </row>
    <row r="904" spans="6:12" ht="12.75">
      <c r="F904" s="1"/>
      <c r="G904" s="444"/>
      <c r="H904" s="444"/>
      <c r="I904" s="444"/>
      <c r="J904" s="444"/>
      <c r="K904" s="444"/>
      <c r="L904" s="1"/>
    </row>
    <row r="905" spans="6:12" ht="12.75">
      <c r="F905" s="1"/>
      <c r="G905" s="444"/>
      <c r="H905" s="444"/>
      <c r="I905" s="444"/>
      <c r="J905" s="444"/>
      <c r="K905" s="444"/>
      <c r="L905" s="1"/>
    </row>
    <row r="906" spans="6:12" ht="12.75">
      <c r="F906" s="1"/>
      <c r="G906" s="444"/>
      <c r="H906" s="444"/>
      <c r="I906" s="444"/>
      <c r="J906" s="444"/>
      <c r="K906" s="444"/>
      <c r="L906" s="1"/>
    </row>
    <row r="907" spans="6:12" ht="12.75">
      <c r="F907" s="1"/>
      <c r="G907" s="444"/>
      <c r="H907" s="444"/>
      <c r="I907" s="444"/>
      <c r="J907" s="444"/>
      <c r="K907" s="444"/>
      <c r="L907" s="1"/>
    </row>
    <row r="908" spans="6:12" ht="12.75">
      <c r="F908" s="1"/>
      <c r="G908" s="444"/>
      <c r="H908" s="444"/>
      <c r="I908" s="444"/>
      <c r="J908" s="444"/>
      <c r="K908" s="444"/>
      <c r="L908" s="1"/>
    </row>
    <row r="909" spans="6:12" ht="12.75">
      <c r="F909" s="1"/>
      <c r="G909" s="444"/>
      <c r="H909" s="444"/>
      <c r="I909" s="444"/>
      <c r="J909" s="444"/>
      <c r="K909" s="444"/>
      <c r="L909" s="1"/>
    </row>
    <row r="910" spans="6:12" ht="12.75">
      <c r="F910" s="1"/>
      <c r="G910" s="444"/>
      <c r="H910" s="444"/>
      <c r="I910" s="444"/>
      <c r="J910" s="444"/>
      <c r="K910" s="444"/>
      <c r="L910" s="1"/>
    </row>
    <row r="911" spans="6:12" ht="12.75">
      <c r="F911" s="1"/>
      <c r="G911" s="444"/>
      <c r="H911" s="444"/>
      <c r="I911" s="444"/>
      <c r="J911" s="444"/>
      <c r="K911" s="444"/>
      <c r="L911" s="1"/>
    </row>
    <row r="912" spans="6:12" ht="12.75">
      <c r="F912" s="1"/>
      <c r="G912" s="444"/>
      <c r="H912" s="444"/>
      <c r="I912" s="444"/>
      <c r="J912" s="444"/>
      <c r="K912" s="444"/>
      <c r="L912" s="1"/>
    </row>
    <row r="913" spans="6:12" ht="12.75">
      <c r="F913" s="1"/>
      <c r="G913" s="444"/>
      <c r="H913" s="444"/>
      <c r="I913" s="444"/>
      <c r="J913" s="444"/>
      <c r="K913" s="444"/>
      <c r="L913" s="1"/>
    </row>
    <row r="914" spans="6:12" ht="12.75">
      <c r="F914" s="1"/>
      <c r="G914" s="444"/>
      <c r="H914" s="444"/>
      <c r="I914" s="444"/>
      <c r="J914" s="444"/>
      <c r="K914" s="444"/>
      <c r="L914" s="1"/>
    </row>
    <row r="915" spans="6:12" ht="12.75">
      <c r="F915" s="1"/>
      <c r="G915" s="444"/>
      <c r="H915" s="444"/>
      <c r="I915" s="444"/>
      <c r="J915" s="444"/>
      <c r="K915" s="444"/>
      <c r="L915" s="1"/>
    </row>
    <row r="916" spans="6:12" ht="12.75">
      <c r="F916" s="1"/>
      <c r="G916" s="444"/>
      <c r="H916" s="444"/>
      <c r="I916" s="444"/>
      <c r="J916" s="444"/>
      <c r="K916" s="444"/>
      <c r="L916" s="1"/>
    </row>
    <row r="917" spans="6:12" ht="12.75">
      <c r="F917" s="1"/>
      <c r="G917" s="444"/>
      <c r="H917" s="444"/>
      <c r="I917" s="444"/>
      <c r="J917" s="444"/>
      <c r="K917" s="444"/>
      <c r="L917" s="1"/>
    </row>
    <row r="918" spans="6:12" ht="12.75">
      <c r="F918" s="1"/>
      <c r="G918" s="444"/>
      <c r="H918" s="444"/>
      <c r="I918" s="444"/>
      <c r="J918" s="444"/>
      <c r="K918" s="444"/>
      <c r="L918" s="1"/>
    </row>
    <row r="919" spans="6:12" ht="12.75">
      <c r="F919" s="1"/>
      <c r="G919" s="444"/>
      <c r="H919" s="444"/>
      <c r="I919" s="444"/>
      <c r="J919" s="444"/>
      <c r="K919" s="444"/>
      <c r="L919" s="1"/>
    </row>
    <row r="920" spans="6:12" ht="12.75">
      <c r="F920" s="1"/>
      <c r="G920" s="444"/>
      <c r="H920" s="444"/>
      <c r="I920" s="444"/>
      <c r="J920" s="444"/>
      <c r="K920" s="444"/>
      <c r="L920" s="1"/>
    </row>
    <row r="921" spans="6:12" ht="12.75">
      <c r="F921" s="1"/>
      <c r="G921" s="444"/>
      <c r="H921" s="444"/>
      <c r="I921" s="444"/>
      <c r="J921" s="444"/>
      <c r="K921" s="444"/>
      <c r="L921" s="1"/>
    </row>
    <row r="922" spans="6:12" ht="12.75">
      <c r="F922" s="1"/>
      <c r="G922" s="444"/>
      <c r="H922" s="444"/>
      <c r="I922" s="444"/>
      <c r="J922" s="444"/>
      <c r="K922" s="444"/>
      <c r="L922" s="1"/>
    </row>
    <row r="923" spans="6:12" ht="12.75">
      <c r="F923" s="1"/>
      <c r="G923" s="444"/>
      <c r="H923" s="444"/>
      <c r="I923" s="444"/>
      <c r="J923" s="444"/>
      <c r="K923" s="444"/>
      <c r="L923" s="1"/>
    </row>
    <row r="924" spans="6:12" ht="12.75">
      <c r="F924" s="1"/>
      <c r="G924" s="444"/>
      <c r="H924" s="444"/>
      <c r="I924" s="444"/>
      <c r="J924" s="444"/>
      <c r="K924" s="444"/>
      <c r="L924" s="1"/>
    </row>
    <row r="925" spans="6:12" ht="12.75">
      <c r="F925" s="1"/>
      <c r="G925" s="444"/>
      <c r="H925" s="444"/>
      <c r="I925" s="444"/>
      <c r="J925" s="444"/>
      <c r="K925" s="444"/>
      <c r="L925" s="1"/>
    </row>
    <row r="926" spans="6:12" ht="12.75">
      <c r="F926" s="1"/>
      <c r="G926" s="444"/>
      <c r="H926" s="444"/>
      <c r="I926" s="444"/>
      <c r="J926" s="444"/>
      <c r="K926" s="444"/>
      <c r="L926" s="1"/>
    </row>
    <row r="927" spans="6:12" ht="12.75">
      <c r="F927" s="1"/>
      <c r="G927" s="444"/>
      <c r="H927" s="444"/>
      <c r="I927" s="444"/>
      <c r="J927" s="444"/>
      <c r="K927" s="444"/>
      <c r="L927" s="1"/>
    </row>
    <row r="928" spans="6:12" ht="12.75">
      <c r="F928" s="1"/>
      <c r="G928" s="444"/>
      <c r="H928" s="444"/>
      <c r="I928" s="444"/>
      <c r="J928" s="444"/>
      <c r="K928" s="444"/>
      <c r="L928" s="1"/>
    </row>
    <row r="929" spans="6:12" ht="12.75">
      <c r="F929" s="1"/>
      <c r="G929" s="444"/>
      <c r="H929" s="444"/>
      <c r="I929" s="444"/>
      <c r="J929" s="444"/>
      <c r="K929" s="444"/>
      <c r="L929" s="1"/>
    </row>
    <row r="930" spans="6:12" ht="12.75">
      <c r="F930" s="1"/>
      <c r="G930" s="444"/>
      <c r="H930" s="444"/>
      <c r="I930" s="444"/>
      <c r="J930" s="444"/>
      <c r="K930" s="444"/>
      <c r="L930" s="1"/>
    </row>
    <row r="931" spans="6:12" ht="12.75">
      <c r="F931" s="1"/>
      <c r="G931" s="444"/>
      <c r="H931" s="444"/>
      <c r="I931" s="444"/>
      <c r="J931" s="444"/>
      <c r="K931" s="444"/>
      <c r="L931" s="1"/>
    </row>
    <row r="932" spans="6:12" ht="12.75">
      <c r="F932" s="1"/>
      <c r="G932" s="444"/>
      <c r="H932" s="444"/>
      <c r="I932" s="444"/>
      <c r="J932" s="444"/>
      <c r="K932" s="444"/>
      <c r="L932" s="1"/>
    </row>
    <row r="933" spans="6:12" ht="12.75">
      <c r="F933" s="1"/>
      <c r="G933" s="444"/>
      <c r="H933" s="444"/>
      <c r="I933" s="444"/>
      <c r="J933" s="444"/>
      <c r="K933" s="444"/>
      <c r="L933" s="1"/>
    </row>
    <row r="934" spans="6:12" ht="12.75">
      <c r="F934" s="1"/>
      <c r="G934" s="444"/>
      <c r="H934" s="444"/>
      <c r="I934" s="444"/>
      <c r="J934" s="444"/>
      <c r="K934" s="444"/>
      <c r="L934" s="1"/>
    </row>
    <row r="935" spans="6:12" ht="12.75">
      <c r="F935" s="1"/>
      <c r="G935" s="444"/>
      <c r="H935" s="444"/>
      <c r="I935" s="444"/>
      <c r="J935" s="444"/>
      <c r="K935" s="444"/>
      <c r="L935" s="1"/>
    </row>
    <row r="936" spans="6:12" ht="12.75">
      <c r="F936" s="1"/>
      <c r="G936" s="444"/>
      <c r="H936" s="444"/>
      <c r="I936" s="444"/>
      <c r="J936" s="444"/>
      <c r="K936" s="444"/>
      <c r="L936" s="1"/>
    </row>
    <row r="937" spans="6:12" ht="12.75">
      <c r="F937" s="1"/>
      <c r="G937" s="444"/>
      <c r="H937" s="444"/>
      <c r="I937" s="444"/>
      <c r="J937" s="444"/>
      <c r="K937" s="444"/>
      <c r="L937" s="1"/>
    </row>
    <row r="938" spans="6:12" ht="12.75">
      <c r="F938" s="1"/>
      <c r="G938" s="444"/>
      <c r="H938" s="444"/>
      <c r="I938" s="444"/>
      <c r="J938" s="444"/>
      <c r="K938" s="444"/>
      <c r="L938" s="1"/>
    </row>
    <row r="939" spans="6:12" ht="12.75">
      <c r="F939" s="1"/>
      <c r="G939" s="444"/>
      <c r="H939" s="444"/>
      <c r="I939" s="444"/>
      <c r="J939" s="444"/>
      <c r="K939" s="444"/>
      <c r="L939" s="1"/>
    </row>
    <row r="940" spans="6:12" ht="12.75">
      <c r="F940" s="1"/>
      <c r="G940" s="444"/>
      <c r="H940" s="444"/>
      <c r="I940" s="444"/>
      <c r="J940" s="444"/>
      <c r="K940" s="444"/>
      <c r="L940" s="1"/>
    </row>
    <row r="941" spans="6:12" ht="12.75">
      <c r="F941" s="1"/>
      <c r="G941" s="444"/>
      <c r="H941" s="444"/>
      <c r="I941" s="444"/>
      <c r="J941" s="444"/>
      <c r="K941" s="444"/>
      <c r="L941" s="1"/>
    </row>
    <row r="942" spans="6:12" ht="12.75">
      <c r="F942" s="1"/>
      <c r="G942" s="444"/>
      <c r="H942" s="444"/>
      <c r="I942" s="444"/>
      <c r="J942" s="444"/>
      <c r="K942" s="444"/>
      <c r="L942" s="1"/>
    </row>
    <row r="943" spans="6:12" ht="12.75">
      <c r="F943" s="1"/>
      <c r="G943" s="444"/>
      <c r="H943" s="444"/>
      <c r="I943" s="444"/>
      <c r="J943" s="444"/>
      <c r="K943" s="444"/>
      <c r="L943" s="1"/>
    </row>
    <row r="944" spans="6:12" ht="12.75">
      <c r="F944" s="1"/>
      <c r="G944" s="444"/>
      <c r="H944" s="444"/>
      <c r="I944" s="444"/>
      <c r="J944" s="444"/>
      <c r="K944" s="444"/>
      <c r="L944" s="1"/>
    </row>
    <row r="945" spans="6:12" ht="12.75">
      <c r="F945" s="1"/>
      <c r="G945" s="444"/>
      <c r="H945" s="444"/>
      <c r="I945" s="444"/>
      <c r="J945" s="444"/>
      <c r="K945" s="444"/>
      <c r="L945" s="1"/>
    </row>
    <row r="946" spans="6:12" ht="12.75">
      <c r="F946" s="1"/>
      <c r="G946" s="444"/>
      <c r="H946" s="444"/>
      <c r="I946" s="444"/>
      <c r="J946" s="444"/>
      <c r="K946" s="444"/>
      <c r="L946" s="1"/>
    </row>
    <row r="947" spans="6:12" ht="12.75">
      <c r="F947" s="1"/>
      <c r="G947" s="444"/>
      <c r="H947" s="444"/>
      <c r="I947" s="444"/>
      <c r="J947" s="444"/>
      <c r="K947" s="444"/>
      <c r="L947" s="1"/>
    </row>
    <row r="948" spans="6:12" ht="12.75">
      <c r="F948" s="1"/>
      <c r="G948" s="444"/>
      <c r="H948" s="444"/>
      <c r="I948" s="444"/>
      <c r="J948" s="444"/>
      <c r="K948" s="444"/>
      <c r="L948" s="1"/>
    </row>
    <row r="949" spans="6:12" ht="12.75">
      <c r="F949" s="1"/>
      <c r="G949" s="444"/>
      <c r="H949" s="444"/>
      <c r="I949" s="444"/>
      <c r="J949" s="444"/>
      <c r="K949" s="444"/>
      <c r="L949" s="1"/>
    </row>
    <row r="950" spans="6:12" ht="12.75">
      <c r="F950" s="1"/>
      <c r="G950" s="444"/>
      <c r="H950" s="444"/>
      <c r="I950" s="444"/>
      <c r="J950" s="444"/>
      <c r="K950" s="444"/>
      <c r="L950" s="1"/>
    </row>
    <row r="951" spans="6:12" ht="12.75">
      <c r="F951" s="1"/>
      <c r="G951" s="444"/>
      <c r="H951" s="444"/>
      <c r="I951" s="444"/>
      <c r="J951" s="444"/>
      <c r="K951" s="444"/>
      <c r="L951" s="1"/>
    </row>
    <row r="952" spans="6:12" ht="12.75">
      <c r="F952" s="1"/>
      <c r="G952" s="444"/>
      <c r="H952" s="444"/>
      <c r="I952" s="444"/>
      <c r="J952" s="444"/>
      <c r="K952" s="444"/>
      <c r="L952" s="1"/>
    </row>
    <row r="953" spans="6:12" ht="12.75">
      <c r="F953" s="1"/>
      <c r="G953" s="444"/>
      <c r="H953" s="444"/>
      <c r="I953" s="444"/>
      <c r="J953" s="444"/>
      <c r="K953" s="444"/>
      <c r="L953" s="1"/>
    </row>
    <row r="954" spans="6:12" ht="12.75">
      <c r="F954" s="1"/>
      <c r="G954" s="444"/>
      <c r="H954" s="444"/>
      <c r="I954" s="444"/>
      <c r="J954" s="444"/>
      <c r="K954" s="444"/>
      <c r="L954" s="1"/>
    </row>
    <row r="955" spans="6:12" ht="12.75">
      <c r="F955" s="1"/>
      <c r="G955" s="444"/>
      <c r="H955" s="444"/>
      <c r="I955" s="444"/>
      <c r="J955" s="444"/>
      <c r="K955" s="444"/>
      <c r="L955" s="1"/>
    </row>
    <row r="956" spans="6:12" ht="12.75">
      <c r="F956" s="1"/>
      <c r="G956" s="444"/>
      <c r="H956" s="444"/>
      <c r="I956" s="444"/>
      <c r="J956" s="444"/>
      <c r="K956" s="444"/>
      <c r="L956" s="1"/>
    </row>
    <row r="957" spans="6:12" ht="12.75">
      <c r="F957" s="1"/>
      <c r="G957" s="444"/>
      <c r="H957" s="444"/>
      <c r="I957" s="444"/>
      <c r="J957" s="444"/>
      <c r="K957" s="444"/>
      <c r="L957" s="1"/>
    </row>
    <row r="958" spans="6:12" ht="12.75">
      <c r="F958" s="1"/>
      <c r="G958" s="444"/>
      <c r="H958" s="444"/>
      <c r="I958" s="444"/>
      <c r="J958" s="444"/>
      <c r="K958" s="444"/>
      <c r="L958" s="1"/>
    </row>
    <row r="959" spans="6:12" ht="12.75">
      <c r="F959" s="1"/>
      <c r="G959" s="444"/>
      <c r="H959" s="444"/>
      <c r="I959" s="444"/>
      <c r="J959" s="444"/>
      <c r="K959" s="444"/>
      <c r="L959" s="1"/>
    </row>
    <row r="960" spans="6:12" ht="12.75">
      <c r="F960" s="1"/>
      <c r="G960" s="444"/>
      <c r="H960" s="444"/>
      <c r="I960" s="444"/>
      <c r="J960" s="444"/>
      <c r="K960" s="444"/>
      <c r="L960" s="1"/>
    </row>
    <row r="961" spans="6:12" ht="12.75">
      <c r="F961" s="1"/>
      <c r="G961" s="444"/>
      <c r="H961" s="444"/>
      <c r="I961" s="444"/>
      <c r="J961" s="444"/>
      <c r="K961" s="444"/>
      <c r="L961" s="1"/>
    </row>
    <row r="962" spans="6:12" ht="12.75">
      <c r="F962" s="1"/>
      <c r="G962" s="444"/>
      <c r="H962" s="444"/>
      <c r="I962" s="444"/>
      <c r="J962" s="444"/>
      <c r="K962" s="444"/>
      <c r="L962" s="1"/>
    </row>
    <row r="963" spans="6:12" ht="12.75">
      <c r="F963" s="1"/>
      <c r="G963" s="444"/>
      <c r="H963" s="444"/>
      <c r="I963" s="444"/>
      <c r="J963" s="444"/>
      <c r="K963" s="444"/>
      <c r="L963" s="1"/>
    </row>
    <row r="964" spans="6:12" ht="12.75">
      <c r="F964" s="1"/>
      <c r="G964" s="444"/>
      <c r="H964" s="444"/>
      <c r="I964" s="444"/>
      <c r="J964" s="444"/>
      <c r="K964" s="444"/>
      <c r="L964" s="1"/>
    </row>
    <row r="965" spans="6:12" ht="12.75">
      <c r="F965" s="1"/>
      <c r="G965" s="444"/>
      <c r="H965" s="444"/>
      <c r="I965" s="444"/>
      <c r="J965" s="444"/>
      <c r="K965" s="444"/>
      <c r="L965" s="1"/>
    </row>
    <row r="966" spans="6:12" ht="12.75">
      <c r="F966" s="1"/>
      <c r="G966" s="444"/>
      <c r="H966" s="444"/>
      <c r="I966" s="444"/>
      <c r="J966" s="444"/>
      <c r="K966" s="444"/>
      <c r="L966" s="1"/>
    </row>
    <row r="967" spans="6:12" ht="12.75">
      <c r="F967" s="1"/>
      <c r="G967" s="444"/>
      <c r="H967" s="444"/>
      <c r="I967" s="444"/>
      <c r="J967" s="444"/>
      <c r="K967" s="444"/>
      <c r="L967" s="1"/>
    </row>
    <row r="968" spans="6:12" ht="12.75">
      <c r="F968" s="1"/>
      <c r="G968" s="444"/>
      <c r="H968" s="444"/>
      <c r="I968" s="444"/>
      <c r="J968" s="444"/>
      <c r="K968" s="444"/>
      <c r="L968" s="1"/>
    </row>
    <row r="969" spans="6:12" ht="12.75">
      <c r="F969" s="1"/>
      <c r="G969" s="444"/>
      <c r="H969" s="444"/>
      <c r="I969" s="444"/>
      <c r="J969" s="444"/>
      <c r="K969" s="444"/>
      <c r="L969" s="1"/>
    </row>
    <row r="970" spans="6:12" ht="12.75">
      <c r="F970" s="1"/>
      <c r="G970" s="444"/>
      <c r="H970" s="444"/>
      <c r="I970" s="444"/>
      <c r="J970" s="444"/>
      <c r="K970" s="444"/>
      <c r="L970" s="1"/>
    </row>
    <row r="971" spans="6:12" ht="12.75">
      <c r="F971" s="1"/>
      <c r="G971" s="444"/>
      <c r="H971" s="444"/>
      <c r="I971" s="444"/>
      <c r="J971" s="444"/>
      <c r="K971" s="444"/>
      <c r="L971" s="1"/>
    </row>
    <row r="972" spans="6:12" ht="12.75">
      <c r="F972" s="1"/>
      <c r="G972" s="444"/>
      <c r="H972" s="444"/>
      <c r="I972" s="444"/>
      <c r="J972" s="444"/>
      <c r="K972" s="444"/>
      <c r="L972" s="1"/>
    </row>
    <row r="973" spans="6:12" ht="12.75">
      <c r="F973" s="1"/>
      <c r="G973" s="444"/>
      <c r="H973" s="444"/>
      <c r="I973" s="444"/>
      <c r="J973" s="444"/>
      <c r="K973" s="444"/>
      <c r="L973" s="1"/>
    </row>
    <row r="974" spans="6:12" ht="12.75">
      <c r="F974" s="1"/>
      <c r="G974" s="444"/>
      <c r="H974" s="444"/>
      <c r="I974" s="444"/>
      <c r="J974" s="444"/>
      <c r="K974" s="444"/>
      <c r="L974" s="1"/>
    </row>
    <row r="975" spans="6:12" ht="12.75">
      <c r="F975" s="1"/>
      <c r="G975" s="444"/>
      <c r="H975" s="444"/>
      <c r="I975" s="444"/>
      <c r="J975" s="444"/>
      <c r="K975" s="444"/>
      <c r="L975" s="1"/>
    </row>
    <row r="976" spans="6:12" ht="12.75">
      <c r="F976" s="1"/>
      <c r="G976" s="444"/>
      <c r="H976" s="444"/>
      <c r="I976" s="444"/>
      <c r="J976" s="444"/>
      <c r="K976" s="444"/>
      <c r="L976" s="1"/>
    </row>
    <row r="977" spans="6:12" ht="12.75">
      <c r="F977" s="1"/>
      <c r="G977" s="444"/>
      <c r="H977" s="444"/>
      <c r="I977" s="444"/>
      <c r="J977" s="444"/>
      <c r="K977" s="444"/>
      <c r="L977" s="1"/>
    </row>
    <row r="978" spans="6:12" ht="12.75">
      <c r="F978" s="1"/>
      <c r="G978" s="444"/>
      <c r="H978" s="444"/>
      <c r="I978" s="444"/>
      <c r="J978" s="444"/>
      <c r="K978" s="444"/>
      <c r="L978" s="1"/>
    </row>
    <row r="979" spans="6:12" ht="12.75">
      <c r="F979" s="1"/>
      <c r="G979" s="444"/>
      <c r="H979" s="444"/>
      <c r="I979" s="444"/>
      <c r="J979" s="444"/>
      <c r="K979" s="444"/>
      <c r="L979" s="1"/>
    </row>
    <row r="980" spans="6:12" ht="12.75">
      <c r="F980" s="1"/>
      <c r="G980" s="444"/>
      <c r="H980" s="444"/>
      <c r="I980" s="444"/>
      <c r="J980" s="444"/>
      <c r="K980" s="444"/>
      <c r="L980" s="1"/>
    </row>
    <row r="981" spans="6:12" ht="12.75">
      <c r="F981" s="1"/>
      <c r="G981" s="444"/>
      <c r="H981" s="444"/>
      <c r="I981" s="444"/>
      <c r="J981" s="444"/>
      <c r="K981" s="444"/>
      <c r="L981" s="1"/>
    </row>
    <row r="982" spans="6:12" ht="12.75">
      <c r="F982" s="1"/>
      <c r="G982" s="444"/>
      <c r="H982" s="444"/>
      <c r="I982" s="444"/>
      <c r="J982" s="444"/>
      <c r="K982" s="444"/>
      <c r="L982" s="1"/>
    </row>
    <row r="983" spans="6:12" ht="12.75">
      <c r="F983" s="1"/>
      <c r="G983" s="444"/>
      <c r="H983" s="444"/>
      <c r="I983" s="444"/>
      <c r="J983" s="444"/>
      <c r="K983" s="444"/>
      <c r="L983" s="1"/>
    </row>
    <row r="984" spans="6:12" ht="12.75">
      <c r="F984" s="1"/>
      <c r="G984" s="444"/>
      <c r="H984" s="444"/>
      <c r="I984" s="444"/>
      <c r="J984" s="444"/>
      <c r="K984" s="444"/>
      <c r="L984" s="1"/>
    </row>
    <row r="985" spans="6:12" ht="12.75">
      <c r="F985" s="1"/>
      <c r="G985" s="444"/>
      <c r="H985" s="444"/>
      <c r="I985" s="444"/>
      <c r="J985" s="444"/>
      <c r="K985" s="444"/>
      <c r="L985" s="1"/>
    </row>
    <row r="986" spans="6:12" ht="12.75">
      <c r="F986" s="1"/>
      <c r="G986" s="444"/>
      <c r="H986" s="444"/>
      <c r="I986" s="444"/>
      <c r="J986" s="444"/>
      <c r="K986" s="444"/>
      <c r="L986" s="1"/>
    </row>
    <row r="987" spans="6:12" ht="12.75">
      <c r="F987" s="1"/>
      <c r="G987" s="444"/>
      <c r="H987" s="444"/>
      <c r="I987" s="444"/>
      <c r="J987" s="444"/>
      <c r="K987" s="444"/>
      <c r="L987" s="1"/>
    </row>
    <row r="988" spans="6:12" ht="12.75">
      <c r="F988" s="1"/>
      <c r="G988" s="444"/>
      <c r="H988" s="444"/>
      <c r="I988" s="444"/>
      <c r="J988" s="444"/>
      <c r="K988" s="444"/>
      <c r="L988" s="1"/>
    </row>
    <row r="989" spans="6:12" ht="12.75">
      <c r="F989" s="1"/>
      <c r="G989" s="444"/>
      <c r="H989" s="444"/>
      <c r="I989" s="444"/>
      <c r="J989" s="444"/>
      <c r="K989" s="444"/>
      <c r="L989" s="1"/>
    </row>
    <row r="990" spans="6:12" ht="12.75">
      <c r="F990" s="1"/>
      <c r="G990" s="444"/>
      <c r="H990" s="444"/>
      <c r="I990" s="444"/>
      <c r="J990" s="444"/>
      <c r="K990" s="444"/>
      <c r="L990" s="1"/>
    </row>
    <row r="991" spans="6:12" ht="12.75">
      <c r="F991" s="1"/>
      <c r="G991" s="444"/>
      <c r="H991" s="444"/>
      <c r="I991" s="444"/>
      <c r="J991" s="444"/>
      <c r="K991" s="444"/>
      <c r="L991" s="1"/>
    </row>
    <row r="992" spans="6:12" ht="12.75">
      <c r="F992" s="1"/>
      <c r="G992" s="444"/>
      <c r="H992" s="444"/>
      <c r="I992" s="444"/>
      <c r="J992" s="444"/>
      <c r="K992" s="444"/>
      <c r="L992" s="1"/>
    </row>
    <row r="993" spans="6:12" ht="12.75">
      <c r="F993" s="1"/>
      <c r="G993" s="444"/>
      <c r="H993" s="444"/>
      <c r="I993" s="444"/>
      <c r="J993" s="444"/>
      <c r="K993" s="444"/>
      <c r="L993" s="1"/>
    </row>
    <row r="994" spans="6:12" ht="12.75">
      <c r="F994" s="1"/>
      <c r="G994" s="444"/>
      <c r="H994" s="444"/>
      <c r="I994" s="444"/>
      <c r="J994" s="444"/>
      <c r="K994" s="444"/>
      <c r="L994" s="1"/>
    </row>
    <row r="995" spans="6:12" ht="12.75">
      <c r="F995" s="1"/>
      <c r="G995" s="444"/>
      <c r="H995" s="444"/>
      <c r="I995" s="444"/>
      <c r="J995" s="444"/>
      <c r="K995" s="444"/>
      <c r="L995" s="1"/>
    </row>
    <row r="996" spans="6:12" ht="12.75">
      <c r="F996" s="1"/>
      <c r="G996" s="444"/>
      <c r="H996" s="444"/>
      <c r="I996" s="444"/>
      <c r="J996" s="444"/>
      <c r="K996" s="444"/>
      <c r="L996" s="1"/>
    </row>
    <row r="997" spans="6:12" ht="12.75">
      <c r="F997" s="1"/>
      <c r="G997" s="444"/>
      <c r="H997" s="444"/>
      <c r="I997" s="444"/>
      <c r="J997" s="444"/>
      <c r="K997" s="444"/>
      <c r="L997" s="1"/>
    </row>
    <row r="998" spans="6:12" ht="12.75">
      <c r="F998" s="1"/>
      <c r="G998" s="444"/>
      <c r="H998" s="444"/>
      <c r="I998" s="444"/>
      <c r="J998" s="444"/>
      <c r="K998" s="444"/>
      <c r="L998" s="1"/>
    </row>
    <row r="999" spans="6:12" ht="12.75">
      <c r="F999" s="1"/>
      <c r="G999" s="444"/>
      <c r="H999" s="444"/>
      <c r="I999" s="444"/>
      <c r="J999" s="444"/>
      <c r="K999" s="444"/>
      <c r="L999" s="1"/>
    </row>
    <row r="1000" spans="6:12" ht="12.75">
      <c r="F1000" s="1"/>
      <c r="G1000" s="444"/>
      <c r="H1000" s="444"/>
      <c r="I1000" s="444"/>
      <c r="J1000" s="444"/>
      <c r="K1000" s="444"/>
      <c r="L1000" s="1"/>
    </row>
    <row r="1001" spans="6:12" ht="12.75">
      <c r="F1001" s="1"/>
      <c r="G1001" s="444"/>
      <c r="H1001" s="444"/>
      <c r="I1001" s="444"/>
      <c r="J1001" s="444"/>
      <c r="K1001" s="444"/>
      <c r="L1001" s="1"/>
    </row>
    <row r="1002" spans="6:12" ht="12.75">
      <c r="F1002" s="1"/>
      <c r="G1002" s="444"/>
      <c r="H1002" s="444"/>
      <c r="I1002" s="444"/>
      <c r="J1002" s="444"/>
      <c r="K1002" s="444"/>
      <c r="L1002" s="1"/>
    </row>
    <row r="1003" spans="6:12" ht="12.75">
      <c r="F1003" s="1"/>
      <c r="G1003" s="444"/>
      <c r="H1003" s="444"/>
      <c r="I1003" s="444"/>
      <c r="J1003" s="444"/>
      <c r="K1003" s="444"/>
      <c r="L1003" s="1"/>
    </row>
    <row r="1004" spans="6:12" ht="12.75">
      <c r="F1004" s="1"/>
      <c r="G1004" s="444"/>
      <c r="H1004" s="444"/>
      <c r="I1004" s="444"/>
      <c r="J1004" s="444"/>
      <c r="K1004" s="444"/>
      <c r="L1004" s="1"/>
    </row>
    <row r="1005" spans="6:12" ht="12.75">
      <c r="F1005" s="1"/>
      <c r="G1005" s="444"/>
      <c r="H1005" s="444"/>
      <c r="I1005" s="444"/>
      <c r="J1005" s="444"/>
      <c r="K1005" s="444"/>
      <c r="L1005" s="1"/>
    </row>
    <row r="1006" spans="6:12" ht="12.75">
      <c r="F1006" s="1"/>
      <c r="G1006" s="444"/>
      <c r="H1006" s="444"/>
      <c r="I1006" s="444"/>
      <c r="J1006" s="444"/>
      <c r="K1006" s="444"/>
      <c r="L1006" s="1"/>
    </row>
    <row r="1007" spans="6:12" ht="12.75">
      <c r="F1007" s="1"/>
      <c r="G1007" s="444"/>
      <c r="H1007" s="444"/>
      <c r="I1007" s="444"/>
      <c r="J1007" s="444"/>
      <c r="K1007" s="444"/>
      <c r="L1007" s="1"/>
    </row>
    <row r="1008" spans="6:12" ht="12.75">
      <c r="F1008" s="1"/>
      <c r="G1008" s="444"/>
      <c r="H1008" s="444"/>
      <c r="I1008" s="444"/>
      <c r="J1008" s="444"/>
      <c r="K1008" s="444"/>
      <c r="L1008" s="1"/>
    </row>
    <row r="1009" spans="6:12" ht="12.75">
      <c r="F1009" s="1"/>
      <c r="G1009" s="444"/>
      <c r="H1009" s="444"/>
      <c r="I1009" s="444"/>
      <c r="J1009" s="444"/>
      <c r="K1009" s="444"/>
      <c r="L1009" s="1"/>
    </row>
    <row r="1010" spans="6:12" ht="12.75">
      <c r="F1010" s="1"/>
      <c r="G1010" s="444"/>
      <c r="H1010" s="444"/>
      <c r="I1010" s="444"/>
      <c r="J1010" s="444"/>
      <c r="K1010" s="444"/>
      <c r="L1010" s="1"/>
    </row>
    <row r="1011" spans="6:12" ht="12.75">
      <c r="F1011" s="1"/>
      <c r="G1011" s="444"/>
      <c r="H1011" s="444"/>
      <c r="I1011" s="444"/>
      <c r="J1011" s="444"/>
      <c r="K1011" s="444"/>
      <c r="L1011" s="1"/>
    </row>
    <row r="1012" spans="6:12" ht="12.75">
      <c r="F1012" s="1"/>
      <c r="G1012" s="444"/>
      <c r="H1012" s="444"/>
      <c r="I1012" s="444"/>
      <c r="J1012" s="444"/>
      <c r="K1012" s="444"/>
      <c r="L1012" s="1"/>
    </row>
    <row r="1013" spans="6:12" ht="12.75">
      <c r="F1013" s="1"/>
      <c r="G1013" s="444"/>
      <c r="H1013" s="444"/>
      <c r="I1013" s="444"/>
      <c r="J1013" s="444"/>
      <c r="K1013" s="444"/>
      <c r="L1013" s="1"/>
    </row>
    <row r="1014" spans="6:12" ht="12.75">
      <c r="F1014" s="1"/>
      <c r="G1014" s="444"/>
      <c r="H1014" s="444"/>
      <c r="I1014" s="444"/>
      <c r="J1014" s="444"/>
      <c r="K1014" s="444"/>
      <c r="L1014" s="1"/>
    </row>
    <row r="1015" spans="6:12" ht="12.75">
      <c r="F1015" s="1"/>
      <c r="G1015" s="444"/>
      <c r="H1015" s="444"/>
      <c r="I1015" s="444"/>
      <c r="J1015" s="444"/>
      <c r="K1015" s="444"/>
      <c r="L1015" s="1"/>
    </row>
    <row r="1016" spans="6:12" ht="12.75">
      <c r="F1016" s="1"/>
      <c r="G1016" s="444"/>
      <c r="H1016" s="444"/>
      <c r="I1016" s="444"/>
      <c r="J1016" s="444"/>
      <c r="K1016" s="444"/>
      <c r="L1016" s="1"/>
    </row>
    <row r="1017" spans="6:12" ht="12.75">
      <c r="F1017" s="1"/>
      <c r="G1017" s="444"/>
      <c r="H1017" s="444"/>
      <c r="I1017" s="444"/>
      <c r="J1017" s="444"/>
      <c r="K1017" s="444"/>
      <c r="L1017" s="1"/>
    </row>
    <row r="1018" spans="6:12" ht="12.75">
      <c r="F1018" s="1"/>
      <c r="G1018" s="444"/>
      <c r="H1018" s="444"/>
      <c r="I1018" s="444"/>
      <c r="J1018" s="444"/>
      <c r="K1018" s="444"/>
      <c r="L1018" s="1"/>
    </row>
    <row r="1019" spans="6:12" ht="12.75">
      <c r="F1019" s="1"/>
      <c r="G1019" s="444"/>
      <c r="H1019" s="444"/>
      <c r="I1019" s="444"/>
      <c r="J1019" s="444"/>
      <c r="K1019" s="444"/>
      <c r="L1019" s="1"/>
    </row>
    <row r="1020" spans="6:12" ht="12.75">
      <c r="F1020" s="1"/>
      <c r="G1020" s="444"/>
      <c r="H1020" s="444"/>
      <c r="I1020" s="444"/>
      <c r="J1020" s="444"/>
      <c r="K1020" s="444"/>
      <c r="L1020" s="1"/>
    </row>
    <row r="1021" spans="6:12" ht="12.75">
      <c r="F1021" s="1"/>
      <c r="G1021" s="444"/>
      <c r="H1021" s="444"/>
      <c r="I1021" s="444"/>
      <c r="J1021" s="444"/>
      <c r="K1021" s="444"/>
      <c r="L1021" s="1"/>
    </row>
    <row r="1022" spans="6:12" ht="12.75">
      <c r="F1022" s="1"/>
      <c r="G1022" s="444"/>
      <c r="H1022" s="444"/>
      <c r="I1022" s="444"/>
      <c r="J1022" s="444"/>
      <c r="K1022" s="444"/>
      <c r="L1022" s="1"/>
    </row>
    <row r="1023" spans="6:12" ht="12.75">
      <c r="F1023" s="1"/>
      <c r="G1023" s="444"/>
      <c r="H1023" s="444"/>
      <c r="I1023" s="444"/>
      <c r="J1023" s="444"/>
      <c r="K1023" s="444"/>
      <c r="L1023" s="1"/>
    </row>
    <row r="1024" spans="6:12" ht="12.75">
      <c r="F1024" s="1"/>
      <c r="G1024" s="444"/>
      <c r="H1024" s="444"/>
      <c r="I1024" s="444"/>
      <c r="J1024" s="444"/>
      <c r="K1024" s="444"/>
      <c r="L1024" s="1"/>
    </row>
    <row r="1025" spans="6:12" ht="12.75">
      <c r="F1025" s="1"/>
      <c r="G1025" s="444"/>
      <c r="H1025" s="444"/>
      <c r="I1025" s="444"/>
      <c r="J1025" s="444"/>
      <c r="K1025" s="444"/>
      <c r="L1025" s="1"/>
    </row>
    <row r="1026" spans="6:12" ht="12.75">
      <c r="F1026" s="1"/>
      <c r="G1026" s="444"/>
      <c r="H1026" s="444"/>
      <c r="I1026" s="444"/>
      <c r="J1026" s="444"/>
      <c r="K1026" s="444"/>
      <c r="L1026" s="1"/>
    </row>
    <row r="1027" spans="6:12" ht="12.75">
      <c r="F1027" s="1"/>
      <c r="G1027" s="444"/>
      <c r="H1027" s="444"/>
      <c r="I1027" s="444"/>
      <c r="J1027" s="444"/>
      <c r="K1027" s="444"/>
      <c r="L1027" s="1"/>
    </row>
    <row r="1028" spans="6:12" ht="12.75">
      <c r="F1028" s="1"/>
      <c r="G1028" s="444"/>
      <c r="H1028" s="444"/>
      <c r="I1028" s="444"/>
      <c r="J1028" s="444"/>
      <c r="K1028" s="444"/>
      <c r="L1028" s="1"/>
    </row>
    <row r="1029" spans="6:12" ht="12.75">
      <c r="F1029" s="1"/>
      <c r="G1029" s="444"/>
      <c r="H1029" s="444"/>
      <c r="I1029" s="444"/>
      <c r="J1029" s="444"/>
      <c r="K1029" s="444"/>
      <c r="L1029" s="1"/>
    </row>
    <row r="1030" spans="6:12" ht="12.75">
      <c r="F1030" s="1"/>
      <c r="G1030" s="444"/>
      <c r="H1030" s="444"/>
      <c r="I1030" s="444"/>
      <c r="J1030" s="444"/>
      <c r="K1030" s="444"/>
      <c r="L1030" s="1"/>
    </row>
    <row r="1031" spans="6:12" ht="12.75">
      <c r="F1031" s="1"/>
      <c r="G1031" s="444"/>
      <c r="H1031" s="444"/>
      <c r="I1031" s="444"/>
      <c r="J1031" s="444"/>
      <c r="K1031" s="444"/>
      <c r="L1031" s="1"/>
    </row>
    <row r="1032" spans="6:12" ht="12.75">
      <c r="F1032" s="1"/>
      <c r="G1032" s="444"/>
      <c r="H1032" s="444"/>
      <c r="I1032" s="444"/>
      <c r="J1032" s="444"/>
      <c r="K1032" s="444"/>
      <c r="L1032" s="1"/>
    </row>
    <row r="1033" spans="6:12" ht="12.75">
      <c r="F1033" s="1"/>
      <c r="G1033" s="444"/>
      <c r="H1033" s="444"/>
      <c r="I1033" s="444"/>
      <c r="J1033" s="444"/>
      <c r="K1033" s="444"/>
      <c r="L1033" s="1"/>
    </row>
    <row r="1034" spans="6:12" ht="12.75">
      <c r="F1034" s="1"/>
      <c r="G1034" s="444"/>
      <c r="H1034" s="444"/>
      <c r="I1034" s="444"/>
      <c r="J1034" s="444"/>
      <c r="K1034" s="444"/>
      <c r="L1034" s="1"/>
    </row>
    <row r="1035" spans="6:12" ht="12.75">
      <c r="F1035" s="1"/>
      <c r="G1035" s="444"/>
      <c r="H1035" s="444"/>
      <c r="I1035" s="444"/>
      <c r="J1035" s="444"/>
      <c r="K1035" s="444"/>
      <c r="L1035" s="1"/>
    </row>
    <row r="1036" spans="6:12" ht="12.75">
      <c r="F1036" s="1"/>
      <c r="G1036" s="444"/>
      <c r="H1036" s="444"/>
      <c r="I1036" s="444"/>
      <c r="J1036" s="444"/>
      <c r="K1036" s="444"/>
      <c r="L1036" s="1"/>
    </row>
    <row r="1037" spans="6:12" ht="12.75">
      <c r="F1037" s="1"/>
      <c r="G1037" s="444"/>
      <c r="H1037" s="444"/>
      <c r="I1037" s="444"/>
      <c r="J1037" s="444"/>
      <c r="K1037" s="444"/>
      <c r="L1037" s="1"/>
    </row>
  </sheetData>
  <mergeCells count="11">
    <mergeCell ref="P17:U17"/>
    <mergeCell ref="P21:U21"/>
    <mergeCell ref="P31:U31"/>
    <mergeCell ref="I40:N40"/>
    <mergeCell ref="I24:N24"/>
    <mergeCell ref="B3:G3"/>
    <mergeCell ref="I3:N3"/>
    <mergeCell ref="P3:U3"/>
    <mergeCell ref="P11:U11"/>
    <mergeCell ref="D1:U1"/>
    <mergeCell ref="B1:C1"/>
  </mergeCells>
  <conditionalFormatting sqref="D5:D48 K26:K38 K5:K22 R5:R9 R13:R15 R19 R23:R28 R33:R34 K42:K43">
    <cfRule type="cellIs" dxfId="4" priority="4" operator="greaterThan">
      <formula>0</formula>
    </cfRule>
  </conditionalFormatting>
  <conditionalFormatting sqref="G5:G49 N5:N22 U5:U10 U13:U16 N26:N38 U19:U20 U33:U35 N42:N43 U23:U28">
    <cfRule type="notContainsBlanks" dxfId="3" priority="5">
      <formula>LEN(TRIM(G5))&gt;0</formula>
    </cfRule>
  </conditionalFormatting>
  <conditionalFormatting sqref="D67:D160">
    <cfRule type="containsBlanks" dxfId="2" priority="6">
      <formula>LEN(TRIM(D67))=0</formula>
    </cfRule>
  </conditionalFormatting>
  <conditionalFormatting sqref="E5:E48 L42:L43 L26:L38 L5:L22 S5:S9 S13:S15 S19 S23:S28 S33:S34">
    <cfRule type="cellIs" dxfId="1" priority="1" operator="lessThan">
      <formula>0</formula>
    </cfRule>
    <cfRule type="cellIs" dxfId="0" priority="2" operator="greaterThan">
      <formula>0.01</formula>
    </cfRule>
  </conditionalFormatting>
  <dataValidations count="3">
    <dataValidation type="list" allowBlank="1" sqref="G5:G48 U5:U9 N5:N22 U13:U15 U19 U23:U28 N26:N38 U33:U34 N42:N43" xr:uid="{00000000-0002-0000-0400-000001000000}">
      <formula1>$C$232:$C$243</formula1>
    </dataValidation>
    <dataValidation type="list" allowBlank="1" sqref="U16" xr:uid="{00000000-0002-0000-0400-000002000000}">
      <formula1>"...,En Stock,Cdé au drive,Cdé en rayon Cr.,Cdé en rayon Leg."</formula1>
    </dataValidation>
    <dataValidation type="list" allowBlank="1" sqref="B1:B2 C2" xr:uid="{DB82FB10-8CE5-4A3D-8541-043F3EF6B306}">
      <formula1>$A$300:$A$351</formula1>
    </dataValidation>
  </dataValidations>
  <pageMargins left="0.25" right="0.25" top="0.75" bottom="0.75" header="0.3" footer="0.3"/>
  <pageSetup paperSize="9" scale="6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4" r:id="rId4" name="Button 40">
              <controlPr defaultSize="0" print="0" autoFill="0" autoPict="0">
                <anchor moveWithCells="1" sizeWithCells="1">
                  <from>
                    <xdr:col>0</xdr:col>
                    <xdr:colOff>104775</xdr:colOff>
                    <xdr:row>163</xdr:row>
                    <xdr:rowOff>95250</xdr:rowOff>
                  </from>
                  <to>
                    <xdr:col>2</xdr:col>
                    <xdr:colOff>933450</xdr:colOff>
                    <xdr:row>167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5" name="Button 41">
              <controlPr defaultSize="0" print="0" autoFill="0" autoPict="0">
                <anchor moveWithCells="1" sizeWithCells="1">
                  <from>
                    <xdr:col>0</xdr:col>
                    <xdr:colOff>104775</xdr:colOff>
                    <xdr:row>163</xdr:row>
                    <xdr:rowOff>95250</xdr:rowOff>
                  </from>
                  <to>
                    <xdr:col>2</xdr:col>
                    <xdr:colOff>933450</xdr:colOff>
                    <xdr:row>167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6" name="Button 42">
              <controlPr defaultSize="0" print="0" autoFill="0" autoPict="0">
                <anchor moveWithCells="1" sizeWithCells="1">
                  <from>
                    <xdr:col>0</xdr:col>
                    <xdr:colOff>104775</xdr:colOff>
                    <xdr:row>163</xdr:row>
                    <xdr:rowOff>95250</xdr:rowOff>
                  </from>
                  <to>
                    <xdr:col>2</xdr:col>
                    <xdr:colOff>933450</xdr:colOff>
                    <xdr:row>167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7" name="Button 43">
              <controlPr defaultSize="0" print="0" autoFill="0" autoPict="0">
                <anchor moveWithCells="1" sizeWithCells="1">
                  <from>
                    <xdr:col>0</xdr:col>
                    <xdr:colOff>104775</xdr:colOff>
                    <xdr:row>163</xdr:row>
                    <xdr:rowOff>95250</xdr:rowOff>
                  </from>
                  <to>
                    <xdr:col>2</xdr:col>
                    <xdr:colOff>933450</xdr:colOff>
                    <xdr:row>167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rgb="FF000000"/>
    <outlinePr summaryBelow="0" summaryRight="0"/>
  </sheetPr>
  <dimension ref="A1:A1000"/>
  <sheetViews>
    <sheetView workbookViewId="0">
      <selection activeCell="B16" sqref="B16"/>
    </sheetView>
  </sheetViews>
  <sheetFormatPr defaultColWidth="14.28515625" defaultRowHeight="15.75" customHeight="1"/>
  <sheetData>
    <row r="1" ht="12.75"/>
    <row r="2" ht="12.75"/>
    <row r="6" ht="12.75"/>
    <row r="13" ht="12.75"/>
    <row r="15" ht="12.75"/>
    <row r="16" ht="12.75"/>
    <row r="18" ht="12.75"/>
    <row r="24" ht="12.75"/>
    <row r="25" ht="12.75"/>
    <row r="26" ht="12.75"/>
    <row r="29" ht="12.75"/>
    <row r="30" ht="12.75"/>
    <row r="31" ht="12.75"/>
    <row r="36" ht="12.75"/>
    <row r="38" ht="12.75"/>
    <row r="39" ht="12.75"/>
    <row r="40" ht="12.75"/>
    <row r="41" ht="12.75"/>
    <row r="42" ht="12.75"/>
    <row r="43" ht="12.75"/>
    <row r="44" ht="12.75"/>
    <row r="45" ht="12.75"/>
    <row r="46" ht="12.75"/>
    <row r="47" ht="12.75"/>
    <row r="48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71" ht="12.75"/>
    <row r="72" ht="12.75"/>
    <row r="73" ht="12.75"/>
    <row r="75" ht="12.75"/>
    <row r="77" ht="12.75"/>
    <row r="80" ht="12.75"/>
    <row r="91" ht="12.75"/>
    <row r="94" ht="12.75"/>
    <row r="95" ht="12.75"/>
    <row r="98" ht="12.75"/>
    <row r="99" ht="12.75"/>
    <row r="100" ht="12.75"/>
    <row r="101" ht="12.75"/>
    <row r="102" ht="12.75"/>
    <row r="103" ht="12.75"/>
    <row r="104" ht="12.75"/>
    <row r="105" ht="12.75"/>
    <row r="106" ht="12.75"/>
    <row r="107" ht="12.75"/>
    <row r="108" ht="12.75"/>
    <row r="109" ht="12.75"/>
    <row r="110" ht="12.75"/>
    <row r="111" ht="12.75"/>
    <row r="112" ht="12.75"/>
    <row r="113" ht="12.75"/>
    <row r="114" ht="12.75"/>
    <row r="115" ht="12.75"/>
    <row r="116" ht="12.75"/>
    <row r="117" ht="12.75"/>
    <row r="118" ht="12.75"/>
    <row r="119" ht="12.75"/>
    <row r="120" ht="12.75"/>
    <row r="121" ht="12.75"/>
    <row r="122" ht="12.75"/>
    <row r="123" ht="12.75"/>
    <row r="124" ht="12.75"/>
    <row r="125" ht="12.75"/>
    <row r="126" ht="12.75"/>
    <row r="127" ht="12.75"/>
    <row r="128" ht="12.75"/>
    <row r="129" ht="12.75"/>
    <row r="130" ht="12.75"/>
    <row r="131" ht="12.75"/>
    <row r="132" ht="12.75"/>
    <row r="133" ht="12.75"/>
    <row r="134" ht="12.75"/>
    <row r="135" ht="12.75"/>
    <row r="136" ht="12.75"/>
    <row r="137" ht="12.75"/>
    <row r="138" ht="12.75"/>
    <row r="139" ht="12.75"/>
    <row r="140" ht="12.75"/>
    <row r="141" ht="12.75"/>
    <row r="142" ht="12.75"/>
    <row r="143" ht="12.75"/>
    <row r="144" ht="12.75"/>
    <row r="145" ht="12.75"/>
    <row r="146" ht="12.75"/>
    <row r="147" ht="12.75"/>
    <row r="148" ht="12.75"/>
    <row r="149" ht="12.75"/>
    <row r="150" ht="12.75"/>
    <row r="151" ht="12.75"/>
    <row r="152" ht="12.75"/>
    <row r="153" ht="12.75"/>
    <row r="154" ht="12.75"/>
    <row r="155" ht="12.75"/>
    <row r="156" ht="12.75"/>
    <row r="157" ht="12.75"/>
    <row r="158" ht="12.75"/>
    <row r="159" ht="12.75"/>
    <row r="160" ht="12.75"/>
    <row r="161" ht="12.75"/>
    <row r="162" ht="12.75"/>
    <row r="163" ht="12.75"/>
    <row r="164" ht="12.75"/>
    <row r="165" ht="12.75"/>
    <row r="166" ht="12.75"/>
    <row r="167" ht="12.75"/>
    <row r="168" ht="12.75"/>
    <row r="169" ht="12.75"/>
    <row r="170" ht="12.75"/>
    <row r="171" ht="12.75"/>
    <row r="172" ht="12.75"/>
    <row r="173" ht="12.75"/>
    <row r="174" ht="12.75"/>
    <row r="175" ht="12.75"/>
    <row r="176" ht="12.75"/>
    <row r="177" ht="12.75"/>
    <row r="178" ht="12.75"/>
    <row r="179" ht="12.75"/>
    <row r="180" ht="12.75"/>
    <row r="181" ht="12.75"/>
    <row r="182" ht="12.75"/>
    <row r="183" ht="12.75"/>
    <row r="184" ht="12.75"/>
    <row r="185" ht="12.75"/>
    <row r="186" ht="12.75"/>
    <row r="187" ht="12.75"/>
    <row r="188" ht="12.75"/>
    <row r="189" ht="12.75"/>
    <row r="190" ht="12.75"/>
    <row r="191" ht="12.75"/>
    <row r="192" ht="12.75"/>
    <row r="193" ht="12.75"/>
    <row r="194" ht="12.75"/>
    <row r="195" ht="12.75"/>
    <row r="196" ht="12.75"/>
    <row r="197" ht="12.75"/>
    <row r="198" ht="12.75"/>
    <row r="199" ht="12.75"/>
    <row r="200" ht="12.75"/>
    <row r="201" ht="12.75"/>
    <row r="202" ht="12.75"/>
    <row r="203" ht="12.75"/>
    <row r="204" ht="12.75"/>
    <row r="205" ht="12.75"/>
    <row r="206" ht="12.75"/>
    <row r="207" ht="12.75"/>
    <row r="208" ht="12.75"/>
    <row r="209" ht="12.75"/>
    <row r="210" ht="12.75"/>
    <row r="211" ht="12.75"/>
    <row r="212" ht="12.75"/>
    <row r="213" ht="12.75"/>
    <row r="214" ht="12.75"/>
    <row r="215" ht="12.75"/>
    <row r="216" ht="12.75"/>
    <row r="217" ht="12.75"/>
    <row r="218" ht="12.75"/>
    <row r="219" ht="12.75"/>
    <row r="220" ht="12.75"/>
    <row r="221" ht="12.75"/>
    <row r="222" ht="12.75"/>
    <row r="223" ht="12.75"/>
    <row r="224" ht="12.75"/>
    <row r="225" ht="12.75"/>
    <row r="226" ht="12.75"/>
    <row r="227" ht="12.75"/>
    <row r="228" ht="12.75"/>
    <row r="229" ht="12.75"/>
    <row r="230" ht="12.75"/>
    <row r="231" ht="12.75"/>
    <row r="232" ht="12.75"/>
    <row r="233" ht="12.75"/>
    <row r="234" ht="12.75"/>
    <row r="235" ht="12.75"/>
    <row r="236" ht="12.75"/>
    <row r="237" ht="12.75"/>
    <row r="238" ht="12.75"/>
    <row r="239" ht="12.75"/>
    <row r="240" ht="12.75"/>
    <row r="241" ht="12.75"/>
    <row r="242" ht="12.75"/>
    <row r="243" ht="12.75"/>
    <row r="244" ht="12.75"/>
    <row r="245" ht="12.75"/>
    <row r="246" ht="12.75"/>
    <row r="247" ht="12.75"/>
    <row r="248" ht="12.75"/>
    <row r="249" ht="12.75"/>
    <row r="250" ht="12.75"/>
    <row r="251" ht="12.75"/>
    <row r="252" ht="12.75"/>
    <row r="253" ht="12.75"/>
    <row r="254" ht="12.75"/>
    <row r="255" ht="12.75"/>
    <row r="256" ht="12.75"/>
    <row r="257" ht="12.75"/>
    <row r="258" ht="12.75"/>
    <row r="259" ht="12.75"/>
    <row r="260" ht="12.75"/>
    <row r="261" ht="12.75"/>
    <row r="262" ht="12.75"/>
    <row r="263" ht="12.75"/>
    <row r="264" ht="12.75"/>
    <row r="265" ht="12.75"/>
    <row r="266" ht="12.75"/>
    <row r="267" ht="12.75"/>
    <row r="268" ht="12.75"/>
    <row r="269" ht="12.75"/>
    <row r="270" ht="12.75"/>
    <row r="271" ht="12.75"/>
    <row r="272" ht="12.75"/>
    <row r="273" ht="12.75"/>
    <row r="274" ht="12.75"/>
    <row r="275" ht="12.75"/>
    <row r="276" ht="12.75"/>
    <row r="277" ht="12.75"/>
    <row r="278" ht="12.75"/>
    <row r="279" ht="12.75"/>
    <row r="280" ht="12.75"/>
    <row r="281" ht="12.75"/>
    <row r="282" ht="12.75"/>
    <row r="283" ht="12.75"/>
    <row r="284" ht="12.75"/>
    <row r="285" ht="12.75"/>
    <row r="286" ht="12.75"/>
    <row r="287" ht="12.75"/>
    <row r="288" ht="12.75"/>
    <row r="289" ht="12.75"/>
    <row r="290" ht="12.75"/>
    <row r="291" ht="12.75"/>
    <row r="292" ht="12.75"/>
    <row r="293" ht="12.75"/>
    <row r="294" ht="12.75"/>
    <row r="295" ht="12.75"/>
    <row r="296" ht="12.75"/>
    <row r="297" ht="12.75"/>
    <row r="298" ht="12.75"/>
    <row r="299" ht="12.75"/>
    <row r="300" ht="12.75"/>
    <row r="301" ht="12.75"/>
    <row r="302" ht="12.75"/>
    <row r="303" ht="12.75"/>
    <row r="304" ht="12.75"/>
    <row r="305" ht="12.75"/>
    <row r="306" ht="12.75"/>
    <row r="307" ht="12.75"/>
    <row r="308" ht="12.75"/>
    <row r="309" ht="12.75"/>
    <row r="310" ht="12.75"/>
    <row r="311" ht="12.75"/>
    <row r="312" ht="12.75"/>
    <row r="313" ht="12.75"/>
    <row r="314" ht="12.75"/>
    <row r="315" ht="12.75"/>
    <row r="316" ht="12.75"/>
    <row r="317" ht="12.75"/>
    <row r="318" ht="12.75"/>
    <row r="319" ht="12.75"/>
    <row r="320" ht="12.75"/>
    <row r="321" ht="12.75"/>
    <row r="322" ht="12.75"/>
    <row r="323" ht="12.75"/>
    <row r="324" ht="12.75"/>
    <row r="325" ht="12.75"/>
    <row r="326" ht="12.75"/>
    <row r="327" ht="12.75"/>
    <row r="328" ht="12.75"/>
    <row r="329" ht="12.75"/>
    <row r="330" ht="12.75"/>
    <row r="331" ht="12.75"/>
    <row r="332" ht="12.75"/>
    <row r="333" ht="12.75"/>
    <row r="334" ht="12.75"/>
    <row r="335" ht="12.75"/>
    <row r="336" ht="12.75"/>
    <row r="337" ht="12.75"/>
    <row r="338" ht="12.75"/>
    <row r="339" ht="12.75"/>
    <row r="340" ht="12.75"/>
    <row r="341" ht="12.75"/>
    <row r="342" ht="12.75"/>
    <row r="343" ht="12.75"/>
    <row r="344" ht="12.75"/>
    <row r="345" ht="12.75"/>
    <row r="346" ht="12.75"/>
    <row r="347" ht="12.75"/>
    <row r="348" ht="12.75"/>
    <row r="349" ht="12.75"/>
    <row r="350" ht="12.75"/>
    <row r="351" ht="12.75"/>
    <row r="352" ht="12.75"/>
    <row r="353" ht="12.75"/>
    <row r="354" ht="12.75"/>
    <row r="355" ht="12.75"/>
    <row r="356" ht="12.75"/>
    <row r="357" ht="12.75"/>
    <row r="358" ht="12.75"/>
    <row r="359" ht="12.75"/>
    <row r="360" ht="12.75"/>
    <row r="361" ht="12.75"/>
    <row r="362" ht="12.75"/>
    <row r="363" ht="12.75"/>
    <row r="364" ht="12.75"/>
    <row r="365" ht="12.75"/>
    <row r="366" ht="12.75"/>
    <row r="367" ht="12.75"/>
    <row r="368" ht="12.75"/>
    <row r="369" ht="12.75"/>
    <row r="370" ht="12.75"/>
    <row r="371" ht="12.75"/>
    <row r="372" ht="12.75"/>
    <row r="373" ht="12.75"/>
    <row r="374" ht="12.75"/>
    <row r="375" ht="12.75"/>
    <row r="376" ht="12.75"/>
    <row r="377" ht="12.75"/>
    <row r="378" ht="12.75"/>
    <row r="379" ht="12.75"/>
    <row r="380" ht="12.75"/>
    <row r="381" ht="12.75"/>
    <row r="382" ht="12.75"/>
    <row r="383" ht="12.75"/>
    <row r="384" ht="12.75"/>
    <row r="385" ht="12.75"/>
    <row r="386" ht="12.75"/>
    <row r="387" ht="12.75"/>
    <row r="388" ht="12.75"/>
    <row r="389" ht="12.75"/>
    <row r="390" ht="12.75"/>
    <row r="391" ht="12.75"/>
    <row r="392" ht="12.75"/>
    <row r="393" ht="12.75"/>
    <row r="394" ht="12.75"/>
    <row r="395" ht="12.75"/>
    <row r="396" ht="12.75"/>
    <row r="397" ht="12.75"/>
    <row r="398" ht="12.75"/>
    <row r="399" ht="12.75"/>
    <row r="400" ht="12.75"/>
    <row r="401" ht="12.75"/>
    <row r="402" ht="12.75"/>
    <row r="403" ht="12.75"/>
    <row r="404" ht="12.75"/>
    <row r="405" ht="12.75"/>
    <row r="406" ht="12.75"/>
    <row r="407" ht="12.75"/>
    <row r="408" ht="12.75"/>
    <row r="409" ht="12.75"/>
    <row r="410" ht="12.75"/>
    <row r="411" ht="12.75"/>
    <row r="412" ht="12.75"/>
    <row r="413" ht="12.75"/>
    <row r="414" ht="12.75"/>
    <row r="415" ht="12.75"/>
    <row r="416" ht="12.75"/>
    <row r="417" ht="12.75"/>
    <row r="418" ht="12.75"/>
    <row r="419" ht="12.75"/>
    <row r="420" ht="12.75"/>
    <row r="421" ht="12.75"/>
    <row r="422" ht="12.75"/>
    <row r="423" ht="12.75"/>
    <row r="424" ht="12.75"/>
    <row r="425" ht="12.75"/>
    <row r="426" ht="12.75"/>
    <row r="427" ht="12.75"/>
    <row r="428" ht="12.75"/>
    <row r="429" ht="12.75"/>
    <row r="430" ht="12.75"/>
    <row r="431" ht="12.75"/>
    <row r="432" ht="12.75"/>
    <row r="433" ht="12.75"/>
    <row r="434" ht="12.75"/>
    <row r="435" ht="12.75"/>
    <row r="436" ht="12.75"/>
    <row r="437" ht="12.75"/>
    <row r="438" ht="12.75"/>
    <row r="439" ht="12.75"/>
    <row r="440" ht="12.75"/>
    <row r="441" ht="12.75"/>
    <row r="442" ht="12.75"/>
    <row r="443" ht="12.75"/>
    <row r="444" ht="12.75"/>
    <row r="445" ht="12.75"/>
    <row r="446" ht="12.75"/>
    <row r="447" ht="12.75"/>
    <row r="448" ht="12.75"/>
    <row r="449" ht="12.75"/>
    <row r="450" ht="12.75"/>
    <row r="451" ht="12.75"/>
    <row r="452" ht="12.75"/>
    <row r="453" ht="12.75"/>
    <row r="454" ht="12.75"/>
    <row r="455" ht="12.75"/>
    <row r="456" ht="12.75"/>
    <row r="457" ht="12.75"/>
    <row r="458" ht="12.75"/>
    <row r="459" ht="12.75"/>
    <row r="460" ht="12.75"/>
    <row r="461" ht="12.75"/>
    <row r="462" ht="12.75"/>
    <row r="463" ht="12.75"/>
    <row r="464" ht="12.75"/>
    <row r="465" ht="12.75"/>
    <row r="466" ht="12.75"/>
    <row r="467" ht="12.75"/>
    <row r="468" ht="12.75"/>
    <row r="469" ht="12.75"/>
    <row r="470" ht="12.75"/>
    <row r="471" ht="12.75"/>
    <row r="472" ht="12.75"/>
    <row r="473" ht="12.75"/>
    <row r="474" ht="12.75"/>
    <row r="475" ht="12.75"/>
    <row r="476" ht="12.75"/>
    <row r="477" ht="12.75"/>
    <row r="478" ht="12.75"/>
    <row r="479" ht="12.75"/>
    <row r="480" ht="12.75"/>
    <row r="481" ht="12.75"/>
    <row r="482" ht="12.75"/>
    <row r="483" ht="12.75"/>
    <row r="484" ht="12.75"/>
    <row r="485" ht="12.75"/>
    <row r="486" ht="12.75"/>
    <row r="487" ht="12.75"/>
    <row r="488" ht="12.75"/>
    <row r="489" ht="12.75"/>
    <row r="490" ht="12.75"/>
    <row r="491" ht="12.75"/>
    <row r="492" ht="12.75"/>
    <row r="493" ht="12.75"/>
    <row r="494" ht="12.75"/>
    <row r="495" ht="12.75"/>
    <row r="496" ht="12.75"/>
    <row r="497" ht="12.75"/>
    <row r="498" ht="12.75"/>
    <row r="499" ht="12.75"/>
    <row r="500" ht="12.75"/>
    <row r="501" ht="12.75"/>
    <row r="502" ht="12.75"/>
    <row r="503" ht="12.75"/>
    <row r="504" ht="12.75"/>
    <row r="505" ht="12.75"/>
    <row r="506" ht="12.75"/>
    <row r="507" ht="12.75"/>
    <row r="508" ht="12.75"/>
    <row r="509" ht="12.75"/>
    <row r="510" ht="12.75"/>
    <row r="511" ht="12.75"/>
    <row r="512" ht="12.75"/>
    <row r="513" ht="12.75"/>
    <row r="514" ht="12.75"/>
    <row r="515" ht="12.75"/>
    <row r="516" ht="12.75"/>
    <row r="517" ht="12.75"/>
    <row r="518" ht="12.75"/>
    <row r="519" ht="12.75"/>
    <row r="520" ht="12.75"/>
    <row r="521" ht="12.75"/>
    <row r="522" ht="12.75"/>
    <row r="523" ht="12.75"/>
    <row r="524" ht="12.75"/>
    <row r="525" ht="12.75"/>
    <row r="526" ht="12.75"/>
    <row r="527" ht="12.75"/>
    <row r="528" ht="12.75"/>
    <row r="529" ht="12.75"/>
    <row r="530" ht="12.75"/>
    <row r="531" ht="12.75"/>
    <row r="532" ht="12.75"/>
    <row r="533" ht="12.75"/>
    <row r="534" ht="12.75"/>
    <row r="535" ht="12.75"/>
    <row r="536" ht="12.75"/>
    <row r="537" ht="12.75"/>
    <row r="538" ht="12.75"/>
    <row r="539" ht="12.75"/>
    <row r="540" ht="12.75"/>
    <row r="541" ht="12.75"/>
    <row r="542" ht="12.75"/>
    <row r="543" ht="12.75"/>
    <row r="544" ht="12.75"/>
    <row r="545" ht="12.75"/>
    <row r="546" ht="12.75"/>
    <row r="547" ht="12.75"/>
    <row r="548" ht="12.75"/>
    <row r="549" ht="12.75"/>
    <row r="550" ht="12.75"/>
    <row r="551" ht="12.75"/>
    <row r="552" ht="12.75"/>
    <row r="553" ht="12.75"/>
    <row r="554" ht="12.75"/>
    <row r="555" ht="12.75"/>
    <row r="556" ht="12.75"/>
    <row r="557" ht="12.75"/>
    <row r="558" ht="12.75"/>
    <row r="559" ht="12.75"/>
    <row r="560" ht="12.75"/>
    <row r="561" ht="12.75"/>
    <row r="562" ht="12.75"/>
    <row r="563" ht="12.75"/>
    <row r="564" ht="12.75"/>
    <row r="565" ht="12.75"/>
    <row r="566" ht="12.75"/>
    <row r="567" ht="12.75"/>
    <row r="568" ht="12.75"/>
    <row r="569" ht="12.75"/>
    <row r="570" ht="12.75"/>
    <row r="571" ht="12.75"/>
    <row r="572" ht="12.75"/>
    <row r="573" ht="12.75"/>
    <row r="574" ht="12.75"/>
    <row r="575" ht="12.75"/>
    <row r="576" ht="12.75"/>
    <row r="577" ht="12.75"/>
    <row r="578" ht="12.75"/>
    <row r="579" ht="12.75"/>
    <row r="580" ht="12.75"/>
    <row r="581" ht="12.75"/>
    <row r="582" ht="12.75"/>
    <row r="583" ht="12.75"/>
    <row r="584" ht="12.75"/>
    <row r="585" ht="12.75"/>
    <row r="586" ht="12.75"/>
    <row r="587" ht="12.75"/>
    <row r="588" ht="12.75"/>
    <row r="589" ht="12.75"/>
    <row r="590" ht="12.75"/>
    <row r="591" ht="12.75"/>
    <row r="592" ht="12.75"/>
    <row r="593" ht="12.75"/>
    <row r="594" ht="12.75"/>
    <row r="595" ht="12.75"/>
    <row r="596" ht="12.75"/>
    <row r="597" ht="12.75"/>
    <row r="598" ht="12.75"/>
    <row r="599" ht="12.75"/>
    <row r="600" ht="12.75"/>
    <row r="601" ht="12.75"/>
    <row r="602" ht="12.75"/>
    <row r="603" ht="12.75"/>
    <row r="604" ht="12.75"/>
    <row r="605" ht="12.75"/>
    <row r="606" ht="12.75"/>
    <row r="607" ht="12.75"/>
    <row r="608" ht="12.75"/>
    <row r="609" ht="12.75"/>
    <row r="610" ht="12.75"/>
    <row r="611" ht="12.75"/>
    <row r="612" ht="12.75"/>
    <row r="613" ht="12.75"/>
    <row r="614" ht="12.75"/>
    <row r="615" ht="12.75"/>
    <row r="616" ht="12.75"/>
    <row r="617" ht="12.75"/>
    <row r="618" ht="12.75"/>
    <row r="619" ht="12.75"/>
    <row r="620" ht="12.75"/>
    <row r="621" ht="12.75"/>
    <row r="622" ht="12.75"/>
    <row r="623" ht="12.75"/>
    <row r="624" ht="12.75"/>
    <row r="625" ht="12.75"/>
    <row r="626" ht="12.75"/>
    <row r="627" ht="12.75"/>
    <row r="628" ht="12.75"/>
    <row r="629" ht="12.75"/>
    <row r="630" ht="12.75"/>
    <row r="631" ht="12.75"/>
    <row r="632" ht="12.75"/>
    <row r="633" ht="12.75"/>
    <row r="634" ht="12.75"/>
    <row r="635" ht="12.75"/>
    <row r="636" ht="12.75"/>
    <row r="637" ht="12.75"/>
    <row r="638" ht="12.75"/>
    <row r="639" ht="12.75"/>
    <row r="640" ht="12.75"/>
    <row r="641" ht="12.75"/>
    <row r="642" ht="12.75"/>
    <row r="643" ht="12.75"/>
    <row r="644" ht="12.75"/>
    <row r="645" ht="12.75"/>
    <row r="646" ht="12.75"/>
    <row r="647" ht="12.75"/>
    <row r="648" ht="12.75"/>
    <row r="649" ht="12.75"/>
    <row r="650" ht="12.75"/>
    <row r="651" ht="12.75"/>
    <row r="652" ht="12.75"/>
    <row r="653" ht="12.75"/>
    <row r="654" ht="12.75"/>
    <row r="655" ht="12.75"/>
    <row r="656" ht="12.75"/>
    <row r="657" ht="12.75"/>
    <row r="658" ht="12.75"/>
    <row r="659" ht="12.75"/>
    <row r="660" ht="12.75"/>
    <row r="661" ht="12.75"/>
    <row r="662" ht="12.75"/>
    <row r="663" ht="12.75"/>
    <row r="664" ht="12.75"/>
    <row r="665" ht="12.75"/>
    <row r="666" ht="12.75"/>
    <row r="667" ht="12.75"/>
    <row r="668" ht="12.75"/>
    <row r="669" ht="12.75"/>
    <row r="670" ht="12.75"/>
    <row r="671" ht="12.75"/>
    <row r="672" ht="12.75"/>
    <row r="673" ht="12.75"/>
    <row r="674" ht="12.75"/>
    <row r="675" ht="12.75"/>
    <row r="676" ht="12.75"/>
    <row r="677" ht="12.75"/>
    <row r="678" ht="12.75"/>
    <row r="679" ht="12.75"/>
    <row r="680" ht="12.75"/>
    <row r="681" ht="12.75"/>
    <row r="682" ht="12.75"/>
    <row r="683" ht="12.75"/>
    <row r="684" ht="12.75"/>
    <row r="685" ht="12.75"/>
    <row r="686" ht="12.75"/>
    <row r="687" ht="12.75"/>
    <row r="688" ht="12.75"/>
    <row r="689" ht="12.75"/>
    <row r="690" ht="12.75"/>
    <row r="691" ht="12.75"/>
    <row r="692" ht="12.75"/>
    <row r="693" ht="12.75"/>
    <row r="694" ht="12.75"/>
    <row r="695" ht="12.75"/>
    <row r="696" ht="12.75"/>
    <row r="697" ht="12.75"/>
    <row r="698" ht="12.75"/>
    <row r="699" ht="12.75"/>
    <row r="700" ht="12.75"/>
    <row r="701" ht="12.75"/>
    <row r="702" ht="12.75"/>
    <row r="703" ht="12.75"/>
    <row r="704" ht="12.75"/>
    <row r="705" ht="12.75"/>
    <row r="706" ht="12.75"/>
    <row r="707" ht="12.75"/>
    <row r="708" ht="12.75"/>
    <row r="709" ht="12.75"/>
    <row r="710" ht="12.75"/>
    <row r="711" ht="12.75"/>
    <row r="712" ht="12.75"/>
    <row r="713" ht="12.75"/>
    <row r="714" ht="12.75"/>
    <row r="715" ht="12.75"/>
    <row r="716" ht="12.75"/>
    <row r="717" ht="12.75"/>
    <row r="718" ht="12.75"/>
    <row r="719" ht="12.75"/>
    <row r="720" ht="12.75"/>
    <row r="721" ht="12.75"/>
    <row r="722" ht="12.75"/>
    <row r="723" ht="12.75"/>
    <row r="724" ht="12.75"/>
    <row r="725" ht="12.75"/>
    <row r="726" ht="12.75"/>
    <row r="727" ht="12.75"/>
    <row r="728" ht="12.75"/>
    <row r="729" ht="12.75"/>
    <row r="730" ht="12.75"/>
    <row r="731" ht="12.75"/>
    <row r="732" ht="12.75"/>
    <row r="733" ht="12.75"/>
    <row r="734" ht="12.75"/>
    <row r="735" ht="12.75"/>
    <row r="736" ht="12.75"/>
    <row r="737" ht="12.75"/>
    <row r="738" ht="12.75"/>
    <row r="739" ht="12.75"/>
    <row r="740" ht="12.75"/>
    <row r="741" ht="12.75"/>
    <row r="742" ht="12.75"/>
    <row r="743" ht="12.75"/>
    <row r="744" ht="12.75"/>
    <row r="745" ht="12.75"/>
    <row r="746" ht="12.75"/>
    <row r="747" ht="12.75"/>
    <row r="748" ht="12.75"/>
    <row r="749" ht="12.75"/>
    <row r="750" ht="12.75"/>
    <row r="751" ht="12.75"/>
    <row r="752" ht="12.75"/>
    <row r="753" ht="12.75"/>
    <row r="754" ht="12.75"/>
    <row r="755" ht="12.75"/>
    <row r="756" ht="12.75"/>
    <row r="757" ht="12.75"/>
    <row r="758" ht="12.75"/>
    <row r="759" ht="12.75"/>
    <row r="760" ht="12.75"/>
    <row r="761" ht="12.75"/>
    <row r="762" ht="12.75"/>
    <row r="763" ht="12.75"/>
    <row r="764" ht="12.75"/>
    <row r="765" ht="12.75"/>
    <row r="766" ht="12.75"/>
    <row r="767" ht="12.75"/>
    <row r="768" ht="12.75"/>
    <row r="769" ht="12.75"/>
    <row r="770" ht="12.75"/>
    <row r="771" ht="12.75"/>
    <row r="772" ht="12.75"/>
    <row r="773" ht="12.75"/>
    <row r="774" ht="12.75"/>
    <row r="775" ht="12.75"/>
    <row r="776" ht="12.75"/>
    <row r="777" ht="12.75"/>
    <row r="778" ht="12.75"/>
    <row r="779" ht="12.75"/>
    <row r="780" ht="12.75"/>
    <row r="781" ht="12.75"/>
    <row r="782" ht="12.75"/>
    <row r="783" ht="12.75"/>
    <row r="784" ht="12.75"/>
    <row r="785" ht="12.75"/>
    <row r="786" ht="12.75"/>
    <row r="787" ht="12.75"/>
    <row r="788" ht="12.75"/>
    <row r="789" ht="12.75"/>
    <row r="790" ht="12.75"/>
    <row r="791" ht="12.75"/>
    <row r="792" ht="12.75"/>
    <row r="793" ht="12.75"/>
    <row r="794" ht="12.75"/>
    <row r="795" ht="12.75"/>
    <row r="796" ht="12.75"/>
    <row r="797" ht="12.75"/>
    <row r="798" ht="12.75"/>
    <row r="799" ht="12.75"/>
    <row r="800" ht="12.75"/>
    <row r="801" ht="12.75"/>
    <row r="802" ht="12.75"/>
    <row r="803" ht="12.75"/>
    <row r="804" ht="12.75"/>
    <row r="805" ht="12.75"/>
    <row r="806" ht="12.75"/>
    <row r="807" ht="12.75"/>
    <row r="808" ht="12.75"/>
    <row r="809" ht="12.75"/>
    <row r="810" ht="12.75"/>
    <row r="811" ht="12.75"/>
    <row r="812" ht="12.75"/>
    <row r="813" ht="12.75"/>
    <row r="814" ht="12.75"/>
    <row r="815" ht="12.75"/>
    <row r="816" ht="12.75"/>
    <row r="817" ht="12.75"/>
    <row r="818" ht="12.75"/>
    <row r="819" ht="12.75"/>
    <row r="820" ht="12.75"/>
    <row r="821" ht="12.75"/>
    <row r="822" ht="12.75"/>
    <row r="823" ht="12.75"/>
    <row r="824" ht="12.75"/>
    <row r="825" ht="12.75"/>
    <row r="826" ht="12.75"/>
    <row r="827" ht="12.75"/>
    <row r="828" ht="12.75"/>
    <row r="829" ht="12.75"/>
    <row r="830" ht="12.75"/>
    <row r="831" ht="12.75"/>
    <row r="832" ht="12.75"/>
    <row r="833" ht="12.75"/>
    <row r="834" ht="12.75"/>
    <row r="835" ht="12.75"/>
    <row r="836" ht="12.75"/>
    <row r="837" ht="12.75"/>
    <row r="838" ht="12.75"/>
    <row r="839" ht="12.75"/>
    <row r="840" ht="12.75"/>
    <row r="841" ht="12.75"/>
    <row r="842" ht="12.75"/>
    <row r="843" ht="12.75"/>
    <row r="844" ht="12.75"/>
    <row r="845" ht="12.75"/>
    <row r="846" ht="12.75"/>
    <row r="847" ht="12.75"/>
    <row r="848" ht="12.75"/>
    <row r="849" ht="12.75"/>
    <row r="850" ht="12.75"/>
    <row r="851" ht="12.75"/>
    <row r="852" ht="12.75"/>
    <row r="853" ht="12.75"/>
    <row r="854" ht="12.75"/>
    <row r="855" ht="12.75"/>
    <row r="856" ht="12.75"/>
    <row r="857" ht="12.75"/>
    <row r="858" ht="12.75"/>
    <row r="859" ht="12.75"/>
    <row r="860" ht="12.75"/>
    <row r="861" ht="12.75"/>
    <row r="862" ht="12.75"/>
    <row r="863" ht="12.75"/>
    <row r="864" ht="12.75"/>
    <row r="865" ht="12.75"/>
    <row r="866" ht="12.75"/>
    <row r="867" ht="12.75"/>
    <row r="868" ht="12.75"/>
    <row r="869" ht="12.75"/>
    <row r="870" ht="12.75"/>
    <row r="871" ht="12.75"/>
    <row r="872" ht="12.75"/>
    <row r="873" ht="12.75"/>
    <row r="874" ht="12.75"/>
    <row r="875" ht="12.75"/>
    <row r="876" ht="12.75"/>
    <row r="877" ht="12.75"/>
    <row r="878" ht="12.75"/>
    <row r="879" ht="12.75"/>
    <row r="880" ht="12.75"/>
    <row r="881" ht="12.75"/>
    <row r="882" ht="12.75"/>
    <row r="883" ht="12.75"/>
    <row r="884" ht="12.75"/>
    <row r="885" ht="12.75"/>
    <row r="886" ht="12.75"/>
    <row r="887" ht="12.75"/>
    <row r="888" ht="12.75"/>
    <row r="889" ht="12.75"/>
    <row r="890" ht="12.75"/>
    <row r="891" ht="12.75"/>
    <row r="892" ht="12.75"/>
    <row r="893" ht="12.75"/>
    <row r="894" ht="12.75"/>
    <row r="895" ht="12.75"/>
    <row r="896" ht="12.75"/>
    <row r="897" ht="12.75"/>
    <row r="898" ht="12.75"/>
    <row r="899" ht="12.75"/>
    <row r="900" ht="12.75"/>
    <row r="901" ht="12.75"/>
    <row r="902" ht="12.75"/>
    <row r="903" ht="12.75"/>
    <row r="904" ht="12.75"/>
    <row r="905" ht="12.75"/>
    <row r="906" ht="12.75"/>
    <row r="907" ht="12.75"/>
    <row r="908" ht="12.75"/>
    <row r="909" ht="12.75"/>
    <row r="910" ht="12.75"/>
    <row r="911" ht="12.75"/>
    <row r="912" ht="12.75"/>
    <row r="913" ht="12.75"/>
    <row r="914" ht="12.75"/>
    <row r="915" ht="12.75"/>
    <row r="916" ht="12.75"/>
    <row r="917" ht="12.75"/>
    <row r="918" ht="12.75"/>
    <row r="919" ht="12.75"/>
    <row r="920" ht="12.75"/>
    <row r="921" ht="12.75"/>
    <row r="922" ht="12.75"/>
    <row r="923" ht="12.75"/>
    <row r="924" ht="12.75"/>
    <row r="925" ht="12.75"/>
    <row r="926" ht="12.75"/>
    <row r="927" ht="12.75"/>
    <row r="928" ht="12.75"/>
    <row r="929" ht="12.75"/>
    <row r="930" ht="12.75"/>
    <row r="931" ht="12.75"/>
    <row r="932" ht="12.75"/>
    <row r="933" ht="12.75"/>
    <row r="934" ht="12.75"/>
    <row r="935" ht="12.75"/>
    <row r="936" ht="12.75"/>
    <row r="937" ht="12.75"/>
    <row r="938" ht="12.75"/>
    <row r="939" ht="12.75"/>
    <row r="940" ht="12.75"/>
    <row r="941" ht="12.75"/>
    <row r="942" ht="12.75"/>
    <row r="943" ht="12.75"/>
    <row r="944" ht="12.75"/>
    <row r="945" ht="12.75"/>
    <row r="946" ht="12.75"/>
    <row r="947" ht="12.75"/>
    <row r="948" ht="12.75"/>
    <row r="949" ht="12.75"/>
    <row r="950" ht="12.75"/>
    <row r="951" ht="12.75"/>
    <row r="952" ht="12.75"/>
    <row r="953" ht="12.75"/>
    <row r="954" ht="12.75"/>
    <row r="955" ht="12.75"/>
    <row r="956" ht="12.75"/>
    <row r="957" ht="12.75"/>
    <row r="958" ht="12.75"/>
    <row r="959" ht="12.75"/>
    <row r="960" ht="12.75"/>
    <row r="961" ht="12.75"/>
    <row r="962" ht="12.75"/>
    <row r="963" ht="12.75"/>
    <row r="964" ht="12.75"/>
    <row r="965" ht="12.75"/>
    <row r="966" ht="12.75"/>
    <row r="967" ht="12.75"/>
    <row r="968" ht="12.75"/>
    <row r="969" ht="12.75"/>
    <row r="970" ht="12.75"/>
    <row r="971" ht="12.75"/>
    <row r="972" ht="12.75"/>
    <row r="973" ht="12.75"/>
    <row r="974" ht="12.75"/>
    <row r="975" ht="12.75"/>
    <row r="976" ht="12.75"/>
    <row r="977" ht="12.75"/>
    <row r="978" ht="12.75"/>
    <row r="979" ht="12.75"/>
    <row r="980" ht="12.75"/>
    <row r="981" ht="12.75"/>
    <row r="982" ht="12.75"/>
    <row r="983" ht="12.75"/>
    <row r="984" ht="12.75"/>
    <row r="985" ht="12.75"/>
    <row r="986" ht="12.75"/>
    <row r="987" ht="12.75"/>
    <row r="988" ht="12.75"/>
    <row r="989" ht="12.75"/>
    <row r="990" ht="12.75"/>
    <row r="991" ht="12.75"/>
    <row r="992" ht="12.75"/>
    <row r="993" ht="12.75"/>
    <row r="994" ht="12.75"/>
    <row r="995" ht="12.75"/>
    <row r="996" ht="12.75"/>
    <row r="997" ht="12.75"/>
    <row r="998" ht="12.75"/>
    <row r="999" ht="12.75"/>
    <row r="1000" ht="12.7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>
    <tabColor rgb="FF000000"/>
    <outlinePr summaryBelow="0" summaryRight="0"/>
  </sheetPr>
  <dimension ref="A1"/>
  <sheetViews>
    <sheetView workbookViewId="0">
      <selection activeCell="F28" sqref="F28"/>
    </sheetView>
  </sheetViews>
  <sheetFormatPr defaultColWidth="14.42578125" defaultRowHeight="15.75" customHeight="1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9124988A78F574E94F3B6B0E3814F66" ma:contentTypeVersion="10" ma:contentTypeDescription="Crée un document." ma:contentTypeScope="" ma:versionID="acea8760a2459c37a900fd57aa1637ec">
  <xsd:schema xmlns:xsd="http://www.w3.org/2001/XMLSchema" xmlns:xs="http://www.w3.org/2001/XMLSchema" xmlns:p="http://schemas.microsoft.com/office/2006/metadata/properties" xmlns:ns3="7e83b0f9-b60c-4ea1-bf70-31ec2afa1498" targetNamespace="http://schemas.microsoft.com/office/2006/metadata/properties" ma:root="true" ma:fieldsID="52d428b85ee17b6718da34018ee94a8e" ns3:_="">
    <xsd:import namespace="7e83b0f9-b60c-4ea1-bf70-31ec2afa149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83b0f9-b60c-4ea1-bf70-31ec2afa14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36A794-DA85-4068-91F6-7E3EBD0B3D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5F3C4E0-A16D-477A-94A2-2B747110EE0D}">
  <ds:schemaRefs>
    <ds:schemaRef ds:uri="http://purl.org/dc/terms/"/>
    <ds:schemaRef ds:uri="7e83b0f9-b60c-4ea1-bf70-31ec2afa1498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7683337-F515-4A2D-AFFC-A76DF35F91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83b0f9-b60c-4ea1-bf70-31ec2afa14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Gestion stock </vt:lpstr>
      <vt:lpstr>Grammage</vt:lpstr>
      <vt:lpstr>Original Planning S</vt:lpstr>
      <vt:lpstr>Original Calculateur S</vt:lpstr>
      <vt:lpstr>Original Courses S</vt:lpstr>
      <vt:lpstr>-.-.-.-</vt:lpstr>
      <vt:lpstr>-.-.-</vt:lpstr>
      <vt:lpstr>'Original Calculateur S'!Print_Area</vt:lpstr>
      <vt:lpstr>'Original Courses S'!Print_Area</vt:lpstr>
      <vt:lpstr>'Original Planning S'!Print_Area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Gilles-Virginie Bouleau</dc:creator>
  <cp:keywords/>
  <dc:description/>
  <cp:lastModifiedBy>h2so4</cp:lastModifiedBy>
  <cp:revision/>
  <cp:lastPrinted>2022-05-14T21:36:29Z</cp:lastPrinted>
  <dcterms:created xsi:type="dcterms:W3CDTF">2021-06-21T20:15:24Z</dcterms:created>
  <dcterms:modified xsi:type="dcterms:W3CDTF">2022-05-17T18:08:08Z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0x01010009124988A78F574E94F3B6B0E3814F66</vt:lpwstr>
  </property>
</Properties>
</file>