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filterPrivacy="1" defaultThemeVersion="166925"/>
  <xr:revisionPtr revIDLastSave="0" documentId="13_ncr:1_{53E130F9-94BB-4014-8509-2EEDEE488C5B}" xr6:coauthVersionLast="47" xr6:coauthVersionMax="47" xr10:uidLastSave="{00000000-0000-0000-0000-000000000000}"/>
  <bookViews>
    <workbookView xWindow="-120" yWindow="-120" windowWidth="29040" windowHeight="16440" xr2:uid="{8CDA4FF2-88CB-4593-9AFC-4A3F3995ABEB}"/>
  </bookViews>
  <sheets>
    <sheet name="Feuil1" sheetId="1" r:id="rId1"/>
    <sheet name="Feuil2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6" i="1" l="1"/>
  <c r="E16" i="1"/>
  <c r="F16" i="1"/>
  <c r="G16" i="1"/>
  <c r="H16" i="1"/>
  <c r="I16" i="1"/>
  <c r="C16" i="1"/>
  <c r="C13" i="1"/>
  <c r="C15" i="1"/>
  <c r="D13" i="1"/>
  <c r="E13" i="1"/>
  <c r="F13" i="1"/>
  <c r="G13" i="1"/>
  <c r="G15" i="1"/>
  <c r="H13" i="1"/>
  <c r="H15" i="1"/>
  <c r="I13" i="1"/>
  <c r="C14" i="1"/>
  <c r="D14" i="1"/>
  <c r="J14" i="1"/>
  <c r="E14" i="1"/>
  <c r="F14" i="1"/>
  <c r="G14" i="1"/>
  <c r="H14" i="1"/>
  <c r="I14" i="1"/>
  <c r="I15" i="1"/>
  <c r="D12" i="1"/>
  <c r="E12" i="1"/>
  <c r="F12" i="1"/>
  <c r="F15" i="1"/>
  <c r="G12" i="1"/>
  <c r="H12" i="1"/>
  <c r="I12" i="1"/>
  <c r="C12" i="1"/>
  <c r="D15" i="1"/>
  <c r="B14" i="1"/>
  <c r="B13" i="1"/>
  <c r="B12" i="1"/>
  <c r="I6" i="1"/>
  <c r="H6" i="1"/>
  <c r="H7" i="1"/>
  <c r="G6" i="1"/>
  <c r="F6" i="1"/>
  <c r="E6" i="1"/>
  <c r="J6" i="1"/>
  <c r="D6" i="1"/>
  <c r="C6" i="1"/>
  <c r="M8" i="1"/>
  <c r="I5" i="1"/>
  <c r="H5" i="1"/>
  <c r="G5" i="1"/>
  <c r="F5" i="1"/>
  <c r="E5" i="1"/>
  <c r="D5" i="1"/>
  <c r="C5" i="1"/>
  <c r="M12" i="1"/>
  <c r="J4" i="1"/>
  <c r="J3" i="1"/>
  <c r="J2" i="1"/>
  <c r="C17" i="1"/>
  <c r="G17" i="1"/>
  <c r="D17" i="1"/>
  <c r="J13" i="1"/>
  <c r="E15" i="1"/>
  <c r="D24" i="1"/>
  <c r="F17" i="1"/>
  <c r="I17" i="1"/>
  <c r="H17" i="1"/>
  <c r="J12" i="1"/>
  <c r="J15" i="1"/>
  <c r="E17" i="1"/>
  <c r="D7" i="1"/>
  <c r="F7" i="1"/>
  <c r="G7" i="1"/>
  <c r="I7" i="1"/>
  <c r="M11" i="1"/>
  <c r="J5" i="1"/>
  <c r="E7" i="1"/>
  <c r="K6" i="1"/>
  <c r="M7" i="1"/>
  <c r="C7" i="1"/>
  <c r="D23" i="1"/>
  <c r="J16" i="1"/>
  <c r="C24" i="1"/>
  <c r="M3" i="1"/>
  <c r="M4" i="1"/>
  <c r="C23" i="1"/>
  <c r="C26" i="1"/>
</calcChain>
</file>

<file path=xl/sharedStrings.xml><?xml version="1.0" encoding="utf-8"?>
<sst xmlns="http://schemas.openxmlformats.org/spreadsheetml/2006/main" count="46" uniqueCount="27">
  <si>
    <t>Tarif</t>
  </si>
  <si>
    <t>lundi</t>
  </si>
  <si>
    <t>mardi</t>
  </si>
  <si>
    <t>mercredi</t>
  </si>
  <si>
    <t>jeudi</t>
  </si>
  <si>
    <t>vendredi</t>
  </si>
  <si>
    <t>samedi</t>
  </si>
  <si>
    <t>dimanche</t>
  </si>
  <si>
    <t>totaux</t>
  </si>
  <si>
    <t>prix ticket moeyn</t>
  </si>
  <si>
    <t>max</t>
  </si>
  <si>
    <t>min</t>
  </si>
  <si>
    <t>nbre spectateur/jour</t>
  </si>
  <si>
    <t>total vente/jour</t>
  </si>
  <si>
    <t>recette/jour</t>
  </si>
  <si>
    <t>prix moyen ticket/jour</t>
  </si>
  <si>
    <t>tarif</t>
  </si>
  <si>
    <t>semaine 40</t>
  </si>
  <si>
    <t>semaine 41</t>
  </si>
  <si>
    <t>semaine 41 prévision(12% de spect. en +)</t>
  </si>
  <si>
    <t>semaine 41 augmentation nombre spectateurs de 12% et augmentation prix tickets de 12%</t>
  </si>
  <si>
    <t xml:space="preserve">je n'arrive pas à comprendre quels sont les 2 tableaux à faire ! </t>
  </si>
  <si>
    <t>total des ventes</t>
  </si>
  <si>
    <t>somme des ventes si relâche (spectateur)</t>
  </si>
  <si>
    <t>somme des ventes si relâche(tickets)</t>
  </si>
  <si>
    <t>jour de relâche plus pertinent</t>
  </si>
  <si>
    <t>relâche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</si>
</sst>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&quot; &quot;[$€-40C];[Red]&quot;-&quot;#,##0.00&quot; &quot;[$€-40C]"/>
  </numFmts>
  <fonts count="1" x14ac:knownFonts="1"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0" borderId="2" xfId="0" applyBorder="1"/>
    <xf numFmtId="0" fontId="0" fillId="2" borderId="6" xfId="0" applyFill="1" applyBorder="1" applyAlignment="1">
      <alignment horizontal="right"/>
    </xf>
    <xf numFmtId="164" fontId="0" fillId="2" borderId="0" xfId="0" applyNumberFormat="1" applyFill="1" applyAlignment="1">
      <alignment horizontal="center"/>
    </xf>
    <xf numFmtId="0" fontId="0" fillId="2" borderId="7" xfId="0" applyFill="1" applyBorder="1"/>
    <xf numFmtId="0" fontId="0" fillId="2" borderId="9" xfId="0" applyFill="1" applyBorder="1" applyAlignment="1">
      <alignment horizontal="right"/>
    </xf>
    <xf numFmtId="164" fontId="0" fillId="2" borderId="10" xfId="0" applyNumberFormat="1" applyFill="1" applyBorder="1" applyAlignment="1">
      <alignment horizontal="center"/>
    </xf>
    <xf numFmtId="0" fontId="0" fillId="2" borderId="11" xfId="0" applyFill="1" applyBorder="1"/>
    <xf numFmtId="165" fontId="0" fillId="3" borderId="0" xfId="0" applyNumberFormat="1" applyFill="1"/>
    <xf numFmtId="0" fontId="0" fillId="3" borderId="0" xfId="0" applyFill="1"/>
    <xf numFmtId="0" fontId="0" fillId="3" borderId="2" xfId="0" applyFill="1" applyBorder="1"/>
    <xf numFmtId="164" fontId="0" fillId="0" borderId="0" xfId="0" applyNumberFormat="1"/>
    <xf numFmtId="164" fontId="0" fillId="4" borderId="8" xfId="0" applyNumberFormat="1" applyFill="1" applyBorder="1"/>
    <xf numFmtId="0" fontId="0" fillId="5" borderId="6" xfId="0" applyFill="1" applyBorder="1"/>
    <xf numFmtId="164" fontId="0" fillId="5" borderId="0" xfId="0" applyNumberFormat="1" applyFill="1"/>
    <xf numFmtId="0" fontId="0" fillId="5" borderId="7" xfId="0" applyFill="1" applyBorder="1"/>
    <xf numFmtId="0" fontId="0" fillId="5" borderId="9" xfId="0" applyFill="1" applyBorder="1"/>
    <xf numFmtId="164" fontId="0" fillId="5" borderId="10" xfId="0" applyNumberFormat="1" applyFill="1" applyBorder="1"/>
    <xf numFmtId="0" fontId="0" fillId="5" borderId="11" xfId="0" applyFill="1" applyBorder="1"/>
    <xf numFmtId="0" fontId="0" fillId="6" borderId="6" xfId="0" applyFill="1" applyBorder="1"/>
    <xf numFmtId="0" fontId="0" fillId="6" borderId="0" xfId="0" applyFill="1"/>
    <xf numFmtId="0" fontId="0" fillId="6" borderId="7" xfId="0" applyFill="1" applyBorder="1"/>
    <xf numFmtId="0" fontId="0" fillId="7" borderId="0" xfId="0" applyFill="1"/>
    <xf numFmtId="0" fontId="0" fillId="6" borderId="9" xfId="0" applyFill="1" applyBorder="1"/>
    <xf numFmtId="0" fontId="0" fillId="6" borderId="10" xfId="0" applyFill="1" applyBorder="1"/>
    <xf numFmtId="0" fontId="0" fillId="6" borderId="11" xfId="0" applyFill="1" applyBorder="1"/>
    <xf numFmtId="0" fontId="0" fillId="8" borderId="0" xfId="0" applyFill="1"/>
    <xf numFmtId="0" fontId="0" fillId="2" borderId="5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/>
    <xf numFmtId="0" fontId="0" fillId="2" borderId="7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285750</xdr:colOff>
      <xdr:row>0</xdr:row>
      <xdr:rowOff>0</xdr:rowOff>
    </xdr:from>
    <xdr:to>
      <xdr:col>21</xdr:col>
      <xdr:colOff>161274</xdr:colOff>
      <xdr:row>27</xdr:row>
      <xdr:rowOff>113631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AC4369C-2E3F-4C2D-9640-22EA5FAD85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734800" y="0"/>
          <a:ext cx="5209524" cy="5352381"/>
        </a:xfrm>
        <a:prstGeom prst="rect">
          <a:avLst/>
        </a:prstGeom>
      </xdr:spPr>
    </xdr:pic>
    <xdr:clientData/>
  </xdr:twoCellAnchor>
  <xdr:twoCellAnchor>
    <xdr:from>
      <xdr:col>14</xdr:col>
      <xdr:colOff>228600</xdr:colOff>
      <xdr:row>17</xdr:row>
      <xdr:rowOff>95250</xdr:rowOff>
    </xdr:from>
    <xdr:to>
      <xdr:col>14</xdr:col>
      <xdr:colOff>285750</xdr:colOff>
      <xdr:row>27</xdr:row>
      <xdr:rowOff>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14F57EB-5014-4AA1-830F-1E211C067937}"/>
            </a:ext>
          </a:extLst>
        </xdr:cNvPr>
        <xdr:cNvSpPr/>
      </xdr:nvSpPr>
      <xdr:spPr>
        <a:xfrm>
          <a:off x="12792075" y="3429000"/>
          <a:ext cx="57150" cy="180975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447675</xdr:colOff>
      <xdr:row>22</xdr:row>
      <xdr:rowOff>85725</xdr:rowOff>
    </xdr:from>
    <xdr:to>
      <xdr:col>14</xdr:col>
      <xdr:colOff>76200</xdr:colOff>
      <xdr:row>22</xdr:row>
      <xdr:rowOff>104775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2AD528E7-7162-49B8-8CC7-F0A366BD4A15}"/>
            </a:ext>
          </a:extLst>
        </xdr:cNvPr>
        <xdr:cNvCxnSpPr/>
      </xdr:nvCxnSpPr>
      <xdr:spPr>
        <a:xfrm flipV="1">
          <a:off x="11487150" y="4371975"/>
          <a:ext cx="1152525" cy="19050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2461C3-3A5D-43E2-B5E8-BDA8601772AD}">
  <dimension ref="A1:O26"/>
  <sheetViews>
    <sheetView tabSelected="1" workbookViewId="0">
      <selection activeCell="C16" sqref="C16"/>
    </sheetView>
  </sheetViews>
  <sheetFormatPr defaultColWidth="11.42578125" defaultRowHeight="15" x14ac:dyDescent="0.25"/>
  <cols>
    <col min="2" max="2" width="39.85546875" customWidth="1"/>
  </cols>
  <sheetData>
    <row r="1" spans="1:15" ht="15.75" thickBot="1" x14ac:dyDescent="0.3">
      <c r="A1" s="35" t="s">
        <v>17</v>
      </c>
      <c r="B1" s="29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2" t="s">
        <v>8</v>
      </c>
      <c r="O1" s="30"/>
    </row>
    <row r="2" spans="1:15" x14ac:dyDescent="0.25">
      <c r="A2" s="36"/>
      <c r="B2" s="32">
        <v>15</v>
      </c>
      <c r="C2" s="1">
        <v>9</v>
      </c>
      <c r="D2" s="1">
        <v>17</v>
      </c>
      <c r="E2" s="1">
        <v>15</v>
      </c>
      <c r="F2" s="1">
        <v>13</v>
      </c>
      <c r="G2" s="1">
        <v>29</v>
      </c>
      <c r="H2" s="1">
        <v>80</v>
      </c>
      <c r="I2" s="1">
        <v>45</v>
      </c>
      <c r="J2" s="3">
        <f>SUM(B2:I2)</f>
        <v>223</v>
      </c>
      <c r="L2" s="39" t="s">
        <v>9</v>
      </c>
      <c r="M2" s="40"/>
      <c r="N2" s="41"/>
      <c r="O2" s="30"/>
    </row>
    <row r="3" spans="1:15" x14ac:dyDescent="0.25">
      <c r="A3" s="36"/>
      <c r="B3" s="32">
        <v>10</v>
      </c>
      <c r="C3" s="1">
        <v>25</v>
      </c>
      <c r="D3" s="1">
        <v>30</v>
      </c>
      <c r="E3" s="1">
        <v>18</v>
      </c>
      <c r="F3" s="1">
        <v>20</v>
      </c>
      <c r="G3" s="1">
        <v>19</v>
      </c>
      <c r="H3" s="1">
        <v>48</v>
      </c>
      <c r="I3" s="1">
        <v>23</v>
      </c>
      <c r="J3" s="3">
        <f t="shared" ref="J3:J4" si="0">SUM(B3:I3)</f>
        <v>193</v>
      </c>
      <c r="L3" s="4" t="s">
        <v>10</v>
      </c>
      <c r="M3" s="5">
        <f>MAX(C7:I7)</f>
        <v>12.512499999999999</v>
      </c>
      <c r="N3" s="6" t="s">
        <v>7</v>
      </c>
      <c r="O3" s="30"/>
    </row>
    <row r="4" spans="1:15" ht="15.75" thickBot="1" x14ac:dyDescent="0.3">
      <c r="A4" s="36"/>
      <c r="B4" s="33">
        <v>8</v>
      </c>
      <c r="C4" s="1">
        <v>3</v>
      </c>
      <c r="D4" s="1">
        <v>5</v>
      </c>
      <c r="E4" s="1">
        <v>65</v>
      </c>
      <c r="F4" s="1">
        <v>5</v>
      </c>
      <c r="G4" s="1">
        <v>9</v>
      </c>
      <c r="H4" s="1">
        <v>60</v>
      </c>
      <c r="I4" s="1">
        <v>12</v>
      </c>
      <c r="J4" s="3">
        <f t="shared" si="0"/>
        <v>167</v>
      </c>
      <c r="L4" s="7" t="s">
        <v>11</v>
      </c>
      <c r="M4" s="8">
        <f>MIN(C7:I7)</f>
        <v>9.4387755102040813</v>
      </c>
      <c r="N4" s="9" t="s">
        <v>3</v>
      </c>
      <c r="O4" s="30"/>
    </row>
    <row r="5" spans="1:15" ht="15.75" thickBot="1" x14ac:dyDescent="0.3">
      <c r="A5" s="36"/>
      <c r="B5" s="10" t="s">
        <v>12</v>
      </c>
      <c r="C5" s="11">
        <f>SUM(C2:C4)</f>
        <v>37</v>
      </c>
      <c r="D5" s="11">
        <f t="shared" ref="D5:I5" si="1">SUM(D2:D4)</f>
        <v>52</v>
      </c>
      <c r="E5" s="11">
        <f t="shared" si="1"/>
        <v>98</v>
      </c>
      <c r="F5" s="11">
        <f t="shared" si="1"/>
        <v>38</v>
      </c>
      <c r="G5" s="11">
        <f t="shared" si="1"/>
        <v>57</v>
      </c>
      <c r="H5" s="11">
        <f t="shared" si="1"/>
        <v>188</v>
      </c>
      <c r="I5" s="11">
        <f t="shared" si="1"/>
        <v>80</v>
      </c>
      <c r="J5" s="12">
        <f>SUM(B5:I5)</f>
        <v>550</v>
      </c>
      <c r="O5" s="30"/>
    </row>
    <row r="6" spans="1:15" ht="15.75" thickBot="1" x14ac:dyDescent="0.3">
      <c r="A6" s="36"/>
      <c r="B6" t="s">
        <v>13</v>
      </c>
      <c r="C6" s="13">
        <f>(C2*$B$2)+(C3*$B$3)+(C4*$B$4)</f>
        <v>409</v>
      </c>
      <c r="D6" s="13">
        <f t="shared" ref="D6:I6" si="2">(D2*$B$2)+(D3*$B$3)+(D4*$B$4)</f>
        <v>595</v>
      </c>
      <c r="E6" s="13">
        <f t="shared" si="2"/>
        <v>925</v>
      </c>
      <c r="F6" s="13">
        <f t="shared" si="2"/>
        <v>435</v>
      </c>
      <c r="G6" s="13">
        <f t="shared" si="2"/>
        <v>697</v>
      </c>
      <c r="H6" s="13">
        <f t="shared" si="2"/>
        <v>2160</v>
      </c>
      <c r="I6" s="13">
        <f t="shared" si="2"/>
        <v>1001</v>
      </c>
      <c r="J6" s="14">
        <f>SUM(B6:I6)</f>
        <v>6222</v>
      </c>
      <c r="K6" s="13">
        <f>AVERAGE(C6:I6)</f>
        <v>888.85714285714289</v>
      </c>
      <c r="L6" s="42" t="s">
        <v>14</v>
      </c>
      <c r="M6" s="43"/>
      <c r="N6" s="44"/>
      <c r="O6" s="30"/>
    </row>
    <row r="7" spans="1:15" ht="15.75" thickBot="1" x14ac:dyDescent="0.3">
      <c r="A7" s="37"/>
      <c r="B7" t="s">
        <v>15</v>
      </c>
      <c r="C7" s="13">
        <f>C6/C5</f>
        <v>11.054054054054054</v>
      </c>
      <c r="D7" s="13">
        <f t="shared" ref="D7:H7" si="3">D6/D5</f>
        <v>11.442307692307692</v>
      </c>
      <c r="E7" s="13">
        <f t="shared" si="3"/>
        <v>9.4387755102040813</v>
      </c>
      <c r="F7" s="13">
        <f t="shared" si="3"/>
        <v>11.447368421052632</v>
      </c>
      <c r="G7" s="13">
        <f t="shared" si="3"/>
        <v>12.228070175438596</v>
      </c>
      <c r="H7" s="13">
        <f t="shared" si="3"/>
        <v>11.48936170212766</v>
      </c>
      <c r="I7" s="13">
        <f>I6/I5</f>
        <v>12.512499999999999</v>
      </c>
      <c r="J7" s="13"/>
      <c r="L7" s="15" t="s">
        <v>10</v>
      </c>
      <c r="M7" s="16">
        <f>MAX(C6:I6)</f>
        <v>2160</v>
      </c>
      <c r="N7" s="17" t="s">
        <v>6</v>
      </c>
      <c r="O7" s="30"/>
    </row>
    <row r="8" spans="1:15" ht="15.75" thickBot="1" x14ac:dyDescent="0.3">
      <c r="C8" s="13"/>
      <c r="D8" s="13"/>
      <c r="E8" s="13"/>
      <c r="F8" s="13"/>
      <c r="G8" s="13"/>
      <c r="H8" s="13"/>
      <c r="I8" s="13"/>
      <c r="L8" s="18" t="s">
        <v>11</v>
      </c>
      <c r="M8" s="19">
        <f>MIN(C6:I6)</f>
        <v>409</v>
      </c>
      <c r="N8" s="20" t="s">
        <v>1</v>
      </c>
      <c r="O8" s="30"/>
    </row>
    <row r="9" spans="1:15" ht="15.75" thickBot="1" x14ac:dyDescent="0.3">
      <c r="A9" s="31"/>
      <c r="B9" s="31"/>
      <c r="C9" s="31"/>
      <c r="O9" s="30"/>
    </row>
    <row r="10" spans="1:15" ht="15.75" thickBot="1" x14ac:dyDescent="0.3">
      <c r="L10" s="45" t="s">
        <v>12</v>
      </c>
      <c r="M10" s="46"/>
      <c r="N10" s="47"/>
      <c r="O10" s="30"/>
    </row>
    <row r="11" spans="1:15" x14ac:dyDescent="0.25">
      <c r="A11" s="35" t="s">
        <v>18</v>
      </c>
      <c r="B11" t="s">
        <v>16</v>
      </c>
      <c r="C11" t="s">
        <v>1</v>
      </c>
      <c r="D11" t="s">
        <v>2</v>
      </c>
      <c r="E11" t="s">
        <v>3</v>
      </c>
      <c r="F11" t="s">
        <v>4</v>
      </c>
      <c r="G11" t="s">
        <v>5</v>
      </c>
      <c r="H11" t="s">
        <v>6</v>
      </c>
      <c r="I11" t="s">
        <v>7</v>
      </c>
      <c r="L11" s="21" t="s">
        <v>10</v>
      </c>
      <c r="M11" s="22">
        <f>MAX(C5:I5)</f>
        <v>188</v>
      </c>
      <c r="N11" s="23" t="s">
        <v>6</v>
      </c>
      <c r="O11" s="30"/>
    </row>
    <row r="12" spans="1:15" ht="15.75" thickBot="1" x14ac:dyDescent="0.3">
      <c r="A12" s="36"/>
      <c r="B12" s="24">
        <f>15*1.12</f>
        <v>16.8</v>
      </c>
      <c r="C12">
        <f>INT(C2*1.12)</f>
        <v>10</v>
      </c>
      <c r="D12">
        <f t="shared" ref="D12:I12" si="4">INT(D2*1.12)</f>
        <v>19</v>
      </c>
      <c r="E12">
        <f t="shared" si="4"/>
        <v>16</v>
      </c>
      <c r="F12">
        <f t="shared" si="4"/>
        <v>14</v>
      </c>
      <c r="G12">
        <f t="shared" si="4"/>
        <v>32</v>
      </c>
      <c r="H12">
        <f t="shared" si="4"/>
        <v>89</v>
      </c>
      <c r="I12">
        <f t="shared" si="4"/>
        <v>50</v>
      </c>
      <c r="J12" s="3">
        <f>SUM(B12:I12)</f>
        <v>246.8</v>
      </c>
      <c r="L12" s="25" t="s">
        <v>11</v>
      </c>
      <c r="M12" s="26">
        <f>MIN(C5:I5)</f>
        <v>37</v>
      </c>
      <c r="N12" s="27" t="s">
        <v>1</v>
      </c>
      <c r="O12" s="30"/>
    </row>
    <row r="13" spans="1:15" x14ac:dyDescent="0.25">
      <c r="A13" s="36"/>
      <c r="B13" s="24">
        <f>10*1.12</f>
        <v>11.200000000000001</v>
      </c>
      <c r="C13">
        <f t="shared" ref="C13:I13" si="5">INT(C3*1.12)</f>
        <v>28</v>
      </c>
      <c r="D13">
        <f t="shared" si="5"/>
        <v>33</v>
      </c>
      <c r="E13">
        <f t="shared" si="5"/>
        <v>20</v>
      </c>
      <c r="F13">
        <f t="shared" si="5"/>
        <v>22</v>
      </c>
      <c r="G13">
        <f t="shared" si="5"/>
        <v>21</v>
      </c>
      <c r="H13">
        <f t="shared" si="5"/>
        <v>53</v>
      </c>
      <c r="I13">
        <f t="shared" si="5"/>
        <v>25</v>
      </c>
      <c r="J13" s="3">
        <f t="shared" ref="J13:J14" si="6">SUM(B13:I13)</f>
        <v>213.2</v>
      </c>
      <c r="O13" s="30"/>
    </row>
    <row r="14" spans="1:15" x14ac:dyDescent="0.25">
      <c r="A14" s="36"/>
      <c r="B14" s="24">
        <f>8*1.12</f>
        <v>8.9600000000000009</v>
      </c>
      <c r="C14">
        <f t="shared" ref="C14:I14" si="7">INT(C4*1.12)</f>
        <v>3</v>
      </c>
      <c r="D14">
        <f t="shared" si="7"/>
        <v>5</v>
      </c>
      <c r="E14">
        <f t="shared" si="7"/>
        <v>72</v>
      </c>
      <c r="F14">
        <f t="shared" si="7"/>
        <v>5</v>
      </c>
      <c r="G14">
        <f t="shared" si="7"/>
        <v>10</v>
      </c>
      <c r="H14">
        <f t="shared" si="7"/>
        <v>67</v>
      </c>
      <c r="I14">
        <f t="shared" si="7"/>
        <v>13</v>
      </c>
      <c r="J14" s="3">
        <f t="shared" si="6"/>
        <v>183.96</v>
      </c>
      <c r="O14" s="30"/>
    </row>
    <row r="15" spans="1:15" ht="15.75" thickBot="1" x14ac:dyDescent="0.3">
      <c r="A15" s="37"/>
      <c r="B15" s="28" t="s">
        <v>19</v>
      </c>
      <c r="C15" s="28">
        <f>SUM(C12:C14)</f>
        <v>41</v>
      </c>
      <c r="D15" s="28">
        <f t="shared" ref="D15:J15" si="8">SUM(D12:D14)</f>
        <v>57</v>
      </c>
      <c r="E15" s="28">
        <f t="shared" si="8"/>
        <v>108</v>
      </c>
      <c r="F15" s="28">
        <f t="shared" si="8"/>
        <v>41</v>
      </c>
      <c r="G15" s="28">
        <f t="shared" si="8"/>
        <v>63</v>
      </c>
      <c r="H15" s="28">
        <f t="shared" si="8"/>
        <v>209</v>
      </c>
      <c r="I15" s="28">
        <f t="shared" si="8"/>
        <v>88</v>
      </c>
      <c r="J15" s="28">
        <f t="shared" si="8"/>
        <v>643.96</v>
      </c>
      <c r="O15" s="30"/>
    </row>
    <row r="16" spans="1:15" x14ac:dyDescent="0.25">
      <c r="B16" s="30" t="s">
        <v>22</v>
      </c>
      <c r="C16" s="13">
        <f>(C12*$B$12)+(C13*$B$13)+(C14*$B$14)</f>
        <v>508.48</v>
      </c>
      <c r="D16" s="13">
        <f t="shared" ref="D16:I16" si="9">(D12*$B$12)+(D13*$B$13)+(D14*$B$14)</f>
        <v>733.59999999999991</v>
      </c>
      <c r="E16" s="13">
        <f t="shared" si="9"/>
        <v>1137.92</v>
      </c>
      <c r="F16" s="13">
        <f t="shared" si="9"/>
        <v>526.4</v>
      </c>
      <c r="G16" s="13">
        <f t="shared" si="9"/>
        <v>862.40000000000009</v>
      </c>
      <c r="H16" s="13">
        <f t="shared" si="9"/>
        <v>2689.1200000000003</v>
      </c>
      <c r="I16" s="13">
        <f t="shared" si="9"/>
        <v>1236.48</v>
      </c>
      <c r="J16" s="30">
        <f>SUM(B16:I16)</f>
        <v>7694.4</v>
      </c>
      <c r="K16" s="30"/>
      <c r="L16" s="30"/>
      <c r="M16" s="30"/>
      <c r="N16" s="30"/>
      <c r="O16" s="30"/>
    </row>
    <row r="17" spans="2:15" x14ac:dyDescent="0.25">
      <c r="B17" s="30" t="s">
        <v>15</v>
      </c>
      <c r="C17" s="13">
        <f>C16/C15</f>
        <v>12.401951219512195</v>
      </c>
      <c r="D17" s="13">
        <f t="shared" ref="D17:I17" si="10">D16/D15</f>
        <v>12.87017543859649</v>
      </c>
      <c r="E17" s="13">
        <f t="shared" si="10"/>
        <v>10.536296296296298</v>
      </c>
      <c r="F17" s="13">
        <f t="shared" si="10"/>
        <v>12.839024390243901</v>
      </c>
      <c r="G17" s="13">
        <f t="shared" si="10"/>
        <v>13.68888888888889</v>
      </c>
      <c r="H17" s="13">
        <f t="shared" si="10"/>
        <v>12.866602870813399</v>
      </c>
      <c r="I17" s="13">
        <f t="shared" si="10"/>
        <v>14.050909090909091</v>
      </c>
      <c r="J17" s="30"/>
      <c r="K17" s="30"/>
      <c r="L17" s="30"/>
      <c r="M17" s="30"/>
      <c r="N17" s="30"/>
      <c r="O17" s="30"/>
    </row>
    <row r="18" spans="2:15" x14ac:dyDescent="0.25">
      <c r="B18" t="s">
        <v>20</v>
      </c>
    </row>
    <row r="22" spans="2:15" x14ac:dyDescent="0.25">
      <c r="D22" t="s">
        <v>26</v>
      </c>
    </row>
    <row r="23" spans="2:15" x14ac:dyDescent="0.25">
      <c r="B23" t="s">
        <v>24</v>
      </c>
      <c r="C23" s="34">
        <f>J16-INDEX(C16:I16,MATCH(MIN(C17:I17),C17:I17,0))</f>
        <v>6556.48</v>
      </c>
      <c r="D23" t="str">
        <f>INDEX(C11:I11,MATCH(MIN(C17:I17),C17:I17,0))</f>
        <v>mercredi</v>
      </c>
      <c r="E23" s="34"/>
      <c r="K23" s="38" t="s">
        <v>21</v>
      </c>
      <c r="L23" s="38"/>
      <c r="M23" s="38"/>
      <c r="N23" s="38"/>
    </row>
    <row r="24" spans="2:15" x14ac:dyDescent="0.25">
      <c r="B24" t="s">
        <v>23</v>
      </c>
      <c r="C24" s="34">
        <f>J16-INDEX(C16:I16,MATCH(MIN(C15:I15),C15:I15,0))</f>
        <v>7185.92</v>
      </c>
      <c r="D24" t="str">
        <f>INDEX(C11:I11,MATCH(MIN(C15:I15),C15:I15,0))</f>
        <v>lundi</v>
      </c>
      <c r="K24" s="38"/>
      <c r="L24" s="38"/>
      <c r="M24" s="38"/>
      <c r="N24" s="38"/>
    </row>
    <row r="25" spans="2:15" x14ac:dyDescent="0.25">
      <c r="K25" s="38"/>
      <c r="L25" s="38"/>
      <c r="M25" s="38"/>
      <c r="N25" s="38"/>
    </row>
    <row r="26" spans="2:15" x14ac:dyDescent="0.25">
      <c r="B26" t="s">
        <v>25</v>
      </c>
      <c r="C26" t="str">
        <f>INDEX(D23:D23,MATCH(MIN(C23:C23),C23:C23,0))</f>
        <v>mercredi</v>
      </c>
    </row>
  </sheetData>
  <mergeCells count="6">
    <mergeCell ref="A1:A7"/>
    <mergeCell ref="A11:A15"/>
    <mergeCell ref="K23:N25"/>
    <mergeCell ref="L2:N2"/>
    <mergeCell ref="L6:N6"/>
    <mergeCell ref="L10:N10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DCC4FA-DB2F-4899-9C12-FD8A1F70184B}">
  <dimension ref="A1"/>
  <sheetViews>
    <sheetView workbookViewId="0">
      <selection activeCell="K29" sqref="K29"/>
    </sheetView>
  </sheetViews>
  <sheetFormatPr defaultColWidth="11.42578125" defaultRowHeight="15" x14ac:dyDescent="0.25"/>
  <sheetData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2021-11-03T08:12:14Z</dcterms:created>
  <dcterms:modified xsi:type="dcterms:W3CDTF">2021-11-03T10:29:31Z</dcterms:modified>
</cp:coreProperties>
</file>